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0275" windowHeight="2760" tabRatio="848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/>
  <c r="AJ34" i="6935"/>
  <c r="AL33" i="6935"/>
  <c r="AE33" i="6935"/>
  <c r="AI33" i="6935" s="1"/>
  <c r="AL32" i="6935"/>
  <c r="AE32" i="6935"/>
  <c r="AI32" i="6935" s="1"/>
  <c r="AL31" i="6935"/>
  <c r="AE31" i="6935"/>
  <c r="AI31" i="6935"/>
  <c r="AJ31" i="6935" s="1"/>
  <c r="AL30" i="6935"/>
  <c r="AE30" i="6935"/>
  <c r="AI30" i="6935" s="1"/>
  <c r="AL29" i="6935"/>
  <c r="AE29" i="6935"/>
  <c r="AI29" i="6935" s="1"/>
  <c r="AL28" i="6935"/>
  <c r="AE28" i="6935"/>
  <c r="AI28" i="6935" s="1"/>
  <c r="AL27" i="6935"/>
  <c r="AE27" i="6935"/>
  <c r="AI27" i="6935" s="1"/>
  <c r="AL26" i="6935"/>
  <c r="AE26" i="6935"/>
  <c r="AI26" i="6935" s="1"/>
  <c r="AL25" i="6935"/>
  <c r="AE25" i="6935"/>
  <c r="AI25" i="6935" s="1"/>
  <c r="AL24" i="6935"/>
  <c r="AE24" i="6935"/>
  <c r="AI24" i="6935"/>
  <c r="AJ24" i="6935" s="1"/>
  <c r="AL23" i="6935"/>
  <c r="AE23" i="6935"/>
  <c r="AI23" i="6935"/>
  <c r="AJ23" i="6935" s="1"/>
  <c r="AL22" i="6935"/>
  <c r="AE22" i="6935"/>
  <c r="AI22" i="6935"/>
  <c r="AJ22" i="6935" s="1"/>
  <c r="AL21" i="6935"/>
  <c r="AE21" i="6935"/>
  <c r="AI21" i="6935"/>
  <c r="AJ21" i="6935" s="1"/>
  <c r="AL20" i="6935"/>
  <c r="AE20" i="6935"/>
  <c r="AI20" i="6935"/>
  <c r="AJ20" i="6935" s="1"/>
  <c r="AL19" i="6935"/>
  <c r="AE19" i="6935"/>
  <c r="AI19" i="6935"/>
  <c r="AJ19" i="6935" s="1"/>
  <c r="AL18" i="6935"/>
  <c r="AE18" i="6935"/>
  <c r="AI18" i="6935"/>
  <c r="AJ18" i="6935" s="1"/>
  <c r="AL17" i="6935"/>
  <c r="AE17" i="6935"/>
  <c r="AI17" i="6935"/>
  <c r="AJ17" i="6935" s="1"/>
  <c r="AL16" i="6935"/>
  <c r="AE16" i="6935"/>
  <c r="AI16" i="6935"/>
  <c r="AJ16" i="6935" s="1"/>
  <c r="AL15" i="6935"/>
  <c r="AE15" i="6935"/>
  <c r="AI15" i="6935" s="1"/>
  <c r="AL14" i="6935"/>
  <c r="AE14" i="6935"/>
  <c r="AI14" i="6935"/>
  <c r="AJ14" i="6935" s="1"/>
  <c r="AL13" i="6935"/>
  <c r="AE13" i="6935"/>
  <c r="AI13" i="6935"/>
  <c r="AJ13" i="6935" s="1"/>
  <c r="AL12" i="6935"/>
  <c r="AE12" i="6935"/>
  <c r="AI12" i="6935"/>
  <c r="AJ12" i="6935" s="1"/>
  <c r="AL11" i="6935"/>
  <c r="AE11" i="6935"/>
  <c r="AI11" i="6935"/>
  <c r="AJ11" i="6935" s="1"/>
  <c r="AL10" i="6935"/>
  <c r="AE10" i="6935"/>
  <c r="AI10" i="6935"/>
  <c r="AJ10" i="6935" s="1"/>
  <c r="AL9" i="6935"/>
  <c r="AE9" i="6935"/>
  <c r="AI9" i="6935"/>
  <c r="AJ9" i="6935" s="1"/>
  <c r="AL8" i="6935"/>
  <c r="AE8" i="6935"/>
  <c r="AI8" i="6935"/>
  <c r="AJ8" i="6935" s="1"/>
  <c r="AL7" i="6935"/>
  <c r="AE7" i="6935"/>
  <c r="AI7" i="6935" s="1"/>
  <c r="AL6" i="6935"/>
  <c r="AE6" i="6935"/>
  <c r="AI6" i="6935"/>
  <c r="AJ6" i="6935" s="1"/>
  <c r="AL5" i="6935"/>
  <c r="AE5" i="6935"/>
  <c r="AI5" i="6935"/>
  <c r="AJ5" i="6935" s="1"/>
  <c r="AL4" i="6935"/>
  <c r="AE4" i="6935"/>
  <c r="AI4" i="6935"/>
  <c r="AJ4" i="6935" s="1"/>
  <c r="AL3" i="6935"/>
  <c r="AE3" i="6935"/>
  <c r="AI3" i="6935"/>
  <c r="AJ3" i="6935" s="1"/>
  <c r="AG37" i="6937"/>
  <c r="AG36" i="6937"/>
  <c r="AE34" i="6937"/>
  <c r="AI34" i="6937"/>
  <c r="AL33" i="6937"/>
  <c r="AE33" i="6937"/>
  <c r="AI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L29" i="6937"/>
  <c r="AE29" i="6937"/>
  <c r="AI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L25" i="6937"/>
  <c r="AE25" i="6937"/>
  <c r="AI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/>
  <c r="AJ22" i="6937" s="1"/>
  <c r="AL21" i="6937"/>
  <c r="AE21" i="6937"/>
  <c r="AI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L17" i="6937"/>
  <c r="AE17" i="6937"/>
  <c r="AI17" i="6937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L13" i="6937"/>
  <c r="AE13" i="6937"/>
  <c r="AI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/>
  <c r="AL9" i="6937"/>
  <c r="AE9" i="6937"/>
  <c r="AI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L5" i="6937"/>
  <c r="AE5" i="6937"/>
  <c r="AI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L28" i="6936"/>
  <c r="AE28" i="6936"/>
  <c r="AI28" i="6936" s="1"/>
  <c r="AM27" i="6936" s="1"/>
  <c r="AN27" i="6936" s="1"/>
  <c r="AO27" i="6936" s="1"/>
  <c r="AJ28" i="6936"/>
  <c r="AL27" i="6936"/>
  <c r="AE27" i="6936"/>
  <c r="AI27" i="6936" s="1"/>
  <c r="AJ27" i="6936" s="1"/>
  <c r="AL26" i="6936"/>
  <c r="AE26" i="6936"/>
  <c r="AI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L12" i="6936"/>
  <c r="AE12" i="6936"/>
  <c r="AI12" i="6936" s="1"/>
  <c r="AJ12" i="6936"/>
  <c r="AL11" i="6936"/>
  <c r="AE11" i="6936"/>
  <c r="AI11" i="6936" s="1"/>
  <c r="AJ11" i="6936" s="1"/>
  <c r="AL10" i="6936"/>
  <c r="AE10" i="6936"/>
  <c r="AI10" i="6936" s="1"/>
  <c r="AL9" i="6936"/>
  <c r="AE9" i="6936"/>
  <c r="AI9" i="6936" s="1"/>
  <c r="AJ9" i="6936" s="1"/>
  <c r="AL8" i="6936"/>
  <c r="AE8" i="6936"/>
  <c r="AI8" i="6936" s="1"/>
  <c r="AM7" i="6936" s="1"/>
  <c r="AN7" i="6936" s="1"/>
  <c r="AO7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/>
  <c r="AJ34" i="6942"/>
  <c r="AL33" i="6942"/>
  <c r="AE33" i="6942"/>
  <c r="AI33" i="6942"/>
  <c r="AJ33" i="6942"/>
  <c r="AL32" i="6942"/>
  <c r="AE32" i="6942"/>
  <c r="AI32" i="6942" s="1"/>
  <c r="AL31" i="6942"/>
  <c r="AE31" i="6942"/>
  <c r="AI31" i="6942" s="1"/>
  <c r="AL30" i="6942"/>
  <c r="AE30" i="6942"/>
  <c r="AI30" i="6942"/>
  <c r="AL29" i="6942"/>
  <c r="AE29" i="6942"/>
  <c r="AI29" i="6942"/>
  <c r="AJ29" i="6942"/>
  <c r="AL28" i="6942"/>
  <c r="AE28" i="6942"/>
  <c r="AI28" i="6942" s="1"/>
  <c r="AL27" i="6942"/>
  <c r="AE27" i="6942"/>
  <c r="AI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 s="1"/>
  <c r="AL21" i="6942"/>
  <c r="AE21" i="6942"/>
  <c r="AI21" i="6942"/>
  <c r="AJ21" i="6942" s="1"/>
  <c r="AL20" i="6942"/>
  <c r="AE20" i="6942"/>
  <c r="AI20" i="6942" s="1"/>
  <c r="AL19" i="6942"/>
  <c r="AE19" i="6942"/>
  <c r="AI19" i="6942" s="1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/>
  <c r="AJ15" i="6942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 s="1"/>
  <c r="AL9" i="6942"/>
  <c r="AE9" i="6942"/>
  <c r="AI9" i="6942" s="1"/>
  <c r="AL8" i="6942"/>
  <c r="AE8" i="6942"/>
  <c r="AI8" i="6942"/>
  <c r="AJ8" i="6942" s="1"/>
  <c r="AL7" i="6942"/>
  <c r="AE7" i="6942"/>
  <c r="AI7" i="6942" s="1"/>
  <c r="AL6" i="6942"/>
  <c r="AE6" i="6942"/>
  <c r="AI6" i="6942" s="1"/>
  <c r="AL5" i="6942"/>
  <c r="AE5" i="6942"/>
  <c r="AI5" i="6942"/>
  <c r="AJ5" i="6942" s="1"/>
  <c r="AL4" i="6942"/>
  <c r="AE4" i="6942"/>
  <c r="AI4" i="6942" s="1"/>
  <c r="AL3" i="6942"/>
  <c r="AE3" i="6942"/>
  <c r="AI3" i="6942" s="1"/>
  <c r="S33" i="6942"/>
  <c r="S32" i="6942"/>
  <c r="R32" i="6942" s="1"/>
  <c r="S31" i="6942"/>
  <c r="R31" i="6942" s="1"/>
  <c r="T31" i="6942" s="1"/>
  <c r="S30" i="6942"/>
  <c r="R30" i="6942" s="1"/>
  <c r="T30" i="6942" s="1"/>
  <c r="S29" i="6942"/>
  <c r="R29" i="6942" s="1"/>
  <c r="T29" i="6942" s="1"/>
  <c r="S28" i="6942"/>
  <c r="S27" i="6942"/>
  <c r="S26" i="6942"/>
  <c r="R26" i="6942" s="1"/>
  <c r="T26" i="6942" s="1"/>
  <c r="S25" i="6942"/>
  <c r="S24" i="6942"/>
  <c r="R24" i="6942" s="1"/>
  <c r="S23" i="6942"/>
  <c r="S22" i="6942"/>
  <c r="R22" i="6942" s="1"/>
  <c r="T22" i="6942" s="1"/>
  <c r="S21" i="6942"/>
  <c r="S20" i="6942"/>
  <c r="S19" i="6942"/>
  <c r="S18" i="6942"/>
  <c r="S17" i="6942"/>
  <c r="S16" i="6942"/>
  <c r="R16" i="6942" s="1"/>
  <c r="S15" i="6942"/>
  <c r="S14" i="6942"/>
  <c r="R14" i="6942" s="1"/>
  <c r="T14" i="6942" s="1"/>
  <c r="S13" i="6942"/>
  <c r="S12" i="6942"/>
  <c r="R12" i="6942" s="1"/>
  <c r="S11" i="6942"/>
  <c r="S10" i="6942"/>
  <c r="R10" i="6942" s="1"/>
  <c r="S9" i="6942"/>
  <c r="R9" i="6942" s="1"/>
  <c r="S8" i="6942"/>
  <c r="R8" i="6942" s="1"/>
  <c r="S7" i="6942"/>
  <c r="S6" i="6942"/>
  <c r="R6" i="6942" s="1"/>
  <c r="S5" i="6942"/>
  <c r="S4" i="6942"/>
  <c r="R4" i="6942" s="1"/>
  <c r="S3" i="6942"/>
  <c r="S33" i="6936"/>
  <c r="S32" i="6936"/>
  <c r="S31" i="6936"/>
  <c r="S30" i="6936"/>
  <c r="R30" i="6936" s="1"/>
  <c r="S29" i="6936"/>
  <c r="S28" i="6936"/>
  <c r="S27" i="6936"/>
  <c r="S26" i="6936"/>
  <c r="R26" i="6936" s="1"/>
  <c r="T26" i="6936" s="1"/>
  <c r="S25" i="6936"/>
  <c r="R25" i="6936" s="1"/>
  <c r="S24" i="6936"/>
  <c r="R24" i="6936" s="1"/>
  <c r="T24" i="6936" s="1"/>
  <c r="S23" i="6936"/>
  <c r="S22" i="6936"/>
  <c r="R22" i="6936" s="1"/>
  <c r="S21" i="6936"/>
  <c r="S20" i="6936"/>
  <c r="R20" i="6936" s="1"/>
  <c r="T20" i="6936" s="1"/>
  <c r="S19" i="6936"/>
  <c r="S18" i="6936"/>
  <c r="R18" i="6936" s="1"/>
  <c r="S17" i="6936"/>
  <c r="S16" i="6936"/>
  <c r="R16" i="6936" s="1"/>
  <c r="T16" i="6936" s="1"/>
  <c r="S15" i="6936"/>
  <c r="S14" i="6936"/>
  <c r="S13" i="6936"/>
  <c r="S12" i="6936"/>
  <c r="S11" i="6936"/>
  <c r="S10" i="6936"/>
  <c r="S9" i="6936"/>
  <c r="S8" i="6936"/>
  <c r="R8" i="6936" s="1"/>
  <c r="T8" i="6936" s="1"/>
  <c r="S7" i="6936"/>
  <c r="S6" i="6936"/>
  <c r="S5" i="6936"/>
  <c r="S4" i="6936"/>
  <c r="S3" i="6936"/>
  <c r="S33" i="6937"/>
  <c r="S32" i="6937"/>
  <c r="S31" i="6937"/>
  <c r="S30" i="6937"/>
  <c r="R30" i="6937" s="1"/>
  <c r="S29" i="6937"/>
  <c r="S28" i="6937"/>
  <c r="R28" i="6937" s="1"/>
  <c r="S27" i="6937"/>
  <c r="R27" i="6937" s="1"/>
  <c r="T27" i="6937" s="1"/>
  <c r="S26" i="6937"/>
  <c r="S25" i="6937"/>
  <c r="S24" i="6937"/>
  <c r="R24" i="6937" s="1"/>
  <c r="S23" i="6937"/>
  <c r="S22" i="6937"/>
  <c r="R22" i="6937" s="1"/>
  <c r="S21" i="6937"/>
  <c r="Z21" i="6937" s="1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R12" i="6937" s="1"/>
  <c r="S11" i="6937"/>
  <c r="S10" i="6937"/>
  <c r="S9" i="6937"/>
  <c r="S8" i="6937"/>
  <c r="R8" i="6937" s="1"/>
  <c r="Y8" i="6937" s="1"/>
  <c r="S7" i="6937"/>
  <c r="S6" i="6937"/>
  <c r="R6" i="6937" s="1"/>
  <c r="S5" i="6937"/>
  <c r="S4" i="6937"/>
  <c r="R4" i="6937" s="1"/>
  <c r="S3" i="6937"/>
  <c r="R3" i="6937" s="1"/>
  <c r="S4" i="6935"/>
  <c r="R4" i="6935" s="1"/>
  <c r="S5" i="6935"/>
  <c r="S6" i="6935"/>
  <c r="S7" i="6935"/>
  <c r="S8" i="6935"/>
  <c r="S9" i="6935"/>
  <c r="S10" i="6935"/>
  <c r="S11" i="6935"/>
  <c r="S12" i="6935"/>
  <c r="R12" i="6935" s="1"/>
  <c r="S13" i="6935"/>
  <c r="S14" i="6935"/>
  <c r="S15" i="6935"/>
  <c r="S16" i="6935"/>
  <c r="S17" i="6935"/>
  <c r="S18" i="6935"/>
  <c r="S19" i="6935"/>
  <c r="S20" i="6935"/>
  <c r="S21" i="6935"/>
  <c r="R21" i="6935" s="1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R31" i="6935" s="1"/>
  <c r="T31" i="6935" s="1"/>
  <c r="S32" i="6935"/>
  <c r="R32" i="6935" s="1"/>
  <c r="T32" i="6935" s="1"/>
  <c r="S33" i="6935"/>
  <c r="S3" i="6935"/>
  <c r="R3" i="6935" s="1"/>
  <c r="M38" i="6935"/>
  <c r="L38" i="6935"/>
  <c r="M37" i="6935"/>
  <c r="M45" i="6935" s="1"/>
  <c r="L37" i="6935"/>
  <c r="O36" i="6935"/>
  <c r="O37" i="6935" s="1"/>
  <c r="M36" i="6935"/>
  <c r="L36" i="6935"/>
  <c r="E36" i="6935"/>
  <c r="V33" i="6935"/>
  <c r="Z33" i="6935" s="1"/>
  <c r="P33" i="6935"/>
  <c r="V32" i="6935"/>
  <c r="Z32" i="6935" s="1"/>
  <c r="P32" i="6935"/>
  <c r="V31" i="6935"/>
  <c r="P31" i="6935"/>
  <c r="V30" i="6935"/>
  <c r="W30" i="6935" s="1"/>
  <c r="P30" i="6935"/>
  <c r="V29" i="6935"/>
  <c r="P29" i="6935"/>
  <c r="V28" i="6935"/>
  <c r="Z28" i="6935" s="1"/>
  <c r="P28" i="6935"/>
  <c r="V27" i="6935"/>
  <c r="P27" i="6935"/>
  <c r="V26" i="6935"/>
  <c r="P26" i="6935"/>
  <c r="V25" i="6935"/>
  <c r="Z25" i="6935" s="1"/>
  <c r="P25" i="6935"/>
  <c r="V24" i="6935"/>
  <c r="W24" i="6935" s="1"/>
  <c r="P24" i="6935"/>
  <c r="V23" i="6935"/>
  <c r="P23" i="6935"/>
  <c r="V22" i="6935"/>
  <c r="P22" i="6935"/>
  <c r="V21" i="6935"/>
  <c r="P21" i="6935"/>
  <c r="V20" i="6935"/>
  <c r="W20" i="6935" s="1"/>
  <c r="P20" i="6935"/>
  <c r="V19" i="6935"/>
  <c r="P19" i="6935"/>
  <c r="V18" i="6935"/>
  <c r="W18" i="6935" s="1"/>
  <c r="P18" i="6935"/>
  <c r="V17" i="6935"/>
  <c r="Z17" i="6935"/>
  <c r="P17" i="6935"/>
  <c r="V16" i="6935"/>
  <c r="W16" i="6935"/>
  <c r="R16" i="6935"/>
  <c r="P16" i="6935"/>
  <c r="V15" i="6935"/>
  <c r="W15" i="6935" s="1"/>
  <c r="P15" i="6935"/>
  <c r="V14" i="6935"/>
  <c r="P14" i="6935"/>
  <c r="V13" i="6935"/>
  <c r="Y13" i="6935" s="1"/>
  <c r="P13" i="6935"/>
  <c r="V12" i="6935"/>
  <c r="W12" i="6935" s="1"/>
  <c r="T12" i="6935"/>
  <c r="P12" i="6935"/>
  <c r="V11" i="6935"/>
  <c r="P11" i="6935"/>
  <c r="V10" i="6935"/>
  <c r="P10" i="6935"/>
  <c r="V9" i="6935"/>
  <c r="Z9" i="6935" s="1"/>
  <c r="P9" i="6935"/>
  <c r="V8" i="6935"/>
  <c r="R8" i="6935"/>
  <c r="T8" i="6935" s="1"/>
  <c r="P8" i="6935"/>
  <c r="V7" i="6935"/>
  <c r="P7" i="6935"/>
  <c r="V6" i="6935"/>
  <c r="W6" i="6935" s="1"/>
  <c r="P6" i="6935"/>
  <c r="V5" i="6935"/>
  <c r="Z5" i="6935"/>
  <c r="P5" i="6935"/>
  <c r="V4" i="6935"/>
  <c r="W4" i="6935" s="1"/>
  <c r="Z4" i="6935"/>
  <c r="T4" i="6935"/>
  <c r="P4" i="6935"/>
  <c r="V3" i="6935"/>
  <c r="P3" i="6935"/>
  <c r="M38" i="6937"/>
  <c r="L38" i="6937"/>
  <c r="M37" i="6937"/>
  <c r="M44" i="6937" s="1"/>
  <c r="L37" i="6937"/>
  <c r="O36" i="6937"/>
  <c r="O37" i="6937" s="1"/>
  <c r="M36" i="6937"/>
  <c r="L36" i="6937"/>
  <c r="E36" i="6937"/>
  <c r="V33" i="6937"/>
  <c r="Z33" i="6937" s="1"/>
  <c r="P33" i="6937"/>
  <c r="V32" i="6937"/>
  <c r="P32" i="6937"/>
  <c r="V31" i="6937"/>
  <c r="P31" i="6937"/>
  <c r="V30" i="6937"/>
  <c r="Z30" i="6937" s="1"/>
  <c r="T30" i="6937"/>
  <c r="P30" i="6937"/>
  <c r="V29" i="6937"/>
  <c r="Z29" i="6937" s="1"/>
  <c r="P29" i="6937"/>
  <c r="V28" i="6937"/>
  <c r="P28" i="6937"/>
  <c r="V27" i="6937"/>
  <c r="W27" i="6937" s="1"/>
  <c r="P27" i="6937"/>
  <c r="V26" i="6937"/>
  <c r="W26" i="6937" s="1"/>
  <c r="R26" i="6937"/>
  <c r="P26" i="6937"/>
  <c r="V25" i="6937"/>
  <c r="Z25" i="6937" s="1"/>
  <c r="P25" i="6937"/>
  <c r="V24" i="6937"/>
  <c r="Y24" i="6937" s="1"/>
  <c r="W24" i="6937"/>
  <c r="T24" i="6937"/>
  <c r="AA24" i="6937" s="1"/>
  <c r="P24" i="6937"/>
  <c r="V23" i="6937"/>
  <c r="P23" i="6937"/>
  <c r="V22" i="6937"/>
  <c r="W22" i="6937" s="1"/>
  <c r="T22" i="6937"/>
  <c r="P22" i="6937"/>
  <c r="V21" i="6937"/>
  <c r="P21" i="6937"/>
  <c r="V20" i="6937"/>
  <c r="W20" i="6937" s="1"/>
  <c r="R20" i="6937"/>
  <c r="P20" i="6937"/>
  <c r="V19" i="6937"/>
  <c r="W19" i="6937" s="1"/>
  <c r="P19" i="6937"/>
  <c r="V18" i="6937"/>
  <c r="W18" i="6937" s="1"/>
  <c r="R18" i="6937"/>
  <c r="P18" i="6937"/>
  <c r="V17" i="6937"/>
  <c r="Z17" i="6937" s="1"/>
  <c r="P17" i="6937"/>
  <c r="V16" i="6937"/>
  <c r="P16" i="6937"/>
  <c r="V15" i="6937"/>
  <c r="W15" i="6937" s="1"/>
  <c r="P15" i="6937"/>
  <c r="V14" i="6937"/>
  <c r="Y14" i="6937" s="1"/>
  <c r="T14" i="6937"/>
  <c r="P14" i="6937"/>
  <c r="V13" i="6937"/>
  <c r="Z13" i="6937" s="1"/>
  <c r="P13" i="6937"/>
  <c r="V12" i="6937"/>
  <c r="Z12" i="6937" s="1"/>
  <c r="P12" i="6937"/>
  <c r="V11" i="6937"/>
  <c r="P11" i="6937"/>
  <c r="V10" i="6937"/>
  <c r="W10" i="6937"/>
  <c r="R10" i="6937"/>
  <c r="P10" i="6937"/>
  <c r="V9" i="6937"/>
  <c r="Z9" i="6937"/>
  <c r="P9" i="6937"/>
  <c r="V8" i="6937"/>
  <c r="W8" i="6937" s="1"/>
  <c r="P8" i="6937"/>
  <c r="V7" i="6937"/>
  <c r="W7" i="6937" s="1"/>
  <c r="P7" i="6937"/>
  <c r="V6" i="6937"/>
  <c r="Y6" i="6937" s="1"/>
  <c r="W6" i="6937"/>
  <c r="T6" i="6937"/>
  <c r="P6" i="6937"/>
  <c r="V5" i="6937"/>
  <c r="Z5" i="6937"/>
  <c r="P5" i="6937"/>
  <c r="V4" i="6937"/>
  <c r="W4" i="6937"/>
  <c r="P4" i="6937"/>
  <c r="V3" i="6937"/>
  <c r="P3" i="6937"/>
  <c r="M38" i="6936"/>
  <c r="L38" i="6936"/>
  <c r="M37" i="6936"/>
  <c r="M44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R32" i="6936"/>
  <c r="P32" i="6936"/>
  <c r="V31" i="6936"/>
  <c r="Z31" i="6936" s="1"/>
  <c r="P31" i="6936"/>
  <c r="V30" i="6936"/>
  <c r="W30" i="6936" s="1"/>
  <c r="P30" i="6936"/>
  <c r="V29" i="6936"/>
  <c r="P29" i="6936"/>
  <c r="V28" i="6936"/>
  <c r="P28" i="6936"/>
  <c r="V27" i="6936"/>
  <c r="P27" i="6936"/>
  <c r="V26" i="6936"/>
  <c r="P26" i="6936"/>
  <c r="V25" i="6936"/>
  <c r="W25" i="6936" s="1"/>
  <c r="P25" i="6936"/>
  <c r="V24" i="6936"/>
  <c r="P24" i="6936"/>
  <c r="V23" i="6936"/>
  <c r="P23" i="6936"/>
  <c r="V22" i="6936"/>
  <c r="P22" i="6936"/>
  <c r="V21" i="6936"/>
  <c r="P21" i="6936"/>
  <c r="V20" i="6936"/>
  <c r="P20" i="6936"/>
  <c r="V19" i="6936"/>
  <c r="Z19" i="6936"/>
  <c r="P19" i="6936"/>
  <c r="V18" i="6936"/>
  <c r="P18" i="6936"/>
  <c r="V17" i="6936"/>
  <c r="P17" i="6936"/>
  <c r="V16" i="6936"/>
  <c r="P16" i="6936"/>
  <c r="V15" i="6936"/>
  <c r="P15" i="6936"/>
  <c r="V14" i="6936"/>
  <c r="Z14" i="6936" s="1"/>
  <c r="R14" i="6936"/>
  <c r="T14" i="6936"/>
  <c r="P14" i="6936"/>
  <c r="V13" i="6936"/>
  <c r="P13" i="6936"/>
  <c r="V12" i="6936"/>
  <c r="P12" i="6936"/>
  <c r="V11" i="6936"/>
  <c r="Z11" i="6936" s="1"/>
  <c r="P11" i="6936"/>
  <c r="V10" i="6936"/>
  <c r="Z10" i="6936" s="1"/>
  <c r="R10" i="6936"/>
  <c r="P10" i="6936"/>
  <c r="V9" i="6936"/>
  <c r="P9" i="6936"/>
  <c r="V8" i="6936"/>
  <c r="W8" i="6936" s="1"/>
  <c r="P8" i="6936"/>
  <c r="V7" i="6936"/>
  <c r="W7" i="6936" s="1"/>
  <c r="P7" i="6936"/>
  <c r="V6" i="6936"/>
  <c r="P6" i="6936"/>
  <c r="V5" i="6936"/>
  <c r="P5" i="6936"/>
  <c r="V4" i="6936"/>
  <c r="W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P33" i="6942"/>
  <c r="V32" i="6942"/>
  <c r="T32" i="6942"/>
  <c r="P32" i="6942"/>
  <c r="V31" i="6942"/>
  <c r="P31" i="6942"/>
  <c r="V30" i="6942"/>
  <c r="W30" i="6942" s="1"/>
  <c r="AA30" i="6942" s="1"/>
  <c r="P30" i="6942"/>
  <c r="V29" i="6942"/>
  <c r="Z29" i="6942" s="1"/>
  <c r="P29" i="6942"/>
  <c r="V28" i="6942"/>
  <c r="W28" i="6942" s="1"/>
  <c r="R28" i="6942"/>
  <c r="T28" i="6942" s="1"/>
  <c r="P28" i="6942"/>
  <c r="V27" i="6942"/>
  <c r="W27" i="6942" s="1"/>
  <c r="P27" i="6942"/>
  <c r="V26" i="6942"/>
  <c r="Z26" i="6942" s="1"/>
  <c r="P26" i="6942"/>
  <c r="V25" i="6942"/>
  <c r="P25" i="6942"/>
  <c r="V24" i="6942"/>
  <c r="Z24" i="6942" s="1"/>
  <c r="T24" i="6942"/>
  <c r="P24" i="6942"/>
  <c r="V23" i="6942"/>
  <c r="P23" i="6942"/>
  <c r="V22" i="6942"/>
  <c r="W22" i="6942" s="1"/>
  <c r="AA22" i="6942" s="1"/>
  <c r="P22" i="6942"/>
  <c r="V21" i="6942"/>
  <c r="P21" i="6942"/>
  <c r="V20" i="6942"/>
  <c r="R20" i="6942"/>
  <c r="T20" i="6942" s="1"/>
  <c r="P20" i="6942"/>
  <c r="V19" i="6942"/>
  <c r="Z19" i="6942"/>
  <c r="P19" i="6942"/>
  <c r="V18" i="6942"/>
  <c r="Z18" i="6942" s="1"/>
  <c r="R18" i="6942"/>
  <c r="P18" i="6942"/>
  <c r="V17" i="6942"/>
  <c r="P17" i="6942"/>
  <c r="W16" i="6942"/>
  <c r="AA16" i="6942" s="1"/>
  <c r="V16" i="6942"/>
  <c r="Z16" i="6942" s="1"/>
  <c r="T16" i="6942"/>
  <c r="P16" i="6942"/>
  <c r="V15" i="6942"/>
  <c r="Z15" i="6942" s="1"/>
  <c r="P15" i="6942"/>
  <c r="V14" i="6942"/>
  <c r="P14" i="6942"/>
  <c r="V13" i="6942"/>
  <c r="P13" i="6942"/>
  <c r="V12" i="6942"/>
  <c r="W12" i="6942" s="1"/>
  <c r="P12" i="6942"/>
  <c r="V11" i="6942"/>
  <c r="P11" i="6942"/>
  <c r="V10" i="6942"/>
  <c r="W10" i="6942" s="1"/>
  <c r="P10" i="6942"/>
  <c r="V9" i="6942"/>
  <c r="Z9" i="6942"/>
  <c r="P9" i="6942"/>
  <c r="V8" i="6942"/>
  <c r="W8" i="6942" s="1"/>
  <c r="Z8" i="6942"/>
  <c r="T8" i="6942"/>
  <c r="P8" i="6942"/>
  <c r="V7" i="6942"/>
  <c r="Z7" i="6942"/>
  <c r="P7" i="6942"/>
  <c r="V6" i="6942"/>
  <c r="W6" i="6942" s="1"/>
  <c r="T6" i="6942"/>
  <c r="P6" i="6942"/>
  <c r="V5" i="6942"/>
  <c r="P5" i="6942"/>
  <c r="V4" i="6942"/>
  <c r="W4" i="6942" s="1"/>
  <c r="T4" i="6942"/>
  <c r="AA4" i="6942" s="1"/>
  <c r="P4" i="6942"/>
  <c r="V3" i="6942"/>
  <c r="P3" i="6942"/>
  <c r="E37" i="6931"/>
  <c r="B37" i="6931"/>
  <c r="G38" i="6931"/>
  <c r="E38" i="6931"/>
  <c r="B40" i="6931" s="1"/>
  <c r="B38" i="6931"/>
  <c r="G37" i="6931"/>
  <c r="D37" i="6931"/>
  <c r="C37" i="6931"/>
  <c r="Y30" i="6937"/>
  <c r="Y4" i="6935"/>
  <c r="Y28" i="6935"/>
  <c r="Y30" i="6935"/>
  <c r="W3" i="6935"/>
  <c r="R5" i="6935"/>
  <c r="T5" i="6935" s="1"/>
  <c r="W5" i="6935"/>
  <c r="W7" i="6935"/>
  <c r="R9" i="6935"/>
  <c r="T9" i="6935" s="1"/>
  <c r="W11" i="6935"/>
  <c r="R13" i="6935"/>
  <c r="T13" i="6935"/>
  <c r="W13" i="6935"/>
  <c r="R17" i="6935"/>
  <c r="T17" i="6935" s="1"/>
  <c r="W17" i="6935"/>
  <c r="W19" i="6935"/>
  <c r="W21" i="6935"/>
  <c r="W23" i="6935"/>
  <c r="R25" i="6935"/>
  <c r="W25" i="6935"/>
  <c r="W27" i="6935"/>
  <c r="R29" i="6935"/>
  <c r="W29" i="6935"/>
  <c r="W31" i="6935"/>
  <c r="R33" i="6935"/>
  <c r="W33" i="6935"/>
  <c r="W3" i="6937"/>
  <c r="Z3" i="6937"/>
  <c r="R5" i="6937"/>
  <c r="T5" i="6937" s="1"/>
  <c r="W5" i="6937"/>
  <c r="R7" i="6937"/>
  <c r="R9" i="6937"/>
  <c r="W9" i="6937"/>
  <c r="W11" i="6937"/>
  <c r="R13" i="6937"/>
  <c r="T13" i="6937" s="1"/>
  <c r="AA13" i="6937" s="1"/>
  <c r="W13" i="6937"/>
  <c r="R17" i="6937"/>
  <c r="W17" i="6937"/>
  <c r="W21" i="6937"/>
  <c r="W23" i="6937"/>
  <c r="R25" i="6937"/>
  <c r="W25" i="6937"/>
  <c r="R29" i="6937"/>
  <c r="T29" i="6937" s="1"/>
  <c r="W29" i="6937"/>
  <c r="W31" i="6937"/>
  <c r="R33" i="6937"/>
  <c r="T33" i="6937" s="1"/>
  <c r="W33" i="6937"/>
  <c r="R3" i="6936"/>
  <c r="W5" i="6936"/>
  <c r="R7" i="6936"/>
  <c r="T7" i="6936" s="1"/>
  <c r="R9" i="6936"/>
  <c r="T9" i="6936" s="1"/>
  <c r="W9" i="6936"/>
  <c r="R11" i="6936"/>
  <c r="T11" i="6936" s="1"/>
  <c r="W11" i="6936"/>
  <c r="R13" i="6936"/>
  <c r="W13" i="6936"/>
  <c r="R15" i="6936"/>
  <c r="W15" i="6936"/>
  <c r="R17" i="6936"/>
  <c r="T17" i="6936" s="1"/>
  <c r="W17" i="6936"/>
  <c r="R19" i="6936"/>
  <c r="W19" i="6936"/>
  <c r="R21" i="6936"/>
  <c r="T21" i="6936" s="1"/>
  <c r="W21" i="6936"/>
  <c r="R23" i="6936"/>
  <c r="Y23" i="6936" s="1"/>
  <c r="W23" i="6936"/>
  <c r="T25" i="6936"/>
  <c r="R27" i="6936"/>
  <c r="T27" i="6936" s="1"/>
  <c r="R29" i="6936"/>
  <c r="T29" i="6936" s="1"/>
  <c r="W29" i="6936"/>
  <c r="R31" i="6936"/>
  <c r="T31" i="6936" s="1"/>
  <c r="W31" i="6936"/>
  <c r="R33" i="6936"/>
  <c r="T33" i="6936" s="1"/>
  <c r="W33" i="6936"/>
  <c r="Y4" i="6942"/>
  <c r="Y8" i="6942"/>
  <c r="Y16" i="6942"/>
  <c r="Y24" i="6942"/>
  <c r="Y28" i="6942"/>
  <c r="Y30" i="6942"/>
  <c r="R3" i="6942"/>
  <c r="Y3" i="6942" s="1"/>
  <c r="W3" i="6942"/>
  <c r="Z3" i="6942"/>
  <c r="W5" i="6942"/>
  <c r="R7" i="6942"/>
  <c r="T7" i="6942" s="1"/>
  <c r="W7" i="6942"/>
  <c r="T9" i="6942"/>
  <c r="AA9" i="6942" s="1"/>
  <c r="W9" i="6942"/>
  <c r="R11" i="6942"/>
  <c r="T11" i="6942" s="1"/>
  <c r="W13" i="6942"/>
  <c r="R15" i="6942"/>
  <c r="W15" i="6942"/>
  <c r="W17" i="6942"/>
  <c r="R19" i="6942"/>
  <c r="T19" i="6942" s="1"/>
  <c r="AA19" i="6942" s="1"/>
  <c r="W19" i="6942"/>
  <c r="W21" i="6942"/>
  <c r="R23" i="6942"/>
  <c r="T23" i="6942" s="1"/>
  <c r="R25" i="6942"/>
  <c r="T25" i="6942" s="1"/>
  <c r="W25" i="6942"/>
  <c r="R27" i="6942"/>
  <c r="T27" i="6942" s="1"/>
  <c r="W29" i="6942"/>
  <c r="R33" i="6942"/>
  <c r="T33" i="6942" s="1"/>
  <c r="W33" i="6942"/>
  <c r="Y31" i="6935"/>
  <c r="Y5" i="6935"/>
  <c r="Y33" i="6937"/>
  <c r="Y29" i="6937"/>
  <c r="T3" i="6936"/>
  <c r="Y33" i="6936"/>
  <c r="Y17" i="6936"/>
  <c r="Y9" i="6936"/>
  <c r="T3" i="6942"/>
  <c r="Y19" i="6942"/>
  <c r="AM22" i="6937"/>
  <c r="AN22" i="6937" s="1"/>
  <c r="AO22" i="6937" s="1"/>
  <c r="AM11" i="6937"/>
  <c r="AN11" i="6937" s="1"/>
  <c r="AO11" i="6937" s="1"/>
  <c r="AM19" i="6937"/>
  <c r="AN19" i="6937" s="1"/>
  <c r="AO19" i="6937" s="1"/>
  <c r="AM23" i="6937"/>
  <c r="AN23" i="6937" s="1"/>
  <c r="AO23" i="6937" s="1"/>
  <c r="AM13" i="6936"/>
  <c r="AN13" i="6936" s="1"/>
  <c r="AO13" i="6936" s="1"/>
  <c r="AM18" i="6936"/>
  <c r="AN18" i="6936" s="1"/>
  <c r="AO18" i="6936" s="1"/>
  <c r="AM21" i="6936"/>
  <c r="AN21" i="6936" s="1"/>
  <c r="AO21" i="6936" s="1"/>
  <c r="AM29" i="6936"/>
  <c r="AN29" i="6936" s="1"/>
  <c r="AO29" i="6936" s="1"/>
  <c r="AM33" i="6936"/>
  <c r="AN33" i="6936" s="1"/>
  <c r="AO33" i="6936" s="1"/>
  <c r="AM11" i="6936"/>
  <c r="AN11" i="6936" s="1"/>
  <c r="AO11" i="6936" s="1"/>
  <c r="AM16" i="6936"/>
  <c r="AN16" i="6936" s="1"/>
  <c r="AO16" i="6936" s="1"/>
  <c r="AM19" i="6936"/>
  <c r="AN19" i="6936" s="1"/>
  <c r="AO19" i="6936" s="1"/>
  <c r="AM24" i="6936"/>
  <c r="AN24" i="6936" s="1"/>
  <c r="AO24" i="6936" s="1"/>
  <c r="AM23" i="6936"/>
  <c r="AN23" i="6936" s="1"/>
  <c r="AO23" i="6936" s="1"/>
  <c r="AM32" i="6936"/>
  <c r="AN32" i="6936" s="1"/>
  <c r="AO32" i="6936" s="1"/>
  <c r="AM31" i="6936"/>
  <c r="AN31" i="6936" s="1"/>
  <c r="AO31" i="6936" s="1"/>
  <c r="AM33" i="6942"/>
  <c r="AN33" i="6942" s="1"/>
  <c r="AO33" i="6942" s="1"/>
  <c r="W12" i="6936"/>
  <c r="W16" i="6936"/>
  <c r="Y16" i="6936"/>
  <c r="W20" i="6936"/>
  <c r="AA20" i="6936" s="1"/>
  <c r="W24" i="6936"/>
  <c r="Y24" i="6936"/>
  <c r="W28" i="6936"/>
  <c r="Z4" i="6942"/>
  <c r="Z4" i="6936"/>
  <c r="W6" i="6936"/>
  <c r="W14" i="6936"/>
  <c r="AA14" i="6936"/>
  <c r="Y14" i="6936"/>
  <c r="W18" i="6936"/>
  <c r="W22" i="6936"/>
  <c r="Z8" i="6936"/>
  <c r="Z16" i="6936"/>
  <c r="Z20" i="6936"/>
  <c r="W30" i="6937"/>
  <c r="AA30" i="6937" s="1"/>
  <c r="W32" i="6937"/>
  <c r="W10" i="6935"/>
  <c r="W14" i="6935"/>
  <c r="W22" i="6935"/>
  <c r="W26" i="6935"/>
  <c r="AA26" i="6935" s="1"/>
  <c r="Z30" i="6935"/>
  <c r="Z21" i="6935"/>
  <c r="Z10" i="6942"/>
  <c r="Z14" i="6942"/>
  <c r="Z30" i="6942"/>
  <c r="T32" i="6936"/>
  <c r="AA32" i="6936" s="1"/>
  <c r="Z6" i="6937"/>
  <c r="Z8" i="6937"/>
  <c r="Z10" i="6937"/>
  <c r="Z14" i="6937"/>
  <c r="Z16" i="6937"/>
  <c r="Z24" i="6937"/>
  <c r="Z8" i="6935"/>
  <c r="Z16" i="6935"/>
  <c r="Z31" i="6935"/>
  <c r="Z29" i="6935"/>
  <c r="AJ33" i="6935" l="1"/>
  <c r="AM33" i="6935"/>
  <c r="AN33" i="6935" s="1"/>
  <c r="AO33" i="6935" s="1"/>
  <c r="Y32" i="6935"/>
  <c r="W32" i="6935"/>
  <c r="AJ32" i="6935"/>
  <c r="AM31" i="6935"/>
  <c r="AN31" i="6935" s="1"/>
  <c r="AO31" i="6935" s="1"/>
  <c r="AM32" i="6935"/>
  <c r="AN32" i="6935" s="1"/>
  <c r="AO32" i="6935" s="1"/>
  <c r="AA31" i="6935"/>
  <c r="AJ30" i="6935"/>
  <c r="AM30" i="6935"/>
  <c r="AN30" i="6935" s="1"/>
  <c r="AO30" i="6935" s="1"/>
  <c r="AJ29" i="6935"/>
  <c r="AM29" i="6935"/>
  <c r="AN29" i="6935" s="1"/>
  <c r="AO29" i="6935" s="1"/>
  <c r="W28" i="6935"/>
  <c r="AJ28" i="6935"/>
  <c r="AM28" i="6935"/>
  <c r="AN28" i="6935" s="1"/>
  <c r="AO28" i="6935" s="1"/>
  <c r="AJ27" i="6935"/>
  <c r="AM27" i="6935"/>
  <c r="AN27" i="6935" s="1"/>
  <c r="AO27" i="6935" s="1"/>
  <c r="AJ26" i="6935"/>
  <c r="AJ36" i="6935" s="1"/>
  <c r="AM26" i="6935"/>
  <c r="AN26" i="6935" s="1"/>
  <c r="AO26" i="6935" s="1"/>
  <c r="AJ25" i="6935"/>
  <c r="AM25" i="6935"/>
  <c r="AN25" i="6935" s="1"/>
  <c r="AO25" i="6935" s="1"/>
  <c r="AM24" i="6935"/>
  <c r="AN24" i="6935" s="1"/>
  <c r="AO24" i="6935" s="1"/>
  <c r="AM22" i="6935"/>
  <c r="AN22" i="6935" s="1"/>
  <c r="AO22" i="6935" s="1"/>
  <c r="AM23" i="6935"/>
  <c r="AN23" i="6935" s="1"/>
  <c r="AO23" i="6935" s="1"/>
  <c r="Z22" i="6935"/>
  <c r="AM21" i="6935"/>
  <c r="AN21" i="6935" s="1"/>
  <c r="AO21" i="6935" s="1"/>
  <c r="AM20" i="6935"/>
  <c r="AN20" i="6935" s="1"/>
  <c r="AO20" i="6935" s="1"/>
  <c r="AM18" i="6935"/>
  <c r="AN18" i="6935" s="1"/>
  <c r="AO18" i="6935" s="1"/>
  <c r="AM19" i="6935"/>
  <c r="AN19" i="6935" s="1"/>
  <c r="AO19" i="6935" s="1"/>
  <c r="Z18" i="6935"/>
  <c r="AM17" i="6935"/>
  <c r="AN17" i="6935" s="1"/>
  <c r="AO17" i="6935" s="1"/>
  <c r="AA17" i="6935"/>
  <c r="AM16" i="6935"/>
  <c r="AN16" i="6935" s="1"/>
  <c r="AO16" i="6935" s="1"/>
  <c r="AJ15" i="6935"/>
  <c r="AM15" i="6935"/>
  <c r="AN15" i="6935" s="1"/>
  <c r="AO15" i="6935" s="1"/>
  <c r="AM14" i="6935"/>
  <c r="AN14" i="6935" s="1"/>
  <c r="AO14" i="6935" s="1"/>
  <c r="AA13" i="6935"/>
  <c r="AM13" i="6935"/>
  <c r="AN13" i="6935" s="1"/>
  <c r="AO13" i="6935" s="1"/>
  <c r="AA12" i="6935"/>
  <c r="Y12" i="6935"/>
  <c r="AM12" i="6935"/>
  <c r="AN12" i="6935" s="1"/>
  <c r="AO12" i="6935" s="1"/>
  <c r="AM10" i="6935"/>
  <c r="AN10" i="6935" s="1"/>
  <c r="AO10" i="6935" s="1"/>
  <c r="AM11" i="6935"/>
  <c r="AN11" i="6935" s="1"/>
  <c r="AO11" i="6935" s="1"/>
  <c r="W9" i="6935"/>
  <c r="Y9" i="6935"/>
  <c r="AM9" i="6935"/>
  <c r="AN9" i="6935" s="1"/>
  <c r="AO9" i="6935" s="1"/>
  <c r="AM8" i="6935"/>
  <c r="AN8" i="6935" s="1"/>
  <c r="AO8" i="6935" s="1"/>
  <c r="AJ7" i="6935"/>
  <c r="AM7" i="6935"/>
  <c r="AN7" i="6935" s="1"/>
  <c r="AO7" i="6935" s="1"/>
  <c r="AM6" i="6935"/>
  <c r="AN6" i="6935" s="1"/>
  <c r="AO6" i="6935" s="1"/>
  <c r="V36" i="6935"/>
  <c r="AM5" i="6935"/>
  <c r="AN5" i="6935" s="1"/>
  <c r="AO5" i="6935" s="1"/>
  <c r="AM4" i="6935"/>
  <c r="AN4" i="6935" s="1"/>
  <c r="AO4" i="6935" s="1"/>
  <c r="AA4" i="6935"/>
  <c r="AM3" i="6935"/>
  <c r="AN3" i="6935" s="1"/>
  <c r="M44" i="6935"/>
  <c r="AJ33" i="6937"/>
  <c r="AM32" i="6937"/>
  <c r="AN32" i="6937" s="1"/>
  <c r="AO32" i="6937" s="1"/>
  <c r="AM31" i="6937"/>
  <c r="AN31" i="6937" s="1"/>
  <c r="AO31" i="6937" s="1"/>
  <c r="AJ30" i="6937"/>
  <c r="AM30" i="6937"/>
  <c r="AN30" i="6937" s="1"/>
  <c r="AO30" i="6937" s="1"/>
  <c r="AJ29" i="6937"/>
  <c r="AM29" i="6937"/>
  <c r="AN29" i="6937" s="1"/>
  <c r="AO29" i="6937" s="1"/>
  <c r="AM28" i="6937"/>
  <c r="AN28" i="6937" s="1"/>
  <c r="AO28" i="6937" s="1"/>
  <c r="AM27" i="6937"/>
  <c r="AN27" i="6937" s="1"/>
  <c r="AO27" i="6937" s="1"/>
  <c r="Z26" i="6937"/>
  <c r="AJ25" i="6937"/>
  <c r="AM25" i="6937"/>
  <c r="AN25" i="6937" s="1"/>
  <c r="AO25" i="6937" s="1"/>
  <c r="AM24" i="6937"/>
  <c r="AN24" i="6937" s="1"/>
  <c r="AO24" i="6937" s="1"/>
  <c r="Z22" i="6937"/>
  <c r="AA22" i="6937"/>
  <c r="Y22" i="6937"/>
  <c r="AJ21" i="6937"/>
  <c r="AM21" i="6937"/>
  <c r="AN21" i="6937" s="1"/>
  <c r="AO21" i="6937" s="1"/>
  <c r="Z20" i="6937"/>
  <c r="AM20" i="6937"/>
  <c r="AN20" i="6937" s="1"/>
  <c r="AO20" i="6937" s="1"/>
  <c r="Z18" i="6937"/>
  <c r="AM17" i="6937"/>
  <c r="AN17" i="6937" s="1"/>
  <c r="AO17" i="6937" s="1"/>
  <c r="AM16" i="6937"/>
  <c r="AN16" i="6937" s="1"/>
  <c r="AO16" i="6937" s="1"/>
  <c r="Z15" i="6937"/>
  <c r="AM15" i="6937"/>
  <c r="AN15" i="6937" s="1"/>
  <c r="AO15" i="6937" s="1"/>
  <c r="W14" i="6937"/>
  <c r="AA14" i="6937" s="1"/>
  <c r="AJ14" i="6937"/>
  <c r="AM14" i="6937"/>
  <c r="AN14" i="6937" s="1"/>
  <c r="AO14" i="6937" s="1"/>
  <c r="AJ13" i="6937"/>
  <c r="AM13" i="6937"/>
  <c r="AN13" i="6937" s="1"/>
  <c r="AO13" i="6937" s="1"/>
  <c r="AM12" i="6937"/>
  <c r="AN12" i="6937" s="1"/>
  <c r="AO12" i="6937" s="1"/>
  <c r="W12" i="6937"/>
  <c r="AJ9" i="6937"/>
  <c r="AM9" i="6937"/>
  <c r="AN9" i="6937" s="1"/>
  <c r="AO9" i="6937" s="1"/>
  <c r="AM8" i="6937"/>
  <c r="AN8" i="6937" s="1"/>
  <c r="AO8" i="6937" s="1"/>
  <c r="AM7" i="6937"/>
  <c r="AN7" i="6937" s="1"/>
  <c r="AO7" i="6937" s="1"/>
  <c r="Z7" i="6937"/>
  <c r="AA6" i="6937"/>
  <c r="M45" i="6937"/>
  <c r="AJ6" i="6937"/>
  <c r="AM6" i="6937"/>
  <c r="AN6" i="6937" s="1"/>
  <c r="AO6" i="6937" s="1"/>
  <c r="AA5" i="6937"/>
  <c r="AJ5" i="6937"/>
  <c r="AM5" i="6937"/>
  <c r="AN5" i="6937" s="1"/>
  <c r="AO5" i="6937" s="1"/>
  <c r="AM3" i="6937"/>
  <c r="AN3" i="6937" s="1"/>
  <c r="AM4" i="6937"/>
  <c r="AN4" i="6937" s="1"/>
  <c r="AO4" i="6937" s="1"/>
  <c r="Z32" i="6936"/>
  <c r="Y32" i="6936"/>
  <c r="AA31" i="6936"/>
  <c r="Z29" i="6936"/>
  <c r="AM26" i="6936"/>
  <c r="AN26" i="6936" s="1"/>
  <c r="AO26" i="6936" s="1"/>
  <c r="Z25" i="6936"/>
  <c r="AM15" i="6936"/>
  <c r="AN15" i="6936" s="1"/>
  <c r="AO15" i="6936" s="1"/>
  <c r="Z13" i="6936"/>
  <c r="AA11" i="6936"/>
  <c r="W10" i="6936"/>
  <c r="Z9" i="6936"/>
  <c r="AM8" i="6936"/>
  <c r="AN8" i="6936" s="1"/>
  <c r="AO8" i="6936" s="1"/>
  <c r="AJ8" i="6936"/>
  <c r="Z6" i="6936"/>
  <c r="M45" i="6936"/>
  <c r="AM5" i="6936"/>
  <c r="AN5" i="6936" s="1"/>
  <c r="AO5" i="6936" s="1"/>
  <c r="Z5" i="6936"/>
  <c r="L45" i="6936"/>
  <c r="AM3" i="6936"/>
  <c r="AN3" i="6936" s="1"/>
  <c r="AO3" i="6936" s="1"/>
  <c r="AA3" i="6936"/>
  <c r="AA33" i="6942"/>
  <c r="Z33" i="6942"/>
  <c r="AM32" i="6942"/>
  <c r="AN32" i="6942" s="1"/>
  <c r="AO32" i="6942" s="1"/>
  <c r="AJ32" i="6942"/>
  <c r="AM31" i="6942"/>
  <c r="AN31" i="6942" s="1"/>
  <c r="AO31" i="6942" s="1"/>
  <c r="AJ31" i="6942"/>
  <c r="AM30" i="6942"/>
  <c r="AN30" i="6942" s="1"/>
  <c r="AO30" i="6942" s="1"/>
  <c r="AJ30" i="6942"/>
  <c r="AM29" i="6942"/>
  <c r="AN29" i="6942" s="1"/>
  <c r="AO29" i="6942" s="1"/>
  <c r="Y29" i="6942"/>
  <c r="AA29" i="6942"/>
  <c r="AM28" i="6942"/>
  <c r="AN28" i="6942" s="1"/>
  <c r="AO28" i="6942" s="1"/>
  <c r="AJ28" i="6942"/>
  <c r="Z27" i="6942"/>
  <c r="AM27" i="6942"/>
  <c r="AN27" i="6942" s="1"/>
  <c r="AO27" i="6942" s="1"/>
  <c r="AJ27" i="6942"/>
  <c r="AM26" i="6942"/>
  <c r="AN26" i="6942" s="1"/>
  <c r="AO26" i="6942" s="1"/>
  <c r="AJ26" i="6942"/>
  <c r="Z25" i="6942"/>
  <c r="AA25" i="6942"/>
  <c r="AM25" i="6942"/>
  <c r="AN25" i="6942" s="1"/>
  <c r="AO25" i="6942" s="1"/>
  <c r="AJ25" i="6942"/>
  <c r="W24" i="6942"/>
  <c r="AA24" i="6942" s="1"/>
  <c r="AM24" i="6942"/>
  <c r="AN24" i="6942" s="1"/>
  <c r="AO24" i="6942" s="1"/>
  <c r="AJ24" i="6942"/>
  <c r="AM23" i="6942"/>
  <c r="AN23" i="6942" s="1"/>
  <c r="AO23" i="6942" s="1"/>
  <c r="AJ23" i="6942"/>
  <c r="AM21" i="6942"/>
  <c r="AM22" i="6942"/>
  <c r="AN22" i="6942" s="1"/>
  <c r="AO22" i="6942" s="1"/>
  <c r="AJ22" i="6942"/>
  <c r="Z21" i="6942"/>
  <c r="AN21" i="6942"/>
  <c r="AO21" i="6942" s="1"/>
  <c r="AM20" i="6942"/>
  <c r="AN20" i="6942" s="1"/>
  <c r="AO20" i="6942" s="1"/>
  <c r="AJ20" i="6942"/>
  <c r="AM19" i="6942"/>
  <c r="AN19" i="6942" s="1"/>
  <c r="AO19" i="6942" s="1"/>
  <c r="AJ19" i="6942"/>
  <c r="W18" i="6942"/>
  <c r="AM18" i="6942"/>
  <c r="AN18" i="6942" s="1"/>
  <c r="AO18" i="6942" s="1"/>
  <c r="AJ18" i="6942"/>
  <c r="Z17" i="6942"/>
  <c r="AM17" i="6942"/>
  <c r="AN17" i="6942" s="1"/>
  <c r="AO17" i="6942" s="1"/>
  <c r="AJ17" i="6942"/>
  <c r="AM16" i="6942"/>
  <c r="AN16" i="6942" s="1"/>
  <c r="AO16" i="6942" s="1"/>
  <c r="AJ16" i="6942"/>
  <c r="AM15" i="6942"/>
  <c r="AN15" i="6942" s="1"/>
  <c r="AO15" i="6942" s="1"/>
  <c r="AJ14" i="6942"/>
  <c r="AM14" i="6942"/>
  <c r="AN14" i="6942" s="1"/>
  <c r="AO14" i="6942" s="1"/>
  <c r="Z13" i="6942"/>
  <c r="AM13" i="6942"/>
  <c r="AN13" i="6942" s="1"/>
  <c r="AO13" i="6942" s="1"/>
  <c r="AJ13" i="6942"/>
  <c r="AJ12" i="6942"/>
  <c r="AM12" i="6942"/>
  <c r="AN12" i="6942" s="1"/>
  <c r="AO12" i="6942" s="1"/>
  <c r="AM11" i="6942"/>
  <c r="AN11" i="6942" s="1"/>
  <c r="AO11" i="6942" s="1"/>
  <c r="AJ11" i="6942"/>
  <c r="AM10" i="6942"/>
  <c r="AN10" i="6942" s="1"/>
  <c r="AO10" i="6942" s="1"/>
  <c r="AJ10" i="6942"/>
  <c r="Y9" i="6942"/>
  <c r="AM9" i="6942"/>
  <c r="AN9" i="6942" s="1"/>
  <c r="AO9" i="6942" s="1"/>
  <c r="AM8" i="6942"/>
  <c r="AN8" i="6942" s="1"/>
  <c r="AO8" i="6942" s="1"/>
  <c r="AJ9" i="6942"/>
  <c r="AM7" i="6942"/>
  <c r="AN7" i="6942" s="1"/>
  <c r="AO7" i="6942" s="1"/>
  <c r="AJ7" i="6942"/>
  <c r="Y6" i="6942"/>
  <c r="AA6" i="6942"/>
  <c r="Z6" i="6942"/>
  <c r="AM5" i="6942"/>
  <c r="AM6" i="6942"/>
  <c r="AN6" i="6942" s="1"/>
  <c r="AO6" i="6942" s="1"/>
  <c r="AJ6" i="6942"/>
  <c r="AN5" i="6942"/>
  <c r="AO5" i="6942" s="1"/>
  <c r="M44" i="6942"/>
  <c r="AM4" i="6942"/>
  <c r="AN4" i="6942" s="1"/>
  <c r="AO4" i="6942" s="1"/>
  <c r="AJ4" i="6942"/>
  <c r="AJ3" i="6942"/>
  <c r="AM3" i="6942"/>
  <c r="AN3" i="6942" s="1"/>
  <c r="AO3" i="6942" s="1"/>
  <c r="Y31" i="6936"/>
  <c r="T30" i="6936"/>
  <c r="Y30" i="6936"/>
  <c r="Z30" i="6936"/>
  <c r="AA28" i="6942"/>
  <c r="Y27" i="6942"/>
  <c r="AA27" i="6942"/>
  <c r="T23" i="6936"/>
  <c r="AA23" i="6936" s="1"/>
  <c r="T22" i="6936"/>
  <c r="Y22" i="6936"/>
  <c r="Z22" i="6936"/>
  <c r="AA22" i="6936"/>
  <c r="T21" i="6935"/>
  <c r="AA21" i="6935" s="1"/>
  <c r="Y21" i="6935"/>
  <c r="R21" i="6937"/>
  <c r="T21" i="6937" s="1"/>
  <c r="AA21" i="6937" s="1"/>
  <c r="Y21" i="6936"/>
  <c r="T18" i="6936"/>
  <c r="AA18" i="6936" s="1"/>
  <c r="Y18" i="6936"/>
  <c r="Z18" i="6936"/>
  <c r="Y13" i="6937"/>
  <c r="T12" i="6942"/>
  <c r="AA12" i="6942" s="1"/>
  <c r="Y12" i="6942"/>
  <c r="AA8" i="6942"/>
  <c r="T8" i="6937"/>
  <c r="AA8" i="6937" s="1"/>
  <c r="R6" i="6936"/>
  <c r="R5" i="6936"/>
  <c r="Y5" i="6937"/>
  <c r="F37" i="6931"/>
  <c r="Z4" i="6937"/>
  <c r="Y3" i="6935"/>
  <c r="T3" i="6935"/>
  <c r="Z3" i="6935"/>
  <c r="Y8" i="6936"/>
  <c r="T19" i="6936"/>
  <c r="AA19" i="6936" s="1"/>
  <c r="Y19" i="6936"/>
  <c r="T25" i="6937"/>
  <c r="AA25" i="6937" s="1"/>
  <c r="Y25" i="6937"/>
  <c r="T10" i="6936"/>
  <c r="Y10" i="6936"/>
  <c r="Z26" i="6936"/>
  <c r="Y26" i="6936"/>
  <c r="AO3" i="6937"/>
  <c r="T5" i="6936"/>
  <c r="AA5" i="6936" s="1"/>
  <c r="Y5" i="6936"/>
  <c r="T7" i="6937"/>
  <c r="AA7" i="6937" s="1"/>
  <c r="Y7" i="6937"/>
  <c r="T25" i="6935"/>
  <c r="AA25" i="6935" s="1"/>
  <c r="Y25" i="6935"/>
  <c r="L44" i="6937"/>
  <c r="L45" i="6937"/>
  <c r="AJ10" i="6936"/>
  <c r="AM9" i="6936"/>
  <c r="AN9" i="6936" s="1"/>
  <c r="AO9" i="6936" s="1"/>
  <c r="AJ26" i="6936"/>
  <c r="AM25" i="6936"/>
  <c r="AN25" i="6936" s="1"/>
  <c r="AO25" i="6936" s="1"/>
  <c r="W26" i="6936"/>
  <c r="AM10" i="6936"/>
  <c r="AN10" i="6936" s="1"/>
  <c r="AO10" i="6936" s="1"/>
  <c r="AO3" i="6935"/>
  <c r="Y25" i="6942"/>
  <c r="Y11" i="6936"/>
  <c r="T29" i="6935"/>
  <c r="AA29" i="6935" s="1"/>
  <c r="Y29" i="6935"/>
  <c r="W11" i="6942"/>
  <c r="Z11" i="6942"/>
  <c r="W14" i="6942"/>
  <c r="AA14" i="6942" s="1"/>
  <c r="Y14" i="6942"/>
  <c r="T18" i="6942"/>
  <c r="AA18" i="6942" s="1"/>
  <c r="Y18" i="6942"/>
  <c r="W20" i="6942"/>
  <c r="AA20" i="6942" s="1"/>
  <c r="Y20" i="6942"/>
  <c r="W31" i="6942"/>
  <c r="AA31" i="6942" s="1"/>
  <c r="Z31" i="6942"/>
  <c r="Y16" i="6937"/>
  <c r="W16" i="6937"/>
  <c r="AA16" i="6937" s="1"/>
  <c r="AJ5" i="6936"/>
  <c r="AM4" i="6936"/>
  <c r="AN4" i="6936" s="1"/>
  <c r="AJ21" i="6936"/>
  <c r="AM20" i="6936"/>
  <c r="AN20" i="6936" s="1"/>
  <c r="AO20" i="6936" s="1"/>
  <c r="AA10" i="6936"/>
  <c r="T15" i="6936"/>
  <c r="AA15" i="6936" s="1"/>
  <c r="Y15" i="6936"/>
  <c r="AJ18" i="6936"/>
  <c r="AM17" i="6936"/>
  <c r="AN17" i="6936" s="1"/>
  <c r="AO17" i="6936" s="1"/>
  <c r="AJ10" i="6937"/>
  <c r="AM10" i="6937"/>
  <c r="AN10" i="6937" s="1"/>
  <c r="AO10" i="6937" s="1"/>
  <c r="AJ18" i="6937"/>
  <c r="AM18" i="6937"/>
  <c r="AN18" i="6937" s="1"/>
  <c r="AO18" i="6937" s="1"/>
  <c r="AJ26" i="6937"/>
  <c r="AM26" i="6937"/>
  <c r="AN26" i="6937" s="1"/>
  <c r="AO26" i="6937" s="1"/>
  <c r="AJ34" i="6937"/>
  <c r="AM33" i="6937"/>
  <c r="AN33" i="6937" s="1"/>
  <c r="AO33" i="6937" s="1"/>
  <c r="AA33" i="6936"/>
  <c r="AA29" i="6936"/>
  <c r="T17" i="6937"/>
  <c r="AA17" i="6937" s="1"/>
  <c r="Y17" i="6937"/>
  <c r="T9" i="6937"/>
  <c r="AA9" i="6937" s="1"/>
  <c r="Y9" i="6937"/>
  <c r="T33" i="6935"/>
  <c r="AA33" i="6935" s="1"/>
  <c r="Y33" i="6935"/>
  <c r="Z23" i="6942"/>
  <c r="Y23" i="6942"/>
  <c r="W23" i="6942"/>
  <c r="W26" i="6942"/>
  <c r="AA26" i="6942" s="1"/>
  <c r="Y26" i="6942"/>
  <c r="AA25" i="6936"/>
  <c r="W28" i="6937"/>
  <c r="Z28" i="6937"/>
  <c r="L44" i="6935"/>
  <c r="L45" i="6935"/>
  <c r="Z27" i="6935"/>
  <c r="R27" i="6935"/>
  <c r="T27" i="6935" s="1"/>
  <c r="AA27" i="6935" s="1"/>
  <c r="Z23" i="6935"/>
  <c r="R23" i="6935"/>
  <c r="Z19" i="6935"/>
  <c r="R19" i="6935"/>
  <c r="Z15" i="6935"/>
  <c r="R15" i="6935"/>
  <c r="Z11" i="6935"/>
  <c r="R11" i="6935"/>
  <c r="Z7" i="6935"/>
  <c r="R7" i="6935"/>
  <c r="S36" i="6935"/>
  <c r="Y3" i="6937"/>
  <c r="T3" i="6937"/>
  <c r="AA3" i="6937" s="1"/>
  <c r="Z11" i="6937"/>
  <c r="R11" i="6937"/>
  <c r="T11" i="6937" s="1"/>
  <c r="AA11" i="6937" s="1"/>
  <c r="Z19" i="6937"/>
  <c r="R19" i="6937"/>
  <c r="R23" i="6937"/>
  <c r="Z23" i="6937"/>
  <c r="AA27" i="6937"/>
  <c r="R31" i="6937"/>
  <c r="Z31" i="6937"/>
  <c r="R4" i="6936"/>
  <c r="S36" i="6936"/>
  <c r="AA8" i="6936"/>
  <c r="Z12" i="6936"/>
  <c r="R12" i="6936"/>
  <c r="AA16" i="6936"/>
  <c r="AA24" i="6936"/>
  <c r="R28" i="6936"/>
  <c r="Z28" i="6936"/>
  <c r="R5" i="6942"/>
  <c r="Z5" i="6942"/>
  <c r="S36" i="6942"/>
  <c r="Z24" i="6936"/>
  <c r="Y20" i="6936"/>
  <c r="R21" i="6942"/>
  <c r="R17" i="6942"/>
  <c r="R13" i="6942"/>
  <c r="T13" i="6942" s="1"/>
  <c r="AA13" i="6942" s="1"/>
  <c r="R15" i="6937"/>
  <c r="T15" i="6937" s="1"/>
  <c r="AA15" i="6937" s="1"/>
  <c r="W32" i="6942"/>
  <c r="AA32" i="6942" s="1"/>
  <c r="Z32" i="6942"/>
  <c r="Y32" i="6942"/>
  <c r="Z27" i="6937"/>
  <c r="T10" i="6942"/>
  <c r="AA10" i="6942" s="1"/>
  <c r="Y10" i="6942"/>
  <c r="AJ13" i="6936"/>
  <c r="AM12" i="6936"/>
  <c r="AN12" i="6936" s="1"/>
  <c r="AO12" i="6936" s="1"/>
  <c r="AJ29" i="6936"/>
  <c r="AM28" i="6936"/>
  <c r="AN28" i="6936" s="1"/>
  <c r="AO28" i="6936" s="1"/>
  <c r="AA3" i="6942"/>
  <c r="AA11" i="6942"/>
  <c r="AA21" i="6936"/>
  <c r="AA17" i="6936"/>
  <c r="T13" i="6936"/>
  <c r="AA13" i="6936" s="1"/>
  <c r="Y13" i="6936"/>
  <c r="AA9" i="6936"/>
  <c r="AA29" i="6937"/>
  <c r="B39" i="6931"/>
  <c r="V36" i="6942"/>
  <c r="Y11" i="6937"/>
  <c r="V36" i="6937"/>
  <c r="W8" i="6935"/>
  <c r="W36" i="6935" s="1"/>
  <c r="Y8" i="6935"/>
  <c r="T16" i="6935"/>
  <c r="AA16" i="6935" s="1"/>
  <c r="Y16" i="6935"/>
  <c r="Z22" i="6942"/>
  <c r="L44" i="6942"/>
  <c r="AM30" i="6936"/>
  <c r="AN30" i="6936" s="1"/>
  <c r="AO30" i="6936" s="1"/>
  <c r="AM22" i="6936"/>
  <c r="AN22" i="6936" s="1"/>
  <c r="AO22" i="6936" s="1"/>
  <c r="AM14" i="6936"/>
  <c r="AN14" i="6936" s="1"/>
  <c r="AO14" i="6936" s="1"/>
  <c r="AM6" i="6936"/>
  <c r="AN6" i="6936" s="1"/>
  <c r="AO6" i="6936" s="1"/>
  <c r="Y7" i="6942"/>
  <c r="Y7" i="6936"/>
  <c r="Y25" i="6936"/>
  <c r="AA23" i="6942"/>
  <c r="T15" i="6942"/>
  <c r="AA15" i="6942" s="1"/>
  <c r="Y15" i="6942"/>
  <c r="Y22" i="6942"/>
  <c r="AA7" i="6936"/>
  <c r="AA33" i="6937"/>
  <c r="AA3" i="6935"/>
  <c r="Y26" i="6935"/>
  <c r="V36" i="6936"/>
  <c r="Z3" i="6936"/>
  <c r="Y3" i="6936"/>
  <c r="Z27" i="6936"/>
  <c r="W27" i="6936"/>
  <c r="AA27" i="6936" s="1"/>
  <c r="Y27" i="6936"/>
  <c r="Y29" i="6936"/>
  <c r="AA30" i="6936"/>
  <c r="Y17" i="6935"/>
  <c r="AA8" i="6935"/>
  <c r="AA30" i="6935"/>
  <c r="Z14" i="6935"/>
  <c r="R14" i="6935"/>
  <c r="R10" i="6935"/>
  <c r="Z10" i="6935"/>
  <c r="Z6" i="6935"/>
  <c r="R6" i="6935"/>
  <c r="T6" i="6935" s="1"/>
  <c r="AA6" i="6935" s="1"/>
  <c r="S36" i="6937"/>
  <c r="R32" i="6937"/>
  <c r="Z32" i="6937"/>
  <c r="Z17" i="6936"/>
  <c r="Z21" i="6936"/>
  <c r="Z33" i="6936"/>
  <c r="Z13" i="6935"/>
  <c r="AA9" i="6935"/>
  <c r="AA32" i="6935"/>
  <c r="AA28" i="6935"/>
  <c r="Z24" i="6935"/>
  <c r="Z20" i="6935"/>
  <c r="Z7" i="6936"/>
  <c r="Z15" i="6936"/>
  <c r="Z23" i="6936"/>
  <c r="Z12" i="6942"/>
  <c r="Z20" i="6942"/>
  <c r="Z28" i="6942"/>
  <c r="Y13" i="6942"/>
  <c r="Y33" i="6942"/>
  <c r="Y11" i="6942"/>
  <c r="Y31" i="6942"/>
  <c r="Y27" i="6937"/>
  <c r="AA7" i="6942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Z12" i="6935"/>
  <c r="R18" i="6935"/>
  <c r="R20" i="6935"/>
  <c r="R22" i="6935"/>
  <c r="R24" i="6935"/>
  <c r="Z26" i="6935"/>
  <c r="AN36" i="6935" l="1"/>
  <c r="AN37" i="6935" s="1"/>
  <c r="AJ36" i="6942"/>
  <c r="AN36" i="6942"/>
  <c r="AN37" i="6942" s="1"/>
  <c r="Y27" i="6935"/>
  <c r="Y21" i="6937"/>
  <c r="Z36" i="6936"/>
  <c r="T6" i="6936"/>
  <c r="AA6" i="6936" s="1"/>
  <c r="Y6" i="6936"/>
  <c r="Z36" i="6942"/>
  <c r="Z36" i="6937"/>
  <c r="T17" i="6942"/>
  <c r="AA17" i="6942" s="1"/>
  <c r="Y17" i="6942"/>
  <c r="T10" i="6935"/>
  <c r="AA10" i="6935" s="1"/>
  <c r="Y10" i="6935"/>
  <c r="T28" i="6936"/>
  <c r="AA28" i="6936" s="1"/>
  <c r="Y28" i="6936"/>
  <c r="T23" i="6937"/>
  <c r="AA23" i="6937" s="1"/>
  <c r="Y23" i="6937"/>
  <c r="AJ36" i="6937"/>
  <c r="AO4" i="6936"/>
  <c r="AN36" i="6936"/>
  <c r="AN37" i="6936" s="1"/>
  <c r="AA28" i="6937"/>
  <c r="R36" i="6942"/>
  <c r="T5" i="6942"/>
  <c r="Y5" i="6942"/>
  <c r="R36" i="6937"/>
  <c r="W36" i="6937"/>
  <c r="T32" i="6937"/>
  <c r="AA32" i="6937" s="1"/>
  <c r="Y32" i="6937"/>
  <c r="Y6" i="6935"/>
  <c r="R36" i="6936"/>
  <c r="T12" i="6936"/>
  <c r="AA12" i="6936" s="1"/>
  <c r="Y12" i="6936"/>
  <c r="Y36" i="6936" s="1"/>
  <c r="T4" i="6936"/>
  <c r="Y4" i="6936"/>
  <c r="T11" i="6935"/>
  <c r="AA11" i="6935" s="1"/>
  <c r="Y11" i="6935"/>
  <c r="T19" i="6935"/>
  <c r="AA19" i="6935" s="1"/>
  <c r="Y19" i="6935"/>
  <c r="AN36" i="6937"/>
  <c r="AN37" i="6937" s="1"/>
  <c r="T14" i="6935"/>
  <c r="AA14" i="6935" s="1"/>
  <c r="Y14" i="6935"/>
  <c r="Y15" i="6937"/>
  <c r="T21" i="6942"/>
  <c r="AA21" i="6942" s="1"/>
  <c r="Y21" i="6942"/>
  <c r="T31" i="6937"/>
  <c r="AA31" i="6937" s="1"/>
  <c r="Y31" i="6937"/>
  <c r="Y19" i="6937"/>
  <c r="T19" i="6937"/>
  <c r="AA19" i="6937" s="1"/>
  <c r="T7" i="6935"/>
  <c r="AA7" i="6935" s="1"/>
  <c r="Y7" i="6935"/>
  <c r="T15" i="6935"/>
  <c r="AA15" i="6935" s="1"/>
  <c r="Y15" i="6935"/>
  <c r="T23" i="6935"/>
  <c r="AA23" i="6935" s="1"/>
  <c r="Y23" i="6935"/>
  <c r="AJ36" i="6936"/>
  <c r="W36" i="6942"/>
  <c r="W36" i="6936"/>
  <c r="AA26" i="6936"/>
  <c r="T24" i="6935"/>
  <c r="AA24" i="6935" s="1"/>
  <c r="Y24" i="6935"/>
  <c r="T20" i="6935"/>
  <c r="AA20" i="6935" s="1"/>
  <c r="Y20" i="6935"/>
  <c r="AA4" i="6937"/>
  <c r="AA36" i="6937" s="1"/>
  <c r="Z36" i="6935"/>
  <c r="T22" i="6935"/>
  <c r="AA22" i="6935" s="1"/>
  <c r="Y22" i="6935"/>
  <c r="T18" i="6935"/>
  <c r="Y18" i="6935"/>
  <c r="R36" i="6935"/>
  <c r="Y36" i="6937" l="1"/>
  <c r="Y36" i="6935"/>
  <c r="AA4" i="6936"/>
  <c r="AA36" i="6936" s="1"/>
  <c r="T36" i="6936"/>
  <c r="T36" i="6937"/>
  <c r="Y36" i="6942"/>
  <c r="AA5" i="6942"/>
  <c r="AA36" i="6942" s="1"/>
  <c r="T36" i="6942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<sst xmlns="http://schemas.openxmlformats.org/spreadsheetml/2006/main" count="299" uniqueCount="77">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</sst>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tabSelected="1" zoomScale="85" workbookViewId="0">
      <pane ySplit="5" topLeftCell="A6" activePane="bottomLeft" state="frozen"/>
      <selection pane="bottomLeft" activeCell="G19" sqref="G19:G20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20130401</v>
      </c>
      <c r="B6" s="22">
        <v>101306</v>
      </c>
      <c r="C6" s="23">
        <v>57.280176003774002</v>
      </c>
      <c r="D6" s="23">
        <v>27.082137505213399</v>
      </c>
      <c r="E6" s="24">
        <v>3462.0540678143998</v>
      </c>
      <c r="F6" s="25">
        <v>3.4174225295799998E-2</v>
      </c>
      <c r="G6" s="21"/>
    </row>
    <row r="7" spans="1:8" x14ac:dyDescent="0.2">
      <c r="A7" s="21">
        <v>20130402</v>
      </c>
      <c r="B7" s="22">
        <v>110553</v>
      </c>
      <c r="C7" s="23">
        <v>56.511041005452498</v>
      </c>
      <c r="D7" s="23">
        <v>27.117719093958499</v>
      </c>
      <c r="E7" s="24">
        <v>3764.2303623168</v>
      </c>
      <c r="F7" s="25">
        <v>3.40491018997E-2</v>
      </c>
      <c r="G7" s="21"/>
    </row>
    <row r="8" spans="1:8" x14ac:dyDescent="0.2">
      <c r="A8" s="21">
        <v>20130403</v>
      </c>
      <c r="B8" s="22">
        <v>123165</v>
      </c>
      <c r="C8" s="23">
        <v>55.980299949646003</v>
      </c>
      <c r="D8" s="23">
        <v>27.093968709309902</v>
      </c>
      <c r="E8" s="24">
        <v>4242.1523095295997</v>
      </c>
      <c r="F8" s="25">
        <v>3.4442839358000001E-2</v>
      </c>
      <c r="G8" s="21"/>
    </row>
    <row r="9" spans="1:8" x14ac:dyDescent="0.2">
      <c r="A9" s="21">
        <v>20130404</v>
      </c>
      <c r="B9" s="22">
        <v>110197</v>
      </c>
      <c r="C9" s="23">
        <v>55.647652308146199</v>
      </c>
      <c r="D9" s="23">
        <v>26.7344462076823</v>
      </c>
      <c r="E9" s="24">
        <v>3767.6403601920001</v>
      </c>
      <c r="F9" s="25">
        <v>3.4190044739800002E-2</v>
      </c>
      <c r="G9" s="21"/>
    </row>
    <row r="10" spans="1:8" x14ac:dyDescent="0.2">
      <c r="A10" s="21">
        <v>20130405</v>
      </c>
      <c r="B10" s="22">
        <v>105096</v>
      </c>
      <c r="C10" s="23">
        <v>56.261029166666702</v>
      </c>
      <c r="D10" s="23">
        <v>26.486249999999998</v>
      </c>
      <c r="E10" s="24">
        <v>3619.1401242624001</v>
      </c>
      <c r="F10" s="25">
        <v>3.4436516368500002E-2</v>
      </c>
      <c r="G10" s="21"/>
    </row>
    <row r="11" spans="1:8" x14ac:dyDescent="0.2">
      <c r="A11" s="21">
        <v>20130406</v>
      </c>
      <c r="B11" s="22">
        <v>109003</v>
      </c>
      <c r="C11" s="23">
        <v>59.349789460500098</v>
      </c>
      <c r="D11" s="23">
        <v>26.7013902664185</v>
      </c>
      <c r="E11" s="24">
        <v>3753.3784446720001</v>
      </c>
      <c r="F11" s="25">
        <v>3.4433716912999998E-2</v>
      </c>
      <c r="G11" s="21"/>
    </row>
    <row r="12" spans="1:8" x14ac:dyDescent="0.2">
      <c r="A12" s="21">
        <v>20130407</v>
      </c>
      <c r="B12" s="22">
        <v>111007</v>
      </c>
      <c r="C12" s="23">
        <v>60.857292009436598</v>
      </c>
      <c r="D12" s="23">
        <v>26.9924896074378</v>
      </c>
      <c r="E12" s="24">
        <v>3826.928127744</v>
      </c>
      <c r="F12" s="25">
        <v>3.4474655902299998E-2</v>
      </c>
      <c r="G12" s="21"/>
    </row>
    <row r="13" spans="1:8" x14ac:dyDescent="0.2">
      <c r="A13" s="21">
        <v>20130408</v>
      </c>
      <c r="B13" s="22">
        <v>119753</v>
      </c>
      <c r="C13" s="23">
        <v>59.729327115145601</v>
      </c>
      <c r="D13" s="23">
        <v>27.215142423456399</v>
      </c>
      <c r="E13" s="24">
        <v>4106.6826679872001</v>
      </c>
      <c r="F13" s="25">
        <v>3.4292941871899997E-2</v>
      </c>
      <c r="G13" s="21"/>
    </row>
    <row r="14" spans="1:8" x14ac:dyDescent="0.2">
      <c r="A14" s="21">
        <v>20130409</v>
      </c>
      <c r="B14" s="22">
        <v>121492</v>
      </c>
      <c r="C14" s="23">
        <v>58.457507257876202</v>
      </c>
      <c r="D14" s="23">
        <v>27.304618172023599</v>
      </c>
      <c r="E14" s="24">
        <v>4248.3422756159998</v>
      </c>
      <c r="F14" s="25">
        <v>3.49680824714E-2</v>
      </c>
      <c r="G14" s="21"/>
    </row>
    <row r="15" spans="1:8" x14ac:dyDescent="0.2">
      <c r="A15" s="21">
        <v>20130410</v>
      </c>
      <c r="B15" s="22">
        <v>132057</v>
      </c>
      <c r="C15" s="23">
        <v>59.610739866892501</v>
      </c>
      <c r="D15" s="23">
        <v>27.318026145299299</v>
      </c>
      <c r="E15" s="24">
        <v>4598.1760771584004</v>
      </c>
      <c r="F15" s="25">
        <v>3.4819631501200002E-2</v>
      </c>
      <c r="G15" s="21"/>
    </row>
    <row r="16" spans="1:8" x14ac:dyDescent="0.2">
      <c r="A16" s="21">
        <v>20130411</v>
      </c>
      <c r="B16" s="22">
        <v>123636</v>
      </c>
      <c r="C16" s="23">
        <v>61.945849259694398</v>
      </c>
      <c r="D16" s="23">
        <v>27.313453912735</v>
      </c>
      <c r="E16" s="24">
        <v>4308.1636089599997</v>
      </c>
      <c r="F16" s="25">
        <v>3.4845543441700003E-2</v>
      </c>
      <c r="G16" s="21"/>
    </row>
    <row r="17" spans="1:7" x14ac:dyDescent="0.2">
      <c r="A17" s="21">
        <v>20130412</v>
      </c>
      <c r="B17" s="22">
        <v>110668</v>
      </c>
      <c r="C17" s="23">
        <v>61.204390048980699</v>
      </c>
      <c r="D17" s="23">
        <v>27.286608378092399</v>
      </c>
      <c r="E17" s="24">
        <v>3828.9943302912002</v>
      </c>
      <c r="F17" s="25">
        <v>3.4598929503499999E-2</v>
      </c>
      <c r="G17" s="21"/>
    </row>
    <row r="18" spans="1:7" x14ac:dyDescent="0.2">
      <c r="A18" s="21">
        <v>20130413</v>
      </c>
      <c r="B18" s="22">
        <v>101996</v>
      </c>
      <c r="C18" s="23">
        <v>60.227192242940298</v>
      </c>
      <c r="D18" s="23">
        <v>27.4994841416677</v>
      </c>
      <c r="E18" s="24">
        <v>3548.3624377343999</v>
      </c>
      <c r="F18" s="25">
        <v>3.4789231320200002E-2</v>
      </c>
      <c r="G18" s="21"/>
    </row>
    <row r="19" spans="1:7" x14ac:dyDescent="0.2">
      <c r="A19" s="21">
        <v>20130414</v>
      </c>
      <c r="B19" s="22">
        <v>87441</v>
      </c>
      <c r="C19" s="23">
        <v>60.2294170061747</v>
      </c>
      <c r="D19" s="23">
        <v>27.7459488709768</v>
      </c>
      <c r="E19" s="24">
        <v>3057.4703870208</v>
      </c>
      <c r="F19" s="25">
        <v>3.4966095847700003E-2</v>
      </c>
      <c r="G19" s="21"/>
    </row>
    <row r="20" spans="1:7" x14ac:dyDescent="0.2">
      <c r="A20" s="21">
        <v>20130415</v>
      </c>
      <c r="B20" s="22">
        <v>99833</v>
      </c>
      <c r="C20" s="23">
        <v>60.931781133016003</v>
      </c>
      <c r="D20" s="23">
        <v>27.7451829910278</v>
      </c>
      <c r="E20" s="24">
        <v>3617.914488804</v>
      </c>
      <c r="F20" s="25">
        <v>3.6239665128800003E-2</v>
      </c>
      <c r="G20" s="21"/>
    </row>
    <row r="21" spans="1:7" x14ac:dyDescent="0.2">
      <c r="A21" s="21">
        <v>20130416</v>
      </c>
      <c r="B21" s="22">
        <v>108790</v>
      </c>
      <c r="C21" s="23">
        <v>60.689979235331201</v>
      </c>
      <c r="D21" s="23">
        <v>27.811860640843701</v>
      </c>
      <c r="E21" s="24">
        <v>3945.7207065600001</v>
      </c>
      <c r="F21" s="25">
        <v>3.6269148879100002E-2</v>
      </c>
      <c r="G21" s="21"/>
    </row>
    <row r="22" spans="1:7" x14ac:dyDescent="0.2">
      <c r="A22" s="21">
        <v>20130417</v>
      </c>
      <c r="B22" s="22">
        <v>112656</v>
      </c>
      <c r="C22" s="23">
        <v>61.913421630859403</v>
      </c>
      <c r="D22" s="23">
        <v>27.955156326293899</v>
      </c>
      <c r="E22" s="24">
        <v>3873.8875444992</v>
      </c>
      <c r="F22" s="25">
        <v>3.4386872820800003E-2</v>
      </c>
      <c r="G22" s="21"/>
    </row>
    <row r="23" spans="1:7" x14ac:dyDescent="0.2">
      <c r="A23" s="21">
        <v>20130418</v>
      </c>
      <c r="B23" s="22">
        <v>107473</v>
      </c>
      <c r="C23" s="23">
        <v>61.175421555836998</v>
      </c>
      <c r="D23" s="23">
        <v>27.913823207219401</v>
      </c>
      <c r="E23" s="24">
        <v>3775.8963278592</v>
      </c>
      <c r="F23" s="25">
        <v>3.51334412165E-2</v>
      </c>
      <c r="G23" s="21"/>
    </row>
    <row r="24" spans="1:7" x14ac:dyDescent="0.2">
      <c r="A24" s="21">
        <v>20130419</v>
      </c>
      <c r="B24" s="22">
        <v>94625</v>
      </c>
      <c r="C24" s="23">
        <v>62.460422992706299</v>
      </c>
      <c r="D24" s="23">
        <v>28.051744143168101</v>
      </c>
      <c r="E24" s="24">
        <v>3358.6622141183998</v>
      </c>
      <c r="F24" s="25">
        <v>3.5494448762099999E-2</v>
      </c>
      <c r="G24" s="21"/>
    </row>
    <row r="25" spans="1:7" x14ac:dyDescent="0.2">
      <c r="A25" s="21">
        <v>20130420</v>
      </c>
      <c r="B25" s="22">
        <v>99650</v>
      </c>
      <c r="C25" s="23">
        <v>63.192848523457798</v>
      </c>
      <c r="D25" s="23">
        <v>27.703083753585801</v>
      </c>
      <c r="E25" s="24">
        <v>3549.5500151808001</v>
      </c>
      <c r="F25" s="25">
        <v>3.56201707494E-2</v>
      </c>
      <c r="G25" s="21"/>
    </row>
    <row r="26" spans="1:7" x14ac:dyDescent="0.2">
      <c r="A26" s="21">
        <v>20130421</v>
      </c>
      <c r="B26" s="22">
        <v>95594</v>
      </c>
      <c r="C26" s="23">
        <v>62.9183316230774</v>
      </c>
      <c r="D26" s="23">
        <v>27.8207661310832</v>
      </c>
      <c r="E26" s="24">
        <v>3480.0311821823998</v>
      </c>
      <c r="F26" s="25">
        <v>3.6404284601400001E-2</v>
      </c>
      <c r="G26" s="21"/>
    </row>
    <row r="27" spans="1:7" x14ac:dyDescent="0.2">
      <c r="A27" s="21">
        <v>20130422</v>
      </c>
      <c r="B27" s="22">
        <v>120866</v>
      </c>
      <c r="C27" s="23">
        <v>62.708056131998703</v>
      </c>
      <c r="D27" s="23">
        <v>27.898024956385299</v>
      </c>
      <c r="E27" s="24">
        <v>4274.5585434623999</v>
      </c>
      <c r="F27" s="25">
        <v>3.5366095870299999E-2</v>
      </c>
      <c r="G27" s="21"/>
    </row>
    <row r="28" spans="1:7" x14ac:dyDescent="0.2">
      <c r="A28" s="21">
        <v>20130423</v>
      </c>
      <c r="B28" s="22">
        <v>128398</v>
      </c>
      <c r="C28" s="23">
        <v>62.746771812439</v>
      </c>
      <c r="D28" s="23">
        <v>28.0094575087229</v>
      </c>
      <c r="E28" s="24">
        <v>4530.4005606911996</v>
      </c>
      <c r="F28" s="25">
        <v>3.5284043059E-2</v>
      </c>
      <c r="G28" s="21"/>
    </row>
    <row r="29" spans="1:7" x14ac:dyDescent="0.2">
      <c r="A29" s="21">
        <v>20130424</v>
      </c>
      <c r="B29" s="22">
        <v>129624</v>
      </c>
      <c r="C29" s="23">
        <v>62.903467973073298</v>
      </c>
      <c r="D29" s="23">
        <v>28.081569194793701</v>
      </c>
      <c r="E29" s="24">
        <v>4557.7014441984002</v>
      </c>
      <c r="F29" s="25">
        <v>3.5160938130300003E-2</v>
      </c>
      <c r="G29" s="21"/>
    </row>
    <row r="30" spans="1:7" x14ac:dyDescent="0.2">
      <c r="A30" s="21">
        <v>20130425</v>
      </c>
      <c r="B30" s="22">
        <v>126631</v>
      </c>
      <c r="C30" s="23">
        <v>61.061344464619999</v>
      </c>
      <c r="D30" s="23">
        <v>28.014431953430201</v>
      </c>
      <c r="E30" s="24">
        <v>4451.2784812800001</v>
      </c>
      <c r="F30" s="25">
        <v>3.5151570162800003E-2</v>
      </c>
      <c r="G30" s="21"/>
    </row>
    <row r="31" spans="1:7" x14ac:dyDescent="0.2">
      <c r="A31" s="21">
        <v>20130426</v>
      </c>
      <c r="B31" s="22">
        <v>117457</v>
      </c>
      <c r="C31" s="23">
        <v>62.778708190918003</v>
      </c>
      <c r="D31" s="23">
        <v>28.1075174713135</v>
      </c>
      <c r="E31" s="24">
        <v>4088.3125345163999</v>
      </c>
      <c r="F31" s="25">
        <v>3.4806887069499998E-2</v>
      </c>
      <c r="G31" s="21"/>
    </row>
    <row r="32" spans="1:7" x14ac:dyDescent="0.2">
      <c r="A32" s="21">
        <v>20130427</v>
      </c>
      <c r="B32" s="22">
        <v>103531</v>
      </c>
      <c r="C32" s="23">
        <v>62.2710571289063</v>
      </c>
      <c r="D32" s="23">
        <v>28.106503327687602</v>
      </c>
      <c r="E32" s="24">
        <v>3596.3114130432</v>
      </c>
      <c r="F32" s="25">
        <v>3.4736565985499998E-2</v>
      </c>
      <c r="G32" s="21"/>
    </row>
    <row r="33" spans="1:7" x14ac:dyDescent="0.2">
      <c r="A33" s="21">
        <v>20130428</v>
      </c>
      <c r="B33" s="22">
        <v>98562</v>
      </c>
      <c r="C33" s="23">
        <v>61.510950565338099</v>
      </c>
      <c r="D33" s="23">
        <v>28.255715688069699</v>
      </c>
      <c r="E33" s="24">
        <v>3461.6987592191999</v>
      </c>
      <c r="F33" s="25">
        <v>3.5122042564300002E-2</v>
      </c>
      <c r="G33" s="21"/>
    </row>
    <row r="34" spans="1:7" x14ac:dyDescent="0.2">
      <c r="A34" s="21">
        <v>20130429</v>
      </c>
      <c r="B34" s="22">
        <v>110647</v>
      </c>
      <c r="C34" s="23">
        <v>61.220968087514201</v>
      </c>
      <c r="D34" s="23">
        <v>28.349309285481802</v>
      </c>
      <c r="E34" s="24">
        <v>3883.4508655872</v>
      </c>
      <c r="F34" s="25">
        <v>3.5097660719099998E-2</v>
      </c>
      <c r="G34" s="21"/>
    </row>
    <row r="35" spans="1:7" x14ac:dyDescent="0.2">
      <c r="A35" s="21">
        <v>20130430</v>
      </c>
      <c r="B35" s="22">
        <v>99936</v>
      </c>
      <c r="C35" s="23">
        <v>60.546600500742599</v>
      </c>
      <c r="D35" s="23">
        <v>28.362540324529</v>
      </c>
      <c r="E35" s="24">
        <v>3540.4491847680001</v>
      </c>
      <c r="F35" s="25">
        <v>3.5427165233399997E-2</v>
      </c>
      <c r="G35" s="21"/>
    </row>
    <row r="36" spans="1:7" x14ac:dyDescent="0.2">
      <c r="A36" s="21"/>
      <c r="B36" s="22"/>
      <c r="C36" s="23"/>
      <c r="D36" s="23"/>
      <c r="E36" s="24"/>
      <c r="F36" s="25"/>
      <c r="G36" s="21"/>
    </row>
    <row r="37" spans="1:7" ht="12.75" customHeight="1" x14ac:dyDescent="0.2">
      <c r="A37" s="34" t="s">
        <v>23</v>
      </c>
      <c r="B37" s="27">
        <f>AVERAGE(B6:B36)</f>
        <v>110721.43333333333</v>
      </c>
      <c r="C37" s="28">
        <f>AVERAGE(C6:C36)</f>
        <v>60.477394475038729</v>
      </c>
      <c r="D37" s="28">
        <f>AVERAGE(D6:D36)</f>
        <v>27.60261234459691</v>
      </c>
      <c r="E37" s="27">
        <f>AVERAGE(E6:E36)</f>
        <v>3870.58466157564</v>
      </c>
      <c r="F37" s="37">
        <f>E37/B37</f>
        <v>3.4957862674366028E-2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3321643</v>
      </c>
      <c r="C38" s="31" t="s">
        <v>25</v>
      </c>
      <c r="D38" s="31" t="s">
        <v>25</v>
      </c>
      <c r="E38" s="32">
        <f>SUM(E6:E36)</f>
        <v>116117.5398472692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-116117.5398472692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4</v>
      </c>
      <c r="E3" s="54">
        <v>1</v>
      </c>
      <c r="F3" s="55">
        <v>369802</v>
      </c>
      <c r="G3" s="54">
        <v>0</v>
      </c>
      <c r="H3" s="55">
        <v>554431</v>
      </c>
      <c r="I3" s="54">
        <v>0</v>
      </c>
      <c r="J3" s="54">
        <v>2</v>
      </c>
      <c r="K3" s="54">
        <v>0</v>
      </c>
      <c r="L3" s="55">
        <v>427.96600000000001</v>
      </c>
      <c r="M3" s="55">
        <v>30.4</v>
      </c>
      <c r="N3" s="56">
        <v>0</v>
      </c>
      <c r="O3" s="57">
        <v>2858</v>
      </c>
      <c r="P3" s="58">
        <f>F4-F3</f>
        <v>2858</v>
      </c>
      <c r="Q3" s="38">
        <v>1</v>
      </c>
      <c r="R3" s="59">
        <f>S3/4.1868</f>
        <v>8162.3734823254026</v>
      </c>
      <c r="S3" s="73">
        <f>'Mérida oeste'!F6*1000000</f>
        <v>34174.225295799995</v>
      </c>
      <c r="T3" s="60">
        <f>R3*0.11237</f>
        <v>917.2059082089055</v>
      </c>
      <c r="U3" s="61"/>
      <c r="V3" s="60">
        <f>O3</f>
        <v>2858</v>
      </c>
      <c r="W3" s="62">
        <f>V3*35.31467</f>
        <v>100929.32686</v>
      </c>
      <c r="X3" s="61"/>
      <c r="Y3" s="63">
        <f>V3*R3/1000000</f>
        <v>23.328063412486003</v>
      </c>
      <c r="Z3" s="64">
        <f>S3*V3/1000000</f>
        <v>97.669935895396378</v>
      </c>
      <c r="AA3" s="65">
        <f>W3*T3/1000000</f>
        <v>92.572974907539788</v>
      </c>
      <c r="AE3" s="121" t="str">
        <f>RIGHT(F3,6)</f>
        <v>369802</v>
      </c>
      <c r="AF3" s="133"/>
      <c r="AG3" s="134"/>
      <c r="AH3" s="135"/>
      <c r="AI3" s="136">
        <f t="shared" ref="AI3:AI34" si="0">IFERROR(AE3*1,0)</f>
        <v>369802</v>
      </c>
      <c r="AJ3" s="137">
        <f>(AI3-AH3)</f>
        <v>369802</v>
      </c>
      <c r="AK3" s="122"/>
      <c r="AL3" s="138">
        <f>AH4-AH3</f>
        <v>0</v>
      </c>
      <c r="AM3" s="139">
        <f>AI4-AI3</f>
        <v>2858</v>
      </c>
      <c r="AN3" s="140">
        <f>(AM3-AL3)</f>
        <v>2858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4</v>
      </c>
      <c r="E4" s="68">
        <v>2</v>
      </c>
      <c r="F4" s="69">
        <v>372660</v>
      </c>
      <c r="G4" s="68">
        <v>0</v>
      </c>
      <c r="H4" s="69">
        <v>194985</v>
      </c>
      <c r="I4" s="68">
        <v>0</v>
      </c>
      <c r="J4" s="68">
        <v>2</v>
      </c>
      <c r="K4" s="68">
        <v>0</v>
      </c>
      <c r="L4" s="69">
        <v>425.25560000000002</v>
      </c>
      <c r="M4" s="69">
        <v>30.8</v>
      </c>
      <c r="N4" s="70">
        <v>0</v>
      </c>
      <c r="O4" s="71">
        <v>3092</v>
      </c>
      <c r="P4" s="58">
        <f t="shared" ref="P4:P33" si="2">F5-F4</f>
        <v>3092</v>
      </c>
      <c r="Q4" s="38">
        <v>2</v>
      </c>
      <c r="R4" s="72">
        <f t="shared" ref="R4:R33" si="3">S4/4.1868</f>
        <v>8132.4882725948219</v>
      </c>
      <c r="S4" s="73">
        <f>'Mérida oeste'!F7*1000000</f>
        <v>34049.101899699999</v>
      </c>
      <c r="T4" s="74">
        <f>R4*0.11237</f>
        <v>913.84770719148014</v>
      </c>
      <c r="U4" s="61"/>
      <c r="V4" s="74">
        <f t="shared" ref="V4:V33" si="4">O4</f>
        <v>3092</v>
      </c>
      <c r="W4" s="75">
        <f>V4*35.31467</f>
        <v>109192.95964</v>
      </c>
      <c r="X4" s="61"/>
      <c r="Y4" s="76">
        <f>V4*R4/1000000</f>
        <v>25.145653738863189</v>
      </c>
      <c r="Z4" s="73">
        <f>S4*V4/1000000</f>
        <v>105.27982307387241</v>
      </c>
      <c r="AA4" s="74">
        <f>W4*T4/1000000</f>
        <v>99.78573580846583</v>
      </c>
      <c r="AE4" s="121" t="str">
        <f t="shared" ref="AE4:AE34" si="5">RIGHT(F4,6)</f>
        <v>372660</v>
      </c>
      <c r="AF4" s="142"/>
      <c r="AG4" s="143"/>
      <c r="AH4" s="144"/>
      <c r="AI4" s="145">
        <f t="shared" si="0"/>
        <v>372660</v>
      </c>
      <c r="AJ4" s="146">
        <f t="shared" ref="AJ4:AJ34" si="6">(AI4-AH4)</f>
        <v>372660</v>
      </c>
      <c r="AK4" s="122"/>
      <c r="AL4" s="138">
        <f t="shared" ref="AL4:AM33" si="7">AH5-AH4</f>
        <v>0</v>
      </c>
      <c r="AM4" s="147">
        <f t="shared" si="7"/>
        <v>3092</v>
      </c>
      <c r="AN4" s="148">
        <f t="shared" ref="AN4:AN33" si="8">(AM4-AL4)</f>
        <v>3092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4</v>
      </c>
      <c r="E5" s="68">
        <v>3</v>
      </c>
      <c r="F5" s="69">
        <v>375752</v>
      </c>
      <c r="G5" s="68">
        <v>0</v>
      </c>
      <c r="H5" s="69">
        <v>195123</v>
      </c>
      <c r="I5" s="68">
        <v>0</v>
      </c>
      <c r="J5" s="68">
        <v>2</v>
      </c>
      <c r="K5" s="68">
        <v>0</v>
      </c>
      <c r="L5" s="69">
        <v>320.7192</v>
      </c>
      <c r="M5" s="69">
        <v>31.3</v>
      </c>
      <c r="N5" s="70">
        <v>0</v>
      </c>
      <c r="O5" s="71">
        <v>2843</v>
      </c>
      <c r="P5" s="58">
        <f t="shared" si="2"/>
        <v>2843</v>
      </c>
      <c r="Q5" s="38">
        <v>3</v>
      </c>
      <c r="R5" s="72">
        <f t="shared" si="3"/>
        <v>8226.5308488583159</v>
      </c>
      <c r="S5" s="73">
        <f>'Mérida oeste'!F8*1000000</f>
        <v>34442.839357999997</v>
      </c>
      <c r="T5" s="74">
        <f t="shared" ref="T5:T33" si="9">R5*0.11237</f>
        <v>924.41527148620889</v>
      </c>
      <c r="U5" s="61"/>
      <c r="V5" s="74">
        <f t="shared" si="4"/>
        <v>2843</v>
      </c>
      <c r="W5" s="75">
        <f t="shared" ref="W5:W33" si="10">V5*35.31467</f>
        <v>100399.60681</v>
      </c>
      <c r="X5" s="61"/>
      <c r="Y5" s="76">
        <f t="shared" ref="Y5:Y33" si="11">V5*R5/1000000</f>
        <v>23.388027203304194</v>
      </c>
      <c r="Z5" s="73">
        <f t="shared" ref="Z5:Z33" si="12">S5*V5/1000000</f>
        <v>97.92099229479399</v>
      </c>
      <c r="AA5" s="74">
        <f t="shared" ref="AA5:AA33" si="13">W5*T5/1000000</f>
        <v>92.810929786374771</v>
      </c>
      <c r="AE5" s="121" t="str">
        <f t="shared" si="5"/>
        <v>375752</v>
      </c>
      <c r="AF5" s="142"/>
      <c r="AG5" s="143"/>
      <c r="AH5" s="144"/>
      <c r="AI5" s="145">
        <f t="shared" si="0"/>
        <v>375752</v>
      </c>
      <c r="AJ5" s="146">
        <f t="shared" si="6"/>
        <v>375752</v>
      </c>
      <c r="AK5" s="122"/>
      <c r="AL5" s="138">
        <f t="shared" si="7"/>
        <v>0</v>
      </c>
      <c r="AM5" s="147">
        <f t="shared" si="7"/>
        <v>2843</v>
      </c>
      <c r="AN5" s="148">
        <f t="shared" si="8"/>
        <v>2843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4</v>
      </c>
      <c r="E6" s="68">
        <v>4</v>
      </c>
      <c r="F6" s="69">
        <v>378595</v>
      </c>
      <c r="G6" s="68">
        <v>0</v>
      </c>
      <c r="H6" s="69">
        <v>195254</v>
      </c>
      <c r="I6" s="68">
        <v>0</v>
      </c>
      <c r="J6" s="68">
        <v>2</v>
      </c>
      <c r="K6" s="68">
        <v>0</v>
      </c>
      <c r="L6" s="69">
        <v>311.13189999999997</v>
      </c>
      <c r="M6" s="69">
        <v>31.8</v>
      </c>
      <c r="N6" s="70">
        <v>0</v>
      </c>
      <c r="O6" s="71">
        <v>2990</v>
      </c>
      <c r="P6" s="58">
        <f t="shared" si="2"/>
        <v>2990</v>
      </c>
      <c r="Q6" s="38">
        <v>4</v>
      </c>
      <c r="R6" s="72">
        <f t="shared" si="3"/>
        <v>8166.1518916117329</v>
      </c>
      <c r="S6" s="73">
        <f>'Mérida oeste'!F9*1000000</f>
        <v>34190.044739800003</v>
      </c>
      <c r="T6" s="74">
        <f t="shared" si="9"/>
        <v>917.63048806041036</v>
      </c>
      <c r="U6" s="61"/>
      <c r="V6" s="74">
        <f t="shared" si="4"/>
        <v>2990</v>
      </c>
      <c r="W6" s="75">
        <f t="shared" si="10"/>
        <v>105590.8633</v>
      </c>
      <c r="X6" s="61"/>
      <c r="Y6" s="76">
        <f t="shared" si="11"/>
        <v>24.416794155919082</v>
      </c>
      <c r="Z6" s="73">
        <f t="shared" si="12"/>
        <v>102.22823377200201</v>
      </c>
      <c r="AA6" s="74">
        <f t="shared" si="13"/>
        <v>96.893395424699065</v>
      </c>
      <c r="AE6" s="121" t="str">
        <f t="shared" si="5"/>
        <v>378595</v>
      </c>
      <c r="AF6" s="142"/>
      <c r="AG6" s="143"/>
      <c r="AH6" s="144"/>
      <c r="AI6" s="145">
        <f t="shared" si="0"/>
        <v>378595</v>
      </c>
      <c r="AJ6" s="146">
        <f t="shared" si="6"/>
        <v>378595</v>
      </c>
      <c r="AK6" s="122"/>
      <c r="AL6" s="138">
        <f t="shared" si="7"/>
        <v>0</v>
      </c>
      <c r="AM6" s="147">
        <f t="shared" si="7"/>
        <v>2990</v>
      </c>
      <c r="AN6" s="148">
        <f t="shared" si="8"/>
        <v>2990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4</v>
      </c>
      <c r="E7" s="68">
        <v>5</v>
      </c>
      <c r="F7" s="69">
        <v>381585</v>
      </c>
      <c r="G7" s="68">
        <v>0</v>
      </c>
      <c r="H7" s="69">
        <v>195390</v>
      </c>
      <c r="I7" s="68">
        <v>0</v>
      </c>
      <c r="J7" s="68">
        <v>2</v>
      </c>
      <c r="K7" s="68">
        <v>0</v>
      </c>
      <c r="L7" s="69">
        <v>312.53840000000002</v>
      </c>
      <c r="M7" s="69">
        <v>29.1</v>
      </c>
      <c r="N7" s="70">
        <v>0</v>
      </c>
      <c r="O7" s="71">
        <v>3197</v>
      </c>
      <c r="P7" s="58">
        <f t="shared" si="2"/>
        <v>3197</v>
      </c>
      <c r="Q7" s="38">
        <v>5</v>
      </c>
      <c r="R7" s="72">
        <f t="shared" si="3"/>
        <v>8225.0206287618239</v>
      </c>
      <c r="S7" s="73">
        <f>'Mérida oeste'!F10*1000000</f>
        <v>34436.516368500001</v>
      </c>
      <c r="T7" s="74">
        <f t="shared" si="9"/>
        <v>924.24556805396617</v>
      </c>
      <c r="U7" s="61"/>
      <c r="V7" s="74">
        <f t="shared" si="4"/>
        <v>3197</v>
      </c>
      <c r="W7" s="75">
        <f t="shared" si="10"/>
        <v>112900.99999</v>
      </c>
      <c r="X7" s="61"/>
      <c r="Y7" s="76">
        <f t="shared" si="11"/>
        <v>26.295390950151553</v>
      </c>
      <c r="Z7" s="73">
        <f t="shared" si="12"/>
        <v>110.09354283009451</v>
      </c>
      <c r="AA7" s="74">
        <f t="shared" si="13"/>
        <v>104.34824886961837</v>
      </c>
      <c r="AE7" s="121" t="str">
        <f t="shared" si="5"/>
        <v>381585</v>
      </c>
      <c r="AF7" s="142"/>
      <c r="AG7" s="143"/>
      <c r="AH7" s="144"/>
      <c r="AI7" s="145">
        <f t="shared" si="0"/>
        <v>381585</v>
      </c>
      <c r="AJ7" s="146">
        <f t="shared" si="6"/>
        <v>381585</v>
      </c>
      <c r="AK7" s="122"/>
      <c r="AL7" s="138">
        <f t="shared" si="7"/>
        <v>0</v>
      </c>
      <c r="AM7" s="147">
        <f t="shared" si="7"/>
        <v>3197</v>
      </c>
      <c r="AN7" s="148">
        <f t="shared" si="8"/>
        <v>3197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4</v>
      </c>
      <c r="E8" s="68">
        <v>6</v>
      </c>
      <c r="F8" s="69">
        <v>384782</v>
      </c>
      <c r="G8" s="68">
        <v>0</v>
      </c>
      <c r="H8" s="69">
        <v>195533</v>
      </c>
      <c r="I8" s="68">
        <v>0</v>
      </c>
      <c r="J8" s="68">
        <v>2</v>
      </c>
      <c r="K8" s="68">
        <v>0</v>
      </c>
      <c r="L8" s="69">
        <v>313.05180000000001</v>
      </c>
      <c r="M8" s="69">
        <v>25.5</v>
      </c>
      <c r="N8" s="70">
        <v>0</v>
      </c>
      <c r="O8" s="71">
        <v>1481</v>
      </c>
      <c r="P8" s="58">
        <f t="shared" si="2"/>
        <v>1481</v>
      </c>
      <c r="Q8" s="38">
        <v>6</v>
      </c>
      <c r="R8" s="72">
        <f t="shared" si="3"/>
        <v>8224.3519903028555</v>
      </c>
      <c r="S8" s="73">
        <f>'Mérida oeste'!F11*1000000</f>
        <v>34433.716912999997</v>
      </c>
      <c r="T8" s="74">
        <f t="shared" si="9"/>
        <v>924.17043315033186</v>
      </c>
      <c r="U8" s="61"/>
      <c r="V8" s="74">
        <f t="shared" si="4"/>
        <v>1481</v>
      </c>
      <c r="W8" s="75">
        <f t="shared" si="10"/>
        <v>52301.026270000002</v>
      </c>
      <c r="X8" s="61"/>
      <c r="Y8" s="76">
        <f t="shared" si="11"/>
        <v>12.180265297638527</v>
      </c>
      <c r="Z8" s="73">
        <f t="shared" si="12"/>
        <v>50.996334748152996</v>
      </c>
      <c r="AA8" s="74">
        <f t="shared" si="13"/>
        <v>48.33506210215279</v>
      </c>
      <c r="AE8" s="121" t="str">
        <f t="shared" si="5"/>
        <v>384782</v>
      </c>
      <c r="AF8" s="142"/>
      <c r="AG8" s="143"/>
      <c r="AH8" s="144"/>
      <c r="AI8" s="145">
        <f t="shared" si="0"/>
        <v>384782</v>
      </c>
      <c r="AJ8" s="146">
        <f t="shared" si="6"/>
        <v>384782</v>
      </c>
      <c r="AK8" s="122"/>
      <c r="AL8" s="138">
        <f t="shared" si="7"/>
        <v>0</v>
      </c>
      <c r="AM8" s="147">
        <f t="shared" si="7"/>
        <v>1481</v>
      </c>
      <c r="AN8" s="148">
        <f t="shared" si="8"/>
        <v>1481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4</v>
      </c>
      <c r="E9" s="68">
        <v>7</v>
      </c>
      <c r="F9" s="69">
        <v>386263</v>
      </c>
      <c r="G9" s="68">
        <v>0</v>
      </c>
      <c r="H9" s="69">
        <v>195600</v>
      </c>
      <c r="I9" s="68">
        <v>0</v>
      </c>
      <c r="J9" s="68">
        <v>2</v>
      </c>
      <c r="K9" s="68">
        <v>0</v>
      </c>
      <c r="L9" s="69">
        <v>312.0677</v>
      </c>
      <c r="M9" s="69">
        <v>26.1</v>
      </c>
      <c r="N9" s="70">
        <v>0</v>
      </c>
      <c r="O9" s="71">
        <v>347</v>
      </c>
      <c r="P9" s="58">
        <f t="shared" si="2"/>
        <v>347</v>
      </c>
      <c r="Q9" s="38">
        <v>7</v>
      </c>
      <c r="R9" s="72">
        <f t="shared" si="3"/>
        <v>8234.1300999092382</v>
      </c>
      <c r="S9" s="73">
        <f>'Mérida oeste'!F12*1000000</f>
        <v>34474.655902300001</v>
      </c>
      <c r="T9" s="74">
        <f t="shared" si="9"/>
        <v>925.26919932680107</v>
      </c>
      <c r="U9" s="61"/>
      <c r="V9" s="74">
        <f t="shared" si="4"/>
        <v>347</v>
      </c>
      <c r="W9" s="75">
        <f t="shared" si="10"/>
        <v>12254.190489999999</v>
      </c>
      <c r="X9" s="61"/>
      <c r="Y9" s="76">
        <f t="shared" si="11"/>
        <v>2.8572431446685056</v>
      </c>
      <c r="Z9" s="73">
        <f t="shared" si="12"/>
        <v>11.962705598098101</v>
      </c>
      <c r="AA9" s="74">
        <f t="shared" si="13"/>
        <v>11.338425023080399</v>
      </c>
      <c r="AE9" s="121" t="str">
        <f t="shared" si="5"/>
        <v>386263</v>
      </c>
      <c r="AF9" s="142"/>
      <c r="AG9" s="143"/>
      <c r="AH9" s="144"/>
      <c r="AI9" s="145">
        <f t="shared" si="0"/>
        <v>386263</v>
      </c>
      <c r="AJ9" s="146">
        <f t="shared" si="6"/>
        <v>386263</v>
      </c>
      <c r="AK9" s="122"/>
      <c r="AL9" s="138">
        <f t="shared" si="7"/>
        <v>0</v>
      </c>
      <c r="AM9" s="147">
        <f t="shared" si="7"/>
        <v>347</v>
      </c>
      <c r="AN9" s="148">
        <f t="shared" si="8"/>
        <v>347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4</v>
      </c>
      <c r="E10" s="68">
        <v>8</v>
      </c>
      <c r="F10" s="69">
        <v>386610</v>
      </c>
      <c r="G10" s="68">
        <v>0</v>
      </c>
      <c r="H10" s="69">
        <v>195616</v>
      </c>
      <c r="I10" s="68">
        <v>0</v>
      </c>
      <c r="J10" s="68">
        <v>2</v>
      </c>
      <c r="K10" s="68">
        <v>0</v>
      </c>
      <c r="L10" s="69">
        <v>312.2792</v>
      </c>
      <c r="M10" s="69">
        <v>28.7</v>
      </c>
      <c r="N10" s="70">
        <v>0</v>
      </c>
      <c r="O10" s="71">
        <v>2601</v>
      </c>
      <c r="P10" s="58">
        <f t="shared" si="2"/>
        <v>2601</v>
      </c>
      <c r="Q10" s="38">
        <v>8</v>
      </c>
      <c r="R10" s="72">
        <f t="shared" si="3"/>
        <v>8190.7284493885536</v>
      </c>
      <c r="S10" s="73">
        <f>'Mérida oeste'!F13*1000000</f>
        <v>34292.941871899995</v>
      </c>
      <c r="T10" s="74">
        <f t="shared" si="9"/>
        <v>920.39215585779175</v>
      </c>
      <c r="U10" s="61"/>
      <c r="V10" s="74">
        <f t="shared" si="4"/>
        <v>2601</v>
      </c>
      <c r="W10" s="75">
        <f t="shared" si="10"/>
        <v>91853.45667</v>
      </c>
      <c r="X10" s="61"/>
      <c r="Y10" s="76">
        <f t="shared" si="11"/>
        <v>21.304084696859629</v>
      </c>
      <c r="Z10" s="73">
        <f t="shared" si="12"/>
        <v>89.195941808811895</v>
      </c>
      <c r="AA10" s="74">
        <f t="shared" si="13"/>
        <v>84.541201007491566</v>
      </c>
      <c r="AE10" s="121" t="str">
        <f t="shared" si="5"/>
        <v>386610</v>
      </c>
      <c r="AF10" s="142"/>
      <c r="AG10" s="143"/>
      <c r="AH10" s="144"/>
      <c r="AI10" s="145">
        <f t="shared" si="0"/>
        <v>386610</v>
      </c>
      <c r="AJ10" s="146">
        <f t="shared" si="6"/>
        <v>386610</v>
      </c>
      <c r="AK10" s="122"/>
      <c r="AL10" s="138">
        <f t="shared" si="7"/>
        <v>0</v>
      </c>
      <c r="AM10" s="147">
        <f t="shared" si="7"/>
        <v>2601</v>
      </c>
      <c r="AN10" s="148">
        <f t="shared" si="8"/>
        <v>2601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4</v>
      </c>
      <c r="E11" s="68">
        <v>9</v>
      </c>
      <c r="F11" s="69">
        <v>389211</v>
      </c>
      <c r="G11" s="68">
        <v>0</v>
      </c>
      <c r="H11" s="69">
        <v>195735</v>
      </c>
      <c r="I11" s="68">
        <v>0</v>
      </c>
      <c r="J11" s="68">
        <v>2</v>
      </c>
      <c r="K11" s="68">
        <v>0</v>
      </c>
      <c r="L11" s="69">
        <v>311.24149999999997</v>
      </c>
      <c r="M11" s="69">
        <v>30.7</v>
      </c>
      <c r="N11" s="70">
        <v>0</v>
      </c>
      <c r="O11" s="71">
        <v>2634</v>
      </c>
      <c r="P11" s="58">
        <f t="shared" si="2"/>
        <v>2634</v>
      </c>
      <c r="Q11" s="38">
        <v>9</v>
      </c>
      <c r="R11" s="77">
        <f t="shared" si="3"/>
        <v>8351.9830112257569</v>
      </c>
      <c r="S11" s="73">
        <f>'Mérida oeste'!F14*1000000</f>
        <v>34968.082471399997</v>
      </c>
      <c r="T11" s="74">
        <f t="shared" si="9"/>
        <v>938.51233097143825</v>
      </c>
      <c r="V11" s="78">
        <f t="shared" si="4"/>
        <v>2634</v>
      </c>
      <c r="W11" s="79">
        <f t="shared" si="10"/>
        <v>93018.840779999999</v>
      </c>
      <c r="Y11" s="76">
        <f t="shared" si="11"/>
        <v>21.999123251568644</v>
      </c>
      <c r="Z11" s="73">
        <f t="shared" si="12"/>
        <v>92.105929229667595</v>
      </c>
      <c r="AA11" s="74">
        <f t="shared" si="13"/>
        <v>87.299329084698869</v>
      </c>
      <c r="AE11" s="121" t="str">
        <f t="shared" si="5"/>
        <v>389211</v>
      </c>
      <c r="AF11" s="142"/>
      <c r="AG11" s="143"/>
      <c r="AH11" s="144"/>
      <c r="AI11" s="145">
        <f t="shared" si="0"/>
        <v>389211</v>
      </c>
      <c r="AJ11" s="146">
        <f t="shared" si="6"/>
        <v>389211</v>
      </c>
      <c r="AK11" s="122"/>
      <c r="AL11" s="138">
        <f t="shared" si="7"/>
        <v>0</v>
      </c>
      <c r="AM11" s="147">
        <f t="shared" si="7"/>
        <v>2634</v>
      </c>
      <c r="AN11" s="148">
        <f t="shared" si="8"/>
        <v>2634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4</v>
      </c>
      <c r="E12" s="68">
        <v>10</v>
      </c>
      <c r="F12" s="69">
        <v>391845</v>
      </c>
      <c r="G12" s="68">
        <v>0</v>
      </c>
      <c r="H12" s="69">
        <v>195856</v>
      </c>
      <c r="I12" s="68">
        <v>0</v>
      </c>
      <c r="J12" s="68">
        <v>2</v>
      </c>
      <c r="K12" s="68">
        <v>0</v>
      </c>
      <c r="L12" s="69">
        <v>309.91300000000001</v>
      </c>
      <c r="M12" s="69">
        <v>31.1</v>
      </c>
      <c r="N12" s="70">
        <v>0</v>
      </c>
      <c r="O12" s="71">
        <v>2965</v>
      </c>
      <c r="P12" s="58">
        <f t="shared" si="2"/>
        <v>2965</v>
      </c>
      <c r="Q12" s="38">
        <v>10</v>
      </c>
      <c r="R12" s="77">
        <f t="shared" si="3"/>
        <v>8316.5261061431174</v>
      </c>
      <c r="S12" s="73">
        <f>'Mérida oeste'!F15*1000000</f>
        <v>34819.631501200005</v>
      </c>
      <c r="T12" s="74">
        <f t="shared" si="9"/>
        <v>934.52803854730212</v>
      </c>
      <c r="V12" s="78">
        <f t="shared" si="4"/>
        <v>2965</v>
      </c>
      <c r="W12" s="79">
        <f t="shared" si="10"/>
        <v>104707.99655</v>
      </c>
      <c r="Y12" s="76">
        <f t="shared" si="11"/>
        <v>24.658499904714343</v>
      </c>
      <c r="Z12" s="73">
        <f t="shared" si="12"/>
        <v>103.24020740105802</v>
      </c>
      <c r="AA12" s="74">
        <f t="shared" si="13"/>
        <v>97.852558636089171</v>
      </c>
      <c r="AE12" s="121" t="str">
        <f t="shared" si="5"/>
        <v>391845</v>
      </c>
      <c r="AF12" s="142"/>
      <c r="AG12" s="143"/>
      <c r="AH12" s="144"/>
      <c r="AI12" s="145">
        <f t="shared" si="0"/>
        <v>391845</v>
      </c>
      <c r="AJ12" s="146">
        <f t="shared" si="6"/>
        <v>391845</v>
      </c>
      <c r="AK12" s="122"/>
      <c r="AL12" s="138">
        <f t="shared" si="7"/>
        <v>0</v>
      </c>
      <c r="AM12" s="147">
        <f t="shared" si="7"/>
        <v>2965</v>
      </c>
      <c r="AN12" s="148">
        <f t="shared" si="8"/>
        <v>2965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4</v>
      </c>
      <c r="E13" s="68">
        <v>11</v>
      </c>
      <c r="F13" s="69">
        <v>394810</v>
      </c>
      <c r="G13" s="68">
        <v>0</v>
      </c>
      <c r="H13" s="69">
        <v>195992</v>
      </c>
      <c r="I13" s="68">
        <v>0</v>
      </c>
      <c r="J13" s="68">
        <v>2</v>
      </c>
      <c r="K13" s="68">
        <v>0</v>
      </c>
      <c r="L13" s="69">
        <v>310.04610000000002</v>
      </c>
      <c r="M13" s="69">
        <v>31.4</v>
      </c>
      <c r="N13" s="70">
        <v>0</v>
      </c>
      <c r="O13" s="71">
        <v>2452</v>
      </c>
      <c r="P13" s="58">
        <f t="shared" si="2"/>
        <v>2452</v>
      </c>
      <c r="Q13" s="38">
        <v>11</v>
      </c>
      <c r="R13" s="77">
        <f t="shared" si="3"/>
        <v>8322.7150668051981</v>
      </c>
      <c r="S13" s="73">
        <f>'Mérida oeste'!F16*1000000</f>
        <v>34845.5434417</v>
      </c>
      <c r="T13" s="74">
        <f t="shared" si="9"/>
        <v>935.22349205690011</v>
      </c>
      <c r="V13" s="78">
        <f t="shared" si="4"/>
        <v>2452</v>
      </c>
      <c r="W13" s="79">
        <f t="shared" si="10"/>
        <v>86591.57084</v>
      </c>
      <c r="Y13" s="76">
        <f t="shared" si="11"/>
        <v>20.407297343806345</v>
      </c>
      <c r="Z13" s="73">
        <f t="shared" si="12"/>
        <v>85.441272519048397</v>
      </c>
      <c r="AA13" s="74">
        <f t="shared" si="13"/>
        <v>80.98247126367724</v>
      </c>
      <c r="AE13" s="121" t="str">
        <f t="shared" si="5"/>
        <v>394810</v>
      </c>
      <c r="AF13" s="142"/>
      <c r="AG13" s="143"/>
      <c r="AH13" s="144"/>
      <c r="AI13" s="145">
        <f t="shared" si="0"/>
        <v>394810</v>
      </c>
      <c r="AJ13" s="146">
        <f t="shared" si="6"/>
        <v>394810</v>
      </c>
      <c r="AK13" s="122"/>
      <c r="AL13" s="138">
        <f t="shared" si="7"/>
        <v>0</v>
      </c>
      <c r="AM13" s="147">
        <f t="shared" si="7"/>
        <v>2452</v>
      </c>
      <c r="AN13" s="148">
        <f t="shared" si="8"/>
        <v>2452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4</v>
      </c>
      <c r="E14" s="68">
        <v>12</v>
      </c>
      <c r="F14" s="69">
        <v>397262</v>
      </c>
      <c r="G14" s="68">
        <v>0</v>
      </c>
      <c r="H14" s="69">
        <v>196105</v>
      </c>
      <c r="I14" s="68">
        <v>0</v>
      </c>
      <c r="J14" s="68">
        <v>2</v>
      </c>
      <c r="K14" s="68">
        <v>0</v>
      </c>
      <c r="L14" s="69">
        <v>311.07190000000003</v>
      </c>
      <c r="M14" s="69">
        <v>31</v>
      </c>
      <c r="N14" s="70">
        <v>0</v>
      </c>
      <c r="O14" s="71">
        <v>2476</v>
      </c>
      <c r="P14" s="58">
        <f t="shared" si="2"/>
        <v>2476</v>
      </c>
      <c r="Q14" s="38">
        <v>12</v>
      </c>
      <c r="R14" s="77">
        <f t="shared" si="3"/>
        <v>8263.8123396149804</v>
      </c>
      <c r="S14" s="73">
        <f>'Mérida oeste'!F17*1000000</f>
        <v>34598.929503499996</v>
      </c>
      <c r="T14" s="74">
        <f t="shared" si="9"/>
        <v>928.60459260253538</v>
      </c>
      <c r="V14" s="78">
        <f t="shared" si="4"/>
        <v>2476</v>
      </c>
      <c r="W14" s="79">
        <f t="shared" si="10"/>
        <v>87439.122919999994</v>
      </c>
      <c r="Y14" s="76">
        <f t="shared" si="11"/>
        <v>20.461199352886691</v>
      </c>
      <c r="Z14" s="73">
        <f t="shared" si="12"/>
        <v>85.666949450665996</v>
      </c>
      <c r="AA14" s="74">
        <f t="shared" si="13"/>
        <v>81.196371116649615</v>
      </c>
      <c r="AE14" s="121" t="str">
        <f t="shared" si="5"/>
        <v>397262</v>
      </c>
      <c r="AF14" s="142"/>
      <c r="AG14" s="143"/>
      <c r="AH14" s="144"/>
      <c r="AI14" s="145">
        <f t="shared" si="0"/>
        <v>397262</v>
      </c>
      <c r="AJ14" s="146">
        <f t="shared" si="6"/>
        <v>397262</v>
      </c>
      <c r="AK14" s="122"/>
      <c r="AL14" s="138">
        <f t="shared" si="7"/>
        <v>0</v>
      </c>
      <c r="AM14" s="147">
        <f t="shared" si="7"/>
        <v>2476</v>
      </c>
      <c r="AN14" s="148">
        <f t="shared" si="8"/>
        <v>2476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4</v>
      </c>
      <c r="E15" s="68">
        <v>13</v>
      </c>
      <c r="F15" s="69">
        <v>399738</v>
      </c>
      <c r="G15" s="68">
        <v>0</v>
      </c>
      <c r="H15" s="69">
        <v>196217</v>
      </c>
      <c r="I15" s="68">
        <v>0</v>
      </c>
      <c r="J15" s="68">
        <v>2</v>
      </c>
      <c r="K15" s="68">
        <v>0</v>
      </c>
      <c r="L15" s="69">
        <v>312.18340000000001</v>
      </c>
      <c r="M15" s="69">
        <v>30.1</v>
      </c>
      <c r="N15" s="70">
        <v>0</v>
      </c>
      <c r="O15" s="71">
        <v>1189</v>
      </c>
      <c r="P15" s="58">
        <f t="shared" si="2"/>
        <v>1189</v>
      </c>
      <c r="Q15" s="38">
        <v>13</v>
      </c>
      <c r="R15" s="77">
        <f t="shared" si="3"/>
        <v>8309.2651476545343</v>
      </c>
      <c r="S15" s="73">
        <f>'Mérida oeste'!F18*1000000</f>
        <v>34789.2313202</v>
      </c>
      <c r="T15" s="74">
        <f t="shared" si="9"/>
        <v>933.71212464194002</v>
      </c>
      <c r="V15" s="78">
        <f t="shared" si="4"/>
        <v>1189</v>
      </c>
      <c r="W15" s="79">
        <f t="shared" si="10"/>
        <v>41989.142630000002</v>
      </c>
      <c r="Y15" s="76">
        <f t="shared" si="11"/>
        <v>9.8797162605612403</v>
      </c>
      <c r="Z15" s="73">
        <f t="shared" si="12"/>
        <v>41.364396039717803</v>
      </c>
      <c r="AA15" s="74">
        <f t="shared" si="13"/>
        <v>39.20577157695076</v>
      </c>
      <c r="AE15" s="121" t="str">
        <f t="shared" si="5"/>
        <v>399738</v>
      </c>
      <c r="AF15" s="142"/>
      <c r="AG15" s="143"/>
      <c r="AH15" s="144"/>
      <c r="AI15" s="145">
        <f t="shared" si="0"/>
        <v>399738</v>
      </c>
      <c r="AJ15" s="146">
        <f t="shared" si="6"/>
        <v>399738</v>
      </c>
      <c r="AK15" s="122"/>
      <c r="AL15" s="138">
        <f t="shared" si="7"/>
        <v>0</v>
      </c>
      <c r="AM15" s="147">
        <f t="shared" si="7"/>
        <v>1189</v>
      </c>
      <c r="AN15" s="148">
        <f t="shared" si="8"/>
        <v>1189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4</v>
      </c>
      <c r="E16" s="68">
        <v>14</v>
      </c>
      <c r="F16" s="69">
        <v>400927</v>
      </c>
      <c r="G16" s="68">
        <v>0</v>
      </c>
      <c r="H16" s="69">
        <v>196272</v>
      </c>
      <c r="I16" s="68">
        <v>0</v>
      </c>
      <c r="J16" s="68">
        <v>2</v>
      </c>
      <c r="K16" s="68">
        <v>0</v>
      </c>
      <c r="L16" s="69">
        <v>312.61399999999998</v>
      </c>
      <c r="M16" s="69">
        <v>31.6</v>
      </c>
      <c r="N16" s="70">
        <v>0</v>
      </c>
      <c r="O16" s="71">
        <v>386</v>
      </c>
      <c r="P16" s="58">
        <f t="shared" si="2"/>
        <v>386</v>
      </c>
      <c r="Q16" s="38">
        <v>14</v>
      </c>
      <c r="R16" s="77">
        <f t="shared" si="3"/>
        <v>8351.50851430687</v>
      </c>
      <c r="S16" s="73">
        <f>'Mérida oeste'!F19*1000000</f>
        <v>34966.095847700002</v>
      </c>
      <c r="T16" s="74">
        <f t="shared" si="9"/>
        <v>938.45901175266295</v>
      </c>
      <c r="V16" s="78">
        <f t="shared" si="4"/>
        <v>386</v>
      </c>
      <c r="W16" s="79">
        <f t="shared" si="10"/>
        <v>13631.46262</v>
      </c>
      <c r="Y16" s="76">
        <f t="shared" si="11"/>
        <v>3.2236822865224517</v>
      </c>
      <c r="Z16" s="73">
        <f t="shared" si="12"/>
        <v>13.496912997212201</v>
      </c>
      <c r="AA16" s="74">
        <f t="shared" si="13"/>
        <v>12.792568939108566</v>
      </c>
      <c r="AE16" s="121" t="str">
        <f t="shared" si="5"/>
        <v>400927</v>
      </c>
      <c r="AF16" s="142"/>
      <c r="AG16" s="143"/>
      <c r="AH16" s="144"/>
      <c r="AI16" s="145">
        <f t="shared" si="0"/>
        <v>400927</v>
      </c>
      <c r="AJ16" s="146">
        <f t="shared" si="6"/>
        <v>400927</v>
      </c>
      <c r="AK16" s="122"/>
      <c r="AL16" s="138">
        <f t="shared" si="7"/>
        <v>0</v>
      </c>
      <c r="AM16" s="147">
        <f t="shared" si="7"/>
        <v>386</v>
      </c>
      <c r="AN16" s="148">
        <f t="shared" si="8"/>
        <v>386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4</v>
      </c>
      <c r="E17" s="68">
        <v>15</v>
      </c>
      <c r="F17" s="69">
        <v>401313</v>
      </c>
      <c r="G17" s="68">
        <v>0</v>
      </c>
      <c r="H17" s="69">
        <v>196290</v>
      </c>
      <c r="I17" s="68">
        <v>0</v>
      </c>
      <c r="J17" s="68">
        <v>2</v>
      </c>
      <c r="K17" s="68">
        <v>0</v>
      </c>
      <c r="L17" s="69">
        <v>313.47989999999999</v>
      </c>
      <c r="M17" s="69">
        <v>33</v>
      </c>
      <c r="N17" s="70">
        <v>0</v>
      </c>
      <c r="O17" s="71">
        <v>2525</v>
      </c>
      <c r="P17" s="58">
        <f t="shared" si="2"/>
        <v>2525</v>
      </c>
      <c r="Q17" s="38">
        <v>15</v>
      </c>
      <c r="R17" s="77">
        <f t="shared" si="3"/>
        <v>8655.6953111684343</v>
      </c>
      <c r="S17" s="73">
        <f>'Mérida oeste'!F20*1000000</f>
        <v>36239.665128799999</v>
      </c>
      <c r="T17" s="74">
        <f t="shared" si="9"/>
        <v>972.64048211599697</v>
      </c>
      <c r="V17" s="78">
        <f t="shared" si="4"/>
        <v>2525</v>
      </c>
      <c r="W17" s="79">
        <f t="shared" si="10"/>
        <v>89169.541750000004</v>
      </c>
      <c r="Y17" s="76">
        <f t="shared" si="11"/>
        <v>21.855630660700296</v>
      </c>
      <c r="Z17" s="73">
        <f t="shared" si="12"/>
        <v>91.505154450220004</v>
      </c>
      <c r="AA17" s="74">
        <f t="shared" si="13"/>
        <v>86.72990607778253</v>
      </c>
      <c r="AE17" s="121" t="str">
        <f t="shared" si="5"/>
        <v>401313</v>
      </c>
      <c r="AF17" s="142"/>
      <c r="AG17" s="143"/>
      <c r="AH17" s="144"/>
      <c r="AI17" s="145">
        <f t="shared" si="0"/>
        <v>401313</v>
      </c>
      <c r="AJ17" s="146">
        <f t="shared" si="6"/>
        <v>401313</v>
      </c>
      <c r="AK17" s="122"/>
      <c r="AL17" s="138">
        <f t="shared" si="7"/>
        <v>0</v>
      </c>
      <c r="AM17" s="147">
        <f t="shared" si="7"/>
        <v>2525</v>
      </c>
      <c r="AN17" s="148">
        <f t="shared" si="8"/>
        <v>2525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4</v>
      </c>
      <c r="E18" s="68">
        <v>16</v>
      </c>
      <c r="F18" s="69">
        <v>403838</v>
      </c>
      <c r="G18" s="68">
        <v>0</v>
      </c>
      <c r="H18" s="69">
        <v>196405</v>
      </c>
      <c r="I18" s="68">
        <v>0</v>
      </c>
      <c r="J18" s="68">
        <v>2</v>
      </c>
      <c r="K18" s="68">
        <v>0</v>
      </c>
      <c r="L18" s="69">
        <v>312.0926</v>
      </c>
      <c r="M18" s="69">
        <v>31.7</v>
      </c>
      <c r="N18" s="70">
        <v>0</v>
      </c>
      <c r="O18" s="71">
        <v>2701</v>
      </c>
      <c r="P18" s="58">
        <f t="shared" si="2"/>
        <v>2701</v>
      </c>
      <c r="Q18" s="38">
        <v>16</v>
      </c>
      <c r="R18" s="77">
        <f t="shared" si="3"/>
        <v>8662.7373839447791</v>
      </c>
      <c r="S18" s="73">
        <f>'Mérida oeste'!F21*1000000</f>
        <v>36269.148879100001</v>
      </c>
      <c r="T18" s="74">
        <f t="shared" si="9"/>
        <v>973.43179983387483</v>
      </c>
      <c r="V18" s="78">
        <f t="shared" si="4"/>
        <v>2701</v>
      </c>
      <c r="W18" s="79">
        <f t="shared" si="10"/>
        <v>95384.923670000004</v>
      </c>
      <c r="Y18" s="76">
        <f t="shared" si="11"/>
        <v>23.398053674034848</v>
      </c>
      <c r="Z18" s="73">
        <f t="shared" si="12"/>
        <v>97.962971122449105</v>
      </c>
      <c r="AA18" s="74">
        <f t="shared" si="13"/>
        <v>92.850717925104874</v>
      </c>
      <c r="AE18" s="121" t="str">
        <f t="shared" si="5"/>
        <v>403838</v>
      </c>
      <c r="AF18" s="142"/>
      <c r="AG18" s="143"/>
      <c r="AH18" s="144"/>
      <c r="AI18" s="145">
        <f t="shared" si="0"/>
        <v>403838</v>
      </c>
      <c r="AJ18" s="146">
        <f t="shared" si="6"/>
        <v>403838</v>
      </c>
      <c r="AK18" s="122"/>
      <c r="AL18" s="138">
        <f t="shared" si="7"/>
        <v>0</v>
      </c>
      <c r="AM18" s="147">
        <f t="shared" si="7"/>
        <v>2701</v>
      </c>
      <c r="AN18" s="148">
        <f t="shared" si="8"/>
        <v>2701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4</v>
      </c>
      <c r="E19" s="68">
        <v>17</v>
      </c>
      <c r="F19" s="69">
        <v>406539</v>
      </c>
      <c r="G19" s="68">
        <v>0</v>
      </c>
      <c r="H19" s="69">
        <v>196529</v>
      </c>
      <c r="I19" s="68">
        <v>0</v>
      </c>
      <c r="J19" s="68">
        <v>2</v>
      </c>
      <c r="K19" s="68">
        <v>0</v>
      </c>
      <c r="L19" s="69">
        <v>311.4606</v>
      </c>
      <c r="M19" s="69">
        <v>31.8</v>
      </c>
      <c r="N19" s="70">
        <v>0</v>
      </c>
      <c r="O19" s="71">
        <v>2500</v>
      </c>
      <c r="P19" s="58">
        <f t="shared" si="2"/>
        <v>2500</v>
      </c>
      <c r="Q19" s="38">
        <v>17</v>
      </c>
      <c r="R19" s="77">
        <f t="shared" si="3"/>
        <v>8213.1634710996477</v>
      </c>
      <c r="S19" s="73">
        <f>'Mérida oeste'!F22*1000000</f>
        <v>34386.872820800003</v>
      </c>
      <c r="T19" s="74">
        <f t="shared" si="9"/>
        <v>922.91317924746738</v>
      </c>
      <c r="V19" s="78">
        <f t="shared" si="4"/>
        <v>2500</v>
      </c>
      <c r="W19" s="79">
        <f t="shared" si="10"/>
        <v>88286.675000000003</v>
      </c>
      <c r="Y19" s="76">
        <f t="shared" si="11"/>
        <v>20.53290867774912</v>
      </c>
      <c r="Z19" s="73">
        <f t="shared" si="12"/>
        <v>85.967182051999998</v>
      </c>
      <c r="AA19" s="74">
        <f t="shared" si="13"/>
        <v>81.480935909437889</v>
      </c>
      <c r="AE19" s="121" t="str">
        <f t="shared" si="5"/>
        <v>406539</v>
      </c>
      <c r="AF19" s="142"/>
      <c r="AG19" s="143"/>
      <c r="AH19" s="144"/>
      <c r="AI19" s="145">
        <f t="shared" si="0"/>
        <v>406539</v>
      </c>
      <c r="AJ19" s="146">
        <f t="shared" si="6"/>
        <v>406539</v>
      </c>
      <c r="AK19" s="122"/>
      <c r="AL19" s="138">
        <f t="shared" si="7"/>
        <v>0</v>
      </c>
      <c r="AM19" s="147">
        <f t="shared" si="7"/>
        <v>2500</v>
      </c>
      <c r="AN19" s="148">
        <f t="shared" si="8"/>
        <v>2500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4</v>
      </c>
      <c r="E20" s="68">
        <v>18</v>
      </c>
      <c r="F20" s="69">
        <v>409039</v>
      </c>
      <c r="G20" s="68">
        <v>0</v>
      </c>
      <c r="H20" s="69">
        <v>196643</v>
      </c>
      <c r="I20" s="68">
        <v>0</v>
      </c>
      <c r="J20" s="68">
        <v>2</v>
      </c>
      <c r="K20" s="68">
        <v>0</v>
      </c>
      <c r="L20" s="69">
        <v>311.69819999999999</v>
      </c>
      <c r="M20" s="69">
        <v>31.7</v>
      </c>
      <c r="N20" s="70">
        <v>0</v>
      </c>
      <c r="O20" s="71">
        <v>2576</v>
      </c>
      <c r="P20" s="58">
        <f t="shared" si="2"/>
        <v>2576</v>
      </c>
      <c r="Q20" s="38">
        <v>18</v>
      </c>
      <c r="R20" s="77">
        <f t="shared" si="3"/>
        <v>8391.4782689643653</v>
      </c>
      <c r="S20" s="73">
        <f>'Mérida oeste'!F23*1000000</f>
        <v>35133.441216500003</v>
      </c>
      <c r="T20" s="74">
        <f t="shared" si="9"/>
        <v>942.95041308352575</v>
      </c>
      <c r="V20" s="78">
        <f t="shared" si="4"/>
        <v>2576</v>
      </c>
      <c r="W20" s="79">
        <f t="shared" si="10"/>
        <v>90970.589919999999</v>
      </c>
      <c r="Y20" s="76">
        <f t="shared" si="11"/>
        <v>21.616448020852204</v>
      </c>
      <c r="Z20" s="73">
        <f t="shared" si="12"/>
        <v>90.503744573703997</v>
      </c>
      <c r="AA20" s="74">
        <f t="shared" si="13"/>
        <v>85.78075534351602</v>
      </c>
      <c r="AE20" s="121" t="str">
        <f t="shared" si="5"/>
        <v>409039</v>
      </c>
      <c r="AF20" s="142"/>
      <c r="AG20" s="143"/>
      <c r="AH20" s="144"/>
      <c r="AI20" s="145">
        <f t="shared" si="0"/>
        <v>409039</v>
      </c>
      <c r="AJ20" s="146">
        <f t="shared" si="6"/>
        <v>409039</v>
      </c>
      <c r="AK20" s="122"/>
      <c r="AL20" s="138">
        <f t="shared" si="7"/>
        <v>0</v>
      </c>
      <c r="AM20" s="147">
        <f t="shared" si="7"/>
        <v>2576</v>
      </c>
      <c r="AN20" s="148">
        <f t="shared" si="8"/>
        <v>2576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4</v>
      </c>
      <c r="E21" s="68">
        <v>19</v>
      </c>
      <c r="F21" s="69">
        <v>411615</v>
      </c>
      <c r="G21" s="68">
        <v>0</v>
      </c>
      <c r="H21" s="69">
        <v>196762</v>
      </c>
      <c r="I21" s="68">
        <v>0</v>
      </c>
      <c r="J21" s="68">
        <v>2</v>
      </c>
      <c r="K21" s="68">
        <v>0</v>
      </c>
      <c r="L21" s="69">
        <v>312.09969999999998</v>
      </c>
      <c r="M21" s="69">
        <v>32.1</v>
      </c>
      <c r="N21" s="70">
        <v>0</v>
      </c>
      <c r="O21" s="71">
        <v>2679</v>
      </c>
      <c r="P21" s="58">
        <f t="shared" si="2"/>
        <v>2679</v>
      </c>
      <c r="Q21" s="38">
        <v>19</v>
      </c>
      <c r="R21" s="77">
        <f t="shared" si="3"/>
        <v>8477.703439882489</v>
      </c>
      <c r="S21" s="73">
        <f>'Mérida oeste'!F24*1000000</f>
        <v>35494.448762100001</v>
      </c>
      <c r="T21" s="74">
        <f t="shared" si="9"/>
        <v>952.63953553959527</v>
      </c>
      <c r="V21" s="78">
        <f t="shared" si="4"/>
        <v>2679</v>
      </c>
      <c r="W21" s="79">
        <f t="shared" si="10"/>
        <v>94608.000929999995</v>
      </c>
      <c r="Y21" s="76">
        <f t="shared" si="11"/>
        <v>22.711767515445189</v>
      </c>
      <c r="Z21" s="73">
        <f t="shared" si="12"/>
        <v>95.089628233665891</v>
      </c>
      <c r="AA21" s="74">
        <f t="shared" si="13"/>
        <v>90.127322064284783</v>
      </c>
      <c r="AE21" s="121" t="str">
        <f t="shared" si="5"/>
        <v>411615</v>
      </c>
      <c r="AF21" s="142"/>
      <c r="AG21" s="143"/>
      <c r="AH21" s="144"/>
      <c r="AI21" s="145">
        <f t="shared" si="0"/>
        <v>411615</v>
      </c>
      <c r="AJ21" s="146">
        <f t="shared" si="6"/>
        <v>411615</v>
      </c>
      <c r="AK21" s="122"/>
      <c r="AL21" s="138">
        <f t="shared" si="7"/>
        <v>0</v>
      </c>
      <c r="AM21" s="147">
        <f t="shared" si="7"/>
        <v>2679</v>
      </c>
      <c r="AN21" s="148">
        <f t="shared" si="8"/>
        <v>2679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4</v>
      </c>
      <c r="E22" s="68">
        <v>20</v>
      </c>
      <c r="F22" s="69">
        <v>414294</v>
      </c>
      <c r="G22" s="68">
        <v>0</v>
      </c>
      <c r="H22" s="69">
        <v>196884</v>
      </c>
      <c r="I22" s="68">
        <v>0</v>
      </c>
      <c r="J22" s="68">
        <v>2</v>
      </c>
      <c r="K22" s="68">
        <v>0</v>
      </c>
      <c r="L22" s="69">
        <v>312.97710000000001</v>
      </c>
      <c r="M22" s="69">
        <v>31.5</v>
      </c>
      <c r="N22" s="70">
        <v>0</v>
      </c>
      <c r="O22" s="71">
        <v>1375</v>
      </c>
      <c r="P22" s="58">
        <f t="shared" si="2"/>
        <v>1375</v>
      </c>
      <c r="Q22" s="38">
        <v>20</v>
      </c>
      <c r="R22" s="77">
        <f t="shared" si="3"/>
        <v>8507.7316206649466</v>
      </c>
      <c r="S22" s="73">
        <f>'Mérida oeste'!F25*1000000</f>
        <v>35620.1707494</v>
      </c>
      <c r="T22" s="74">
        <f t="shared" si="9"/>
        <v>956.01380221412001</v>
      </c>
      <c r="V22" s="78">
        <f t="shared" si="4"/>
        <v>1375</v>
      </c>
      <c r="W22" s="79">
        <f t="shared" si="10"/>
        <v>48557.671249999999</v>
      </c>
      <c r="Y22" s="76">
        <f t="shared" si="11"/>
        <v>11.698130978414301</v>
      </c>
      <c r="Z22" s="73">
        <f t="shared" si="12"/>
        <v>48.977734780424996</v>
      </c>
      <c r="AA22" s="74">
        <f t="shared" si="13"/>
        <v>46.421803918375758</v>
      </c>
      <c r="AE22" s="121" t="str">
        <f t="shared" si="5"/>
        <v>414294</v>
      </c>
      <c r="AF22" s="142"/>
      <c r="AG22" s="143"/>
      <c r="AH22" s="144"/>
      <c r="AI22" s="145">
        <f t="shared" si="0"/>
        <v>414294</v>
      </c>
      <c r="AJ22" s="146">
        <f t="shared" si="6"/>
        <v>414294</v>
      </c>
      <c r="AK22" s="122"/>
      <c r="AL22" s="138">
        <f t="shared" si="7"/>
        <v>0</v>
      </c>
      <c r="AM22" s="147">
        <f t="shared" si="7"/>
        <v>1375</v>
      </c>
      <c r="AN22" s="148">
        <f t="shared" si="8"/>
        <v>1375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4</v>
      </c>
      <c r="E23" s="68">
        <v>21</v>
      </c>
      <c r="F23" s="69">
        <v>415669</v>
      </c>
      <c r="G23" s="68">
        <v>0</v>
      </c>
      <c r="H23" s="69">
        <v>196947</v>
      </c>
      <c r="I23" s="68">
        <v>0</v>
      </c>
      <c r="J23" s="68">
        <v>2</v>
      </c>
      <c r="K23" s="68">
        <v>0</v>
      </c>
      <c r="L23" s="69">
        <v>312.64940000000001</v>
      </c>
      <c r="M23" s="69">
        <v>29.5</v>
      </c>
      <c r="N23" s="70">
        <v>0</v>
      </c>
      <c r="O23" s="71">
        <v>399</v>
      </c>
      <c r="P23" s="58">
        <f t="shared" si="2"/>
        <v>399</v>
      </c>
      <c r="Q23" s="38">
        <v>21</v>
      </c>
      <c r="R23" s="77">
        <f t="shared" si="3"/>
        <v>8695.0139967039268</v>
      </c>
      <c r="S23" s="73">
        <f>'Mérida oeste'!F26*1000000</f>
        <v>36404.284601400002</v>
      </c>
      <c r="T23" s="74">
        <f t="shared" si="9"/>
        <v>977.05872280962024</v>
      </c>
      <c r="V23" s="78">
        <f t="shared" si="4"/>
        <v>399</v>
      </c>
      <c r="W23" s="79">
        <f t="shared" si="10"/>
        <v>14090.553330000001</v>
      </c>
      <c r="Y23" s="76">
        <f t="shared" si="11"/>
        <v>3.4693105846848669</v>
      </c>
      <c r="Z23" s="73">
        <f t="shared" si="12"/>
        <v>14.5253095559586</v>
      </c>
      <c r="AA23" s="74">
        <f t="shared" si="13"/>
        <v>13.767298040290642</v>
      </c>
      <c r="AE23" s="121" t="str">
        <f t="shared" si="5"/>
        <v>415669</v>
      </c>
      <c r="AF23" s="142"/>
      <c r="AG23" s="143"/>
      <c r="AH23" s="144"/>
      <c r="AI23" s="145">
        <f t="shared" si="0"/>
        <v>415669</v>
      </c>
      <c r="AJ23" s="146">
        <f t="shared" si="6"/>
        <v>415669</v>
      </c>
      <c r="AK23" s="122"/>
      <c r="AL23" s="138">
        <f t="shared" si="7"/>
        <v>0</v>
      </c>
      <c r="AM23" s="147">
        <f t="shared" si="7"/>
        <v>399</v>
      </c>
      <c r="AN23" s="148">
        <f t="shared" si="8"/>
        <v>399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4</v>
      </c>
      <c r="E24" s="68">
        <v>22</v>
      </c>
      <c r="F24" s="69">
        <v>416068</v>
      </c>
      <c r="G24" s="68">
        <v>0</v>
      </c>
      <c r="H24" s="69">
        <v>196965</v>
      </c>
      <c r="I24" s="68">
        <v>0</v>
      </c>
      <c r="J24" s="68">
        <v>2</v>
      </c>
      <c r="K24" s="68">
        <v>0</v>
      </c>
      <c r="L24" s="69">
        <v>312.7201</v>
      </c>
      <c r="M24" s="69">
        <v>29.6</v>
      </c>
      <c r="N24" s="70">
        <v>0</v>
      </c>
      <c r="O24" s="71">
        <v>2606</v>
      </c>
      <c r="P24" s="58">
        <f t="shared" si="2"/>
        <v>2606</v>
      </c>
      <c r="Q24" s="38">
        <v>22</v>
      </c>
      <c r="R24" s="77">
        <f t="shared" si="3"/>
        <v>8447.0468783557844</v>
      </c>
      <c r="S24" s="73">
        <f>'Mérida oeste'!F27*1000000</f>
        <v>35366.0958703</v>
      </c>
      <c r="T24" s="74">
        <f t="shared" si="9"/>
        <v>949.19465772083947</v>
      </c>
      <c r="V24" s="78">
        <f t="shared" si="4"/>
        <v>2606</v>
      </c>
      <c r="W24" s="79">
        <f t="shared" si="10"/>
        <v>92030.030020000006</v>
      </c>
      <c r="Y24" s="76">
        <f t="shared" si="11"/>
        <v>22.013004164995174</v>
      </c>
      <c r="Z24" s="73">
        <f t="shared" si="12"/>
        <v>92.164045838001798</v>
      </c>
      <c r="AA24" s="74">
        <f t="shared" si="13"/>
        <v>87.354412844872485</v>
      </c>
      <c r="AE24" s="121" t="str">
        <f t="shared" si="5"/>
        <v>416068</v>
      </c>
      <c r="AF24" s="142"/>
      <c r="AG24" s="143"/>
      <c r="AH24" s="144"/>
      <c r="AI24" s="145">
        <f t="shared" si="0"/>
        <v>416068</v>
      </c>
      <c r="AJ24" s="146">
        <f t="shared" si="6"/>
        <v>416068</v>
      </c>
      <c r="AK24" s="122"/>
      <c r="AL24" s="138">
        <f t="shared" si="7"/>
        <v>0</v>
      </c>
      <c r="AM24" s="147">
        <f t="shared" si="7"/>
        <v>2606</v>
      </c>
      <c r="AN24" s="148">
        <f t="shared" si="8"/>
        <v>2606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4</v>
      </c>
      <c r="E25" s="68">
        <v>23</v>
      </c>
      <c r="F25" s="69">
        <v>418674</v>
      </c>
      <c r="G25" s="68">
        <v>0</v>
      </c>
      <c r="H25" s="69">
        <v>197084</v>
      </c>
      <c r="I25" s="68">
        <v>0</v>
      </c>
      <c r="J25" s="68">
        <v>2</v>
      </c>
      <c r="K25" s="68">
        <v>0</v>
      </c>
      <c r="L25" s="69">
        <v>311.13159999999999</v>
      </c>
      <c r="M25" s="69">
        <v>30.3</v>
      </c>
      <c r="N25" s="70">
        <v>0</v>
      </c>
      <c r="O25" s="71">
        <v>2859</v>
      </c>
      <c r="P25" s="58">
        <f t="shared" si="2"/>
        <v>2859</v>
      </c>
      <c r="Q25" s="38">
        <v>23</v>
      </c>
      <c r="R25" s="77">
        <f t="shared" si="3"/>
        <v>8427.4489010700308</v>
      </c>
      <c r="S25" s="73">
        <f>'Mérida oeste'!F28*1000000</f>
        <v>35284.043059000003</v>
      </c>
      <c r="T25" s="74">
        <f t="shared" si="9"/>
        <v>946.99243301323929</v>
      </c>
      <c r="V25" s="78">
        <f t="shared" si="4"/>
        <v>2859</v>
      </c>
      <c r="W25" s="79">
        <f t="shared" si="10"/>
        <v>100964.64152999999</v>
      </c>
      <c r="Y25" s="76">
        <f t="shared" si="11"/>
        <v>24.094076408159218</v>
      </c>
      <c r="Z25" s="73">
        <f t="shared" si="12"/>
        <v>100.87707910568101</v>
      </c>
      <c r="AA25" s="74">
        <f t="shared" si="13"/>
        <v>95.612751530804232</v>
      </c>
      <c r="AE25" s="121" t="str">
        <f t="shared" si="5"/>
        <v>418674</v>
      </c>
      <c r="AF25" s="142"/>
      <c r="AG25" s="143"/>
      <c r="AH25" s="144"/>
      <c r="AI25" s="145">
        <f t="shared" si="0"/>
        <v>418674</v>
      </c>
      <c r="AJ25" s="146">
        <f t="shared" si="6"/>
        <v>418674</v>
      </c>
      <c r="AK25" s="122"/>
      <c r="AL25" s="138">
        <f t="shared" si="7"/>
        <v>0</v>
      </c>
      <c r="AM25" s="147">
        <f t="shared" si="7"/>
        <v>2859</v>
      </c>
      <c r="AN25" s="148">
        <f t="shared" si="8"/>
        <v>2859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4</v>
      </c>
      <c r="E26" s="68">
        <v>24</v>
      </c>
      <c r="F26" s="69">
        <v>421533</v>
      </c>
      <c r="G26" s="68">
        <v>0</v>
      </c>
      <c r="H26" s="69">
        <v>197215</v>
      </c>
      <c r="I26" s="68">
        <v>0</v>
      </c>
      <c r="J26" s="68">
        <v>2</v>
      </c>
      <c r="K26" s="68">
        <v>0</v>
      </c>
      <c r="L26" s="69">
        <v>310.82780000000002</v>
      </c>
      <c r="M26" s="69">
        <v>31.5</v>
      </c>
      <c r="N26" s="70">
        <v>0</v>
      </c>
      <c r="O26" s="71">
        <v>3127</v>
      </c>
      <c r="P26" s="58">
        <f t="shared" si="2"/>
        <v>3127</v>
      </c>
      <c r="Q26" s="38">
        <v>24</v>
      </c>
      <c r="R26" s="77">
        <f t="shared" si="3"/>
        <v>8398.0457939954158</v>
      </c>
      <c r="S26" s="73">
        <f>'Mérida oeste'!F29*1000000</f>
        <v>35160.938130300005</v>
      </c>
      <c r="T26" s="74">
        <f t="shared" si="9"/>
        <v>943.68840587126488</v>
      </c>
      <c r="V26" s="78">
        <f t="shared" si="4"/>
        <v>3127</v>
      </c>
      <c r="W26" s="79">
        <f t="shared" si="10"/>
        <v>110428.97309</v>
      </c>
      <c r="Y26" s="76">
        <f t="shared" si="11"/>
        <v>26.260689197823666</v>
      </c>
      <c r="Z26" s="73">
        <f t="shared" si="12"/>
        <v>109.94825353344811</v>
      </c>
      <c r="AA26" s="74">
        <f t="shared" si="13"/>
        <v>104.21054157730291</v>
      </c>
      <c r="AE26" s="121" t="str">
        <f t="shared" si="5"/>
        <v>421533</v>
      </c>
      <c r="AF26" s="142"/>
      <c r="AG26" s="143"/>
      <c r="AH26" s="144"/>
      <c r="AI26" s="145">
        <f t="shared" si="0"/>
        <v>421533</v>
      </c>
      <c r="AJ26" s="146">
        <f t="shared" si="6"/>
        <v>421533</v>
      </c>
      <c r="AK26" s="122"/>
      <c r="AL26" s="138">
        <f t="shared" si="7"/>
        <v>0</v>
      </c>
      <c r="AM26" s="147">
        <f t="shared" si="7"/>
        <v>3127</v>
      </c>
      <c r="AN26" s="148">
        <f t="shared" si="8"/>
        <v>3127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4</v>
      </c>
      <c r="E27" s="68">
        <v>25</v>
      </c>
      <c r="F27" s="69">
        <v>424660</v>
      </c>
      <c r="G27" s="68">
        <v>0</v>
      </c>
      <c r="H27" s="69">
        <v>197359</v>
      </c>
      <c r="I27" s="68">
        <v>0</v>
      </c>
      <c r="J27" s="68">
        <v>2</v>
      </c>
      <c r="K27" s="68">
        <v>0</v>
      </c>
      <c r="L27" s="69">
        <v>310.84460000000001</v>
      </c>
      <c r="M27" s="69">
        <v>31.4</v>
      </c>
      <c r="N27" s="70">
        <v>0</v>
      </c>
      <c r="O27" s="71">
        <v>3278</v>
      </c>
      <c r="P27" s="58">
        <f t="shared" si="2"/>
        <v>3278</v>
      </c>
      <c r="Q27" s="38">
        <v>25</v>
      </c>
      <c r="R27" s="77">
        <f t="shared" si="3"/>
        <v>8395.8082933983005</v>
      </c>
      <c r="S27" s="73">
        <f>'Mérida oeste'!F30*1000000</f>
        <v>35151.570162800002</v>
      </c>
      <c r="T27" s="74">
        <f t="shared" si="9"/>
        <v>943.43697792916703</v>
      </c>
      <c r="V27" s="78">
        <f t="shared" si="4"/>
        <v>3278</v>
      </c>
      <c r="W27" s="79">
        <f t="shared" si="10"/>
        <v>115761.48826</v>
      </c>
      <c r="Y27" s="76">
        <f t="shared" si="11"/>
        <v>27.521459585759629</v>
      </c>
      <c r="Z27" s="73">
        <f t="shared" si="12"/>
        <v>115.22684699365841</v>
      </c>
      <c r="AA27" s="74">
        <f t="shared" si="13"/>
        <v>109.21366864459715</v>
      </c>
      <c r="AE27" s="121" t="str">
        <f t="shared" si="5"/>
        <v>424660</v>
      </c>
      <c r="AF27" s="142"/>
      <c r="AG27" s="143"/>
      <c r="AH27" s="144"/>
      <c r="AI27" s="145">
        <f t="shared" si="0"/>
        <v>424660</v>
      </c>
      <c r="AJ27" s="146">
        <f t="shared" si="6"/>
        <v>424660</v>
      </c>
      <c r="AK27" s="122"/>
      <c r="AL27" s="138">
        <f t="shared" si="7"/>
        <v>0</v>
      </c>
      <c r="AM27" s="147">
        <f t="shared" si="7"/>
        <v>3278</v>
      </c>
      <c r="AN27" s="148">
        <f t="shared" si="8"/>
        <v>3278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4</v>
      </c>
      <c r="E28" s="68">
        <v>26</v>
      </c>
      <c r="F28" s="69">
        <v>427938</v>
      </c>
      <c r="G28" s="68">
        <v>0</v>
      </c>
      <c r="H28" s="69">
        <v>197509</v>
      </c>
      <c r="I28" s="68">
        <v>0</v>
      </c>
      <c r="J28" s="68">
        <v>2</v>
      </c>
      <c r="K28" s="68">
        <v>0</v>
      </c>
      <c r="L28" s="69">
        <v>311.2758</v>
      </c>
      <c r="M28" s="69">
        <v>30.6</v>
      </c>
      <c r="N28" s="70">
        <v>0</v>
      </c>
      <c r="O28" s="71">
        <v>3432</v>
      </c>
      <c r="P28" s="58">
        <f t="shared" si="2"/>
        <v>3432</v>
      </c>
      <c r="Q28" s="38">
        <v>26</v>
      </c>
      <c r="R28" s="77">
        <f t="shared" si="3"/>
        <v>8313.4821509267222</v>
      </c>
      <c r="S28" s="73">
        <f>'Mérida oeste'!F31*1000000</f>
        <v>34806.887069500001</v>
      </c>
      <c r="T28" s="74">
        <f t="shared" si="9"/>
        <v>934.18598929963571</v>
      </c>
      <c r="V28" s="78">
        <f t="shared" si="4"/>
        <v>3432</v>
      </c>
      <c r="W28" s="79">
        <f t="shared" si="10"/>
        <v>121199.94744</v>
      </c>
      <c r="Y28" s="76">
        <f t="shared" si="11"/>
        <v>28.531870741980512</v>
      </c>
      <c r="Z28" s="73">
        <f t="shared" si="12"/>
        <v>119.45723642252401</v>
      </c>
      <c r="AA28" s="74">
        <f t="shared" si="13"/>
        <v>113.22329280230026</v>
      </c>
      <c r="AE28" s="121" t="str">
        <f t="shared" si="5"/>
        <v>427938</v>
      </c>
      <c r="AF28" s="142"/>
      <c r="AG28" s="143"/>
      <c r="AH28" s="144"/>
      <c r="AI28" s="145">
        <f t="shared" si="0"/>
        <v>427938</v>
      </c>
      <c r="AJ28" s="146">
        <f t="shared" si="6"/>
        <v>427938</v>
      </c>
      <c r="AK28" s="122"/>
      <c r="AL28" s="138">
        <f t="shared" si="7"/>
        <v>0</v>
      </c>
      <c r="AM28" s="147">
        <f t="shared" si="7"/>
        <v>3432</v>
      </c>
      <c r="AN28" s="148">
        <f t="shared" si="8"/>
        <v>3432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4</v>
      </c>
      <c r="E29" s="68">
        <v>27</v>
      </c>
      <c r="F29" s="69">
        <v>431370</v>
      </c>
      <c r="G29" s="68">
        <v>0</v>
      </c>
      <c r="H29" s="69">
        <v>197665</v>
      </c>
      <c r="I29" s="68">
        <v>0</v>
      </c>
      <c r="J29" s="68">
        <v>2</v>
      </c>
      <c r="K29" s="68">
        <v>0</v>
      </c>
      <c r="L29" s="69">
        <v>312.06389999999999</v>
      </c>
      <c r="M29" s="69">
        <v>30.5</v>
      </c>
      <c r="N29" s="70">
        <v>0</v>
      </c>
      <c r="O29" s="71">
        <v>1728</v>
      </c>
      <c r="P29" s="58">
        <f t="shared" si="2"/>
        <v>1728</v>
      </c>
      <c r="Q29" s="38">
        <v>27</v>
      </c>
      <c r="R29" s="77">
        <f t="shared" si="3"/>
        <v>8296.6862485669244</v>
      </c>
      <c r="S29" s="73">
        <f>'Mérida oeste'!F32*1000000</f>
        <v>34736.565985499998</v>
      </c>
      <c r="T29" s="74">
        <f t="shared" si="9"/>
        <v>932.29863375146533</v>
      </c>
      <c r="V29" s="78">
        <f t="shared" si="4"/>
        <v>1728</v>
      </c>
      <c r="W29" s="79">
        <f t="shared" si="10"/>
        <v>61023.749759999999</v>
      </c>
      <c r="Y29" s="76">
        <f t="shared" si="11"/>
        <v>14.336673837523644</v>
      </c>
      <c r="Z29" s="73">
        <f t="shared" si="12"/>
        <v>60.024786022943999</v>
      </c>
      <c r="AA29" s="74">
        <f t="shared" si="13"/>
        <v>56.89235852763931</v>
      </c>
      <c r="AE29" s="121" t="str">
        <f t="shared" si="5"/>
        <v>431370</v>
      </c>
      <c r="AF29" s="142"/>
      <c r="AG29" s="143"/>
      <c r="AH29" s="144"/>
      <c r="AI29" s="145">
        <f t="shared" si="0"/>
        <v>431370</v>
      </c>
      <c r="AJ29" s="146">
        <f t="shared" si="6"/>
        <v>431370</v>
      </c>
      <c r="AK29" s="122"/>
      <c r="AL29" s="138">
        <f t="shared" si="7"/>
        <v>0</v>
      </c>
      <c r="AM29" s="147">
        <f t="shared" si="7"/>
        <v>1728</v>
      </c>
      <c r="AN29" s="148">
        <f t="shared" si="8"/>
        <v>1728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4</v>
      </c>
      <c r="E30" s="68">
        <v>28</v>
      </c>
      <c r="F30" s="69">
        <v>433098</v>
      </c>
      <c r="G30" s="68">
        <v>0</v>
      </c>
      <c r="H30" s="69">
        <v>197744</v>
      </c>
      <c r="I30" s="68">
        <v>0</v>
      </c>
      <c r="J30" s="68">
        <v>2</v>
      </c>
      <c r="K30" s="68">
        <v>0</v>
      </c>
      <c r="L30" s="69">
        <v>313.56470000000002</v>
      </c>
      <c r="M30" s="69">
        <v>30.4</v>
      </c>
      <c r="N30" s="70">
        <v>0</v>
      </c>
      <c r="O30" s="71">
        <v>429</v>
      </c>
      <c r="P30" s="58">
        <f t="shared" si="2"/>
        <v>429</v>
      </c>
      <c r="Q30" s="38">
        <v>28</v>
      </c>
      <c r="R30" s="77">
        <f t="shared" si="3"/>
        <v>8388.755747659312</v>
      </c>
      <c r="S30" s="73">
        <f>'Mérida oeste'!F33*1000000</f>
        <v>35122.042564300005</v>
      </c>
      <c r="T30" s="74">
        <f t="shared" si="9"/>
        <v>942.64448336447686</v>
      </c>
      <c r="V30" s="78">
        <f t="shared" si="4"/>
        <v>429</v>
      </c>
      <c r="W30" s="79">
        <f t="shared" si="10"/>
        <v>15149.99343</v>
      </c>
      <c r="Y30" s="76">
        <f t="shared" si="11"/>
        <v>3.5987762157458447</v>
      </c>
      <c r="Z30" s="73">
        <f t="shared" si="12"/>
        <v>15.067356260084702</v>
      </c>
      <c r="AA30" s="74">
        <f t="shared" si="13"/>
        <v>14.281057729797569</v>
      </c>
      <c r="AE30" s="121" t="str">
        <f t="shared" si="5"/>
        <v>433098</v>
      </c>
      <c r="AF30" s="142"/>
      <c r="AG30" s="143"/>
      <c r="AH30" s="144"/>
      <c r="AI30" s="145">
        <f t="shared" si="0"/>
        <v>433098</v>
      </c>
      <c r="AJ30" s="146">
        <f t="shared" si="6"/>
        <v>433098</v>
      </c>
      <c r="AK30" s="122"/>
      <c r="AL30" s="138">
        <f t="shared" si="7"/>
        <v>0</v>
      </c>
      <c r="AM30" s="147">
        <f t="shared" si="7"/>
        <v>429</v>
      </c>
      <c r="AN30" s="148">
        <f t="shared" si="8"/>
        <v>429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4</v>
      </c>
      <c r="E31" s="68">
        <v>29</v>
      </c>
      <c r="F31" s="69">
        <v>433527</v>
      </c>
      <c r="G31" s="68">
        <v>0</v>
      </c>
      <c r="H31" s="69">
        <v>197764</v>
      </c>
      <c r="I31" s="68">
        <v>0</v>
      </c>
      <c r="J31" s="68">
        <v>2</v>
      </c>
      <c r="K31" s="68">
        <v>0</v>
      </c>
      <c r="L31" s="69">
        <v>313.01859999999999</v>
      </c>
      <c r="M31" s="69">
        <v>32.4</v>
      </c>
      <c r="N31" s="70">
        <v>0</v>
      </c>
      <c r="O31" s="71">
        <v>2306</v>
      </c>
      <c r="P31" s="58">
        <f t="shared" si="2"/>
        <v>2306</v>
      </c>
      <c r="Q31" s="38">
        <v>29</v>
      </c>
      <c r="R31" s="77">
        <f t="shared" si="3"/>
        <v>8382.932243981084</v>
      </c>
      <c r="S31" s="73">
        <f>'Mérida oeste'!F34*1000000</f>
        <v>35097.6607191</v>
      </c>
      <c r="T31" s="74">
        <f t="shared" si="9"/>
        <v>941.9900962561544</v>
      </c>
      <c r="V31" s="78">
        <f t="shared" si="4"/>
        <v>2306</v>
      </c>
      <c r="W31" s="79">
        <f t="shared" si="10"/>
        <v>81435.629019999993</v>
      </c>
      <c r="Y31" s="76">
        <f t="shared" si="11"/>
        <v>19.331041754620379</v>
      </c>
      <c r="Z31" s="73">
        <f t="shared" si="12"/>
        <v>80.935205618244609</v>
      </c>
      <c r="AA31" s="74">
        <f t="shared" si="13"/>
        <v>76.711556019230272</v>
      </c>
      <c r="AE31" s="121" t="str">
        <f t="shared" si="5"/>
        <v>433527</v>
      </c>
      <c r="AF31" s="142"/>
      <c r="AG31" s="143"/>
      <c r="AH31" s="144"/>
      <c r="AI31" s="145">
        <f t="shared" si="0"/>
        <v>433527</v>
      </c>
      <c r="AJ31" s="146">
        <f t="shared" si="6"/>
        <v>433527</v>
      </c>
      <c r="AK31" s="122"/>
      <c r="AL31" s="138">
        <f t="shared" si="7"/>
        <v>0</v>
      </c>
      <c r="AM31" s="147">
        <f t="shared" si="7"/>
        <v>2306</v>
      </c>
      <c r="AN31" s="148">
        <f t="shared" si="8"/>
        <v>2306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4</v>
      </c>
      <c r="E32" s="68">
        <v>30</v>
      </c>
      <c r="F32" s="69">
        <v>435833</v>
      </c>
      <c r="G32" s="68">
        <v>0</v>
      </c>
      <c r="H32" s="69">
        <v>197870</v>
      </c>
      <c r="I32" s="68">
        <v>0</v>
      </c>
      <c r="J32" s="68">
        <v>2</v>
      </c>
      <c r="K32" s="68">
        <v>0</v>
      </c>
      <c r="L32" s="69">
        <v>311.84739999999999</v>
      </c>
      <c r="M32" s="69">
        <v>32.4</v>
      </c>
      <c r="N32" s="70">
        <v>0</v>
      </c>
      <c r="O32" s="71">
        <v>1584</v>
      </c>
      <c r="P32" s="58">
        <f t="shared" si="2"/>
        <v>1584</v>
      </c>
      <c r="Q32" s="38">
        <v>30</v>
      </c>
      <c r="R32" s="77">
        <f t="shared" si="3"/>
        <v>8461.6330451418744</v>
      </c>
      <c r="S32" s="73">
        <f>'Mérida oeste'!F35*1000000</f>
        <v>35427.165233399995</v>
      </c>
      <c r="T32" s="74">
        <f t="shared" si="9"/>
        <v>950.8337052825924</v>
      </c>
      <c r="V32" s="78">
        <f t="shared" si="4"/>
        <v>1584</v>
      </c>
      <c r="W32" s="79">
        <f t="shared" si="10"/>
        <v>55938.437279999998</v>
      </c>
      <c r="Y32" s="76">
        <f t="shared" si="11"/>
        <v>13.40322674350473</v>
      </c>
      <c r="Z32" s="73">
        <f t="shared" si="12"/>
        <v>56.116629729705593</v>
      </c>
      <c r="AA32" s="74">
        <f t="shared" si="13"/>
        <v>53.188151586660297</v>
      </c>
      <c r="AE32" s="121" t="str">
        <f t="shared" si="5"/>
        <v>435833</v>
      </c>
      <c r="AF32" s="142"/>
      <c r="AG32" s="143"/>
      <c r="AH32" s="144"/>
      <c r="AI32" s="145">
        <f t="shared" si="0"/>
        <v>435833</v>
      </c>
      <c r="AJ32" s="146">
        <f t="shared" si="6"/>
        <v>435833</v>
      </c>
      <c r="AK32" s="122"/>
      <c r="AL32" s="138">
        <f t="shared" si="7"/>
        <v>0</v>
      </c>
      <c r="AM32" s="147">
        <f t="shared" si="7"/>
        <v>1584</v>
      </c>
      <c r="AN32" s="148">
        <f t="shared" si="8"/>
        <v>1584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5</v>
      </c>
      <c r="E33" s="68">
        <v>1</v>
      </c>
      <c r="F33" s="69">
        <v>437417</v>
      </c>
      <c r="G33" s="68">
        <v>0</v>
      </c>
      <c r="H33" s="69">
        <v>197942</v>
      </c>
      <c r="I33" s="68">
        <v>0</v>
      </c>
      <c r="J33" s="68">
        <v>2</v>
      </c>
      <c r="K33" s="68">
        <v>0</v>
      </c>
      <c r="L33" s="69">
        <v>312.78930000000003</v>
      </c>
      <c r="M33" s="69">
        <v>32.4</v>
      </c>
      <c r="N33" s="70">
        <v>0</v>
      </c>
      <c r="O33" s="71">
        <v>388</v>
      </c>
      <c r="P33" s="58">
        <f t="shared" si="2"/>
        <v>-437417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388</v>
      </c>
      <c r="W33" s="84">
        <f t="shared" si="10"/>
        <v>13702.09196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437417</v>
      </c>
      <c r="AF33" s="142"/>
      <c r="AG33" s="143"/>
      <c r="AH33" s="144"/>
      <c r="AI33" s="145">
        <f t="shared" si="0"/>
        <v>437417</v>
      </c>
      <c r="AJ33" s="146">
        <f t="shared" si="6"/>
        <v>437417</v>
      </c>
      <c r="AK33" s="122"/>
      <c r="AL33" s="138">
        <f t="shared" si="7"/>
        <v>0</v>
      </c>
      <c r="AM33" s="150">
        <f t="shared" si="7"/>
        <v>-437417</v>
      </c>
      <c r="AN33" s="148">
        <f t="shared" si="8"/>
        <v>-437417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427.96600000000001</v>
      </c>
      <c r="M36" s="101">
        <f>MAX(M3:M34)</f>
        <v>33</v>
      </c>
      <c r="N36" s="99" t="s">
        <v>10</v>
      </c>
      <c r="O36" s="101">
        <f>SUM(O3:O33)</f>
        <v>68003</v>
      </c>
      <c r="Q36" s="99" t="s">
        <v>45</v>
      </c>
      <c r="R36" s="102">
        <f>AVERAGE(R3:R33)</f>
        <v>8083.6435046782972</v>
      </c>
      <c r="S36" s="102">
        <f>AVERAGE(S3:S33)</f>
        <v>33844.598625387101</v>
      </c>
      <c r="T36" s="103">
        <f>AVERAGE(T3:T33)</f>
        <v>908.35902062070033</v>
      </c>
      <c r="V36" s="104">
        <f>SUM(V3:V33)</f>
        <v>68003</v>
      </c>
      <c r="W36" s="105">
        <f>SUM(W3:W33)</f>
        <v>2401503.5040099993</v>
      </c>
      <c r="Y36" s="106">
        <f>SUM(Y3:Y33)</f>
        <v>563.91810976194392</v>
      </c>
      <c r="Z36" s="107">
        <f>SUM(Z3:Z33)</f>
        <v>2361.012341951307</v>
      </c>
      <c r="AA36" s="108">
        <f>SUM(AA3:AA33)</f>
        <v>2237.801574088593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12552267</v>
      </c>
      <c r="AK36" s="162" t="s">
        <v>50</v>
      </c>
      <c r="AL36" s="163"/>
      <c r="AM36" s="163"/>
      <c r="AN36" s="161">
        <f>SUM(AN3:AN33)</f>
        <v>-369802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319.63293548387099</v>
      </c>
      <c r="M37" s="109">
        <f>AVERAGE(M3:M34)</f>
        <v>30.72258064516129</v>
      </c>
      <c r="N37" s="99" t="s">
        <v>46</v>
      </c>
      <c r="O37" s="110">
        <f>O36*35.31467</f>
        <v>2401503.5040099998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309.91300000000001</v>
      </c>
      <c r="M38" s="110">
        <f>MIN(M3:M34)</f>
        <v>25.5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351.59622903225812</v>
      </c>
      <c r="M44" s="118">
        <f>M37*(1+$L$43)</f>
        <v>33.794838709677421</v>
      </c>
    </row>
    <row r="45" spans="1:42" x14ac:dyDescent="0.2">
      <c r="K45" s="117" t="s">
        <v>59</v>
      </c>
      <c r="L45" s="118">
        <f>L37*(1-$L$43)</f>
        <v>287.66964193548392</v>
      </c>
      <c r="M45" s="118">
        <f>M37*(1-$L$43)</f>
        <v>27.650322580645163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4</v>
      </c>
      <c r="E3" s="54">
        <v>1</v>
      </c>
      <c r="F3" s="55">
        <v>526891</v>
      </c>
      <c r="G3" s="54">
        <v>0</v>
      </c>
      <c r="H3" s="55">
        <v>197942</v>
      </c>
      <c r="I3" s="54">
        <v>0</v>
      </c>
      <c r="J3" s="54">
        <v>2</v>
      </c>
      <c r="K3" s="54">
        <v>0</v>
      </c>
      <c r="L3" s="55">
        <v>312.78930000000003</v>
      </c>
      <c r="M3" s="55">
        <v>32.4</v>
      </c>
      <c r="N3" s="56">
        <v>0</v>
      </c>
      <c r="O3" s="57">
        <v>13373</v>
      </c>
      <c r="P3" s="58">
        <f>F4-F3</f>
        <v>0</v>
      </c>
      <c r="Q3" s="38">
        <v>1</v>
      </c>
      <c r="R3" s="59">
        <f>S3/4.1868</f>
        <v>8162.3734823254026</v>
      </c>
      <c r="S3" s="73">
        <f>'Mérida oeste'!F6*1000000</f>
        <v>34174.225295799995</v>
      </c>
      <c r="T3" s="60">
        <f>R3*0.11237</f>
        <v>917.2059082089055</v>
      </c>
      <c r="U3" s="61"/>
      <c r="V3" s="60">
        <f>O3</f>
        <v>13373</v>
      </c>
      <c r="W3" s="62">
        <f>V3*35.31467</f>
        <v>472263.08191000001</v>
      </c>
      <c r="X3" s="61"/>
      <c r="Y3" s="63">
        <f>V3*R3/1000000</f>
        <v>109.15542057913761</v>
      </c>
      <c r="Z3" s="64">
        <f>S3*V3/1000000</f>
        <v>457.01191488073329</v>
      </c>
      <c r="AA3" s="65">
        <f>W3*T3/1000000</f>
        <v>433.16248895679831</v>
      </c>
      <c r="AE3" s="121" t="str">
        <f>RIGHT(F3,6)</f>
        <v>526891</v>
      </c>
      <c r="AF3" s="133"/>
      <c r="AG3" s="134"/>
      <c r="AH3" s="135"/>
      <c r="AI3" s="136">
        <f t="shared" ref="AI3:AI34" si="0">IFERROR(AE3*1,0)</f>
        <v>526891</v>
      </c>
      <c r="AJ3" s="137">
        <f>(AI3-AH3)</f>
        <v>526891</v>
      </c>
      <c r="AK3" s="122"/>
      <c r="AL3" s="138">
        <f>AH4-AH3</f>
        <v>0</v>
      </c>
      <c r="AM3" s="139">
        <f>AI4-AI3</f>
        <v>0</v>
      </c>
      <c r="AN3" s="140">
        <f>(AM3-AL3)</f>
        <v>0</v>
      </c>
      <c r="AO3" s="141" t="str">
        <f t="shared" ref="AO3:AO33" si="1">IFERROR(AN3/AM3,"")</f>
        <v/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4</v>
      </c>
      <c r="E4" s="68">
        <v>2</v>
      </c>
      <c r="F4" s="69">
        <v>526891</v>
      </c>
      <c r="G4" s="68">
        <v>0</v>
      </c>
      <c r="H4" s="69">
        <v>197942</v>
      </c>
      <c r="I4" s="68">
        <v>0</v>
      </c>
      <c r="J4" s="68">
        <v>2</v>
      </c>
      <c r="K4" s="68">
        <v>0</v>
      </c>
      <c r="L4" s="69">
        <v>312.78930000000003</v>
      </c>
      <c r="M4" s="69">
        <v>32.4</v>
      </c>
      <c r="N4" s="70">
        <v>0</v>
      </c>
      <c r="O4" s="71">
        <v>12786</v>
      </c>
      <c r="P4" s="58">
        <f t="shared" ref="P4:P33" si="2">F5-F4</f>
        <v>0</v>
      </c>
      <c r="Q4" s="38">
        <v>2</v>
      </c>
      <c r="R4" s="72">
        <f t="shared" ref="R4:R33" si="3">S4/4.1868</f>
        <v>8132.4882725948219</v>
      </c>
      <c r="S4" s="73">
        <f>'Mérida oeste'!F7*1000000</f>
        <v>34049.101899699999</v>
      </c>
      <c r="T4" s="74">
        <f>R4*0.11237</f>
        <v>913.84770719148014</v>
      </c>
      <c r="U4" s="61"/>
      <c r="V4" s="74">
        <f t="shared" ref="V4:V33" si="4">O4</f>
        <v>12786</v>
      </c>
      <c r="W4" s="75">
        <f>V4*35.31467</f>
        <v>451533.37062</v>
      </c>
      <c r="X4" s="61"/>
      <c r="Y4" s="76">
        <f>V4*R4/1000000</f>
        <v>103.98199505339738</v>
      </c>
      <c r="Z4" s="73">
        <f>S4*V4/1000000</f>
        <v>435.35181688956419</v>
      </c>
      <c r="AA4" s="74">
        <f>W4*T4/1000000</f>
        <v>412.63273546152783</v>
      </c>
      <c r="AE4" s="121" t="str">
        <f t="shared" ref="AE4:AE34" si="5">RIGHT(F4,6)</f>
        <v>526891</v>
      </c>
      <c r="AF4" s="142"/>
      <c r="AG4" s="143"/>
      <c r="AH4" s="144"/>
      <c r="AI4" s="145">
        <f t="shared" si="0"/>
        <v>526891</v>
      </c>
      <c r="AJ4" s="146">
        <f t="shared" ref="AJ4:AJ34" si="6">(AI4-AH4)</f>
        <v>526891</v>
      </c>
      <c r="AK4" s="122"/>
      <c r="AL4" s="138">
        <f t="shared" ref="AL4:AM33" si="7">AH5-AH4</f>
        <v>0</v>
      </c>
      <c r="AM4" s="147">
        <f t="shared" si="7"/>
        <v>0</v>
      </c>
      <c r="AN4" s="148">
        <f t="shared" ref="AN4:AN33" si="8">(AM4-AL4)</f>
        <v>0</v>
      </c>
      <c r="AO4" s="149" t="str">
        <f t="shared" si="1"/>
        <v/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4</v>
      </c>
      <c r="E5" s="68">
        <v>3</v>
      </c>
      <c r="F5" s="69">
        <v>526891</v>
      </c>
      <c r="G5" s="68">
        <v>0</v>
      </c>
      <c r="H5" s="69">
        <v>197942</v>
      </c>
      <c r="I5" s="68">
        <v>0</v>
      </c>
      <c r="J5" s="68">
        <v>2</v>
      </c>
      <c r="K5" s="68">
        <v>0</v>
      </c>
      <c r="L5" s="69">
        <v>312.78930000000003</v>
      </c>
      <c r="M5" s="69">
        <v>32.4</v>
      </c>
      <c r="N5" s="70">
        <v>0</v>
      </c>
      <c r="O5" s="71">
        <v>29099</v>
      </c>
      <c r="P5" s="58">
        <f t="shared" si="2"/>
        <v>0</v>
      </c>
      <c r="Q5" s="38">
        <v>3</v>
      </c>
      <c r="R5" s="72">
        <f t="shared" si="3"/>
        <v>8226.5308488583159</v>
      </c>
      <c r="S5" s="73">
        <f>'Mérida oeste'!F8*1000000</f>
        <v>34442.839357999997</v>
      </c>
      <c r="T5" s="74">
        <f t="shared" ref="T5:T33" si="9">R5*0.11237</f>
        <v>924.41527148620889</v>
      </c>
      <c r="U5" s="61"/>
      <c r="V5" s="74">
        <f t="shared" si="4"/>
        <v>29099</v>
      </c>
      <c r="W5" s="75">
        <f t="shared" ref="W5:W33" si="10">V5*35.31467</f>
        <v>1027621.58233</v>
      </c>
      <c r="X5" s="61"/>
      <c r="Y5" s="76">
        <f t="shared" ref="Y5:Y33" si="11">V5*R5/1000000</f>
        <v>239.38382117092814</v>
      </c>
      <c r="Z5" s="73">
        <f t="shared" ref="Z5:Z33" si="12">S5*V5/1000000</f>
        <v>1002.2521824784419</v>
      </c>
      <c r="AA5" s="74">
        <f t="shared" ref="AA5:AA33" si="13">W5*T5/1000000</f>
        <v>949.94908401467455</v>
      </c>
      <c r="AE5" s="121" t="str">
        <f t="shared" si="5"/>
        <v>526891</v>
      </c>
      <c r="AF5" s="142"/>
      <c r="AG5" s="143"/>
      <c r="AH5" s="144"/>
      <c r="AI5" s="145">
        <f t="shared" si="0"/>
        <v>526891</v>
      </c>
      <c r="AJ5" s="146">
        <f t="shared" si="6"/>
        <v>526891</v>
      </c>
      <c r="AK5" s="122"/>
      <c r="AL5" s="138">
        <f t="shared" si="7"/>
        <v>0</v>
      </c>
      <c r="AM5" s="147">
        <f t="shared" si="7"/>
        <v>0</v>
      </c>
      <c r="AN5" s="148">
        <f t="shared" si="8"/>
        <v>0</v>
      </c>
      <c r="AO5" s="149" t="str">
        <f t="shared" si="1"/>
        <v/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4</v>
      </c>
      <c r="E6" s="68">
        <v>4</v>
      </c>
      <c r="F6" s="69">
        <v>526891</v>
      </c>
      <c r="G6" s="68">
        <v>0</v>
      </c>
      <c r="H6" s="69">
        <v>197942</v>
      </c>
      <c r="I6" s="68">
        <v>0</v>
      </c>
      <c r="J6" s="68">
        <v>2</v>
      </c>
      <c r="K6" s="68">
        <v>0</v>
      </c>
      <c r="L6" s="69">
        <v>312.78930000000003</v>
      </c>
      <c r="M6" s="69">
        <v>32.4</v>
      </c>
      <c r="N6" s="70">
        <v>0</v>
      </c>
      <c r="O6" s="71">
        <v>9123</v>
      </c>
      <c r="P6" s="58">
        <f t="shared" si="2"/>
        <v>0</v>
      </c>
      <c r="Q6" s="38">
        <v>4</v>
      </c>
      <c r="R6" s="72">
        <f t="shared" si="3"/>
        <v>8166.1518916117329</v>
      </c>
      <c r="S6" s="73">
        <f>'Mérida oeste'!F9*1000000</f>
        <v>34190.044739800003</v>
      </c>
      <c r="T6" s="74">
        <f t="shared" si="9"/>
        <v>917.63048806041036</v>
      </c>
      <c r="U6" s="61"/>
      <c r="V6" s="74">
        <f t="shared" si="4"/>
        <v>9123</v>
      </c>
      <c r="W6" s="75">
        <f t="shared" si="10"/>
        <v>322175.73440999998</v>
      </c>
      <c r="X6" s="61"/>
      <c r="Y6" s="76">
        <f t="shared" si="11"/>
        <v>74.499803707173839</v>
      </c>
      <c r="Z6" s="73">
        <f t="shared" si="12"/>
        <v>311.91577816119548</v>
      </c>
      <c r="AA6" s="74">
        <f t="shared" si="13"/>
        <v>295.6382764078694</v>
      </c>
      <c r="AE6" s="121" t="str">
        <f t="shared" si="5"/>
        <v>526891</v>
      </c>
      <c r="AF6" s="142"/>
      <c r="AG6" s="143"/>
      <c r="AH6" s="144"/>
      <c r="AI6" s="145">
        <f t="shared" si="0"/>
        <v>526891</v>
      </c>
      <c r="AJ6" s="146">
        <f t="shared" si="6"/>
        <v>526891</v>
      </c>
      <c r="AK6" s="122"/>
      <c r="AL6" s="138">
        <f t="shared" si="7"/>
        <v>0</v>
      </c>
      <c r="AM6" s="147">
        <f t="shared" si="7"/>
        <v>0</v>
      </c>
      <c r="AN6" s="148">
        <f t="shared" si="8"/>
        <v>0</v>
      </c>
      <c r="AO6" s="149" t="str">
        <f t="shared" si="1"/>
        <v/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4</v>
      </c>
      <c r="E7" s="68">
        <v>5</v>
      </c>
      <c r="F7" s="69">
        <v>526891</v>
      </c>
      <c r="G7" s="68">
        <v>0</v>
      </c>
      <c r="H7" s="69">
        <v>197942</v>
      </c>
      <c r="I7" s="68">
        <v>0</v>
      </c>
      <c r="J7" s="68">
        <v>2</v>
      </c>
      <c r="K7" s="68">
        <v>0</v>
      </c>
      <c r="L7" s="69">
        <v>312.78930000000003</v>
      </c>
      <c r="M7" s="69">
        <v>32.4</v>
      </c>
      <c r="N7" s="70">
        <v>0</v>
      </c>
      <c r="O7" s="71">
        <v>8895.68</v>
      </c>
      <c r="P7" s="58">
        <f t="shared" si="2"/>
        <v>0</v>
      </c>
      <c r="Q7" s="38">
        <v>5</v>
      </c>
      <c r="R7" s="72">
        <f t="shared" si="3"/>
        <v>8225.0206287618239</v>
      </c>
      <c r="S7" s="73">
        <f>'Mérida oeste'!F10*1000000</f>
        <v>34436.516368500001</v>
      </c>
      <c r="T7" s="74">
        <f t="shared" si="9"/>
        <v>924.24556805396617</v>
      </c>
      <c r="U7" s="61"/>
      <c r="V7" s="74">
        <f t="shared" si="4"/>
        <v>8895.68</v>
      </c>
      <c r="W7" s="75">
        <f t="shared" si="10"/>
        <v>314148.00362560002</v>
      </c>
      <c r="X7" s="61"/>
      <c r="Y7" s="76">
        <f t="shared" si="11"/>
        <v>73.167151506863988</v>
      </c>
      <c r="Z7" s="73">
        <f t="shared" si="12"/>
        <v>306.33622992893811</v>
      </c>
      <c r="AA7" s="74">
        <f t="shared" si="13"/>
        <v>290.34990006396208</v>
      </c>
      <c r="AE7" s="121" t="str">
        <f t="shared" si="5"/>
        <v>526891</v>
      </c>
      <c r="AF7" s="142"/>
      <c r="AG7" s="143"/>
      <c r="AH7" s="144"/>
      <c r="AI7" s="145">
        <f t="shared" si="0"/>
        <v>526891</v>
      </c>
      <c r="AJ7" s="146">
        <f t="shared" si="6"/>
        <v>526891</v>
      </c>
      <c r="AK7" s="122"/>
      <c r="AL7" s="138">
        <f t="shared" si="7"/>
        <v>0</v>
      </c>
      <c r="AM7" s="147">
        <f t="shared" si="7"/>
        <v>0</v>
      </c>
      <c r="AN7" s="148">
        <f t="shared" si="8"/>
        <v>0</v>
      </c>
      <c r="AO7" s="149" t="str">
        <f t="shared" si="1"/>
        <v/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4</v>
      </c>
      <c r="E8" s="68">
        <v>6</v>
      </c>
      <c r="F8" s="69">
        <v>526891</v>
      </c>
      <c r="G8" s="68">
        <v>0</v>
      </c>
      <c r="H8" s="69">
        <v>197942</v>
      </c>
      <c r="I8" s="68">
        <v>0</v>
      </c>
      <c r="J8" s="68">
        <v>2</v>
      </c>
      <c r="K8" s="68">
        <v>0</v>
      </c>
      <c r="L8" s="69">
        <v>312.78930000000003</v>
      </c>
      <c r="M8" s="69">
        <v>32.4</v>
      </c>
      <c r="N8" s="70">
        <v>0</v>
      </c>
      <c r="O8" s="71">
        <v>23666.54</v>
      </c>
      <c r="P8" s="58">
        <f t="shared" si="2"/>
        <v>0</v>
      </c>
      <c r="Q8" s="38">
        <v>6</v>
      </c>
      <c r="R8" s="72">
        <f t="shared" si="3"/>
        <v>8224.3519903028555</v>
      </c>
      <c r="S8" s="73">
        <f>'Mérida oeste'!F11*1000000</f>
        <v>34433.716912999997</v>
      </c>
      <c r="T8" s="74">
        <f t="shared" si="9"/>
        <v>924.17043315033186</v>
      </c>
      <c r="U8" s="61"/>
      <c r="V8" s="74">
        <f t="shared" si="4"/>
        <v>23666.54</v>
      </c>
      <c r="W8" s="75">
        <f t="shared" si="10"/>
        <v>835776.05014180008</v>
      </c>
      <c r="X8" s="61"/>
      <c r="Y8" s="76">
        <f t="shared" si="11"/>
        <v>194.64195535258216</v>
      </c>
      <c r="Z8" s="73">
        <f t="shared" si="12"/>
        <v>814.92693867019091</v>
      </c>
      <c r="AA8" s="74">
        <f t="shared" si="13"/>
        <v>772.39951427622077</v>
      </c>
      <c r="AE8" s="121" t="str">
        <f t="shared" si="5"/>
        <v>526891</v>
      </c>
      <c r="AF8" s="142"/>
      <c r="AG8" s="143"/>
      <c r="AH8" s="144"/>
      <c r="AI8" s="145">
        <f t="shared" si="0"/>
        <v>526891</v>
      </c>
      <c r="AJ8" s="146">
        <f t="shared" si="6"/>
        <v>526891</v>
      </c>
      <c r="AK8" s="122"/>
      <c r="AL8" s="138">
        <f t="shared" si="7"/>
        <v>0</v>
      </c>
      <c r="AM8" s="147">
        <f t="shared" si="7"/>
        <v>0</v>
      </c>
      <c r="AN8" s="148">
        <f t="shared" si="8"/>
        <v>0</v>
      </c>
      <c r="AO8" s="149" t="str">
        <f t="shared" si="1"/>
        <v/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4</v>
      </c>
      <c r="E9" s="68">
        <v>7</v>
      </c>
      <c r="F9" s="69">
        <v>526891</v>
      </c>
      <c r="G9" s="68">
        <v>0</v>
      </c>
      <c r="H9" s="69">
        <v>197942</v>
      </c>
      <c r="I9" s="68">
        <v>0</v>
      </c>
      <c r="J9" s="68">
        <v>2</v>
      </c>
      <c r="K9" s="68">
        <v>0</v>
      </c>
      <c r="L9" s="69">
        <v>312.78930000000003</v>
      </c>
      <c r="M9" s="69">
        <v>32.4</v>
      </c>
      <c r="N9" s="70">
        <v>0</v>
      </c>
      <c r="O9" s="71">
        <v>26297</v>
      </c>
      <c r="P9" s="58">
        <f t="shared" si="2"/>
        <v>0</v>
      </c>
      <c r="Q9" s="38">
        <v>7</v>
      </c>
      <c r="R9" s="72">
        <f t="shared" si="3"/>
        <v>8234.1300999092382</v>
      </c>
      <c r="S9" s="73">
        <f>'Mérida oeste'!F12*1000000</f>
        <v>34474.655902300001</v>
      </c>
      <c r="T9" s="74">
        <f t="shared" si="9"/>
        <v>925.26919932680107</v>
      </c>
      <c r="U9" s="61"/>
      <c r="V9" s="74">
        <f t="shared" si="4"/>
        <v>26297</v>
      </c>
      <c r="W9" s="75">
        <f t="shared" si="10"/>
        <v>928669.87699000002</v>
      </c>
      <c r="X9" s="61"/>
      <c r="Y9" s="76">
        <f t="shared" si="11"/>
        <v>216.53291923731325</v>
      </c>
      <c r="Z9" s="73">
        <f t="shared" si="12"/>
        <v>906.58002626278312</v>
      </c>
      <c r="AA9" s="74">
        <f t="shared" si="13"/>
        <v>859.26963352145617</v>
      </c>
      <c r="AE9" s="121" t="str">
        <f t="shared" si="5"/>
        <v>526891</v>
      </c>
      <c r="AF9" s="142"/>
      <c r="AG9" s="143"/>
      <c r="AH9" s="144"/>
      <c r="AI9" s="145">
        <f t="shared" si="0"/>
        <v>526891</v>
      </c>
      <c r="AJ9" s="146">
        <f t="shared" si="6"/>
        <v>526891</v>
      </c>
      <c r="AK9" s="122"/>
      <c r="AL9" s="138">
        <f t="shared" si="7"/>
        <v>0</v>
      </c>
      <c r="AM9" s="147">
        <f t="shared" si="7"/>
        <v>0</v>
      </c>
      <c r="AN9" s="148">
        <f t="shared" si="8"/>
        <v>0</v>
      </c>
      <c r="AO9" s="149" t="str">
        <f t="shared" si="1"/>
        <v/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4</v>
      </c>
      <c r="E10" s="68">
        <v>8</v>
      </c>
      <c r="F10" s="69">
        <v>526891</v>
      </c>
      <c r="G10" s="68">
        <v>0</v>
      </c>
      <c r="H10" s="69">
        <v>197942</v>
      </c>
      <c r="I10" s="68">
        <v>0</v>
      </c>
      <c r="J10" s="68">
        <v>2</v>
      </c>
      <c r="K10" s="68">
        <v>0</v>
      </c>
      <c r="L10" s="69">
        <v>312.78930000000003</v>
      </c>
      <c r="M10" s="69">
        <v>32.4</v>
      </c>
      <c r="N10" s="70">
        <v>0</v>
      </c>
      <c r="O10" s="71">
        <v>28515</v>
      </c>
      <c r="P10" s="58">
        <f t="shared" si="2"/>
        <v>0</v>
      </c>
      <c r="Q10" s="38">
        <v>8</v>
      </c>
      <c r="R10" s="72">
        <f t="shared" si="3"/>
        <v>8190.7284493885536</v>
      </c>
      <c r="S10" s="73">
        <f>'Mérida oeste'!F13*1000000</f>
        <v>34292.941871899995</v>
      </c>
      <c r="T10" s="74">
        <f t="shared" si="9"/>
        <v>920.39215585779175</v>
      </c>
      <c r="U10" s="61"/>
      <c r="V10" s="74">
        <f t="shared" si="4"/>
        <v>28515</v>
      </c>
      <c r="W10" s="75">
        <f t="shared" si="10"/>
        <v>1006997.81505</v>
      </c>
      <c r="X10" s="61"/>
      <c r="Y10" s="76">
        <f t="shared" si="11"/>
        <v>233.55862173431461</v>
      </c>
      <c r="Z10" s="73">
        <f t="shared" si="12"/>
        <v>977.86323747722838</v>
      </c>
      <c r="AA10" s="74">
        <f t="shared" si="13"/>
        <v>926.83288993795543</v>
      </c>
      <c r="AE10" s="121" t="str">
        <f t="shared" si="5"/>
        <v>526891</v>
      </c>
      <c r="AF10" s="142"/>
      <c r="AG10" s="143"/>
      <c r="AH10" s="144"/>
      <c r="AI10" s="145">
        <f t="shared" si="0"/>
        <v>526891</v>
      </c>
      <c r="AJ10" s="146">
        <f t="shared" si="6"/>
        <v>526891</v>
      </c>
      <c r="AK10" s="122"/>
      <c r="AL10" s="138">
        <f t="shared" si="7"/>
        <v>0</v>
      </c>
      <c r="AM10" s="147">
        <f t="shared" si="7"/>
        <v>0</v>
      </c>
      <c r="AN10" s="148">
        <f t="shared" si="8"/>
        <v>0</v>
      </c>
      <c r="AO10" s="149" t="str">
        <f t="shared" si="1"/>
        <v/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4</v>
      </c>
      <c r="E11" s="68">
        <v>9</v>
      </c>
      <c r="F11" s="69">
        <v>526891</v>
      </c>
      <c r="G11" s="68">
        <v>0</v>
      </c>
      <c r="H11" s="69">
        <v>197942</v>
      </c>
      <c r="I11" s="68">
        <v>0</v>
      </c>
      <c r="J11" s="68">
        <v>2</v>
      </c>
      <c r="K11" s="68">
        <v>0</v>
      </c>
      <c r="L11" s="69">
        <v>312.78930000000003</v>
      </c>
      <c r="M11" s="69">
        <v>32.4</v>
      </c>
      <c r="N11" s="70">
        <v>0</v>
      </c>
      <c r="O11" s="71">
        <v>25916</v>
      </c>
      <c r="P11" s="58">
        <f t="shared" si="2"/>
        <v>0</v>
      </c>
      <c r="Q11" s="38">
        <v>9</v>
      </c>
      <c r="R11" s="77">
        <f t="shared" si="3"/>
        <v>8351.9830112257569</v>
      </c>
      <c r="S11" s="73">
        <f>'Mérida oeste'!F14*1000000</f>
        <v>34968.082471399997</v>
      </c>
      <c r="T11" s="74">
        <f t="shared" si="9"/>
        <v>938.51233097143825</v>
      </c>
      <c r="V11" s="78">
        <f t="shared" si="4"/>
        <v>25916</v>
      </c>
      <c r="W11" s="79">
        <f t="shared" si="10"/>
        <v>915214.98771999998</v>
      </c>
      <c r="Y11" s="76">
        <f t="shared" si="11"/>
        <v>216.44999171892673</v>
      </c>
      <c r="Z11" s="73">
        <f t="shared" si="12"/>
        <v>906.23282532880239</v>
      </c>
      <c r="AA11" s="74">
        <f t="shared" si="13"/>
        <v>858.94055146509334</v>
      </c>
      <c r="AE11" s="121" t="str">
        <f t="shared" si="5"/>
        <v>526891</v>
      </c>
      <c r="AF11" s="142"/>
      <c r="AG11" s="143"/>
      <c r="AH11" s="144"/>
      <c r="AI11" s="145">
        <f t="shared" si="0"/>
        <v>526891</v>
      </c>
      <c r="AJ11" s="146">
        <f t="shared" si="6"/>
        <v>526891</v>
      </c>
      <c r="AK11" s="122"/>
      <c r="AL11" s="138">
        <f t="shared" si="7"/>
        <v>0</v>
      </c>
      <c r="AM11" s="147">
        <f t="shared" si="7"/>
        <v>0</v>
      </c>
      <c r="AN11" s="148">
        <f t="shared" si="8"/>
        <v>0</v>
      </c>
      <c r="AO11" s="149" t="str">
        <f t="shared" si="1"/>
        <v/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4</v>
      </c>
      <c r="E12" s="68">
        <v>10</v>
      </c>
      <c r="F12" s="69">
        <v>526891</v>
      </c>
      <c r="G12" s="68">
        <v>0</v>
      </c>
      <c r="H12" s="69">
        <v>197942</v>
      </c>
      <c r="I12" s="68">
        <v>0</v>
      </c>
      <c r="J12" s="68">
        <v>2</v>
      </c>
      <c r="K12" s="68">
        <v>0</v>
      </c>
      <c r="L12" s="69">
        <v>312.78930000000003</v>
      </c>
      <c r="M12" s="69">
        <v>32.4</v>
      </c>
      <c r="N12" s="70">
        <v>0</v>
      </c>
      <c r="O12" s="71">
        <v>31566</v>
      </c>
      <c r="P12" s="58">
        <f t="shared" si="2"/>
        <v>0</v>
      </c>
      <c r="Q12" s="38">
        <v>10</v>
      </c>
      <c r="R12" s="77">
        <f t="shared" si="3"/>
        <v>8316.5261061431174</v>
      </c>
      <c r="S12" s="73">
        <f>'Mérida oeste'!F15*1000000</f>
        <v>34819.631501200005</v>
      </c>
      <c r="T12" s="74">
        <f t="shared" si="9"/>
        <v>934.52803854730212</v>
      </c>
      <c r="V12" s="78">
        <f t="shared" si="4"/>
        <v>31566</v>
      </c>
      <c r="W12" s="79">
        <f t="shared" si="10"/>
        <v>1114742.87322</v>
      </c>
      <c r="Y12" s="76">
        <f t="shared" si="11"/>
        <v>262.51946306651365</v>
      </c>
      <c r="Z12" s="73">
        <f t="shared" si="12"/>
        <v>1099.1164879668793</v>
      </c>
      <c r="AA12" s="74">
        <f t="shared" si="13"/>
        <v>1041.7584707948704</v>
      </c>
      <c r="AE12" s="121" t="str">
        <f t="shared" si="5"/>
        <v>526891</v>
      </c>
      <c r="AF12" s="142"/>
      <c r="AG12" s="143"/>
      <c r="AH12" s="144"/>
      <c r="AI12" s="145">
        <f t="shared" si="0"/>
        <v>526891</v>
      </c>
      <c r="AJ12" s="146">
        <f t="shared" si="6"/>
        <v>526891</v>
      </c>
      <c r="AK12" s="122"/>
      <c r="AL12" s="138">
        <f t="shared" si="7"/>
        <v>0</v>
      </c>
      <c r="AM12" s="147">
        <f t="shared" si="7"/>
        <v>0</v>
      </c>
      <c r="AN12" s="148">
        <f t="shared" si="8"/>
        <v>0</v>
      </c>
      <c r="AO12" s="149" t="str">
        <f t="shared" si="1"/>
        <v/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4</v>
      </c>
      <c r="E13" s="68">
        <v>11</v>
      </c>
      <c r="F13" s="69">
        <v>526891</v>
      </c>
      <c r="G13" s="68">
        <v>0</v>
      </c>
      <c r="H13" s="69">
        <v>197942</v>
      </c>
      <c r="I13" s="68">
        <v>0</v>
      </c>
      <c r="J13" s="68">
        <v>2</v>
      </c>
      <c r="K13" s="68">
        <v>0</v>
      </c>
      <c r="L13" s="69">
        <v>312.78930000000003</v>
      </c>
      <c r="M13" s="69">
        <v>32.4</v>
      </c>
      <c r="N13" s="70">
        <v>0</v>
      </c>
      <c r="O13" s="71">
        <v>25749</v>
      </c>
      <c r="P13" s="58">
        <f t="shared" si="2"/>
        <v>0</v>
      </c>
      <c r="Q13" s="38">
        <v>11</v>
      </c>
      <c r="R13" s="77">
        <f t="shared" si="3"/>
        <v>8322.7150668051981</v>
      </c>
      <c r="S13" s="73">
        <f>'Mérida oeste'!F16*1000000</f>
        <v>34845.5434417</v>
      </c>
      <c r="T13" s="74">
        <f t="shared" si="9"/>
        <v>935.22349205690011</v>
      </c>
      <c r="V13" s="78">
        <f t="shared" si="4"/>
        <v>25749</v>
      </c>
      <c r="W13" s="79">
        <f t="shared" si="10"/>
        <v>909317.43782999995</v>
      </c>
      <c r="Y13" s="76">
        <f t="shared" si="11"/>
        <v>214.30159025516704</v>
      </c>
      <c r="Z13" s="73">
        <f t="shared" si="12"/>
        <v>897.23789808033325</v>
      </c>
      <c r="AA13" s="74">
        <f t="shared" si="13"/>
        <v>850.41502959560569</v>
      </c>
      <c r="AE13" s="121" t="str">
        <f t="shared" si="5"/>
        <v>526891</v>
      </c>
      <c r="AF13" s="142"/>
      <c r="AG13" s="143"/>
      <c r="AH13" s="144"/>
      <c r="AI13" s="145">
        <f t="shared" si="0"/>
        <v>526891</v>
      </c>
      <c r="AJ13" s="146">
        <f t="shared" si="6"/>
        <v>526891</v>
      </c>
      <c r="AK13" s="122"/>
      <c r="AL13" s="138">
        <f t="shared" si="7"/>
        <v>0</v>
      </c>
      <c r="AM13" s="147">
        <f t="shared" si="7"/>
        <v>0</v>
      </c>
      <c r="AN13" s="148">
        <f t="shared" si="8"/>
        <v>0</v>
      </c>
      <c r="AO13" s="149" t="str">
        <f t="shared" si="1"/>
        <v/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4</v>
      </c>
      <c r="E14" s="68">
        <v>12</v>
      </c>
      <c r="F14" s="69">
        <v>526891</v>
      </c>
      <c r="G14" s="68">
        <v>0</v>
      </c>
      <c r="H14" s="69">
        <v>197942</v>
      </c>
      <c r="I14" s="68">
        <v>0</v>
      </c>
      <c r="J14" s="68">
        <v>2</v>
      </c>
      <c r="K14" s="68">
        <v>0</v>
      </c>
      <c r="L14" s="69">
        <v>312.78930000000003</v>
      </c>
      <c r="M14" s="69">
        <v>32.4</v>
      </c>
      <c r="N14" s="70">
        <v>0</v>
      </c>
      <c r="O14" s="71">
        <v>14346</v>
      </c>
      <c r="P14" s="58">
        <f t="shared" si="2"/>
        <v>0</v>
      </c>
      <c r="Q14" s="38">
        <v>12</v>
      </c>
      <c r="R14" s="77">
        <f t="shared" si="3"/>
        <v>8263.8123396149804</v>
      </c>
      <c r="S14" s="73">
        <f>'Mérida oeste'!F17*1000000</f>
        <v>34598.929503499996</v>
      </c>
      <c r="T14" s="74">
        <f t="shared" si="9"/>
        <v>928.60459260253538</v>
      </c>
      <c r="V14" s="78">
        <f t="shared" si="4"/>
        <v>14346</v>
      </c>
      <c r="W14" s="79">
        <f t="shared" si="10"/>
        <v>506624.25582000002</v>
      </c>
      <c r="Y14" s="76">
        <f t="shared" si="11"/>
        <v>118.55265182411651</v>
      </c>
      <c r="Z14" s="73">
        <f t="shared" si="12"/>
        <v>496.35624265721094</v>
      </c>
      <c r="AA14" s="74">
        <f t="shared" si="13"/>
        <v>470.45361067829378</v>
      </c>
      <c r="AE14" s="121" t="str">
        <f t="shared" si="5"/>
        <v>526891</v>
      </c>
      <c r="AF14" s="142"/>
      <c r="AG14" s="143"/>
      <c r="AH14" s="144"/>
      <c r="AI14" s="145">
        <f t="shared" si="0"/>
        <v>526891</v>
      </c>
      <c r="AJ14" s="146">
        <f t="shared" si="6"/>
        <v>526891</v>
      </c>
      <c r="AK14" s="122"/>
      <c r="AL14" s="138">
        <f t="shared" si="7"/>
        <v>0</v>
      </c>
      <c r="AM14" s="147">
        <f t="shared" si="7"/>
        <v>0</v>
      </c>
      <c r="AN14" s="148">
        <f t="shared" si="8"/>
        <v>0</v>
      </c>
      <c r="AO14" s="149" t="str">
        <f t="shared" si="1"/>
        <v/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4</v>
      </c>
      <c r="E15" s="68">
        <v>13</v>
      </c>
      <c r="F15" s="69">
        <v>526891</v>
      </c>
      <c r="G15" s="68">
        <v>0</v>
      </c>
      <c r="H15" s="69">
        <v>197942</v>
      </c>
      <c r="I15" s="68">
        <v>0</v>
      </c>
      <c r="J15" s="68">
        <v>2</v>
      </c>
      <c r="K15" s="68">
        <v>0</v>
      </c>
      <c r="L15" s="69">
        <v>312.78930000000003</v>
      </c>
      <c r="M15" s="69">
        <v>32.4</v>
      </c>
      <c r="N15" s="70">
        <v>0</v>
      </c>
      <c r="O15" s="71">
        <v>14728</v>
      </c>
      <c r="P15" s="58">
        <f t="shared" si="2"/>
        <v>0</v>
      </c>
      <c r="Q15" s="38">
        <v>13</v>
      </c>
      <c r="R15" s="77">
        <f t="shared" si="3"/>
        <v>8309.2651476545343</v>
      </c>
      <c r="S15" s="73">
        <f>'Mérida oeste'!F18*1000000</f>
        <v>34789.2313202</v>
      </c>
      <c r="T15" s="74">
        <f t="shared" si="9"/>
        <v>933.71212464194002</v>
      </c>
      <c r="V15" s="78">
        <f t="shared" si="4"/>
        <v>14728</v>
      </c>
      <c r="W15" s="79">
        <f t="shared" si="10"/>
        <v>520114.45976</v>
      </c>
      <c r="Y15" s="76">
        <f t="shared" si="11"/>
        <v>122.37885709465597</v>
      </c>
      <c r="Z15" s="73">
        <f t="shared" si="12"/>
        <v>512.37579888390565</v>
      </c>
      <c r="AA15" s="74">
        <f t="shared" si="13"/>
        <v>485.63717727950444</v>
      </c>
      <c r="AE15" s="121" t="str">
        <f t="shared" si="5"/>
        <v>526891</v>
      </c>
      <c r="AF15" s="142"/>
      <c r="AG15" s="143"/>
      <c r="AH15" s="144"/>
      <c r="AI15" s="145">
        <f t="shared" si="0"/>
        <v>526891</v>
      </c>
      <c r="AJ15" s="146">
        <f t="shared" si="6"/>
        <v>526891</v>
      </c>
      <c r="AK15" s="122"/>
      <c r="AL15" s="138">
        <f t="shared" si="7"/>
        <v>0</v>
      </c>
      <c r="AM15" s="147">
        <f t="shared" si="7"/>
        <v>0</v>
      </c>
      <c r="AN15" s="148">
        <f t="shared" si="8"/>
        <v>0</v>
      </c>
      <c r="AO15" s="149" t="str">
        <f t="shared" si="1"/>
        <v/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4</v>
      </c>
      <c r="E16" s="68">
        <v>14</v>
      </c>
      <c r="F16" s="69">
        <v>526891</v>
      </c>
      <c r="G16" s="68">
        <v>0</v>
      </c>
      <c r="H16" s="69">
        <v>197942</v>
      </c>
      <c r="I16" s="68">
        <v>0</v>
      </c>
      <c r="J16" s="68">
        <v>2</v>
      </c>
      <c r="K16" s="68">
        <v>0</v>
      </c>
      <c r="L16" s="69">
        <v>312.78930000000003</v>
      </c>
      <c r="M16" s="69">
        <v>32.4</v>
      </c>
      <c r="N16" s="70">
        <v>0</v>
      </c>
      <c r="O16" s="71">
        <v>10579</v>
      </c>
      <c r="P16" s="58">
        <f t="shared" si="2"/>
        <v>0</v>
      </c>
      <c r="Q16" s="38">
        <v>14</v>
      </c>
      <c r="R16" s="77">
        <f t="shared" si="3"/>
        <v>8351.50851430687</v>
      </c>
      <c r="S16" s="73">
        <f>'Mérida oeste'!F19*1000000</f>
        <v>34966.095847700002</v>
      </c>
      <c r="T16" s="74">
        <f t="shared" si="9"/>
        <v>938.45901175266295</v>
      </c>
      <c r="V16" s="78">
        <f t="shared" si="4"/>
        <v>10579</v>
      </c>
      <c r="W16" s="79">
        <f t="shared" si="10"/>
        <v>373593.89393000002</v>
      </c>
      <c r="Y16" s="76">
        <f t="shared" si="11"/>
        <v>88.35060857285238</v>
      </c>
      <c r="Z16" s="73">
        <f t="shared" si="12"/>
        <v>369.9063279728183</v>
      </c>
      <c r="AA16" s="74">
        <f t="shared" si="13"/>
        <v>350.60255649437704</v>
      </c>
      <c r="AE16" s="121" t="str">
        <f t="shared" si="5"/>
        <v>526891</v>
      </c>
      <c r="AF16" s="142"/>
      <c r="AG16" s="143"/>
      <c r="AH16" s="144"/>
      <c r="AI16" s="145">
        <f t="shared" si="0"/>
        <v>526891</v>
      </c>
      <c r="AJ16" s="146">
        <f t="shared" si="6"/>
        <v>526891</v>
      </c>
      <c r="AK16" s="122"/>
      <c r="AL16" s="138">
        <f t="shared" si="7"/>
        <v>0</v>
      </c>
      <c r="AM16" s="147">
        <f t="shared" si="7"/>
        <v>0</v>
      </c>
      <c r="AN16" s="148">
        <f t="shared" si="8"/>
        <v>0</v>
      </c>
      <c r="AO16" s="149" t="str">
        <f t="shared" si="1"/>
        <v/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4</v>
      </c>
      <c r="E17" s="68">
        <v>15</v>
      </c>
      <c r="F17" s="69">
        <v>526891</v>
      </c>
      <c r="G17" s="68">
        <v>0</v>
      </c>
      <c r="H17" s="69">
        <v>197942</v>
      </c>
      <c r="I17" s="68">
        <v>0</v>
      </c>
      <c r="J17" s="68">
        <v>2</v>
      </c>
      <c r="K17" s="68">
        <v>0</v>
      </c>
      <c r="L17" s="69">
        <v>312.78930000000003</v>
      </c>
      <c r="M17" s="69">
        <v>32.4</v>
      </c>
      <c r="N17" s="70">
        <v>0</v>
      </c>
      <c r="O17" s="71">
        <v>22501</v>
      </c>
      <c r="P17" s="58">
        <f t="shared" si="2"/>
        <v>0</v>
      </c>
      <c r="Q17" s="38">
        <v>15</v>
      </c>
      <c r="R17" s="77">
        <f t="shared" si="3"/>
        <v>8655.6953111684343</v>
      </c>
      <c r="S17" s="73">
        <f>'Mérida oeste'!F20*1000000</f>
        <v>36239.665128799999</v>
      </c>
      <c r="T17" s="74">
        <f t="shared" si="9"/>
        <v>972.64048211599697</v>
      </c>
      <c r="V17" s="78">
        <f t="shared" si="4"/>
        <v>22501</v>
      </c>
      <c r="W17" s="79">
        <f t="shared" si="10"/>
        <v>794615.38966999995</v>
      </c>
      <c r="Y17" s="76">
        <f t="shared" si="11"/>
        <v>194.76180019660094</v>
      </c>
      <c r="Z17" s="73">
        <f t="shared" si="12"/>
        <v>815.42870506312886</v>
      </c>
      <c r="AA17" s="74">
        <f t="shared" si="13"/>
        <v>772.87509570541954</v>
      </c>
      <c r="AE17" s="121" t="str">
        <f t="shared" si="5"/>
        <v>526891</v>
      </c>
      <c r="AF17" s="142"/>
      <c r="AG17" s="143"/>
      <c r="AH17" s="144"/>
      <c r="AI17" s="145">
        <f t="shared" si="0"/>
        <v>526891</v>
      </c>
      <c r="AJ17" s="146">
        <f t="shared" si="6"/>
        <v>526891</v>
      </c>
      <c r="AK17" s="122"/>
      <c r="AL17" s="138">
        <f t="shared" si="7"/>
        <v>0</v>
      </c>
      <c r="AM17" s="147">
        <f t="shared" si="7"/>
        <v>0</v>
      </c>
      <c r="AN17" s="148">
        <f t="shared" si="8"/>
        <v>0</v>
      </c>
      <c r="AO17" s="149" t="str">
        <f t="shared" si="1"/>
        <v/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4</v>
      </c>
      <c r="E18" s="68">
        <v>16</v>
      </c>
      <c r="F18" s="69">
        <v>526891</v>
      </c>
      <c r="G18" s="68">
        <v>0</v>
      </c>
      <c r="H18" s="69">
        <v>197942</v>
      </c>
      <c r="I18" s="68">
        <v>0</v>
      </c>
      <c r="J18" s="68">
        <v>2</v>
      </c>
      <c r="K18" s="68">
        <v>0</v>
      </c>
      <c r="L18" s="69">
        <v>312.78930000000003</v>
      </c>
      <c r="M18" s="69">
        <v>32.4</v>
      </c>
      <c r="N18" s="70">
        <v>0</v>
      </c>
      <c r="O18" s="71">
        <v>29329</v>
      </c>
      <c r="P18" s="58">
        <f t="shared" si="2"/>
        <v>0</v>
      </c>
      <c r="Q18" s="38">
        <v>16</v>
      </c>
      <c r="R18" s="77">
        <f t="shared" si="3"/>
        <v>8662.7373839447791</v>
      </c>
      <c r="S18" s="73">
        <f>'Mérida oeste'!F21*1000000</f>
        <v>36269.148879100001</v>
      </c>
      <c r="T18" s="74">
        <f t="shared" si="9"/>
        <v>973.43179983387483</v>
      </c>
      <c r="V18" s="78">
        <f t="shared" si="4"/>
        <v>29329</v>
      </c>
      <c r="W18" s="79">
        <f t="shared" si="10"/>
        <v>1035743.95643</v>
      </c>
      <c r="Y18" s="76">
        <f t="shared" si="11"/>
        <v>254.06942473371643</v>
      </c>
      <c r="Z18" s="73">
        <f t="shared" si="12"/>
        <v>1063.7378674751239</v>
      </c>
      <c r="AA18" s="74">
        <f t="shared" si="13"/>
        <v>1008.2261036747134</v>
      </c>
      <c r="AE18" s="121" t="str">
        <f t="shared" si="5"/>
        <v>526891</v>
      </c>
      <c r="AF18" s="142"/>
      <c r="AG18" s="143"/>
      <c r="AH18" s="144"/>
      <c r="AI18" s="145">
        <f t="shared" si="0"/>
        <v>526891</v>
      </c>
      <c r="AJ18" s="146">
        <f t="shared" si="6"/>
        <v>526891</v>
      </c>
      <c r="AK18" s="122"/>
      <c r="AL18" s="138">
        <f t="shared" si="7"/>
        <v>0</v>
      </c>
      <c r="AM18" s="147">
        <f t="shared" si="7"/>
        <v>0</v>
      </c>
      <c r="AN18" s="148">
        <f t="shared" si="8"/>
        <v>0</v>
      </c>
      <c r="AO18" s="149" t="str">
        <f t="shared" si="1"/>
        <v/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4</v>
      </c>
      <c r="E19" s="68">
        <v>17</v>
      </c>
      <c r="F19" s="69">
        <v>526891</v>
      </c>
      <c r="G19" s="68">
        <v>0</v>
      </c>
      <c r="H19" s="69">
        <v>197942</v>
      </c>
      <c r="I19" s="68">
        <v>0</v>
      </c>
      <c r="J19" s="68">
        <v>2</v>
      </c>
      <c r="K19" s="68">
        <v>0</v>
      </c>
      <c r="L19" s="69">
        <v>312.78930000000003</v>
      </c>
      <c r="M19" s="69">
        <v>32.4</v>
      </c>
      <c r="N19" s="70">
        <v>0</v>
      </c>
      <c r="O19" s="71">
        <v>29177</v>
      </c>
      <c r="P19" s="58">
        <f t="shared" si="2"/>
        <v>0</v>
      </c>
      <c r="Q19" s="38">
        <v>17</v>
      </c>
      <c r="R19" s="77">
        <f t="shared" si="3"/>
        <v>8213.1634710996477</v>
      </c>
      <c r="S19" s="73">
        <f>'Mérida oeste'!F22*1000000</f>
        <v>34386.872820800003</v>
      </c>
      <c r="T19" s="74">
        <f t="shared" si="9"/>
        <v>922.91317924746738</v>
      </c>
      <c r="V19" s="78">
        <f t="shared" si="4"/>
        <v>29177</v>
      </c>
      <c r="W19" s="79">
        <f t="shared" si="10"/>
        <v>1030376.12659</v>
      </c>
      <c r="Y19" s="76">
        <f t="shared" si="11"/>
        <v>239.63547059627444</v>
      </c>
      <c r="Z19" s="73">
        <f t="shared" si="12"/>
        <v>1003.3057882924817</v>
      </c>
      <c r="AA19" s="74">
        <f t="shared" si="13"/>
        <v>950.94770681186787</v>
      </c>
      <c r="AE19" s="121" t="str">
        <f t="shared" si="5"/>
        <v>526891</v>
      </c>
      <c r="AF19" s="142"/>
      <c r="AG19" s="143"/>
      <c r="AH19" s="144"/>
      <c r="AI19" s="145">
        <f t="shared" si="0"/>
        <v>526891</v>
      </c>
      <c r="AJ19" s="146">
        <f t="shared" si="6"/>
        <v>526891</v>
      </c>
      <c r="AK19" s="122"/>
      <c r="AL19" s="138">
        <f t="shared" si="7"/>
        <v>0</v>
      </c>
      <c r="AM19" s="147">
        <f t="shared" si="7"/>
        <v>0</v>
      </c>
      <c r="AN19" s="148">
        <f t="shared" si="8"/>
        <v>0</v>
      </c>
      <c r="AO19" s="149" t="str">
        <f t="shared" si="1"/>
        <v/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4</v>
      </c>
      <c r="E20" s="68">
        <v>18</v>
      </c>
      <c r="F20" s="69">
        <v>526891</v>
      </c>
      <c r="G20" s="68">
        <v>0</v>
      </c>
      <c r="H20" s="69">
        <v>197942</v>
      </c>
      <c r="I20" s="68">
        <v>0</v>
      </c>
      <c r="J20" s="68">
        <v>2</v>
      </c>
      <c r="K20" s="68">
        <v>0</v>
      </c>
      <c r="L20" s="69">
        <v>312.78930000000003</v>
      </c>
      <c r="M20" s="69">
        <v>32.4</v>
      </c>
      <c r="N20" s="70">
        <v>0</v>
      </c>
      <c r="O20" s="71">
        <v>26845</v>
      </c>
      <c r="P20" s="58">
        <f t="shared" si="2"/>
        <v>0</v>
      </c>
      <c r="Q20" s="38">
        <v>18</v>
      </c>
      <c r="R20" s="77">
        <f t="shared" si="3"/>
        <v>8391.4782689643653</v>
      </c>
      <c r="S20" s="73">
        <f>'Mérida oeste'!F23*1000000</f>
        <v>35133.441216500003</v>
      </c>
      <c r="T20" s="74">
        <f t="shared" si="9"/>
        <v>942.95041308352575</v>
      </c>
      <c r="V20" s="78">
        <f t="shared" si="4"/>
        <v>26845</v>
      </c>
      <c r="W20" s="79">
        <f t="shared" si="10"/>
        <v>948022.31614999997</v>
      </c>
      <c r="Y20" s="76">
        <f t="shared" si="11"/>
        <v>225.26923413034839</v>
      </c>
      <c r="Z20" s="73">
        <f t="shared" si="12"/>
        <v>943.15722945694256</v>
      </c>
      <c r="AA20" s="74">
        <f t="shared" si="13"/>
        <v>893.9380346260433</v>
      </c>
      <c r="AE20" s="121" t="str">
        <f t="shared" si="5"/>
        <v>526891</v>
      </c>
      <c r="AF20" s="142"/>
      <c r="AG20" s="143"/>
      <c r="AH20" s="144"/>
      <c r="AI20" s="145">
        <f t="shared" si="0"/>
        <v>526891</v>
      </c>
      <c r="AJ20" s="146">
        <f t="shared" si="6"/>
        <v>526891</v>
      </c>
      <c r="AK20" s="122"/>
      <c r="AL20" s="138">
        <f t="shared" si="7"/>
        <v>0</v>
      </c>
      <c r="AM20" s="147">
        <f t="shared" si="7"/>
        <v>0</v>
      </c>
      <c r="AN20" s="148">
        <f t="shared" si="8"/>
        <v>0</v>
      </c>
      <c r="AO20" s="149" t="str">
        <f t="shared" si="1"/>
        <v/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4</v>
      </c>
      <c r="E21" s="68">
        <v>19</v>
      </c>
      <c r="F21" s="69">
        <v>526891</v>
      </c>
      <c r="G21" s="68">
        <v>0</v>
      </c>
      <c r="H21" s="69">
        <v>197942</v>
      </c>
      <c r="I21" s="68">
        <v>0</v>
      </c>
      <c r="J21" s="68">
        <v>2</v>
      </c>
      <c r="K21" s="68">
        <v>0</v>
      </c>
      <c r="L21" s="69">
        <v>312.78930000000003</v>
      </c>
      <c r="M21" s="69">
        <v>32.4</v>
      </c>
      <c r="N21" s="70">
        <v>0</v>
      </c>
      <c r="O21" s="71">
        <v>19191</v>
      </c>
      <c r="P21" s="58">
        <f t="shared" si="2"/>
        <v>0</v>
      </c>
      <c r="Q21" s="38">
        <v>19</v>
      </c>
      <c r="R21" s="77">
        <f t="shared" si="3"/>
        <v>8477.703439882489</v>
      </c>
      <c r="S21" s="73">
        <f>'Mérida oeste'!F24*1000000</f>
        <v>35494.448762100001</v>
      </c>
      <c r="T21" s="74">
        <f t="shared" si="9"/>
        <v>952.63953553959527</v>
      </c>
      <c r="V21" s="78">
        <f t="shared" si="4"/>
        <v>19191</v>
      </c>
      <c r="W21" s="79">
        <f t="shared" si="10"/>
        <v>677723.83196999994</v>
      </c>
      <c r="Y21" s="76">
        <f t="shared" si="11"/>
        <v>162.69560671478487</v>
      </c>
      <c r="Z21" s="73">
        <f t="shared" si="12"/>
        <v>681.17396619346107</v>
      </c>
      <c r="AA21" s="74">
        <f t="shared" si="13"/>
        <v>645.62651651201543</v>
      </c>
      <c r="AE21" s="121" t="str">
        <f t="shared" si="5"/>
        <v>526891</v>
      </c>
      <c r="AF21" s="142"/>
      <c r="AG21" s="143"/>
      <c r="AH21" s="144"/>
      <c r="AI21" s="145">
        <f t="shared" si="0"/>
        <v>526891</v>
      </c>
      <c r="AJ21" s="146">
        <f t="shared" si="6"/>
        <v>526891</v>
      </c>
      <c r="AK21" s="122"/>
      <c r="AL21" s="138">
        <f t="shared" si="7"/>
        <v>0</v>
      </c>
      <c r="AM21" s="147">
        <f t="shared" si="7"/>
        <v>0</v>
      </c>
      <c r="AN21" s="148">
        <f t="shared" si="8"/>
        <v>0</v>
      </c>
      <c r="AO21" s="149" t="str">
        <f t="shared" si="1"/>
        <v/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4</v>
      </c>
      <c r="E22" s="68">
        <v>20</v>
      </c>
      <c r="F22" s="69">
        <v>526891</v>
      </c>
      <c r="G22" s="68">
        <v>0</v>
      </c>
      <c r="H22" s="69">
        <v>197942</v>
      </c>
      <c r="I22" s="68">
        <v>0</v>
      </c>
      <c r="J22" s="68">
        <v>2</v>
      </c>
      <c r="K22" s="68">
        <v>0</v>
      </c>
      <c r="L22" s="69">
        <v>312.78930000000003</v>
      </c>
      <c r="M22" s="69">
        <v>32.4</v>
      </c>
      <c r="N22" s="70">
        <v>0</v>
      </c>
      <c r="O22" s="71">
        <v>28388</v>
      </c>
      <c r="P22" s="58">
        <f t="shared" si="2"/>
        <v>0</v>
      </c>
      <c r="Q22" s="38">
        <v>20</v>
      </c>
      <c r="R22" s="77">
        <f t="shared" si="3"/>
        <v>8507.7316206649466</v>
      </c>
      <c r="S22" s="73">
        <f>'Mérida oeste'!F25*1000000</f>
        <v>35620.1707494</v>
      </c>
      <c r="T22" s="74">
        <f t="shared" si="9"/>
        <v>956.01380221412001</v>
      </c>
      <c r="V22" s="78">
        <f t="shared" si="4"/>
        <v>28388</v>
      </c>
      <c r="W22" s="79">
        <f t="shared" si="10"/>
        <v>1002512.85196</v>
      </c>
      <c r="Y22" s="76">
        <f t="shared" si="11"/>
        <v>241.5174852474365</v>
      </c>
      <c r="Z22" s="73">
        <f t="shared" si="12"/>
        <v>1011.1854072339672</v>
      </c>
      <c r="AA22" s="74">
        <f t="shared" si="13"/>
        <v>958.41612337080085</v>
      </c>
      <c r="AE22" s="121" t="str">
        <f t="shared" si="5"/>
        <v>526891</v>
      </c>
      <c r="AF22" s="142"/>
      <c r="AG22" s="143"/>
      <c r="AH22" s="144"/>
      <c r="AI22" s="145">
        <f t="shared" si="0"/>
        <v>526891</v>
      </c>
      <c r="AJ22" s="146">
        <f t="shared" si="6"/>
        <v>526891</v>
      </c>
      <c r="AK22" s="122"/>
      <c r="AL22" s="138">
        <f t="shared" si="7"/>
        <v>0</v>
      </c>
      <c r="AM22" s="147">
        <f t="shared" si="7"/>
        <v>0</v>
      </c>
      <c r="AN22" s="148">
        <f t="shared" si="8"/>
        <v>0</v>
      </c>
      <c r="AO22" s="149" t="str">
        <f t="shared" si="1"/>
        <v/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4</v>
      </c>
      <c r="E23" s="68">
        <v>21</v>
      </c>
      <c r="F23" s="69">
        <v>526891</v>
      </c>
      <c r="G23" s="68">
        <v>0</v>
      </c>
      <c r="H23" s="69">
        <v>197942</v>
      </c>
      <c r="I23" s="68">
        <v>0</v>
      </c>
      <c r="J23" s="68">
        <v>2</v>
      </c>
      <c r="K23" s="68">
        <v>0</v>
      </c>
      <c r="L23" s="69">
        <v>312.78930000000003</v>
      </c>
      <c r="M23" s="69">
        <v>32.4</v>
      </c>
      <c r="N23" s="70">
        <v>0</v>
      </c>
      <c r="O23" s="71">
        <v>28122</v>
      </c>
      <c r="P23" s="58">
        <f t="shared" si="2"/>
        <v>0</v>
      </c>
      <c r="Q23" s="38">
        <v>21</v>
      </c>
      <c r="R23" s="77">
        <f t="shared" si="3"/>
        <v>8695.0139967039268</v>
      </c>
      <c r="S23" s="73">
        <f>'Mérida oeste'!F26*1000000</f>
        <v>36404.284601400002</v>
      </c>
      <c r="T23" s="74">
        <f t="shared" si="9"/>
        <v>977.05872280962024</v>
      </c>
      <c r="V23" s="78">
        <f t="shared" si="4"/>
        <v>28122</v>
      </c>
      <c r="W23" s="79">
        <f t="shared" si="10"/>
        <v>993119.14974000002</v>
      </c>
      <c r="Y23" s="76">
        <f t="shared" si="11"/>
        <v>244.52118361530785</v>
      </c>
      <c r="Z23" s="73">
        <f t="shared" si="12"/>
        <v>1023.7612915605708</v>
      </c>
      <c r="AA23" s="74">
        <f t="shared" si="13"/>
        <v>970.33572804274047</v>
      </c>
      <c r="AE23" s="121" t="str">
        <f t="shared" si="5"/>
        <v>526891</v>
      </c>
      <c r="AF23" s="142"/>
      <c r="AG23" s="143"/>
      <c r="AH23" s="144"/>
      <c r="AI23" s="145">
        <f t="shared" si="0"/>
        <v>526891</v>
      </c>
      <c r="AJ23" s="146">
        <f t="shared" si="6"/>
        <v>526891</v>
      </c>
      <c r="AK23" s="122"/>
      <c r="AL23" s="138">
        <f t="shared" si="7"/>
        <v>0</v>
      </c>
      <c r="AM23" s="147">
        <f t="shared" si="7"/>
        <v>0</v>
      </c>
      <c r="AN23" s="148">
        <f t="shared" si="8"/>
        <v>0</v>
      </c>
      <c r="AO23" s="149" t="str">
        <f t="shared" si="1"/>
        <v/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4</v>
      </c>
      <c r="E24" s="68">
        <v>22</v>
      </c>
      <c r="F24" s="69">
        <v>526891</v>
      </c>
      <c r="G24" s="68">
        <v>0</v>
      </c>
      <c r="H24" s="69">
        <v>197942</v>
      </c>
      <c r="I24" s="68">
        <v>0</v>
      </c>
      <c r="J24" s="68">
        <v>2</v>
      </c>
      <c r="K24" s="68">
        <v>0</v>
      </c>
      <c r="L24" s="69">
        <v>312.78930000000003</v>
      </c>
      <c r="M24" s="69">
        <v>32.4</v>
      </c>
      <c r="N24" s="70">
        <v>0</v>
      </c>
      <c r="O24" s="71">
        <v>29249</v>
      </c>
      <c r="P24" s="58">
        <f t="shared" si="2"/>
        <v>0</v>
      </c>
      <c r="Q24" s="38">
        <v>22</v>
      </c>
      <c r="R24" s="77">
        <f t="shared" si="3"/>
        <v>8447.0468783557844</v>
      </c>
      <c r="S24" s="73">
        <f>'Mérida oeste'!F27*1000000</f>
        <v>35366.0958703</v>
      </c>
      <c r="T24" s="74">
        <f t="shared" si="9"/>
        <v>949.19465772083947</v>
      </c>
      <c r="V24" s="78">
        <f t="shared" si="4"/>
        <v>29249</v>
      </c>
      <c r="W24" s="79">
        <f t="shared" si="10"/>
        <v>1032918.78283</v>
      </c>
      <c r="Y24" s="76">
        <f t="shared" si="11"/>
        <v>247.06767414502835</v>
      </c>
      <c r="Z24" s="73">
        <f t="shared" si="12"/>
        <v>1034.4229381104046</v>
      </c>
      <c r="AA24" s="74">
        <f t="shared" si="13"/>
        <v>980.44099052174806</v>
      </c>
      <c r="AE24" s="121" t="str">
        <f t="shared" si="5"/>
        <v>526891</v>
      </c>
      <c r="AF24" s="142"/>
      <c r="AG24" s="143"/>
      <c r="AH24" s="144"/>
      <c r="AI24" s="145">
        <f t="shared" si="0"/>
        <v>526891</v>
      </c>
      <c r="AJ24" s="146">
        <f t="shared" si="6"/>
        <v>526891</v>
      </c>
      <c r="AK24" s="122"/>
      <c r="AL24" s="138">
        <f t="shared" si="7"/>
        <v>0</v>
      </c>
      <c r="AM24" s="147">
        <f t="shared" si="7"/>
        <v>0</v>
      </c>
      <c r="AN24" s="148">
        <f t="shared" si="8"/>
        <v>0</v>
      </c>
      <c r="AO24" s="149" t="str">
        <f t="shared" si="1"/>
        <v/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4</v>
      </c>
      <c r="E25" s="68">
        <v>23</v>
      </c>
      <c r="F25" s="69">
        <v>526891</v>
      </c>
      <c r="G25" s="68">
        <v>0</v>
      </c>
      <c r="H25" s="69">
        <v>197942</v>
      </c>
      <c r="I25" s="68">
        <v>0</v>
      </c>
      <c r="J25" s="68">
        <v>2</v>
      </c>
      <c r="K25" s="68">
        <v>0</v>
      </c>
      <c r="L25" s="69">
        <v>312.78930000000003</v>
      </c>
      <c r="M25" s="69">
        <v>32.4</v>
      </c>
      <c r="N25" s="70">
        <v>0</v>
      </c>
      <c r="O25" s="71">
        <v>29374</v>
      </c>
      <c r="P25" s="58">
        <f t="shared" si="2"/>
        <v>26576</v>
      </c>
      <c r="Q25" s="38">
        <v>23</v>
      </c>
      <c r="R25" s="77">
        <f t="shared" si="3"/>
        <v>8427.4489010700308</v>
      </c>
      <c r="S25" s="73">
        <f>'Mérida oeste'!F28*1000000</f>
        <v>35284.043059000003</v>
      </c>
      <c r="T25" s="74">
        <f t="shared" si="9"/>
        <v>946.99243301323929</v>
      </c>
      <c r="V25" s="78">
        <f t="shared" si="4"/>
        <v>29374</v>
      </c>
      <c r="W25" s="79">
        <f t="shared" si="10"/>
        <v>1037333.11658</v>
      </c>
      <c r="Y25" s="76">
        <f t="shared" si="11"/>
        <v>247.54788402003109</v>
      </c>
      <c r="Z25" s="73">
        <f t="shared" si="12"/>
        <v>1036.4334808150661</v>
      </c>
      <c r="AA25" s="74">
        <f t="shared" si="13"/>
        <v>982.3466119153004</v>
      </c>
      <c r="AE25" s="121" t="str">
        <f t="shared" si="5"/>
        <v>526891</v>
      </c>
      <c r="AF25" s="142"/>
      <c r="AG25" s="143"/>
      <c r="AH25" s="144"/>
      <c r="AI25" s="145">
        <f t="shared" si="0"/>
        <v>526891</v>
      </c>
      <c r="AJ25" s="146">
        <f t="shared" si="6"/>
        <v>526891</v>
      </c>
      <c r="AK25" s="122"/>
      <c r="AL25" s="138">
        <f t="shared" si="7"/>
        <v>0</v>
      </c>
      <c r="AM25" s="147">
        <f t="shared" si="7"/>
        <v>26576</v>
      </c>
      <c r="AN25" s="148">
        <f t="shared" si="8"/>
        <v>26576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4</v>
      </c>
      <c r="E26" s="68">
        <v>24</v>
      </c>
      <c r="F26" s="69">
        <v>553467</v>
      </c>
      <c r="G26" s="68">
        <v>0</v>
      </c>
      <c r="H26" s="69">
        <v>34802</v>
      </c>
      <c r="I26" s="68">
        <v>0</v>
      </c>
      <c r="J26" s="68">
        <v>20921331</v>
      </c>
      <c r="K26" s="68">
        <v>0</v>
      </c>
      <c r="L26" s="69">
        <v>70</v>
      </c>
      <c r="M26" s="69">
        <v>243150</v>
      </c>
      <c r="N26" s="70">
        <v>0</v>
      </c>
      <c r="O26" s="71">
        <v>34802</v>
      </c>
      <c r="P26" s="58">
        <f t="shared" si="2"/>
        <v>34802</v>
      </c>
      <c r="Q26" s="38">
        <v>24</v>
      </c>
      <c r="R26" s="77">
        <f t="shared" si="3"/>
        <v>8398.0457939954158</v>
      </c>
      <c r="S26" s="73">
        <f>'Mérida oeste'!F29*1000000</f>
        <v>35160.938130300005</v>
      </c>
      <c r="T26" s="74">
        <f t="shared" si="9"/>
        <v>943.68840587126488</v>
      </c>
      <c r="V26" s="78">
        <f t="shared" si="4"/>
        <v>34802</v>
      </c>
      <c r="W26" s="79">
        <f t="shared" si="10"/>
        <v>1229021.14534</v>
      </c>
      <c r="Y26" s="76">
        <f t="shared" si="11"/>
        <v>292.26878972262847</v>
      </c>
      <c r="Z26" s="73">
        <f t="shared" si="12"/>
        <v>1223.6709688107007</v>
      </c>
      <c r="AA26" s="74">
        <f t="shared" si="13"/>
        <v>1159.8130054279809</v>
      </c>
      <c r="AE26" s="121" t="str">
        <f t="shared" si="5"/>
        <v>553467</v>
      </c>
      <c r="AF26" s="142"/>
      <c r="AG26" s="143"/>
      <c r="AH26" s="144"/>
      <c r="AI26" s="145">
        <f t="shared" si="0"/>
        <v>553467</v>
      </c>
      <c r="AJ26" s="146">
        <f t="shared" si="6"/>
        <v>553467</v>
      </c>
      <c r="AK26" s="122"/>
      <c r="AL26" s="138">
        <f t="shared" si="7"/>
        <v>0</v>
      </c>
      <c r="AM26" s="147">
        <f t="shared" si="7"/>
        <v>34802</v>
      </c>
      <c r="AN26" s="148">
        <f t="shared" si="8"/>
        <v>34802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4</v>
      </c>
      <c r="E27" s="68">
        <v>25</v>
      </c>
      <c r="F27" s="69">
        <v>588269</v>
      </c>
      <c r="G27" s="68">
        <v>0</v>
      </c>
      <c r="H27" s="69">
        <v>33360</v>
      </c>
      <c r="I27" s="68">
        <v>0</v>
      </c>
      <c r="J27" s="68">
        <v>20987488</v>
      </c>
      <c r="K27" s="68">
        <v>0</v>
      </c>
      <c r="L27" s="69">
        <v>70</v>
      </c>
      <c r="M27" s="69">
        <v>298220</v>
      </c>
      <c r="N27" s="70">
        <v>0</v>
      </c>
      <c r="O27" s="71">
        <v>33360</v>
      </c>
      <c r="P27" s="58">
        <f t="shared" si="2"/>
        <v>33360</v>
      </c>
      <c r="Q27" s="38">
        <v>25</v>
      </c>
      <c r="R27" s="77">
        <f t="shared" si="3"/>
        <v>8395.8082933983005</v>
      </c>
      <c r="S27" s="73">
        <f>'Mérida oeste'!F30*1000000</f>
        <v>35151.570162800002</v>
      </c>
      <c r="T27" s="74">
        <f t="shared" si="9"/>
        <v>943.43697792916703</v>
      </c>
      <c r="V27" s="78">
        <f t="shared" si="4"/>
        <v>33360</v>
      </c>
      <c r="W27" s="79">
        <f t="shared" si="10"/>
        <v>1178097.3912</v>
      </c>
      <c r="Y27" s="76">
        <f t="shared" si="11"/>
        <v>280.08416466776731</v>
      </c>
      <c r="Z27" s="73">
        <f t="shared" si="12"/>
        <v>1172.6563806310082</v>
      </c>
      <c r="AA27" s="74">
        <f t="shared" si="13"/>
        <v>1111.4606424599635</v>
      </c>
      <c r="AE27" s="121" t="str">
        <f t="shared" si="5"/>
        <v>588269</v>
      </c>
      <c r="AF27" s="142"/>
      <c r="AG27" s="143"/>
      <c r="AH27" s="144"/>
      <c r="AI27" s="145">
        <f t="shared" si="0"/>
        <v>588269</v>
      </c>
      <c r="AJ27" s="146">
        <f t="shared" si="6"/>
        <v>588269</v>
      </c>
      <c r="AK27" s="122"/>
      <c r="AL27" s="138">
        <f t="shared" si="7"/>
        <v>0</v>
      </c>
      <c r="AM27" s="147">
        <f t="shared" si="7"/>
        <v>33360</v>
      </c>
      <c r="AN27" s="148">
        <f t="shared" si="8"/>
        <v>33360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4</v>
      </c>
      <c r="E28" s="68">
        <v>26</v>
      </c>
      <c r="F28" s="69">
        <v>621629</v>
      </c>
      <c r="G28" s="68">
        <v>0</v>
      </c>
      <c r="H28" s="69">
        <v>32301</v>
      </c>
      <c r="I28" s="68">
        <v>0</v>
      </c>
      <c r="J28" s="68">
        <v>20820059</v>
      </c>
      <c r="K28" s="68">
        <v>0</v>
      </c>
      <c r="L28" s="69">
        <v>70</v>
      </c>
      <c r="M28" s="69">
        <v>299566</v>
      </c>
      <c r="N28" s="70">
        <v>0</v>
      </c>
      <c r="O28" s="71">
        <v>32301</v>
      </c>
      <c r="P28" s="58">
        <f t="shared" si="2"/>
        <v>32301</v>
      </c>
      <c r="Q28" s="38">
        <v>26</v>
      </c>
      <c r="R28" s="77">
        <f t="shared" si="3"/>
        <v>8313.4821509267222</v>
      </c>
      <c r="S28" s="73">
        <f>'Mérida oeste'!F31*1000000</f>
        <v>34806.887069500001</v>
      </c>
      <c r="T28" s="74">
        <f t="shared" si="9"/>
        <v>934.18598929963571</v>
      </c>
      <c r="V28" s="78">
        <f t="shared" si="4"/>
        <v>32301</v>
      </c>
      <c r="W28" s="79">
        <f t="shared" si="10"/>
        <v>1140699.15567</v>
      </c>
      <c r="Y28" s="76">
        <f t="shared" si="11"/>
        <v>268.53378695708403</v>
      </c>
      <c r="Z28" s="73">
        <f t="shared" si="12"/>
        <v>1124.2972592319195</v>
      </c>
      <c r="AA28" s="74">
        <f t="shared" si="13"/>
        <v>1065.6251692328381</v>
      </c>
      <c r="AE28" s="121" t="str">
        <f t="shared" si="5"/>
        <v>621629</v>
      </c>
      <c r="AF28" s="142"/>
      <c r="AG28" s="143"/>
      <c r="AH28" s="144"/>
      <c r="AI28" s="145">
        <f t="shared" si="0"/>
        <v>621629</v>
      </c>
      <c r="AJ28" s="146">
        <f t="shared" si="6"/>
        <v>621629</v>
      </c>
      <c r="AK28" s="122"/>
      <c r="AL28" s="138">
        <f t="shared" si="7"/>
        <v>0</v>
      </c>
      <c r="AM28" s="147">
        <f t="shared" si="7"/>
        <v>32301</v>
      </c>
      <c r="AN28" s="148">
        <f t="shared" si="8"/>
        <v>32301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4</v>
      </c>
      <c r="E29" s="68">
        <v>27</v>
      </c>
      <c r="F29" s="69">
        <v>653930</v>
      </c>
      <c r="G29" s="68">
        <v>0</v>
      </c>
      <c r="H29" s="69">
        <v>16703</v>
      </c>
      <c r="I29" s="68">
        <v>0</v>
      </c>
      <c r="J29" s="68">
        <v>21890795</v>
      </c>
      <c r="K29" s="68">
        <v>0</v>
      </c>
      <c r="L29" s="69">
        <v>70</v>
      </c>
      <c r="M29" s="69">
        <v>301397</v>
      </c>
      <c r="N29" s="70">
        <v>0</v>
      </c>
      <c r="O29" s="71">
        <v>16703</v>
      </c>
      <c r="P29" s="58">
        <f t="shared" si="2"/>
        <v>16703</v>
      </c>
      <c r="Q29" s="38">
        <v>27</v>
      </c>
      <c r="R29" s="77">
        <f t="shared" si="3"/>
        <v>8296.6862485669244</v>
      </c>
      <c r="S29" s="73">
        <f>'Mérida oeste'!F32*1000000</f>
        <v>34736.565985499998</v>
      </c>
      <c r="T29" s="74">
        <f t="shared" si="9"/>
        <v>932.29863375146533</v>
      </c>
      <c r="V29" s="78">
        <f t="shared" si="4"/>
        <v>16703</v>
      </c>
      <c r="W29" s="79">
        <f t="shared" si="10"/>
        <v>589860.93301000004</v>
      </c>
      <c r="Y29" s="76">
        <f t="shared" si="11"/>
        <v>138.57955040981335</v>
      </c>
      <c r="Z29" s="73">
        <f t="shared" si="12"/>
        <v>580.20486165580644</v>
      </c>
      <c r="AA29" s="74">
        <f t="shared" si="13"/>
        <v>549.92654194858767</v>
      </c>
      <c r="AE29" s="121" t="str">
        <f t="shared" si="5"/>
        <v>653930</v>
      </c>
      <c r="AF29" s="142"/>
      <c r="AG29" s="143"/>
      <c r="AH29" s="144"/>
      <c r="AI29" s="145">
        <f t="shared" si="0"/>
        <v>653930</v>
      </c>
      <c r="AJ29" s="146">
        <f t="shared" si="6"/>
        <v>653930</v>
      </c>
      <c r="AK29" s="122"/>
      <c r="AL29" s="138">
        <f t="shared" si="7"/>
        <v>0</v>
      </c>
      <c r="AM29" s="147">
        <f t="shared" si="7"/>
        <v>16703</v>
      </c>
      <c r="AN29" s="148">
        <f t="shared" si="8"/>
        <v>16703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4</v>
      </c>
      <c r="E30" s="68">
        <v>28</v>
      </c>
      <c r="F30" s="69">
        <v>670633</v>
      </c>
      <c r="G30" s="68">
        <v>0</v>
      </c>
      <c r="H30" s="69">
        <v>28681</v>
      </c>
      <c r="I30" s="68">
        <v>0</v>
      </c>
      <c r="J30" s="68">
        <v>21826067</v>
      </c>
      <c r="K30" s="68">
        <v>0</v>
      </c>
      <c r="L30" s="69">
        <v>70</v>
      </c>
      <c r="M30" s="69">
        <v>310143</v>
      </c>
      <c r="N30" s="70">
        <v>0</v>
      </c>
      <c r="O30" s="71">
        <v>28729</v>
      </c>
      <c r="P30" s="58">
        <f t="shared" si="2"/>
        <v>28729</v>
      </c>
      <c r="Q30" s="38">
        <v>28</v>
      </c>
      <c r="R30" s="77">
        <f t="shared" si="3"/>
        <v>8388.755747659312</v>
      </c>
      <c r="S30" s="73">
        <f>'Mérida oeste'!F33*1000000</f>
        <v>35122.042564300005</v>
      </c>
      <c r="T30" s="74">
        <f t="shared" si="9"/>
        <v>942.64448336447686</v>
      </c>
      <c r="V30" s="78">
        <f t="shared" si="4"/>
        <v>28729</v>
      </c>
      <c r="W30" s="79">
        <f t="shared" si="10"/>
        <v>1014555.15443</v>
      </c>
      <c r="Y30" s="76">
        <f t="shared" si="11"/>
        <v>241.00056387450439</v>
      </c>
      <c r="Z30" s="73">
        <f t="shared" si="12"/>
        <v>1009.0211608297749</v>
      </c>
      <c r="AA30" s="74">
        <f t="shared" si="13"/>
        <v>956.36481939243436</v>
      </c>
      <c r="AE30" s="121" t="str">
        <f t="shared" si="5"/>
        <v>670633</v>
      </c>
      <c r="AF30" s="142"/>
      <c r="AG30" s="143"/>
      <c r="AH30" s="144"/>
      <c r="AI30" s="145">
        <f t="shared" si="0"/>
        <v>670633</v>
      </c>
      <c r="AJ30" s="146">
        <f t="shared" si="6"/>
        <v>670633</v>
      </c>
      <c r="AK30" s="122"/>
      <c r="AL30" s="138">
        <f t="shared" si="7"/>
        <v>0</v>
      </c>
      <c r="AM30" s="147">
        <f t="shared" si="7"/>
        <v>28729</v>
      </c>
      <c r="AN30" s="148">
        <f t="shared" si="8"/>
        <v>28729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4</v>
      </c>
      <c r="E31" s="68">
        <v>29</v>
      </c>
      <c r="F31" s="69">
        <v>699362</v>
      </c>
      <c r="G31" s="68">
        <v>0</v>
      </c>
      <c r="H31" s="69">
        <v>28681</v>
      </c>
      <c r="I31" s="68">
        <v>0</v>
      </c>
      <c r="J31" s="68">
        <v>21826067</v>
      </c>
      <c r="K31" s="68">
        <v>0</v>
      </c>
      <c r="L31" s="69">
        <v>70</v>
      </c>
      <c r="M31" s="69">
        <v>310143</v>
      </c>
      <c r="N31" s="70">
        <v>0</v>
      </c>
      <c r="O31" s="71">
        <v>32915</v>
      </c>
      <c r="P31" s="58">
        <f t="shared" si="2"/>
        <v>32915</v>
      </c>
      <c r="Q31" s="38">
        <v>29</v>
      </c>
      <c r="R31" s="77">
        <f t="shared" si="3"/>
        <v>8382.932243981084</v>
      </c>
      <c r="S31" s="73">
        <f>'Mérida oeste'!F34*1000000</f>
        <v>35097.6607191</v>
      </c>
      <c r="T31" s="74">
        <f t="shared" si="9"/>
        <v>941.9900962561544</v>
      </c>
      <c r="V31" s="78">
        <f t="shared" si="4"/>
        <v>32915</v>
      </c>
      <c r="W31" s="79">
        <f t="shared" si="10"/>
        <v>1162382.36305</v>
      </c>
      <c r="Y31" s="76">
        <f t="shared" si="11"/>
        <v>275.92421481063735</v>
      </c>
      <c r="Z31" s="73">
        <f t="shared" si="12"/>
        <v>1155.2395025691765</v>
      </c>
      <c r="AA31" s="74">
        <f t="shared" si="13"/>
        <v>1094.9526740559259</v>
      </c>
      <c r="AE31" s="121" t="str">
        <f t="shared" si="5"/>
        <v>699362</v>
      </c>
      <c r="AF31" s="142"/>
      <c r="AG31" s="143"/>
      <c r="AH31" s="144"/>
      <c r="AI31" s="145">
        <f t="shared" si="0"/>
        <v>699362</v>
      </c>
      <c r="AJ31" s="146">
        <f t="shared" si="6"/>
        <v>699362</v>
      </c>
      <c r="AK31" s="122"/>
      <c r="AL31" s="138">
        <f t="shared" si="7"/>
        <v>0</v>
      </c>
      <c r="AM31" s="147">
        <f t="shared" si="7"/>
        <v>32915</v>
      </c>
      <c r="AN31" s="148">
        <f t="shared" si="8"/>
        <v>32915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4</v>
      </c>
      <c r="E32" s="68">
        <v>30</v>
      </c>
      <c r="F32" s="69">
        <v>732277</v>
      </c>
      <c r="G32" s="68">
        <v>0</v>
      </c>
      <c r="H32" s="69">
        <v>33226</v>
      </c>
      <c r="I32" s="68">
        <v>0</v>
      </c>
      <c r="J32" s="68">
        <v>70</v>
      </c>
      <c r="K32" s="68">
        <v>0</v>
      </c>
      <c r="L32" s="69">
        <v>300.6087</v>
      </c>
      <c r="M32" s="69">
        <v>31.1</v>
      </c>
      <c r="N32" s="70">
        <v>0</v>
      </c>
      <c r="O32" s="71">
        <v>22241</v>
      </c>
      <c r="P32" s="58">
        <f t="shared" si="2"/>
        <v>22241</v>
      </c>
      <c r="Q32" s="38">
        <v>30</v>
      </c>
      <c r="R32" s="77">
        <f t="shared" si="3"/>
        <v>8461.6330451418744</v>
      </c>
      <c r="S32" s="73">
        <f>'Mérida oeste'!F35*1000000</f>
        <v>35427.165233399995</v>
      </c>
      <c r="T32" s="74">
        <f t="shared" si="9"/>
        <v>950.8337052825924</v>
      </c>
      <c r="V32" s="78">
        <f t="shared" si="4"/>
        <v>22241</v>
      </c>
      <c r="W32" s="79">
        <f t="shared" si="10"/>
        <v>785433.57547000004</v>
      </c>
      <c r="Y32" s="76">
        <f t="shared" si="11"/>
        <v>188.19518055700044</v>
      </c>
      <c r="Z32" s="73">
        <f t="shared" si="12"/>
        <v>787.9355819560493</v>
      </c>
      <c r="AA32" s="74">
        <f t="shared" si="13"/>
        <v>746.81671681749492</v>
      </c>
      <c r="AE32" s="121" t="str">
        <f t="shared" si="5"/>
        <v>732277</v>
      </c>
      <c r="AF32" s="142"/>
      <c r="AG32" s="143"/>
      <c r="AH32" s="144"/>
      <c r="AI32" s="145">
        <f t="shared" si="0"/>
        <v>732277</v>
      </c>
      <c r="AJ32" s="146">
        <f t="shared" si="6"/>
        <v>732277</v>
      </c>
      <c r="AK32" s="122"/>
      <c r="AL32" s="138">
        <f t="shared" si="7"/>
        <v>0</v>
      </c>
      <c r="AM32" s="147">
        <f t="shared" si="7"/>
        <v>22241</v>
      </c>
      <c r="AN32" s="148">
        <f t="shared" si="8"/>
        <v>22241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5</v>
      </c>
      <c r="E33" s="68">
        <v>1</v>
      </c>
      <c r="F33" s="69">
        <v>754518</v>
      </c>
      <c r="G33" s="68">
        <v>0</v>
      </c>
      <c r="H33" s="69">
        <v>34284</v>
      </c>
      <c r="I33" s="68">
        <v>0</v>
      </c>
      <c r="J33" s="68">
        <v>70</v>
      </c>
      <c r="K33" s="68">
        <v>0</v>
      </c>
      <c r="L33" s="69">
        <v>302.73419999999999</v>
      </c>
      <c r="M33" s="69">
        <v>31</v>
      </c>
      <c r="N33" s="70">
        <v>0</v>
      </c>
      <c r="O33" s="71">
        <v>104</v>
      </c>
      <c r="P33" s="58">
        <f t="shared" si="2"/>
        <v>-754518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104</v>
      </c>
      <c r="W33" s="84">
        <f t="shared" si="10"/>
        <v>3672.72568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754518</v>
      </c>
      <c r="AF33" s="142"/>
      <c r="AG33" s="143"/>
      <c r="AH33" s="144"/>
      <c r="AI33" s="145">
        <f t="shared" si="0"/>
        <v>754518</v>
      </c>
      <c r="AJ33" s="146">
        <f t="shared" si="6"/>
        <v>754518</v>
      </c>
      <c r="AK33" s="122"/>
      <c r="AL33" s="138">
        <f t="shared" si="7"/>
        <v>0</v>
      </c>
      <c r="AM33" s="150">
        <f t="shared" si="7"/>
        <v>-754518</v>
      </c>
      <c r="AN33" s="148">
        <f t="shared" si="8"/>
        <v>-754518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312.78930000000003</v>
      </c>
      <c r="M36" s="101">
        <f>MAX(M3:M34)</f>
        <v>310143</v>
      </c>
      <c r="N36" s="99" t="s">
        <v>10</v>
      </c>
      <c r="O36" s="101">
        <f>SUM(O3:O33)</f>
        <v>717970.22</v>
      </c>
      <c r="Q36" s="99" t="s">
        <v>45</v>
      </c>
      <c r="R36" s="102">
        <f>AVERAGE(R3:R33)</f>
        <v>8083.6435046782972</v>
      </c>
      <c r="S36" s="102">
        <f>AVERAGE(S3:S33)</f>
        <v>33844.598625387101</v>
      </c>
      <c r="T36" s="103">
        <f>AVERAGE(T3:T33)</f>
        <v>908.35902062070033</v>
      </c>
      <c r="V36" s="104">
        <f>SUM(V3:V33)</f>
        <v>717970.22</v>
      </c>
      <c r="W36" s="105">
        <f>SUM(W3:W33)</f>
        <v>25354881.389127396</v>
      </c>
      <c r="Y36" s="106">
        <f>SUM(Y3:Y33)</f>
        <v>6009.1468652729072</v>
      </c>
      <c r="Z36" s="107">
        <f>SUM(Z3:Z33)</f>
        <v>25159.096095524608</v>
      </c>
      <c r="AA36" s="108">
        <f>SUM(AA3:AA33)</f>
        <v>23846.154399464085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17392578</v>
      </c>
      <c r="AK36" s="162" t="s">
        <v>50</v>
      </c>
      <c r="AL36" s="163"/>
      <c r="AM36" s="163"/>
      <c r="AN36" s="161">
        <f>SUM(AN3:AN33)</f>
        <v>-526891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265.08054193548395</v>
      </c>
      <c r="M37" s="109">
        <f>AVERAGE(M3:M34)</f>
        <v>56884.719354838708</v>
      </c>
      <c r="N37" s="99" t="s">
        <v>46</v>
      </c>
      <c r="O37" s="110">
        <f>O36*35.31467</f>
        <v>25354881.3891274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70</v>
      </c>
      <c r="M38" s="110">
        <f>MIN(M3:M34)</f>
        <v>31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291.5885961290324</v>
      </c>
      <c r="M44" s="118">
        <f>M37*(1+$L$43)</f>
        <v>62573.191290322582</v>
      </c>
    </row>
    <row r="45" spans="1:42" x14ac:dyDescent="0.2">
      <c r="K45" s="117" t="s">
        <v>59</v>
      </c>
      <c r="L45" s="118">
        <f>L37*(1-$L$43)</f>
        <v>238.57248774193556</v>
      </c>
      <c r="M45" s="118">
        <f>M37*(1-$L$43)</f>
        <v>51196.247419354841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4</v>
      </c>
      <c r="E3" s="54">
        <v>1</v>
      </c>
      <c r="F3" s="55">
        <v>803002</v>
      </c>
      <c r="G3" s="54">
        <v>0</v>
      </c>
      <c r="H3" s="55">
        <v>34284</v>
      </c>
      <c r="I3" s="54">
        <v>0</v>
      </c>
      <c r="J3" s="54">
        <v>70</v>
      </c>
      <c r="K3" s="54">
        <v>0</v>
      </c>
      <c r="L3" s="55">
        <v>302.73419999999999</v>
      </c>
      <c r="M3" s="55">
        <v>31</v>
      </c>
      <c r="N3" s="56">
        <v>0</v>
      </c>
      <c r="O3" s="57">
        <v>3123</v>
      </c>
      <c r="P3" s="58">
        <f>F4-F3</f>
        <v>3123</v>
      </c>
      <c r="Q3" s="38">
        <v>1</v>
      </c>
      <c r="R3" s="59">
        <f>S3/4.1868</f>
        <v>8162.3734823254026</v>
      </c>
      <c r="S3" s="73">
        <f>'Mérida oeste'!F6*1000000</f>
        <v>34174.225295799995</v>
      </c>
      <c r="T3" s="60">
        <f>R3*0.11237</f>
        <v>917.2059082089055</v>
      </c>
      <c r="U3" s="61"/>
      <c r="V3" s="60">
        <f>O3</f>
        <v>3123</v>
      </c>
      <c r="W3" s="62">
        <f>V3*35.31467</f>
        <v>110287.71441</v>
      </c>
      <c r="X3" s="61"/>
      <c r="Y3" s="63">
        <f>V3*R3/1000000</f>
        <v>25.491092385302231</v>
      </c>
      <c r="Z3" s="64">
        <f>S3*V3/1000000</f>
        <v>106.72610559878339</v>
      </c>
      <c r="AA3" s="65">
        <f>W3*T3/1000000</f>
        <v>101.15654325970844</v>
      </c>
      <c r="AE3" s="121" t="str">
        <f>RIGHT(F3,6)</f>
        <v>803002</v>
      </c>
      <c r="AF3" s="133"/>
      <c r="AG3" s="134"/>
      <c r="AH3" s="135"/>
      <c r="AI3" s="136">
        <f t="shared" ref="AI3:AI34" si="0">IFERROR(AE3*1,0)</f>
        <v>803002</v>
      </c>
      <c r="AJ3" s="137">
        <f>(AI3-AH3)</f>
        <v>803002</v>
      </c>
      <c r="AK3" s="122"/>
      <c r="AL3" s="138">
        <f>AH4-AH3</f>
        <v>0</v>
      </c>
      <c r="AM3" s="139">
        <f>AI4-AI3</f>
        <v>3123</v>
      </c>
      <c r="AN3" s="140">
        <f>(AM3-AL3)</f>
        <v>3123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4</v>
      </c>
      <c r="E4" s="68">
        <v>2</v>
      </c>
      <c r="F4" s="69">
        <v>806125</v>
      </c>
      <c r="G4" s="68">
        <v>0</v>
      </c>
      <c r="H4" s="69">
        <v>352813</v>
      </c>
      <c r="I4" s="68">
        <v>0</v>
      </c>
      <c r="J4" s="68">
        <v>6</v>
      </c>
      <c r="K4" s="68">
        <v>0</v>
      </c>
      <c r="L4" s="69">
        <v>423.32769999999999</v>
      </c>
      <c r="M4" s="69">
        <v>31.9</v>
      </c>
      <c r="N4" s="70">
        <v>0</v>
      </c>
      <c r="O4" s="71">
        <v>5241</v>
      </c>
      <c r="P4" s="58">
        <f t="shared" ref="P4:P33" si="2">F5-F4</f>
        <v>5241</v>
      </c>
      <c r="Q4" s="38">
        <v>2</v>
      </c>
      <c r="R4" s="72">
        <f t="shared" ref="R4:R33" si="3">S4/4.1868</f>
        <v>8132.4882725948219</v>
      </c>
      <c r="S4" s="73">
        <f>'Mérida oeste'!F7*1000000</f>
        <v>34049.101899699999</v>
      </c>
      <c r="T4" s="74">
        <f>R4*0.11237</f>
        <v>913.84770719148014</v>
      </c>
      <c r="U4" s="61"/>
      <c r="V4" s="74">
        <f t="shared" ref="V4:V33" si="4">O4</f>
        <v>5241</v>
      </c>
      <c r="W4" s="75">
        <f>V4*35.31467</f>
        <v>185084.18547</v>
      </c>
      <c r="X4" s="61"/>
      <c r="Y4" s="76">
        <f>V4*R4/1000000</f>
        <v>42.622371036669463</v>
      </c>
      <c r="Z4" s="73">
        <f>S4*V4/1000000</f>
        <v>178.45134305632769</v>
      </c>
      <c r="AA4" s="74">
        <f>W4*T4/1000000</f>
        <v>169.13875852916217</v>
      </c>
      <c r="AE4" s="121" t="str">
        <f t="shared" ref="AE4:AE34" si="5">RIGHT(F4,6)</f>
        <v>806125</v>
      </c>
      <c r="AF4" s="142"/>
      <c r="AG4" s="143"/>
      <c r="AH4" s="144"/>
      <c r="AI4" s="145">
        <f t="shared" si="0"/>
        <v>806125</v>
      </c>
      <c r="AJ4" s="146">
        <f t="shared" ref="AJ4:AJ34" si="6">(AI4-AH4)</f>
        <v>806125</v>
      </c>
      <c r="AK4" s="122"/>
      <c r="AL4" s="138">
        <f t="shared" ref="AL4:AM33" si="7">AH5-AH4</f>
        <v>0</v>
      </c>
      <c r="AM4" s="147">
        <f t="shared" si="7"/>
        <v>5241</v>
      </c>
      <c r="AN4" s="148">
        <f t="shared" ref="AN4:AN33" si="8">(AM4-AL4)</f>
        <v>5241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4</v>
      </c>
      <c r="E5" s="68">
        <v>3</v>
      </c>
      <c r="F5" s="69">
        <v>811366</v>
      </c>
      <c r="G5" s="68">
        <v>0</v>
      </c>
      <c r="H5" s="69">
        <v>353051</v>
      </c>
      <c r="I5" s="68">
        <v>0</v>
      </c>
      <c r="J5" s="68">
        <v>6</v>
      </c>
      <c r="K5" s="68">
        <v>0</v>
      </c>
      <c r="L5" s="69">
        <v>316.0899</v>
      </c>
      <c r="M5" s="69">
        <v>32</v>
      </c>
      <c r="N5" s="70">
        <v>0</v>
      </c>
      <c r="O5" s="71">
        <v>3577</v>
      </c>
      <c r="P5" s="58">
        <f t="shared" si="2"/>
        <v>3577</v>
      </c>
      <c r="Q5" s="38">
        <v>3</v>
      </c>
      <c r="R5" s="72">
        <f t="shared" si="3"/>
        <v>8226.5308488583159</v>
      </c>
      <c r="S5" s="73">
        <f>'Mérida oeste'!F8*1000000</f>
        <v>34442.839357999997</v>
      </c>
      <c r="T5" s="74">
        <f t="shared" ref="T5:T33" si="9">R5*0.11237</f>
        <v>924.41527148620889</v>
      </c>
      <c r="U5" s="61"/>
      <c r="V5" s="74">
        <f t="shared" si="4"/>
        <v>3577</v>
      </c>
      <c r="W5" s="75">
        <f t="shared" ref="W5:W33" si="10">V5*35.31467</f>
        <v>126320.57459</v>
      </c>
      <c r="X5" s="61"/>
      <c r="Y5" s="76">
        <f t="shared" ref="Y5:Y33" si="11">V5*R5/1000000</f>
        <v>29.426300846366196</v>
      </c>
      <c r="Z5" s="73">
        <f t="shared" ref="Z5:Z33" si="12">S5*V5/1000000</f>
        <v>123.202036383566</v>
      </c>
      <c r="AA5" s="74">
        <f t="shared" ref="AA5:AA33" si="13">W5*T5/1000000</f>
        <v>116.77266825390875</v>
      </c>
      <c r="AE5" s="121" t="str">
        <f t="shared" si="5"/>
        <v>811366</v>
      </c>
      <c r="AF5" s="142"/>
      <c r="AG5" s="143"/>
      <c r="AH5" s="144"/>
      <c r="AI5" s="145">
        <f t="shared" si="0"/>
        <v>811366</v>
      </c>
      <c r="AJ5" s="146">
        <f t="shared" si="6"/>
        <v>811366</v>
      </c>
      <c r="AK5" s="122"/>
      <c r="AL5" s="138">
        <f t="shared" si="7"/>
        <v>0</v>
      </c>
      <c r="AM5" s="147">
        <f t="shared" si="7"/>
        <v>3577</v>
      </c>
      <c r="AN5" s="148">
        <f t="shared" si="8"/>
        <v>3577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4</v>
      </c>
      <c r="E6" s="68">
        <v>4</v>
      </c>
      <c r="F6" s="69">
        <v>814943</v>
      </c>
      <c r="G6" s="68">
        <v>0</v>
      </c>
      <c r="H6" s="69">
        <v>353222</v>
      </c>
      <c r="I6" s="68">
        <v>0</v>
      </c>
      <c r="J6" s="68">
        <v>6</v>
      </c>
      <c r="K6" s="68">
        <v>0</v>
      </c>
      <c r="L6" s="69">
        <v>303.10230000000001</v>
      </c>
      <c r="M6" s="69">
        <v>31.7</v>
      </c>
      <c r="N6" s="70">
        <v>0</v>
      </c>
      <c r="O6" s="71">
        <v>5073</v>
      </c>
      <c r="P6" s="58">
        <f t="shared" si="2"/>
        <v>5073</v>
      </c>
      <c r="Q6" s="38">
        <v>4</v>
      </c>
      <c r="R6" s="72">
        <f t="shared" si="3"/>
        <v>8166.1518916117329</v>
      </c>
      <c r="S6" s="73">
        <f>'Mérida oeste'!F9*1000000</f>
        <v>34190.044739800003</v>
      </c>
      <c r="T6" s="74">
        <f t="shared" si="9"/>
        <v>917.63048806041036</v>
      </c>
      <c r="U6" s="61"/>
      <c r="V6" s="74">
        <f t="shared" si="4"/>
        <v>5073</v>
      </c>
      <c r="W6" s="75">
        <f t="shared" si="10"/>
        <v>179151.32091000001</v>
      </c>
      <c r="X6" s="61"/>
      <c r="Y6" s="76">
        <f t="shared" si="11"/>
        <v>41.426888546146316</v>
      </c>
      <c r="Z6" s="73">
        <f t="shared" si="12"/>
        <v>173.44609696500544</v>
      </c>
      <c r="AA6" s="74">
        <f t="shared" si="13"/>
        <v>164.3947140433105</v>
      </c>
      <c r="AE6" s="121" t="str">
        <f t="shared" si="5"/>
        <v>814943</v>
      </c>
      <c r="AF6" s="142"/>
      <c r="AG6" s="143"/>
      <c r="AH6" s="144"/>
      <c r="AI6" s="145">
        <f t="shared" si="0"/>
        <v>814943</v>
      </c>
      <c r="AJ6" s="146">
        <f t="shared" si="6"/>
        <v>814943</v>
      </c>
      <c r="AK6" s="122"/>
      <c r="AL6" s="138">
        <f t="shared" si="7"/>
        <v>0</v>
      </c>
      <c r="AM6" s="147">
        <f t="shared" si="7"/>
        <v>5073</v>
      </c>
      <c r="AN6" s="148">
        <f t="shared" si="8"/>
        <v>5073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4</v>
      </c>
      <c r="E7" s="68">
        <v>5</v>
      </c>
      <c r="F7" s="69">
        <v>820016</v>
      </c>
      <c r="G7" s="68">
        <v>0</v>
      </c>
      <c r="H7" s="69">
        <v>353455</v>
      </c>
      <c r="I7" s="68">
        <v>0</v>
      </c>
      <c r="J7" s="68">
        <v>6</v>
      </c>
      <c r="K7" s="68">
        <v>0</v>
      </c>
      <c r="L7" s="69">
        <v>309.63440000000003</v>
      </c>
      <c r="M7" s="69">
        <v>30.7</v>
      </c>
      <c r="N7" s="70">
        <v>0</v>
      </c>
      <c r="O7" s="71">
        <v>3895</v>
      </c>
      <c r="P7" s="58">
        <f t="shared" si="2"/>
        <v>3895</v>
      </c>
      <c r="Q7" s="38">
        <v>5</v>
      </c>
      <c r="R7" s="72">
        <f t="shared" si="3"/>
        <v>8225.0206287618239</v>
      </c>
      <c r="S7" s="73">
        <f>'Mérida oeste'!F10*1000000</f>
        <v>34436.516368500001</v>
      </c>
      <c r="T7" s="74">
        <f t="shared" si="9"/>
        <v>924.24556805396617</v>
      </c>
      <c r="U7" s="61"/>
      <c r="V7" s="74">
        <f t="shared" si="4"/>
        <v>3895</v>
      </c>
      <c r="W7" s="75">
        <f t="shared" si="10"/>
        <v>137550.63965</v>
      </c>
      <c r="X7" s="61"/>
      <c r="Y7" s="76">
        <f t="shared" si="11"/>
        <v>32.036455349027307</v>
      </c>
      <c r="Z7" s="73">
        <f t="shared" si="12"/>
        <v>134.13023125530751</v>
      </c>
      <c r="AA7" s="74">
        <f t="shared" si="13"/>
        <v>127.13056907950065</v>
      </c>
      <c r="AE7" s="121" t="str">
        <f t="shared" si="5"/>
        <v>820016</v>
      </c>
      <c r="AF7" s="142"/>
      <c r="AG7" s="143"/>
      <c r="AH7" s="144"/>
      <c r="AI7" s="145">
        <f t="shared" si="0"/>
        <v>820016</v>
      </c>
      <c r="AJ7" s="146">
        <f t="shared" si="6"/>
        <v>820016</v>
      </c>
      <c r="AK7" s="122"/>
      <c r="AL7" s="138">
        <f t="shared" si="7"/>
        <v>0</v>
      </c>
      <c r="AM7" s="147">
        <f t="shared" si="7"/>
        <v>3895</v>
      </c>
      <c r="AN7" s="148">
        <f t="shared" si="8"/>
        <v>3895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4</v>
      </c>
      <c r="E8" s="68">
        <v>6</v>
      </c>
      <c r="F8" s="69">
        <v>823911</v>
      </c>
      <c r="G8" s="68">
        <v>0</v>
      </c>
      <c r="H8" s="69">
        <v>353633</v>
      </c>
      <c r="I8" s="68">
        <v>0</v>
      </c>
      <c r="J8" s="68">
        <v>6</v>
      </c>
      <c r="K8" s="68">
        <v>0</v>
      </c>
      <c r="L8" s="69">
        <v>310.68970000000002</v>
      </c>
      <c r="M8" s="69">
        <v>27.2</v>
      </c>
      <c r="N8" s="70">
        <v>0</v>
      </c>
      <c r="O8" s="71">
        <v>1364</v>
      </c>
      <c r="P8" s="58">
        <f t="shared" si="2"/>
        <v>1364</v>
      </c>
      <c r="Q8" s="38">
        <v>6</v>
      </c>
      <c r="R8" s="72">
        <f t="shared" si="3"/>
        <v>8224.3519903028555</v>
      </c>
      <c r="S8" s="73">
        <f>'Mérida oeste'!F11*1000000</f>
        <v>34433.716912999997</v>
      </c>
      <c r="T8" s="74">
        <f t="shared" si="9"/>
        <v>924.17043315033186</v>
      </c>
      <c r="U8" s="61"/>
      <c r="V8" s="74">
        <f t="shared" si="4"/>
        <v>1364</v>
      </c>
      <c r="W8" s="75">
        <f t="shared" si="10"/>
        <v>48169.209880000002</v>
      </c>
      <c r="X8" s="61"/>
      <c r="Y8" s="76">
        <f t="shared" si="11"/>
        <v>11.218016114773095</v>
      </c>
      <c r="Z8" s="73">
        <f t="shared" si="12"/>
        <v>46.967589869331995</v>
      </c>
      <c r="AA8" s="74">
        <f t="shared" si="13"/>
        <v>44.516559559308853</v>
      </c>
      <c r="AE8" s="121" t="str">
        <f t="shared" si="5"/>
        <v>823911</v>
      </c>
      <c r="AF8" s="142"/>
      <c r="AG8" s="143"/>
      <c r="AH8" s="144"/>
      <c r="AI8" s="145">
        <f t="shared" si="0"/>
        <v>823911</v>
      </c>
      <c r="AJ8" s="146">
        <f t="shared" si="6"/>
        <v>823911</v>
      </c>
      <c r="AK8" s="122"/>
      <c r="AL8" s="138">
        <f t="shared" si="7"/>
        <v>0</v>
      </c>
      <c r="AM8" s="147">
        <f t="shared" si="7"/>
        <v>1364</v>
      </c>
      <c r="AN8" s="148">
        <f t="shared" si="8"/>
        <v>1364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4</v>
      </c>
      <c r="E9" s="68">
        <v>7</v>
      </c>
      <c r="F9" s="69">
        <v>825275</v>
      </c>
      <c r="G9" s="68">
        <v>0</v>
      </c>
      <c r="H9" s="69">
        <v>353697</v>
      </c>
      <c r="I9" s="68">
        <v>0</v>
      </c>
      <c r="J9" s="68">
        <v>6</v>
      </c>
      <c r="K9" s="68">
        <v>0</v>
      </c>
      <c r="L9" s="69">
        <v>306.71409999999997</v>
      </c>
      <c r="M9" s="69">
        <v>26.5</v>
      </c>
      <c r="N9" s="70">
        <v>0</v>
      </c>
      <c r="O9" s="71">
        <v>222</v>
      </c>
      <c r="P9" s="58">
        <f t="shared" si="2"/>
        <v>222</v>
      </c>
      <c r="Q9" s="38">
        <v>7</v>
      </c>
      <c r="R9" s="72">
        <f t="shared" si="3"/>
        <v>8234.1300999092382</v>
      </c>
      <c r="S9" s="73">
        <f>'Mérida oeste'!F12*1000000</f>
        <v>34474.655902300001</v>
      </c>
      <c r="T9" s="74">
        <f t="shared" si="9"/>
        <v>925.26919932680107</v>
      </c>
      <c r="U9" s="61"/>
      <c r="V9" s="74">
        <f t="shared" si="4"/>
        <v>222</v>
      </c>
      <c r="W9" s="75">
        <f t="shared" si="10"/>
        <v>7839.8567400000002</v>
      </c>
      <c r="X9" s="61"/>
      <c r="Y9" s="76">
        <f t="shared" si="11"/>
        <v>1.827976882179851</v>
      </c>
      <c r="Z9" s="73">
        <f t="shared" si="12"/>
        <v>7.6533736103106005</v>
      </c>
      <c r="AA9" s="74">
        <f t="shared" si="13"/>
        <v>7.253977968656625</v>
      </c>
      <c r="AE9" s="121" t="str">
        <f t="shared" si="5"/>
        <v>825275</v>
      </c>
      <c r="AF9" s="142"/>
      <c r="AG9" s="143"/>
      <c r="AH9" s="144"/>
      <c r="AI9" s="145">
        <f t="shared" si="0"/>
        <v>825275</v>
      </c>
      <c r="AJ9" s="146">
        <f t="shared" si="6"/>
        <v>825275</v>
      </c>
      <c r="AK9" s="122"/>
      <c r="AL9" s="138">
        <f t="shared" si="7"/>
        <v>0</v>
      </c>
      <c r="AM9" s="147">
        <f t="shared" si="7"/>
        <v>222</v>
      </c>
      <c r="AN9" s="148">
        <f t="shared" si="8"/>
        <v>222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4</v>
      </c>
      <c r="E10" s="68">
        <v>8</v>
      </c>
      <c r="F10" s="69">
        <v>825497</v>
      </c>
      <c r="G10" s="68">
        <v>0</v>
      </c>
      <c r="H10" s="69">
        <v>353707</v>
      </c>
      <c r="I10" s="68">
        <v>0</v>
      </c>
      <c r="J10" s="68">
        <v>6</v>
      </c>
      <c r="K10" s="68">
        <v>0</v>
      </c>
      <c r="L10" s="69">
        <v>307.31380000000001</v>
      </c>
      <c r="M10" s="69">
        <v>27.8</v>
      </c>
      <c r="N10" s="70">
        <v>0</v>
      </c>
      <c r="O10" s="71">
        <v>2554</v>
      </c>
      <c r="P10" s="58">
        <f t="shared" si="2"/>
        <v>2554</v>
      </c>
      <c r="Q10" s="38">
        <v>8</v>
      </c>
      <c r="R10" s="72">
        <f t="shared" si="3"/>
        <v>8190.7284493885536</v>
      </c>
      <c r="S10" s="73">
        <f>'Mérida oeste'!F13*1000000</f>
        <v>34292.941871899995</v>
      </c>
      <c r="T10" s="74">
        <f t="shared" si="9"/>
        <v>920.39215585779175</v>
      </c>
      <c r="U10" s="61"/>
      <c r="V10" s="74">
        <f t="shared" si="4"/>
        <v>2554</v>
      </c>
      <c r="W10" s="75">
        <f t="shared" si="10"/>
        <v>90193.667180000004</v>
      </c>
      <c r="X10" s="61"/>
      <c r="Y10" s="76">
        <f t="shared" si="11"/>
        <v>20.919120459738366</v>
      </c>
      <c r="Z10" s="73">
        <f t="shared" si="12"/>
        <v>87.584173540832595</v>
      </c>
      <c r="AA10" s="74">
        <f t="shared" si="13"/>
        <v>83.013543780520365</v>
      </c>
      <c r="AE10" s="121" t="str">
        <f t="shared" si="5"/>
        <v>825497</v>
      </c>
      <c r="AF10" s="142"/>
      <c r="AG10" s="143"/>
      <c r="AH10" s="144"/>
      <c r="AI10" s="145">
        <f t="shared" si="0"/>
        <v>825497</v>
      </c>
      <c r="AJ10" s="146">
        <f t="shared" si="6"/>
        <v>825497</v>
      </c>
      <c r="AK10" s="122"/>
      <c r="AL10" s="138">
        <f t="shared" si="7"/>
        <v>0</v>
      </c>
      <c r="AM10" s="147">
        <f t="shared" si="7"/>
        <v>2554</v>
      </c>
      <c r="AN10" s="148">
        <f t="shared" si="8"/>
        <v>2554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4</v>
      </c>
      <c r="E11" s="68">
        <v>9</v>
      </c>
      <c r="F11" s="69">
        <v>828051</v>
      </c>
      <c r="G11" s="68">
        <v>0</v>
      </c>
      <c r="H11" s="69">
        <v>353826</v>
      </c>
      <c r="I11" s="68">
        <v>0</v>
      </c>
      <c r="J11" s="68">
        <v>6</v>
      </c>
      <c r="K11" s="68">
        <v>0</v>
      </c>
      <c r="L11" s="69">
        <v>304.38510000000002</v>
      </c>
      <c r="M11" s="69">
        <v>31.6</v>
      </c>
      <c r="N11" s="70">
        <v>0</v>
      </c>
      <c r="O11" s="71">
        <v>3429</v>
      </c>
      <c r="P11" s="58">
        <f t="shared" si="2"/>
        <v>3429</v>
      </c>
      <c r="Q11" s="38">
        <v>9</v>
      </c>
      <c r="R11" s="77">
        <f t="shared" si="3"/>
        <v>8351.9830112257569</v>
      </c>
      <c r="S11" s="73">
        <f>'Mérida oeste'!F14*1000000</f>
        <v>34968.082471399997</v>
      </c>
      <c r="T11" s="74">
        <f t="shared" si="9"/>
        <v>938.51233097143825</v>
      </c>
      <c r="V11" s="78">
        <f t="shared" si="4"/>
        <v>3429</v>
      </c>
      <c r="W11" s="79">
        <f t="shared" si="10"/>
        <v>121094.00343</v>
      </c>
      <c r="Y11" s="76">
        <f t="shared" si="11"/>
        <v>28.638949745493122</v>
      </c>
      <c r="Z11" s="73">
        <f t="shared" si="12"/>
        <v>119.90555479443059</v>
      </c>
      <c r="AA11" s="74">
        <f t="shared" si="13"/>
        <v>113.64821542575264</v>
      </c>
      <c r="AE11" s="121" t="str">
        <f t="shared" si="5"/>
        <v>828051</v>
      </c>
      <c r="AF11" s="142"/>
      <c r="AG11" s="143"/>
      <c r="AH11" s="144"/>
      <c r="AI11" s="145">
        <f t="shared" si="0"/>
        <v>828051</v>
      </c>
      <c r="AJ11" s="146">
        <f t="shared" si="6"/>
        <v>828051</v>
      </c>
      <c r="AK11" s="122"/>
      <c r="AL11" s="138">
        <f t="shared" si="7"/>
        <v>0</v>
      </c>
      <c r="AM11" s="147">
        <f t="shared" si="7"/>
        <v>3429</v>
      </c>
      <c r="AN11" s="148">
        <f t="shared" si="8"/>
        <v>3429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4</v>
      </c>
      <c r="E12" s="68">
        <v>10</v>
      </c>
      <c r="F12" s="69">
        <v>831480</v>
      </c>
      <c r="G12" s="68">
        <v>0</v>
      </c>
      <c r="H12" s="69">
        <v>353991</v>
      </c>
      <c r="I12" s="68">
        <v>0</v>
      </c>
      <c r="J12" s="68">
        <v>6</v>
      </c>
      <c r="K12" s="68">
        <v>0</v>
      </c>
      <c r="L12" s="69">
        <v>300.79509999999999</v>
      </c>
      <c r="M12" s="69">
        <v>31.2</v>
      </c>
      <c r="N12" s="70">
        <v>0</v>
      </c>
      <c r="O12" s="71">
        <v>5200</v>
      </c>
      <c r="P12" s="58">
        <f t="shared" si="2"/>
        <v>5200</v>
      </c>
      <c r="Q12" s="38">
        <v>10</v>
      </c>
      <c r="R12" s="77">
        <f t="shared" si="3"/>
        <v>8316.5261061431174</v>
      </c>
      <c r="S12" s="73">
        <f>'Mérida oeste'!F15*1000000</f>
        <v>34819.631501200005</v>
      </c>
      <c r="T12" s="74">
        <f t="shared" si="9"/>
        <v>934.52803854730212</v>
      </c>
      <c r="V12" s="78">
        <f t="shared" si="4"/>
        <v>5200</v>
      </c>
      <c r="W12" s="79">
        <f t="shared" si="10"/>
        <v>183636.28399999999</v>
      </c>
      <c r="Y12" s="76">
        <f t="shared" si="11"/>
        <v>43.245935751944216</v>
      </c>
      <c r="Z12" s="73">
        <f t="shared" si="12"/>
        <v>181.06208380624003</v>
      </c>
      <c r="AA12" s="74">
        <f t="shared" si="13"/>
        <v>171.6132562926353</v>
      </c>
      <c r="AE12" s="121" t="str">
        <f t="shared" si="5"/>
        <v>831480</v>
      </c>
      <c r="AF12" s="142"/>
      <c r="AG12" s="143"/>
      <c r="AH12" s="144"/>
      <c r="AI12" s="145">
        <f t="shared" si="0"/>
        <v>831480</v>
      </c>
      <c r="AJ12" s="146">
        <f t="shared" si="6"/>
        <v>831480</v>
      </c>
      <c r="AK12" s="122"/>
      <c r="AL12" s="138">
        <f t="shared" si="7"/>
        <v>0</v>
      </c>
      <c r="AM12" s="147">
        <f t="shared" si="7"/>
        <v>5200</v>
      </c>
      <c r="AN12" s="148">
        <f t="shared" si="8"/>
        <v>5200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4</v>
      </c>
      <c r="E13" s="68">
        <v>11</v>
      </c>
      <c r="F13" s="69">
        <v>836680</v>
      </c>
      <c r="G13" s="68">
        <v>0</v>
      </c>
      <c r="H13" s="69">
        <v>354239</v>
      </c>
      <c r="I13" s="68">
        <v>0</v>
      </c>
      <c r="J13" s="68">
        <v>6</v>
      </c>
      <c r="K13" s="68">
        <v>0</v>
      </c>
      <c r="L13" s="69">
        <v>300.12189999999998</v>
      </c>
      <c r="M13" s="69">
        <v>32.200000000000003</v>
      </c>
      <c r="N13" s="70">
        <v>0</v>
      </c>
      <c r="O13" s="71">
        <v>4684</v>
      </c>
      <c r="P13" s="58">
        <f t="shared" si="2"/>
        <v>4684</v>
      </c>
      <c r="Q13" s="38">
        <v>11</v>
      </c>
      <c r="R13" s="77">
        <f t="shared" si="3"/>
        <v>8322.7150668051981</v>
      </c>
      <c r="S13" s="73">
        <f>'Mérida oeste'!F16*1000000</f>
        <v>34845.5434417</v>
      </c>
      <c r="T13" s="74">
        <f t="shared" si="9"/>
        <v>935.22349205690011</v>
      </c>
      <c r="V13" s="78">
        <f t="shared" si="4"/>
        <v>4684</v>
      </c>
      <c r="W13" s="79">
        <f t="shared" si="10"/>
        <v>165413.91428</v>
      </c>
      <c r="Y13" s="76">
        <f t="shared" si="11"/>
        <v>38.983597372915554</v>
      </c>
      <c r="Z13" s="73">
        <f t="shared" si="12"/>
        <v>163.2165254809228</v>
      </c>
      <c r="AA13" s="74">
        <f t="shared" si="13"/>
        <v>154.69897854774234</v>
      </c>
      <c r="AE13" s="121" t="str">
        <f t="shared" si="5"/>
        <v>836680</v>
      </c>
      <c r="AF13" s="142"/>
      <c r="AG13" s="143"/>
      <c r="AH13" s="144"/>
      <c r="AI13" s="145">
        <f t="shared" si="0"/>
        <v>836680</v>
      </c>
      <c r="AJ13" s="146">
        <f t="shared" si="6"/>
        <v>836680</v>
      </c>
      <c r="AK13" s="122"/>
      <c r="AL13" s="138">
        <f t="shared" si="7"/>
        <v>0</v>
      </c>
      <c r="AM13" s="147">
        <f t="shared" si="7"/>
        <v>4684</v>
      </c>
      <c r="AN13" s="148">
        <f t="shared" si="8"/>
        <v>4684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4</v>
      </c>
      <c r="E14" s="68">
        <v>12</v>
      </c>
      <c r="F14" s="69">
        <v>841364</v>
      </c>
      <c r="G14" s="68">
        <v>0</v>
      </c>
      <c r="H14" s="69">
        <v>354461</v>
      </c>
      <c r="I14" s="68">
        <v>0</v>
      </c>
      <c r="J14" s="68">
        <v>6</v>
      </c>
      <c r="K14" s="68">
        <v>0</v>
      </c>
      <c r="L14" s="69">
        <v>303.4853</v>
      </c>
      <c r="M14" s="69">
        <v>31.8</v>
      </c>
      <c r="N14" s="70">
        <v>0</v>
      </c>
      <c r="O14" s="71">
        <v>4754</v>
      </c>
      <c r="P14" s="58">
        <f t="shared" si="2"/>
        <v>4754</v>
      </c>
      <c r="Q14" s="38">
        <v>12</v>
      </c>
      <c r="R14" s="77">
        <f t="shared" si="3"/>
        <v>8263.8123396149804</v>
      </c>
      <c r="S14" s="73">
        <f>'Mérida oeste'!F17*1000000</f>
        <v>34598.929503499996</v>
      </c>
      <c r="T14" s="74">
        <f t="shared" si="9"/>
        <v>928.60459260253538</v>
      </c>
      <c r="V14" s="78">
        <f t="shared" si="4"/>
        <v>4754</v>
      </c>
      <c r="W14" s="79">
        <f t="shared" si="10"/>
        <v>167885.94117999999</v>
      </c>
      <c r="Y14" s="76">
        <f t="shared" si="11"/>
        <v>39.286163862529612</v>
      </c>
      <c r="Z14" s="73">
        <f t="shared" si="12"/>
        <v>164.48331085963898</v>
      </c>
      <c r="AA14" s="74">
        <f t="shared" si="13"/>
        <v>155.89965601314711</v>
      </c>
      <c r="AE14" s="121" t="str">
        <f t="shared" si="5"/>
        <v>841364</v>
      </c>
      <c r="AF14" s="142"/>
      <c r="AG14" s="143"/>
      <c r="AH14" s="144"/>
      <c r="AI14" s="145">
        <f t="shared" si="0"/>
        <v>841364</v>
      </c>
      <c r="AJ14" s="146">
        <f t="shared" si="6"/>
        <v>841364</v>
      </c>
      <c r="AK14" s="122"/>
      <c r="AL14" s="138">
        <f t="shared" si="7"/>
        <v>0</v>
      </c>
      <c r="AM14" s="147">
        <f t="shared" si="7"/>
        <v>4754</v>
      </c>
      <c r="AN14" s="148">
        <f t="shared" si="8"/>
        <v>4754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4</v>
      </c>
      <c r="E15" s="68">
        <v>13</v>
      </c>
      <c r="F15" s="69">
        <v>846118</v>
      </c>
      <c r="G15" s="68">
        <v>0</v>
      </c>
      <c r="H15" s="69">
        <v>354681</v>
      </c>
      <c r="I15" s="68">
        <v>0</v>
      </c>
      <c r="J15" s="68">
        <v>6</v>
      </c>
      <c r="K15" s="68">
        <v>0</v>
      </c>
      <c r="L15" s="69">
        <v>308.2987</v>
      </c>
      <c r="M15" s="69">
        <v>31.4</v>
      </c>
      <c r="N15" s="70">
        <v>0</v>
      </c>
      <c r="O15" s="71">
        <v>2768</v>
      </c>
      <c r="P15" s="58">
        <f t="shared" si="2"/>
        <v>2768</v>
      </c>
      <c r="Q15" s="38">
        <v>13</v>
      </c>
      <c r="R15" s="77">
        <f t="shared" si="3"/>
        <v>8309.2651476545343</v>
      </c>
      <c r="S15" s="73">
        <f>'Mérida oeste'!F18*1000000</f>
        <v>34789.2313202</v>
      </c>
      <c r="T15" s="74">
        <f t="shared" si="9"/>
        <v>933.71212464194002</v>
      </c>
      <c r="V15" s="78">
        <f t="shared" si="4"/>
        <v>2768</v>
      </c>
      <c r="W15" s="79">
        <f t="shared" si="10"/>
        <v>97751.006559999994</v>
      </c>
      <c r="Y15" s="76">
        <f t="shared" si="11"/>
        <v>23.000045928707753</v>
      </c>
      <c r="Z15" s="73">
        <f t="shared" si="12"/>
        <v>96.296592294313598</v>
      </c>
      <c r="AA15" s="74">
        <f t="shared" si="13"/>
        <v>91.271300021025809</v>
      </c>
      <c r="AE15" s="121" t="str">
        <f t="shared" si="5"/>
        <v>846118</v>
      </c>
      <c r="AF15" s="142"/>
      <c r="AG15" s="143"/>
      <c r="AH15" s="144"/>
      <c r="AI15" s="145">
        <f t="shared" si="0"/>
        <v>846118</v>
      </c>
      <c r="AJ15" s="146">
        <f t="shared" si="6"/>
        <v>846118</v>
      </c>
      <c r="AK15" s="122"/>
      <c r="AL15" s="138">
        <f t="shared" si="7"/>
        <v>0</v>
      </c>
      <c r="AM15" s="147">
        <f t="shared" si="7"/>
        <v>2768</v>
      </c>
      <c r="AN15" s="148">
        <f t="shared" si="8"/>
        <v>2768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4</v>
      </c>
      <c r="E16" s="68">
        <v>14</v>
      </c>
      <c r="F16" s="69">
        <v>848886</v>
      </c>
      <c r="G16" s="68">
        <v>0</v>
      </c>
      <c r="H16" s="69">
        <v>354811</v>
      </c>
      <c r="I16" s="68">
        <v>0</v>
      </c>
      <c r="J16" s="68">
        <v>6</v>
      </c>
      <c r="K16" s="68">
        <v>0</v>
      </c>
      <c r="L16" s="69">
        <v>309.58859999999999</v>
      </c>
      <c r="M16" s="69">
        <v>32.200000000000003</v>
      </c>
      <c r="N16" s="70">
        <v>0</v>
      </c>
      <c r="O16" s="71">
        <v>3057</v>
      </c>
      <c r="P16" s="58">
        <f t="shared" si="2"/>
        <v>3057</v>
      </c>
      <c r="Q16" s="38">
        <v>14</v>
      </c>
      <c r="R16" s="77">
        <f t="shared" si="3"/>
        <v>8351.50851430687</v>
      </c>
      <c r="S16" s="73">
        <f>'Mérida oeste'!F19*1000000</f>
        <v>34966.095847700002</v>
      </c>
      <c r="T16" s="74">
        <f t="shared" si="9"/>
        <v>938.45901175266295</v>
      </c>
      <c r="V16" s="78">
        <f t="shared" si="4"/>
        <v>3057</v>
      </c>
      <c r="W16" s="79">
        <f t="shared" si="10"/>
        <v>107956.94619</v>
      </c>
      <c r="Y16" s="76">
        <f t="shared" si="11"/>
        <v>25.530561528236102</v>
      </c>
      <c r="Z16" s="73">
        <f t="shared" si="12"/>
        <v>106.89135500641892</v>
      </c>
      <c r="AA16" s="74">
        <f t="shared" si="13"/>
        <v>101.31316903330281</v>
      </c>
      <c r="AE16" s="121" t="str">
        <f t="shared" si="5"/>
        <v>848886</v>
      </c>
      <c r="AF16" s="142"/>
      <c r="AG16" s="143"/>
      <c r="AH16" s="144"/>
      <c r="AI16" s="145">
        <f t="shared" si="0"/>
        <v>848886</v>
      </c>
      <c r="AJ16" s="146">
        <f t="shared" si="6"/>
        <v>848886</v>
      </c>
      <c r="AK16" s="122"/>
      <c r="AL16" s="138">
        <f t="shared" si="7"/>
        <v>0</v>
      </c>
      <c r="AM16" s="147">
        <f t="shared" si="7"/>
        <v>3057</v>
      </c>
      <c r="AN16" s="148">
        <f t="shared" si="8"/>
        <v>3057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4</v>
      </c>
      <c r="E17" s="68">
        <v>15</v>
      </c>
      <c r="F17" s="69">
        <v>851943</v>
      </c>
      <c r="G17" s="68">
        <v>0</v>
      </c>
      <c r="H17" s="69">
        <v>354951</v>
      </c>
      <c r="I17" s="68">
        <v>0</v>
      </c>
      <c r="J17" s="68">
        <v>6</v>
      </c>
      <c r="K17" s="68">
        <v>0</v>
      </c>
      <c r="L17" s="69">
        <v>311.19670000000002</v>
      </c>
      <c r="M17" s="69">
        <v>33.5</v>
      </c>
      <c r="N17" s="70">
        <v>0</v>
      </c>
      <c r="O17" s="71">
        <v>3829</v>
      </c>
      <c r="P17" s="58">
        <f t="shared" si="2"/>
        <v>3829</v>
      </c>
      <c r="Q17" s="38">
        <v>15</v>
      </c>
      <c r="R17" s="77">
        <f t="shared" si="3"/>
        <v>8655.6953111684343</v>
      </c>
      <c r="S17" s="73">
        <f>'Mérida oeste'!F20*1000000</f>
        <v>36239.665128799999</v>
      </c>
      <c r="T17" s="74">
        <f t="shared" si="9"/>
        <v>972.64048211599697</v>
      </c>
      <c r="V17" s="78">
        <f t="shared" si="4"/>
        <v>3829</v>
      </c>
      <c r="W17" s="79">
        <f t="shared" si="10"/>
        <v>135219.87143</v>
      </c>
      <c r="Y17" s="76">
        <f t="shared" si="11"/>
        <v>33.142657346463935</v>
      </c>
      <c r="Z17" s="73">
        <f t="shared" si="12"/>
        <v>138.7616777781752</v>
      </c>
      <c r="AA17" s="74">
        <f t="shared" si="13"/>
        <v>131.52032093933832</v>
      </c>
      <c r="AE17" s="121" t="str">
        <f t="shared" si="5"/>
        <v>851943</v>
      </c>
      <c r="AF17" s="142"/>
      <c r="AG17" s="143"/>
      <c r="AH17" s="144"/>
      <c r="AI17" s="145">
        <f t="shared" si="0"/>
        <v>851943</v>
      </c>
      <c r="AJ17" s="146">
        <f t="shared" si="6"/>
        <v>851943</v>
      </c>
      <c r="AK17" s="122"/>
      <c r="AL17" s="138">
        <f t="shared" si="7"/>
        <v>0</v>
      </c>
      <c r="AM17" s="147">
        <f t="shared" si="7"/>
        <v>3829</v>
      </c>
      <c r="AN17" s="148">
        <f t="shared" si="8"/>
        <v>3829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4</v>
      </c>
      <c r="E18" s="68">
        <v>16</v>
      </c>
      <c r="F18" s="69">
        <v>855772</v>
      </c>
      <c r="G18" s="68">
        <v>0</v>
      </c>
      <c r="H18" s="69">
        <v>355130</v>
      </c>
      <c r="I18" s="68">
        <v>0</v>
      </c>
      <c r="J18" s="68">
        <v>6</v>
      </c>
      <c r="K18" s="68">
        <v>0</v>
      </c>
      <c r="L18" s="69">
        <v>306.27190000000002</v>
      </c>
      <c r="M18" s="69">
        <v>33.1</v>
      </c>
      <c r="N18" s="70">
        <v>0</v>
      </c>
      <c r="O18" s="71">
        <v>4833</v>
      </c>
      <c r="P18" s="58">
        <f t="shared" si="2"/>
        <v>4833</v>
      </c>
      <c r="Q18" s="38">
        <v>16</v>
      </c>
      <c r="R18" s="77">
        <f t="shared" si="3"/>
        <v>8662.7373839447791</v>
      </c>
      <c r="S18" s="73">
        <f>'Mérida oeste'!F21*1000000</f>
        <v>36269.148879100001</v>
      </c>
      <c r="T18" s="74">
        <f t="shared" si="9"/>
        <v>973.43179983387483</v>
      </c>
      <c r="V18" s="78">
        <f t="shared" si="4"/>
        <v>4833</v>
      </c>
      <c r="W18" s="79">
        <f t="shared" si="10"/>
        <v>170675.80011000001</v>
      </c>
      <c r="Y18" s="76">
        <f t="shared" si="11"/>
        <v>41.867009776605116</v>
      </c>
      <c r="Z18" s="73">
        <f t="shared" si="12"/>
        <v>175.28879653269033</v>
      </c>
      <c r="AA18" s="74">
        <f t="shared" si="13"/>
        <v>166.14125128916399</v>
      </c>
      <c r="AE18" s="121" t="str">
        <f t="shared" si="5"/>
        <v>855772</v>
      </c>
      <c r="AF18" s="142"/>
      <c r="AG18" s="143"/>
      <c r="AH18" s="144"/>
      <c r="AI18" s="145">
        <f t="shared" si="0"/>
        <v>855772</v>
      </c>
      <c r="AJ18" s="146">
        <f t="shared" si="6"/>
        <v>855772</v>
      </c>
      <c r="AK18" s="122"/>
      <c r="AL18" s="138">
        <f t="shared" si="7"/>
        <v>0</v>
      </c>
      <c r="AM18" s="147">
        <f t="shared" si="7"/>
        <v>4833</v>
      </c>
      <c r="AN18" s="148">
        <f t="shared" si="8"/>
        <v>4833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4</v>
      </c>
      <c r="E19" s="68">
        <v>17</v>
      </c>
      <c r="F19" s="69">
        <v>860605</v>
      </c>
      <c r="G19" s="68">
        <v>0</v>
      </c>
      <c r="H19" s="69">
        <v>355359</v>
      </c>
      <c r="I19" s="68">
        <v>0</v>
      </c>
      <c r="J19" s="68">
        <v>6</v>
      </c>
      <c r="K19" s="68">
        <v>0</v>
      </c>
      <c r="L19" s="69">
        <v>303.00020000000001</v>
      </c>
      <c r="M19" s="69">
        <v>33.1</v>
      </c>
      <c r="N19" s="70">
        <v>0</v>
      </c>
      <c r="O19" s="71">
        <v>5067</v>
      </c>
      <c r="P19" s="58">
        <f t="shared" si="2"/>
        <v>5067</v>
      </c>
      <c r="Q19" s="38">
        <v>17</v>
      </c>
      <c r="R19" s="77">
        <f t="shared" si="3"/>
        <v>8213.1634710996477</v>
      </c>
      <c r="S19" s="73">
        <f>'Mérida oeste'!F22*1000000</f>
        <v>34386.872820800003</v>
      </c>
      <c r="T19" s="74">
        <f t="shared" si="9"/>
        <v>922.91317924746738</v>
      </c>
      <c r="V19" s="78">
        <f t="shared" si="4"/>
        <v>5067</v>
      </c>
      <c r="W19" s="79">
        <f t="shared" si="10"/>
        <v>178939.43289</v>
      </c>
      <c r="Y19" s="76">
        <f t="shared" si="11"/>
        <v>41.616099308061912</v>
      </c>
      <c r="Z19" s="73">
        <f t="shared" si="12"/>
        <v>174.23828458299363</v>
      </c>
      <c r="AA19" s="74">
        <f t="shared" si="13"/>
        <v>165.14556090124873</v>
      </c>
      <c r="AE19" s="121" t="str">
        <f t="shared" si="5"/>
        <v>860605</v>
      </c>
      <c r="AF19" s="142"/>
      <c r="AG19" s="143"/>
      <c r="AH19" s="144"/>
      <c r="AI19" s="145">
        <f t="shared" si="0"/>
        <v>860605</v>
      </c>
      <c r="AJ19" s="146">
        <f t="shared" si="6"/>
        <v>860605</v>
      </c>
      <c r="AK19" s="122"/>
      <c r="AL19" s="138">
        <f t="shared" si="7"/>
        <v>0</v>
      </c>
      <c r="AM19" s="147">
        <f t="shared" si="7"/>
        <v>5067</v>
      </c>
      <c r="AN19" s="148">
        <f t="shared" si="8"/>
        <v>5067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4</v>
      </c>
      <c r="E20" s="68">
        <v>18</v>
      </c>
      <c r="F20" s="69">
        <v>865672</v>
      </c>
      <c r="G20" s="68">
        <v>0</v>
      </c>
      <c r="H20" s="69">
        <v>355599</v>
      </c>
      <c r="I20" s="68">
        <v>0</v>
      </c>
      <c r="J20" s="68">
        <v>6</v>
      </c>
      <c r="K20" s="68">
        <v>0</v>
      </c>
      <c r="L20" s="69">
        <v>303.00490000000002</v>
      </c>
      <c r="M20" s="69">
        <v>33</v>
      </c>
      <c r="N20" s="70">
        <v>0</v>
      </c>
      <c r="O20" s="71">
        <v>5044</v>
      </c>
      <c r="P20" s="58">
        <f t="shared" si="2"/>
        <v>5044</v>
      </c>
      <c r="Q20" s="38">
        <v>18</v>
      </c>
      <c r="R20" s="77">
        <f t="shared" si="3"/>
        <v>8391.4782689643653</v>
      </c>
      <c r="S20" s="73">
        <f>'Mérida oeste'!F23*1000000</f>
        <v>35133.441216500003</v>
      </c>
      <c r="T20" s="74">
        <f t="shared" si="9"/>
        <v>942.95041308352575</v>
      </c>
      <c r="V20" s="78">
        <f t="shared" si="4"/>
        <v>5044</v>
      </c>
      <c r="W20" s="79">
        <f t="shared" si="10"/>
        <v>178127.19547999999</v>
      </c>
      <c r="Y20" s="76">
        <f t="shared" si="11"/>
        <v>42.326616388656255</v>
      </c>
      <c r="Z20" s="73">
        <f t="shared" si="12"/>
        <v>177.21307749602602</v>
      </c>
      <c r="AA20" s="74">
        <f t="shared" si="13"/>
        <v>167.96511255927592</v>
      </c>
      <c r="AE20" s="121" t="str">
        <f t="shared" si="5"/>
        <v>865672</v>
      </c>
      <c r="AF20" s="142"/>
      <c r="AG20" s="143"/>
      <c r="AH20" s="144"/>
      <c r="AI20" s="145">
        <f t="shared" si="0"/>
        <v>865672</v>
      </c>
      <c r="AJ20" s="146">
        <f t="shared" si="6"/>
        <v>865672</v>
      </c>
      <c r="AK20" s="122"/>
      <c r="AL20" s="138">
        <f t="shared" si="7"/>
        <v>0</v>
      </c>
      <c r="AM20" s="147">
        <f t="shared" si="7"/>
        <v>5044</v>
      </c>
      <c r="AN20" s="148">
        <f t="shared" si="8"/>
        <v>5044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4</v>
      </c>
      <c r="E21" s="68">
        <v>19</v>
      </c>
      <c r="F21" s="69">
        <v>870716</v>
      </c>
      <c r="G21" s="68">
        <v>0</v>
      </c>
      <c r="H21" s="69">
        <v>355837</v>
      </c>
      <c r="I21" s="68">
        <v>0</v>
      </c>
      <c r="J21" s="68">
        <v>6</v>
      </c>
      <c r="K21" s="68">
        <v>0</v>
      </c>
      <c r="L21" s="69">
        <v>304.21969999999999</v>
      </c>
      <c r="M21" s="69">
        <v>33</v>
      </c>
      <c r="N21" s="70">
        <v>0</v>
      </c>
      <c r="O21" s="71">
        <v>3221</v>
      </c>
      <c r="P21" s="58">
        <f t="shared" si="2"/>
        <v>3221</v>
      </c>
      <c r="Q21" s="38">
        <v>19</v>
      </c>
      <c r="R21" s="77">
        <f t="shared" si="3"/>
        <v>8477.703439882489</v>
      </c>
      <c r="S21" s="73">
        <f>'Mérida oeste'!F24*1000000</f>
        <v>35494.448762100001</v>
      </c>
      <c r="T21" s="74">
        <f t="shared" si="9"/>
        <v>952.63953553959527</v>
      </c>
      <c r="V21" s="78">
        <f t="shared" si="4"/>
        <v>3221</v>
      </c>
      <c r="W21" s="79">
        <f t="shared" si="10"/>
        <v>113748.55207000001</v>
      </c>
      <c r="Y21" s="76">
        <f t="shared" si="11"/>
        <v>27.3066827798615</v>
      </c>
      <c r="Z21" s="73">
        <f t="shared" si="12"/>
        <v>114.3276194627241</v>
      </c>
      <c r="AA21" s="74">
        <f t="shared" si="13"/>
        <v>108.36136781226628</v>
      </c>
      <c r="AE21" s="121" t="str">
        <f t="shared" si="5"/>
        <v>870716</v>
      </c>
      <c r="AF21" s="142"/>
      <c r="AG21" s="143"/>
      <c r="AH21" s="144"/>
      <c r="AI21" s="145">
        <f t="shared" si="0"/>
        <v>870716</v>
      </c>
      <c r="AJ21" s="146">
        <f t="shared" si="6"/>
        <v>870716</v>
      </c>
      <c r="AK21" s="122"/>
      <c r="AL21" s="138">
        <f t="shared" si="7"/>
        <v>0</v>
      </c>
      <c r="AM21" s="147">
        <f t="shared" si="7"/>
        <v>3221</v>
      </c>
      <c r="AN21" s="148">
        <f t="shared" si="8"/>
        <v>3221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4</v>
      </c>
      <c r="E22" s="68">
        <v>20</v>
      </c>
      <c r="F22" s="69">
        <v>873937</v>
      </c>
      <c r="G22" s="68">
        <v>0</v>
      </c>
      <c r="H22" s="69">
        <v>355987</v>
      </c>
      <c r="I22" s="68">
        <v>0</v>
      </c>
      <c r="J22" s="68">
        <v>6</v>
      </c>
      <c r="K22" s="68">
        <v>0</v>
      </c>
      <c r="L22" s="69">
        <v>308.57080000000002</v>
      </c>
      <c r="M22" s="69">
        <v>31.6</v>
      </c>
      <c r="N22" s="70">
        <v>0</v>
      </c>
      <c r="O22" s="71">
        <v>2214</v>
      </c>
      <c r="P22" s="58">
        <f t="shared" si="2"/>
        <v>2214</v>
      </c>
      <c r="Q22" s="38">
        <v>20</v>
      </c>
      <c r="R22" s="77">
        <f t="shared" si="3"/>
        <v>8507.7316206649466</v>
      </c>
      <c r="S22" s="73">
        <f>'Mérida oeste'!F25*1000000</f>
        <v>35620.1707494</v>
      </c>
      <c r="T22" s="74">
        <f t="shared" si="9"/>
        <v>956.01380221412001</v>
      </c>
      <c r="V22" s="78">
        <f t="shared" si="4"/>
        <v>2214</v>
      </c>
      <c r="W22" s="79">
        <f t="shared" si="10"/>
        <v>78186.679380000001</v>
      </c>
      <c r="Y22" s="76">
        <f t="shared" si="11"/>
        <v>18.836117808152192</v>
      </c>
      <c r="Z22" s="73">
        <f t="shared" si="12"/>
        <v>78.863058039171605</v>
      </c>
      <c r="AA22" s="74">
        <f t="shared" si="13"/>
        <v>74.74754463657014</v>
      </c>
      <c r="AE22" s="121" t="str">
        <f t="shared" si="5"/>
        <v>873937</v>
      </c>
      <c r="AF22" s="142"/>
      <c r="AG22" s="143"/>
      <c r="AH22" s="144"/>
      <c r="AI22" s="145">
        <f t="shared" si="0"/>
        <v>873937</v>
      </c>
      <c r="AJ22" s="146">
        <f t="shared" si="6"/>
        <v>873937</v>
      </c>
      <c r="AK22" s="122"/>
      <c r="AL22" s="138">
        <f t="shared" si="7"/>
        <v>0</v>
      </c>
      <c r="AM22" s="147">
        <f t="shared" si="7"/>
        <v>2214</v>
      </c>
      <c r="AN22" s="148">
        <f t="shared" si="8"/>
        <v>2214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4</v>
      </c>
      <c r="E23" s="68">
        <v>21</v>
      </c>
      <c r="F23" s="69">
        <v>876151</v>
      </c>
      <c r="G23" s="68">
        <v>0</v>
      </c>
      <c r="H23" s="69">
        <v>356092</v>
      </c>
      <c r="I23" s="68">
        <v>0</v>
      </c>
      <c r="J23" s="68">
        <v>6</v>
      </c>
      <c r="K23" s="68">
        <v>0</v>
      </c>
      <c r="L23" s="69">
        <v>306.11529999999999</v>
      </c>
      <c r="M23" s="69">
        <v>29.8</v>
      </c>
      <c r="N23" s="70">
        <v>0</v>
      </c>
      <c r="O23" s="71">
        <v>117</v>
      </c>
      <c r="P23" s="58">
        <f t="shared" si="2"/>
        <v>117</v>
      </c>
      <c r="Q23" s="38">
        <v>21</v>
      </c>
      <c r="R23" s="77">
        <f t="shared" si="3"/>
        <v>8695.0139967039268</v>
      </c>
      <c r="S23" s="73">
        <f>'Mérida oeste'!F26*1000000</f>
        <v>36404.284601400002</v>
      </c>
      <c r="T23" s="74">
        <f t="shared" si="9"/>
        <v>977.05872280962024</v>
      </c>
      <c r="V23" s="78">
        <f t="shared" si="4"/>
        <v>117</v>
      </c>
      <c r="W23" s="79">
        <f t="shared" si="10"/>
        <v>4131.81639</v>
      </c>
      <c r="Y23" s="76">
        <f t="shared" si="11"/>
        <v>1.0173166376143594</v>
      </c>
      <c r="Z23" s="73">
        <f t="shared" si="12"/>
        <v>4.2593012983638001</v>
      </c>
      <c r="AA23" s="74">
        <f t="shared" si="13"/>
        <v>4.0370272448972555</v>
      </c>
      <c r="AE23" s="121" t="str">
        <f t="shared" si="5"/>
        <v>876151</v>
      </c>
      <c r="AF23" s="142"/>
      <c r="AG23" s="143"/>
      <c r="AH23" s="144"/>
      <c r="AI23" s="145">
        <f t="shared" si="0"/>
        <v>876151</v>
      </c>
      <c r="AJ23" s="146">
        <f t="shared" si="6"/>
        <v>876151</v>
      </c>
      <c r="AK23" s="122"/>
      <c r="AL23" s="138">
        <f t="shared" si="7"/>
        <v>0</v>
      </c>
      <c r="AM23" s="147">
        <f t="shared" si="7"/>
        <v>117</v>
      </c>
      <c r="AN23" s="148">
        <f t="shared" si="8"/>
        <v>117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4</v>
      </c>
      <c r="E24" s="68">
        <v>22</v>
      </c>
      <c r="F24" s="69">
        <v>876268</v>
      </c>
      <c r="G24" s="68">
        <v>0</v>
      </c>
      <c r="H24" s="69">
        <v>356097</v>
      </c>
      <c r="I24" s="68">
        <v>0</v>
      </c>
      <c r="J24" s="68">
        <v>6</v>
      </c>
      <c r="K24" s="68">
        <v>0</v>
      </c>
      <c r="L24" s="69">
        <v>307.29289999999997</v>
      </c>
      <c r="M24" s="69">
        <v>29.6</v>
      </c>
      <c r="N24" s="70">
        <v>0</v>
      </c>
      <c r="O24" s="71">
        <v>1350</v>
      </c>
      <c r="P24" s="58">
        <f t="shared" si="2"/>
        <v>1350</v>
      </c>
      <c r="Q24" s="38">
        <v>22</v>
      </c>
      <c r="R24" s="77">
        <f t="shared" si="3"/>
        <v>8447.0468783557844</v>
      </c>
      <c r="S24" s="73">
        <f>'Mérida oeste'!F27*1000000</f>
        <v>35366.0958703</v>
      </c>
      <c r="T24" s="74">
        <f t="shared" si="9"/>
        <v>949.19465772083947</v>
      </c>
      <c r="V24" s="78">
        <f t="shared" si="4"/>
        <v>1350</v>
      </c>
      <c r="W24" s="79">
        <f t="shared" si="10"/>
        <v>47674.804499999998</v>
      </c>
      <c r="Y24" s="76">
        <f t="shared" si="11"/>
        <v>11.403513285780308</v>
      </c>
      <c r="Z24" s="73">
        <f t="shared" si="12"/>
        <v>47.744229424905001</v>
      </c>
      <c r="AA24" s="74">
        <f t="shared" si="13"/>
        <v>45.252669739285437</v>
      </c>
      <c r="AE24" s="121" t="str">
        <f t="shared" si="5"/>
        <v>876268</v>
      </c>
      <c r="AF24" s="142"/>
      <c r="AG24" s="143"/>
      <c r="AH24" s="144"/>
      <c r="AI24" s="145">
        <f t="shared" si="0"/>
        <v>876268</v>
      </c>
      <c r="AJ24" s="146">
        <f t="shared" si="6"/>
        <v>876268</v>
      </c>
      <c r="AK24" s="122"/>
      <c r="AL24" s="138">
        <f t="shared" si="7"/>
        <v>0</v>
      </c>
      <c r="AM24" s="147">
        <f t="shared" si="7"/>
        <v>1350</v>
      </c>
      <c r="AN24" s="148">
        <f t="shared" si="8"/>
        <v>1350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4</v>
      </c>
      <c r="E25" s="68">
        <v>23</v>
      </c>
      <c r="F25" s="69">
        <v>877618</v>
      </c>
      <c r="G25" s="68">
        <v>0</v>
      </c>
      <c r="H25" s="69">
        <v>356161</v>
      </c>
      <c r="I25" s="68">
        <v>0</v>
      </c>
      <c r="J25" s="68">
        <v>6</v>
      </c>
      <c r="K25" s="68">
        <v>0</v>
      </c>
      <c r="L25" s="69">
        <v>304.37189999999998</v>
      </c>
      <c r="M25" s="69">
        <v>30.5</v>
      </c>
      <c r="N25" s="70">
        <v>0</v>
      </c>
      <c r="O25" s="71">
        <v>5154</v>
      </c>
      <c r="P25" s="58">
        <f t="shared" si="2"/>
        <v>5154</v>
      </c>
      <c r="Q25" s="38">
        <v>23</v>
      </c>
      <c r="R25" s="77">
        <f t="shared" si="3"/>
        <v>8427.4489010700308</v>
      </c>
      <c r="S25" s="73">
        <f>'Mérida oeste'!F28*1000000</f>
        <v>35284.043059000003</v>
      </c>
      <c r="T25" s="74">
        <f t="shared" si="9"/>
        <v>946.99243301323929</v>
      </c>
      <c r="V25" s="78">
        <f t="shared" si="4"/>
        <v>5154</v>
      </c>
      <c r="W25" s="79">
        <f t="shared" si="10"/>
        <v>182011.80918000001</v>
      </c>
      <c r="Y25" s="76">
        <f t="shared" si="11"/>
        <v>43.435071636114941</v>
      </c>
      <c r="Z25" s="73">
        <f t="shared" si="12"/>
        <v>181.853957926086</v>
      </c>
      <c r="AA25" s="74">
        <f t="shared" si="13"/>
        <v>172.36380601250966</v>
      </c>
      <c r="AE25" s="121" t="str">
        <f t="shared" si="5"/>
        <v>877618</v>
      </c>
      <c r="AF25" s="142"/>
      <c r="AG25" s="143"/>
      <c r="AH25" s="144"/>
      <c r="AI25" s="145">
        <f t="shared" si="0"/>
        <v>877618</v>
      </c>
      <c r="AJ25" s="146">
        <f t="shared" si="6"/>
        <v>877618</v>
      </c>
      <c r="AK25" s="122"/>
      <c r="AL25" s="138">
        <f t="shared" si="7"/>
        <v>0</v>
      </c>
      <c r="AM25" s="147">
        <f t="shared" si="7"/>
        <v>5154</v>
      </c>
      <c r="AN25" s="148">
        <f t="shared" si="8"/>
        <v>5154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4</v>
      </c>
      <c r="E26" s="68">
        <v>24</v>
      </c>
      <c r="F26" s="69">
        <v>882772</v>
      </c>
      <c r="G26" s="68">
        <v>0</v>
      </c>
      <c r="H26" s="69">
        <v>356406</v>
      </c>
      <c r="I26" s="68">
        <v>0</v>
      </c>
      <c r="J26" s="68">
        <v>6</v>
      </c>
      <c r="K26" s="68">
        <v>0</v>
      </c>
      <c r="L26" s="69">
        <v>301.68689999999998</v>
      </c>
      <c r="M26" s="69">
        <v>32.5</v>
      </c>
      <c r="N26" s="70">
        <v>0</v>
      </c>
      <c r="O26" s="71">
        <v>5261</v>
      </c>
      <c r="P26" s="58">
        <f t="shared" si="2"/>
        <v>5261</v>
      </c>
      <c r="Q26" s="38">
        <v>24</v>
      </c>
      <c r="R26" s="77">
        <f t="shared" si="3"/>
        <v>8398.0457939954158</v>
      </c>
      <c r="S26" s="73">
        <f>'Mérida oeste'!F29*1000000</f>
        <v>35160.938130300005</v>
      </c>
      <c r="T26" s="74">
        <f t="shared" si="9"/>
        <v>943.68840587126488</v>
      </c>
      <c r="V26" s="78">
        <f t="shared" si="4"/>
        <v>5261</v>
      </c>
      <c r="W26" s="79">
        <f t="shared" si="10"/>
        <v>185790.47886999999</v>
      </c>
      <c r="Y26" s="76">
        <f t="shared" si="11"/>
        <v>44.182118922209881</v>
      </c>
      <c r="Z26" s="73">
        <f t="shared" si="12"/>
        <v>184.98169550350832</v>
      </c>
      <c r="AA26" s="74">
        <f t="shared" si="13"/>
        <v>175.32832083088923</v>
      </c>
      <c r="AE26" s="121" t="str">
        <f t="shared" si="5"/>
        <v>882772</v>
      </c>
      <c r="AF26" s="142"/>
      <c r="AG26" s="143"/>
      <c r="AH26" s="144"/>
      <c r="AI26" s="145">
        <f t="shared" si="0"/>
        <v>882772</v>
      </c>
      <c r="AJ26" s="146">
        <f t="shared" si="6"/>
        <v>882772</v>
      </c>
      <c r="AK26" s="122"/>
      <c r="AL26" s="138">
        <f t="shared" si="7"/>
        <v>0</v>
      </c>
      <c r="AM26" s="147">
        <f t="shared" si="7"/>
        <v>5261</v>
      </c>
      <c r="AN26" s="148">
        <f t="shared" si="8"/>
        <v>5261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4</v>
      </c>
      <c r="E27" s="68">
        <v>25</v>
      </c>
      <c r="F27" s="69">
        <v>888033</v>
      </c>
      <c r="G27" s="68">
        <v>0</v>
      </c>
      <c r="H27" s="69">
        <v>356657</v>
      </c>
      <c r="I27" s="68">
        <v>0</v>
      </c>
      <c r="J27" s="68">
        <v>6</v>
      </c>
      <c r="K27" s="68">
        <v>0</v>
      </c>
      <c r="L27" s="69">
        <v>301.06580000000002</v>
      </c>
      <c r="M27" s="69">
        <v>32.6</v>
      </c>
      <c r="N27" s="70">
        <v>0</v>
      </c>
      <c r="O27" s="71">
        <v>5198</v>
      </c>
      <c r="P27" s="58">
        <f t="shared" si="2"/>
        <v>5198</v>
      </c>
      <c r="Q27" s="38">
        <v>25</v>
      </c>
      <c r="R27" s="77">
        <f t="shared" si="3"/>
        <v>8395.8082933983005</v>
      </c>
      <c r="S27" s="73">
        <f>'Mérida oeste'!F30*1000000</f>
        <v>35151.570162800002</v>
      </c>
      <c r="T27" s="74">
        <f t="shared" si="9"/>
        <v>943.43697792916703</v>
      </c>
      <c r="V27" s="78">
        <f t="shared" si="4"/>
        <v>5198</v>
      </c>
      <c r="W27" s="79">
        <f t="shared" si="10"/>
        <v>183565.65466</v>
      </c>
      <c r="Y27" s="76">
        <f t="shared" si="11"/>
        <v>43.641411509084364</v>
      </c>
      <c r="Z27" s="73">
        <f t="shared" si="12"/>
        <v>182.71786170623443</v>
      </c>
      <c r="AA27" s="74">
        <f t="shared" si="13"/>
        <v>173.18262648401952</v>
      </c>
      <c r="AE27" s="121" t="str">
        <f t="shared" si="5"/>
        <v>888033</v>
      </c>
      <c r="AF27" s="142"/>
      <c r="AG27" s="143"/>
      <c r="AH27" s="144"/>
      <c r="AI27" s="145">
        <f t="shared" si="0"/>
        <v>888033</v>
      </c>
      <c r="AJ27" s="146">
        <f t="shared" si="6"/>
        <v>888033</v>
      </c>
      <c r="AK27" s="122"/>
      <c r="AL27" s="138">
        <f t="shared" si="7"/>
        <v>0</v>
      </c>
      <c r="AM27" s="147">
        <f t="shared" si="7"/>
        <v>5198</v>
      </c>
      <c r="AN27" s="148">
        <f t="shared" si="8"/>
        <v>5198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4</v>
      </c>
      <c r="E28" s="68">
        <v>26</v>
      </c>
      <c r="F28" s="69">
        <v>893231</v>
      </c>
      <c r="G28" s="68">
        <v>0</v>
      </c>
      <c r="H28" s="69">
        <v>356903</v>
      </c>
      <c r="I28" s="68">
        <v>0</v>
      </c>
      <c r="J28" s="68">
        <v>6</v>
      </c>
      <c r="K28" s="68">
        <v>0</v>
      </c>
      <c r="L28" s="69">
        <v>302.18529999999998</v>
      </c>
      <c r="M28" s="69">
        <v>31.8</v>
      </c>
      <c r="N28" s="70">
        <v>0</v>
      </c>
      <c r="O28" s="71">
        <v>3800</v>
      </c>
      <c r="P28" s="58">
        <f t="shared" si="2"/>
        <v>3800</v>
      </c>
      <c r="Q28" s="38">
        <v>26</v>
      </c>
      <c r="R28" s="77">
        <f t="shared" si="3"/>
        <v>8313.4821509267222</v>
      </c>
      <c r="S28" s="73">
        <f>'Mérida oeste'!F31*1000000</f>
        <v>34806.887069500001</v>
      </c>
      <c r="T28" s="74">
        <f t="shared" si="9"/>
        <v>934.18598929963571</v>
      </c>
      <c r="V28" s="78">
        <f t="shared" si="4"/>
        <v>3800</v>
      </c>
      <c r="W28" s="79">
        <f t="shared" si="10"/>
        <v>134195.74599999998</v>
      </c>
      <c r="Y28" s="76">
        <f t="shared" si="11"/>
        <v>31.591232173521544</v>
      </c>
      <c r="Z28" s="73">
        <f t="shared" si="12"/>
        <v>132.26617086410002</v>
      </c>
      <c r="AA28" s="74">
        <f t="shared" si="13"/>
        <v>125.36378573681262</v>
      </c>
      <c r="AE28" s="121" t="str">
        <f t="shared" si="5"/>
        <v>893231</v>
      </c>
      <c r="AF28" s="142"/>
      <c r="AG28" s="143"/>
      <c r="AH28" s="144"/>
      <c r="AI28" s="145">
        <f t="shared" si="0"/>
        <v>893231</v>
      </c>
      <c r="AJ28" s="146">
        <f t="shared" si="6"/>
        <v>893231</v>
      </c>
      <c r="AK28" s="122"/>
      <c r="AL28" s="138">
        <f t="shared" si="7"/>
        <v>0</v>
      </c>
      <c r="AM28" s="147">
        <f t="shared" si="7"/>
        <v>3800</v>
      </c>
      <c r="AN28" s="148">
        <f t="shared" si="8"/>
        <v>3800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4</v>
      </c>
      <c r="E29" s="68">
        <v>27</v>
      </c>
      <c r="F29" s="69">
        <v>897031</v>
      </c>
      <c r="G29" s="68">
        <v>0</v>
      </c>
      <c r="H29" s="69">
        <v>357082</v>
      </c>
      <c r="I29" s="68">
        <v>0</v>
      </c>
      <c r="J29" s="68">
        <v>6</v>
      </c>
      <c r="K29" s="68">
        <v>0</v>
      </c>
      <c r="L29" s="69">
        <v>304.12920000000003</v>
      </c>
      <c r="M29" s="69">
        <v>31.6</v>
      </c>
      <c r="N29" s="70">
        <v>0</v>
      </c>
      <c r="O29" s="71">
        <v>3095</v>
      </c>
      <c r="P29" s="58">
        <f t="shared" si="2"/>
        <v>3095</v>
      </c>
      <c r="Q29" s="38">
        <v>27</v>
      </c>
      <c r="R29" s="77">
        <f t="shared" si="3"/>
        <v>8296.6862485669244</v>
      </c>
      <c r="S29" s="73">
        <f>'Mérida oeste'!F32*1000000</f>
        <v>34736.565985499998</v>
      </c>
      <c r="T29" s="74">
        <f t="shared" si="9"/>
        <v>932.29863375146533</v>
      </c>
      <c r="V29" s="78">
        <f t="shared" si="4"/>
        <v>3095</v>
      </c>
      <c r="W29" s="79">
        <f t="shared" si="10"/>
        <v>109298.90364999999</v>
      </c>
      <c r="Y29" s="76">
        <f t="shared" si="11"/>
        <v>25.67824393931463</v>
      </c>
      <c r="Z29" s="73">
        <f t="shared" si="12"/>
        <v>107.5096717251225</v>
      </c>
      <c r="AA29" s="74">
        <f t="shared" si="13"/>
        <v>101.89921854342803</v>
      </c>
      <c r="AE29" s="121" t="str">
        <f t="shared" si="5"/>
        <v>897031</v>
      </c>
      <c r="AF29" s="142"/>
      <c r="AG29" s="143"/>
      <c r="AH29" s="144"/>
      <c r="AI29" s="145">
        <f t="shared" si="0"/>
        <v>897031</v>
      </c>
      <c r="AJ29" s="146">
        <f t="shared" si="6"/>
        <v>897031</v>
      </c>
      <c r="AK29" s="122"/>
      <c r="AL29" s="138">
        <f t="shared" si="7"/>
        <v>0</v>
      </c>
      <c r="AM29" s="147">
        <f t="shared" si="7"/>
        <v>3095</v>
      </c>
      <c r="AN29" s="148">
        <f t="shared" si="8"/>
        <v>3095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4</v>
      </c>
      <c r="E30" s="68">
        <v>28</v>
      </c>
      <c r="F30" s="69">
        <v>900126</v>
      </c>
      <c r="G30" s="68">
        <v>0</v>
      </c>
      <c r="H30" s="69">
        <v>357225</v>
      </c>
      <c r="I30" s="68">
        <v>0</v>
      </c>
      <c r="J30" s="68">
        <v>6</v>
      </c>
      <c r="K30" s="68">
        <v>0</v>
      </c>
      <c r="L30" s="69">
        <v>310.63099999999997</v>
      </c>
      <c r="M30" s="69">
        <v>30.5</v>
      </c>
      <c r="N30" s="70">
        <v>0</v>
      </c>
      <c r="O30" s="71">
        <v>1565</v>
      </c>
      <c r="P30" s="58">
        <f t="shared" si="2"/>
        <v>1565</v>
      </c>
      <c r="Q30" s="38">
        <v>28</v>
      </c>
      <c r="R30" s="77">
        <f t="shared" si="3"/>
        <v>8388.755747659312</v>
      </c>
      <c r="S30" s="73">
        <f>'Mérida oeste'!F33*1000000</f>
        <v>35122.042564300005</v>
      </c>
      <c r="T30" s="74">
        <f t="shared" si="9"/>
        <v>942.64448336447686</v>
      </c>
      <c r="V30" s="78">
        <f t="shared" si="4"/>
        <v>1565</v>
      </c>
      <c r="W30" s="79">
        <f t="shared" si="10"/>
        <v>55267.458549999996</v>
      </c>
      <c r="Y30" s="76">
        <f t="shared" si="11"/>
        <v>13.128402745086822</v>
      </c>
      <c r="Z30" s="73">
        <f t="shared" si="12"/>
        <v>54.965996613129512</v>
      </c>
      <c r="AA30" s="74">
        <f t="shared" si="13"/>
        <v>52.097564911732384</v>
      </c>
      <c r="AE30" s="121" t="str">
        <f t="shared" si="5"/>
        <v>900126</v>
      </c>
      <c r="AF30" s="142"/>
      <c r="AG30" s="143"/>
      <c r="AH30" s="144"/>
      <c r="AI30" s="145">
        <f t="shared" si="0"/>
        <v>900126</v>
      </c>
      <c r="AJ30" s="146">
        <f t="shared" si="6"/>
        <v>900126</v>
      </c>
      <c r="AK30" s="122"/>
      <c r="AL30" s="138">
        <f t="shared" si="7"/>
        <v>0</v>
      </c>
      <c r="AM30" s="147">
        <f t="shared" si="7"/>
        <v>1565</v>
      </c>
      <c r="AN30" s="148">
        <f t="shared" si="8"/>
        <v>1565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4</v>
      </c>
      <c r="E31" s="68">
        <v>29</v>
      </c>
      <c r="F31" s="69">
        <v>901691</v>
      </c>
      <c r="G31" s="68">
        <v>0</v>
      </c>
      <c r="H31" s="69">
        <v>357298</v>
      </c>
      <c r="I31" s="68">
        <v>0</v>
      </c>
      <c r="J31" s="68">
        <v>6</v>
      </c>
      <c r="K31" s="68">
        <v>0</v>
      </c>
      <c r="L31" s="69">
        <v>307.34629999999999</v>
      </c>
      <c r="M31" s="69">
        <v>31.8</v>
      </c>
      <c r="N31" s="70">
        <v>0</v>
      </c>
      <c r="O31" s="71">
        <v>4700</v>
      </c>
      <c r="P31" s="58">
        <f t="shared" si="2"/>
        <v>4700</v>
      </c>
      <c r="Q31" s="38">
        <v>29</v>
      </c>
      <c r="R31" s="77">
        <f t="shared" si="3"/>
        <v>8382.932243981084</v>
      </c>
      <c r="S31" s="73">
        <f>'Mérida oeste'!F34*1000000</f>
        <v>35097.6607191</v>
      </c>
      <c r="T31" s="74">
        <f t="shared" si="9"/>
        <v>941.9900962561544</v>
      </c>
      <c r="V31" s="78">
        <f t="shared" si="4"/>
        <v>4700</v>
      </c>
      <c r="W31" s="79">
        <f t="shared" si="10"/>
        <v>165978.94899999999</v>
      </c>
      <c r="Y31" s="76">
        <f t="shared" si="11"/>
        <v>39.399781546711097</v>
      </c>
      <c r="Z31" s="73">
        <f t="shared" si="12"/>
        <v>164.95900537977002</v>
      </c>
      <c r="AA31" s="74">
        <f t="shared" si="13"/>
        <v>156.35052614500535</v>
      </c>
      <c r="AE31" s="121" t="str">
        <f t="shared" si="5"/>
        <v>901691</v>
      </c>
      <c r="AF31" s="142"/>
      <c r="AG31" s="143"/>
      <c r="AH31" s="144"/>
      <c r="AI31" s="145">
        <f t="shared" si="0"/>
        <v>901691</v>
      </c>
      <c r="AJ31" s="146">
        <f t="shared" si="6"/>
        <v>901691</v>
      </c>
      <c r="AK31" s="122"/>
      <c r="AL31" s="138">
        <f t="shared" si="7"/>
        <v>0</v>
      </c>
      <c r="AM31" s="147">
        <f t="shared" si="7"/>
        <v>4700</v>
      </c>
      <c r="AN31" s="148">
        <f t="shared" si="8"/>
        <v>4700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4</v>
      </c>
      <c r="E32" s="68">
        <v>30</v>
      </c>
      <c r="F32" s="69">
        <v>906391</v>
      </c>
      <c r="G32" s="68">
        <v>0</v>
      </c>
      <c r="H32" s="69">
        <v>357521</v>
      </c>
      <c r="I32" s="68">
        <v>0</v>
      </c>
      <c r="J32" s="68">
        <v>6</v>
      </c>
      <c r="K32" s="68">
        <v>0</v>
      </c>
      <c r="L32" s="69">
        <v>303.17500000000001</v>
      </c>
      <c r="M32" s="69">
        <v>32.700000000000003</v>
      </c>
      <c r="N32" s="70">
        <v>0</v>
      </c>
      <c r="O32" s="71">
        <v>5021</v>
      </c>
      <c r="P32" s="58">
        <f t="shared" si="2"/>
        <v>5021</v>
      </c>
      <c r="Q32" s="38">
        <v>30</v>
      </c>
      <c r="R32" s="77">
        <f t="shared" si="3"/>
        <v>8461.6330451418744</v>
      </c>
      <c r="S32" s="73">
        <f>'Mérida oeste'!F35*1000000</f>
        <v>35427.165233399995</v>
      </c>
      <c r="T32" s="74">
        <f t="shared" si="9"/>
        <v>950.8337052825924</v>
      </c>
      <c r="V32" s="78">
        <f t="shared" si="4"/>
        <v>5021</v>
      </c>
      <c r="W32" s="79">
        <f t="shared" si="10"/>
        <v>177314.95806999999</v>
      </c>
      <c r="Y32" s="76">
        <f t="shared" si="11"/>
        <v>42.485859519657353</v>
      </c>
      <c r="Z32" s="73">
        <f t="shared" si="12"/>
        <v>177.87979663690137</v>
      </c>
      <c r="AA32" s="74">
        <f t="shared" si="13"/>
        <v>168.59703858372561</v>
      </c>
      <c r="AE32" s="121" t="str">
        <f t="shared" si="5"/>
        <v>906391</v>
      </c>
      <c r="AF32" s="142"/>
      <c r="AG32" s="143"/>
      <c r="AH32" s="144"/>
      <c r="AI32" s="145">
        <f t="shared" si="0"/>
        <v>906391</v>
      </c>
      <c r="AJ32" s="146">
        <f t="shared" si="6"/>
        <v>906391</v>
      </c>
      <c r="AK32" s="122"/>
      <c r="AL32" s="138">
        <f t="shared" si="7"/>
        <v>0</v>
      </c>
      <c r="AM32" s="147">
        <f t="shared" si="7"/>
        <v>5021</v>
      </c>
      <c r="AN32" s="148">
        <f t="shared" si="8"/>
        <v>5021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5</v>
      </c>
      <c r="E33" s="68">
        <v>1</v>
      </c>
      <c r="F33" s="69">
        <v>911412</v>
      </c>
      <c r="G33" s="68">
        <v>0</v>
      </c>
      <c r="H33" s="69">
        <v>357756</v>
      </c>
      <c r="I33" s="68">
        <v>0</v>
      </c>
      <c r="J33" s="68">
        <v>6</v>
      </c>
      <c r="K33" s="68">
        <v>0</v>
      </c>
      <c r="L33" s="69">
        <v>306.71899999999999</v>
      </c>
      <c r="M33" s="69">
        <v>32.9</v>
      </c>
      <c r="N33" s="70">
        <v>0</v>
      </c>
      <c r="O33" s="71">
        <v>5045</v>
      </c>
      <c r="P33" s="58">
        <f t="shared" si="2"/>
        <v>-911412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5045</v>
      </c>
      <c r="W33" s="84">
        <f t="shared" si="10"/>
        <v>178162.51014999999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911412</v>
      </c>
      <c r="AF33" s="142"/>
      <c r="AG33" s="143"/>
      <c r="AH33" s="144"/>
      <c r="AI33" s="145">
        <f t="shared" si="0"/>
        <v>911412</v>
      </c>
      <c r="AJ33" s="146">
        <f t="shared" si="6"/>
        <v>911412</v>
      </c>
      <c r="AK33" s="122"/>
      <c r="AL33" s="138">
        <f t="shared" si="7"/>
        <v>0</v>
      </c>
      <c r="AM33" s="150">
        <f t="shared" si="7"/>
        <v>-911412</v>
      </c>
      <c r="AN33" s="148">
        <f t="shared" si="8"/>
        <v>-911412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423.32769999999999</v>
      </c>
      <c r="M36" s="101">
        <f>MAX(M3:M34)</f>
        <v>33.5</v>
      </c>
      <c r="N36" s="99" t="s">
        <v>10</v>
      </c>
      <c r="O36" s="101">
        <f>SUM(O3:O33)</f>
        <v>113455</v>
      </c>
      <c r="Q36" s="99" t="s">
        <v>45</v>
      </c>
      <c r="R36" s="102">
        <f>AVERAGE(R3:R33)</f>
        <v>8083.6435046782972</v>
      </c>
      <c r="S36" s="102">
        <f>AVERAGE(S3:S33)</f>
        <v>33844.598625387101</v>
      </c>
      <c r="T36" s="103">
        <f>AVERAGE(T3:T33)</f>
        <v>908.35902062070033</v>
      </c>
      <c r="V36" s="104">
        <f>SUM(V3:V33)</f>
        <v>113455</v>
      </c>
      <c r="W36" s="105">
        <f>SUM(W3:W33)</f>
        <v>4006625.8848499996</v>
      </c>
      <c r="Y36" s="106">
        <f>SUM(Y3:Y33)</f>
        <v>904.71161113292533</v>
      </c>
      <c r="Z36" s="107">
        <f>SUM(Z3:Z33)</f>
        <v>3787.8465734913325</v>
      </c>
      <c r="AA36" s="108">
        <f>SUM(AA3:AA33)</f>
        <v>3590.1756521778511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26552083</v>
      </c>
      <c r="AK36" s="162" t="s">
        <v>50</v>
      </c>
      <c r="AL36" s="163"/>
      <c r="AM36" s="163"/>
      <c r="AN36" s="161">
        <f>SUM(AN3:AN33)</f>
        <v>-803002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309.58914838709671</v>
      </c>
      <c r="M37" s="109">
        <f>AVERAGE(M3:M34)</f>
        <v>31.380645161290321</v>
      </c>
      <c r="N37" s="99" t="s">
        <v>46</v>
      </c>
      <c r="O37" s="110">
        <f>O36*35.31467</f>
        <v>4006625.88485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300.12189999999998</v>
      </c>
      <c r="M38" s="110">
        <f>MIN(M3:M34)</f>
        <v>26.5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340.5480632258064</v>
      </c>
      <c r="M44" s="118">
        <f>M37*(1+$L$43)</f>
        <v>34.518709677419359</v>
      </c>
    </row>
    <row r="45" spans="1:42" x14ac:dyDescent="0.2">
      <c r="K45" s="117" t="s">
        <v>59</v>
      </c>
      <c r="L45" s="118">
        <f>L37*(1-$L$43)</f>
        <v>278.63023354838703</v>
      </c>
      <c r="M45" s="118">
        <f>M37*(1-$L$43)</f>
        <v>28.24258064516129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>
      <selection activeCell="H27" sqref="H27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4</v>
      </c>
      <c r="E3" s="54">
        <v>1</v>
      </c>
      <c r="F3" s="55">
        <v>755615</v>
      </c>
      <c r="G3" s="54">
        <v>0</v>
      </c>
      <c r="H3" s="55">
        <v>554431</v>
      </c>
      <c r="I3" s="54">
        <v>0</v>
      </c>
      <c r="J3" s="54">
        <v>2</v>
      </c>
      <c r="K3" s="54">
        <v>0</v>
      </c>
      <c r="L3" s="55">
        <v>427.96600000000001</v>
      </c>
      <c r="M3" s="55">
        <v>30.4</v>
      </c>
      <c r="N3" s="56">
        <v>0</v>
      </c>
      <c r="O3" s="57">
        <v>7955</v>
      </c>
      <c r="P3" s="58">
        <f>F4-F3</f>
        <v>7955</v>
      </c>
      <c r="Q3" s="38">
        <v>1</v>
      </c>
      <c r="R3" s="59">
        <f>S3/4.1868</f>
        <v>8162.3734823254026</v>
      </c>
      <c r="S3" s="73">
        <f>'Mérida oeste'!F6*1000000</f>
        <v>34174.225295799995</v>
      </c>
      <c r="T3" s="60">
        <f>R3*0.11237</f>
        <v>917.2059082089055</v>
      </c>
      <c r="U3" s="61"/>
      <c r="V3" s="60">
        <f>O3</f>
        <v>7955</v>
      </c>
      <c r="W3" s="62">
        <f>V3*35.31467</f>
        <v>280928.19984999998</v>
      </c>
      <c r="X3" s="61"/>
      <c r="Y3" s="63">
        <f>V3*R3/1000000</f>
        <v>64.931681051898579</v>
      </c>
      <c r="Z3" s="64">
        <f>S3*V3/1000000</f>
        <v>271.85596222808897</v>
      </c>
      <c r="AA3" s="65">
        <f>W3*T3/1000000</f>
        <v>257.66900468491212</v>
      </c>
      <c r="AE3" s="121" t="str">
        <f>RIGHT(F3,6)</f>
        <v>755615</v>
      </c>
      <c r="AF3" s="133"/>
      <c r="AG3" s="134"/>
      <c r="AH3" s="135"/>
      <c r="AI3" s="136">
        <f t="shared" ref="AI3:AI34" si="0">IFERROR(AE3*1,0)</f>
        <v>755615</v>
      </c>
      <c r="AJ3" s="137">
        <f>(AI3-AH3)</f>
        <v>755615</v>
      </c>
      <c r="AK3" s="122"/>
      <c r="AL3" s="138">
        <f>AH4-AH3</f>
        <v>0</v>
      </c>
      <c r="AM3" s="139">
        <f>AI4-AI3</f>
        <v>7955</v>
      </c>
      <c r="AN3" s="140">
        <f>(AM3-AL3)</f>
        <v>7955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4</v>
      </c>
      <c r="E4" s="68">
        <v>2</v>
      </c>
      <c r="F4" s="69">
        <v>763570</v>
      </c>
      <c r="G4" s="68">
        <v>0</v>
      </c>
      <c r="H4" s="69">
        <v>554707</v>
      </c>
      <c r="I4" s="68">
        <v>0</v>
      </c>
      <c r="J4" s="68">
        <v>2</v>
      </c>
      <c r="K4" s="68">
        <v>0</v>
      </c>
      <c r="L4" s="69">
        <v>425.53030000000001</v>
      </c>
      <c r="M4" s="69">
        <v>30.6</v>
      </c>
      <c r="N4" s="70">
        <v>0</v>
      </c>
      <c r="O4" s="71">
        <v>8032</v>
      </c>
      <c r="P4" s="58">
        <f t="shared" ref="P4:P33" si="2">F5-F4</f>
        <v>8032</v>
      </c>
      <c r="Q4" s="38">
        <v>2</v>
      </c>
      <c r="R4" s="72">
        <f t="shared" ref="R4:R33" si="3">S4/4.1868</f>
        <v>8132.4882725948219</v>
      </c>
      <c r="S4" s="73">
        <f>'Mérida oeste'!F7*1000000</f>
        <v>34049.101899699999</v>
      </c>
      <c r="T4" s="74">
        <f>R4*0.11237</f>
        <v>913.84770719148014</v>
      </c>
      <c r="U4" s="61"/>
      <c r="V4" s="74">
        <f t="shared" ref="V4:V33" si="4">O4</f>
        <v>8032</v>
      </c>
      <c r="W4" s="75">
        <f>V4*35.31467</f>
        <v>283647.42943999998</v>
      </c>
      <c r="X4" s="61"/>
      <c r="Y4" s="76">
        <f>V4*R4/1000000</f>
        <v>65.320145805481616</v>
      </c>
      <c r="Z4" s="73">
        <f>S4*V4/1000000</f>
        <v>273.48238645839041</v>
      </c>
      <c r="AA4" s="74">
        <f>W4*T4/1000000</f>
        <v>259.21055304450113</v>
      </c>
      <c r="AE4" s="121" t="str">
        <f t="shared" ref="AE4:AE34" si="5">RIGHT(F4,6)</f>
        <v>763570</v>
      </c>
      <c r="AF4" s="142"/>
      <c r="AG4" s="143"/>
      <c r="AH4" s="144"/>
      <c r="AI4" s="145">
        <f t="shared" si="0"/>
        <v>763570</v>
      </c>
      <c r="AJ4" s="146">
        <f t="shared" ref="AJ4:AJ34" si="6">(AI4-AH4)</f>
        <v>763570</v>
      </c>
      <c r="AK4" s="122"/>
      <c r="AL4" s="138">
        <f t="shared" ref="AL4:AM33" si="7">AH5-AH4</f>
        <v>0</v>
      </c>
      <c r="AM4" s="147">
        <f t="shared" si="7"/>
        <v>8032</v>
      </c>
      <c r="AN4" s="148">
        <f t="shared" ref="AN4:AN33" si="8">(AM4-AL4)</f>
        <v>8032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4</v>
      </c>
      <c r="E5" s="68">
        <v>3</v>
      </c>
      <c r="F5" s="69">
        <v>771602</v>
      </c>
      <c r="G5" s="68">
        <v>0</v>
      </c>
      <c r="H5" s="69">
        <v>555065</v>
      </c>
      <c r="I5" s="68">
        <v>0</v>
      </c>
      <c r="J5" s="68">
        <v>2</v>
      </c>
      <c r="K5" s="68">
        <v>0</v>
      </c>
      <c r="L5" s="69">
        <v>321.04079999999999</v>
      </c>
      <c r="M5" s="69">
        <v>31</v>
      </c>
      <c r="N5" s="70">
        <v>0</v>
      </c>
      <c r="O5" s="71">
        <v>8561</v>
      </c>
      <c r="P5" s="58">
        <f t="shared" si="2"/>
        <v>8561</v>
      </c>
      <c r="Q5" s="38">
        <v>3</v>
      </c>
      <c r="R5" s="72">
        <f t="shared" si="3"/>
        <v>8226.5308488583159</v>
      </c>
      <c r="S5" s="73">
        <f>'Mérida oeste'!F8*1000000</f>
        <v>34442.839357999997</v>
      </c>
      <c r="T5" s="74">
        <f t="shared" ref="T5:T33" si="9">R5*0.11237</f>
        <v>924.41527148620889</v>
      </c>
      <c r="U5" s="61"/>
      <c r="V5" s="74">
        <f t="shared" si="4"/>
        <v>8561</v>
      </c>
      <c r="W5" s="75">
        <f t="shared" ref="W5:W33" si="10">V5*35.31467</f>
        <v>302328.88987000001</v>
      </c>
      <c r="X5" s="61"/>
      <c r="Y5" s="76">
        <f t="shared" ref="Y5:Y33" si="11">V5*R5/1000000</f>
        <v>70.42733059707605</v>
      </c>
      <c r="Z5" s="73">
        <f t="shared" ref="Z5:Z33" si="12">S5*V5/1000000</f>
        <v>294.86514774383795</v>
      </c>
      <c r="AA5" s="74">
        <f t="shared" ref="AA5:AA33" si="13">W5*T5/1000000</f>
        <v>279.47744280730024</v>
      </c>
      <c r="AE5" s="121" t="str">
        <f t="shared" si="5"/>
        <v>771602</v>
      </c>
      <c r="AF5" s="142"/>
      <c r="AG5" s="143"/>
      <c r="AH5" s="144"/>
      <c r="AI5" s="145">
        <f t="shared" si="0"/>
        <v>771602</v>
      </c>
      <c r="AJ5" s="146">
        <f t="shared" si="6"/>
        <v>771602</v>
      </c>
      <c r="AK5" s="122"/>
      <c r="AL5" s="138">
        <f t="shared" si="7"/>
        <v>0</v>
      </c>
      <c r="AM5" s="147">
        <f t="shared" si="7"/>
        <v>8561</v>
      </c>
      <c r="AN5" s="148">
        <f t="shared" si="8"/>
        <v>8561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4</v>
      </c>
      <c r="E6" s="68">
        <v>4</v>
      </c>
      <c r="F6" s="69">
        <v>780163</v>
      </c>
      <c r="G6" s="68">
        <v>0</v>
      </c>
      <c r="H6" s="69">
        <v>555458</v>
      </c>
      <c r="I6" s="68">
        <v>0</v>
      </c>
      <c r="J6" s="68">
        <v>2</v>
      </c>
      <c r="K6" s="68">
        <v>0</v>
      </c>
      <c r="L6" s="69">
        <v>311.59100000000001</v>
      </c>
      <c r="M6" s="69">
        <v>31.6</v>
      </c>
      <c r="N6" s="70">
        <v>0</v>
      </c>
      <c r="O6" s="71">
        <v>9069</v>
      </c>
      <c r="P6" s="58">
        <f t="shared" si="2"/>
        <v>9069</v>
      </c>
      <c r="Q6" s="38">
        <v>4</v>
      </c>
      <c r="R6" s="72">
        <f t="shared" si="3"/>
        <v>8166.1518916117329</v>
      </c>
      <c r="S6" s="73">
        <f>'Mérida oeste'!F9*1000000</f>
        <v>34190.044739800003</v>
      </c>
      <c r="T6" s="74">
        <f t="shared" si="9"/>
        <v>917.63048806041036</v>
      </c>
      <c r="U6" s="61"/>
      <c r="V6" s="74">
        <f t="shared" si="4"/>
        <v>9069</v>
      </c>
      <c r="W6" s="75">
        <f t="shared" si="10"/>
        <v>320268.74222999997</v>
      </c>
      <c r="X6" s="61"/>
      <c r="Y6" s="76">
        <f t="shared" si="11"/>
        <v>74.058831505026802</v>
      </c>
      <c r="Z6" s="73">
        <f t="shared" si="12"/>
        <v>310.06951574524624</v>
      </c>
      <c r="AA6" s="74">
        <f t="shared" si="13"/>
        <v>293.8883622430086</v>
      </c>
      <c r="AE6" s="121" t="str">
        <f t="shared" si="5"/>
        <v>780163</v>
      </c>
      <c r="AF6" s="142"/>
      <c r="AG6" s="143"/>
      <c r="AH6" s="144"/>
      <c r="AI6" s="145">
        <f t="shared" si="0"/>
        <v>780163</v>
      </c>
      <c r="AJ6" s="146">
        <f t="shared" si="6"/>
        <v>780163</v>
      </c>
      <c r="AK6" s="122"/>
      <c r="AL6" s="138">
        <f t="shared" si="7"/>
        <v>0</v>
      </c>
      <c r="AM6" s="147">
        <f t="shared" si="7"/>
        <v>9069</v>
      </c>
      <c r="AN6" s="148">
        <f t="shared" si="8"/>
        <v>9069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4</v>
      </c>
      <c r="E7" s="68">
        <v>5</v>
      </c>
      <c r="F7" s="69">
        <v>789232</v>
      </c>
      <c r="G7" s="68">
        <v>0</v>
      </c>
      <c r="H7" s="69">
        <v>555868</v>
      </c>
      <c r="I7" s="68">
        <v>0</v>
      </c>
      <c r="J7" s="68">
        <v>2</v>
      </c>
      <c r="K7" s="68">
        <v>0</v>
      </c>
      <c r="L7" s="69">
        <v>312.67169999999999</v>
      </c>
      <c r="M7" s="69">
        <v>29.3</v>
      </c>
      <c r="N7" s="70">
        <v>0</v>
      </c>
      <c r="O7" s="71">
        <v>9375</v>
      </c>
      <c r="P7" s="58">
        <f t="shared" si="2"/>
        <v>9375</v>
      </c>
      <c r="Q7" s="38">
        <v>5</v>
      </c>
      <c r="R7" s="72">
        <f t="shared" si="3"/>
        <v>8225.0206287618239</v>
      </c>
      <c r="S7" s="73">
        <f>'Mérida oeste'!F10*1000000</f>
        <v>34436.516368500001</v>
      </c>
      <c r="T7" s="74">
        <f t="shared" si="9"/>
        <v>924.24556805396617</v>
      </c>
      <c r="U7" s="61"/>
      <c r="V7" s="74">
        <f t="shared" si="4"/>
        <v>9375</v>
      </c>
      <c r="W7" s="75">
        <f t="shared" si="10"/>
        <v>331075.03125</v>
      </c>
      <c r="X7" s="61"/>
      <c r="Y7" s="76">
        <f t="shared" si="11"/>
        <v>77.109568394642096</v>
      </c>
      <c r="Z7" s="73">
        <f t="shared" si="12"/>
        <v>322.84234095468753</v>
      </c>
      <c r="AA7" s="74">
        <f t="shared" si="13"/>
        <v>305.99463032614079</v>
      </c>
      <c r="AE7" s="121" t="str">
        <f t="shared" si="5"/>
        <v>789232</v>
      </c>
      <c r="AF7" s="142"/>
      <c r="AG7" s="143"/>
      <c r="AH7" s="144"/>
      <c r="AI7" s="145">
        <f t="shared" si="0"/>
        <v>789232</v>
      </c>
      <c r="AJ7" s="146">
        <f t="shared" si="6"/>
        <v>789232</v>
      </c>
      <c r="AK7" s="122"/>
      <c r="AL7" s="138">
        <f t="shared" si="7"/>
        <v>0</v>
      </c>
      <c r="AM7" s="147">
        <f t="shared" si="7"/>
        <v>9375</v>
      </c>
      <c r="AN7" s="148">
        <f t="shared" si="8"/>
        <v>9375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4</v>
      </c>
      <c r="E8" s="68">
        <v>6</v>
      </c>
      <c r="F8" s="69">
        <v>798607</v>
      </c>
      <c r="G8" s="68">
        <v>0</v>
      </c>
      <c r="H8" s="69">
        <v>556287</v>
      </c>
      <c r="I8" s="68">
        <v>0</v>
      </c>
      <c r="J8" s="68">
        <v>2</v>
      </c>
      <c r="K8" s="68">
        <v>0</v>
      </c>
      <c r="L8" s="69">
        <v>313.18729999999999</v>
      </c>
      <c r="M8" s="69">
        <v>26.6</v>
      </c>
      <c r="N8" s="70">
        <v>0</v>
      </c>
      <c r="O8" s="71">
        <v>8072</v>
      </c>
      <c r="P8" s="58">
        <f t="shared" si="2"/>
        <v>8072</v>
      </c>
      <c r="Q8" s="38">
        <v>6</v>
      </c>
      <c r="R8" s="72">
        <f t="shared" si="3"/>
        <v>8224.3519903028555</v>
      </c>
      <c r="S8" s="73">
        <f>'Mérida oeste'!F11*1000000</f>
        <v>34433.716912999997</v>
      </c>
      <c r="T8" s="74">
        <f t="shared" si="9"/>
        <v>924.17043315033186</v>
      </c>
      <c r="U8" s="61"/>
      <c r="V8" s="74">
        <f t="shared" si="4"/>
        <v>8072</v>
      </c>
      <c r="W8" s="75">
        <f t="shared" si="10"/>
        <v>285060.01623999997</v>
      </c>
      <c r="X8" s="61"/>
      <c r="Y8" s="76">
        <f t="shared" si="11"/>
        <v>66.386969265724645</v>
      </c>
      <c r="Z8" s="73">
        <f t="shared" si="12"/>
        <v>277.94896292173598</v>
      </c>
      <c r="AA8" s="74">
        <f t="shared" si="13"/>
        <v>263.44403868236139</v>
      </c>
      <c r="AE8" s="121" t="str">
        <f t="shared" si="5"/>
        <v>798607</v>
      </c>
      <c r="AF8" s="142"/>
      <c r="AG8" s="143"/>
      <c r="AH8" s="144"/>
      <c r="AI8" s="145">
        <f t="shared" si="0"/>
        <v>798607</v>
      </c>
      <c r="AJ8" s="146">
        <f t="shared" si="6"/>
        <v>798607</v>
      </c>
      <c r="AK8" s="122"/>
      <c r="AL8" s="138">
        <f t="shared" si="7"/>
        <v>0</v>
      </c>
      <c r="AM8" s="147">
        <f t="shared" si="7"/>
        <v>8072</v>
      </c>
      <c r="AN8" s="148">
        <f t="shared" si="8"/>
        <v>8072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4</v>
      </c>
      <c r="E9" s="68">
        <v>7</v>
      </c>
      <c r="F9" s="69">
        <v>806679</v>
      </c>
      <c r="G9" s="68">
        <v>0</v>
      </c>
      <c r="H9" s="69">
        <v>556652</v>
      </c>
      <c r="I9" s="68">
        <v>0</v>
      </c>
      <c r="J9" s="68">
        <v>2</v>
      </c>
      <c r="K9" s="68">
        <v>0</v>
      </c>
      <c r="L9" s="69">
        <v>312.40730000000002</v>
      </c>
      <c r="M9" s="69">
        <v>27.6</v>
      </c>
      <c r="N9" s="70">
        <v>0</v>
      </c>
      <c r="O9" s="71">
        <v>5295</v>
      </c>
      <c r="P9" s="58">
        <f t="shared" si="2"/>
        <v>5295</v>
      </c>
      <c r="Q9" s="38">
        <v>7</v>
      </c>
      <c r="R9" s="72">
        <f t="shared" si="3"/>
        <v>8234.1300999092382</v>
      </c>
      <c r="S9" s="73">
        <f>'Mérida oeste'!F12*1000000</f>
        <v>34474.655902300001</v>
      </c>
      <c r="T9" s="74">
        <f t="shared" si="9"/>
        <v>925.26919932680107</v>
      </c>
      <c r="U9" s="61"/>
      <c r="V9" s="74">
        <f t="shared" si="4"/>
        <v>5295</v>
      </c>
      <c r="W9" s="75">
        <f t="shared" si="10"/>
        <v>186991.17765</v>
      </c>
      <c r="X9" s="61"/>
      <c r="Y9" s="76">
        <f t="shared" si="11"/>
        <v>43.59971887901942</v>
      </c>
      <c r="Z9" s="73">
        <f t="shared" si="12"/>
        <v>182.54330300267853</v>
      </c>
      <c r="AA9" s="74">
        <f t="shared" si="13"/>
        <v>173.01717722539112</v>
      </c>
      <c r="AE9" s="121" t="str">
        <f t="shared" si="5"/>
        <v>806679</v>
      </c>
      <c r="AF9" s="142"/>
      <c r="AG9" s="143"/>
      <c r="AH9" s="144"/>
      <c r="AI9" s="145">
        <f t="shared" si="0"/>
        <v>806679</v>
      </c>
      <c r="AJ9" s="146">
        <f t="shared" si="6"/>
        <v>806679</v>
      </c>
      <c r="AK9" s="122"/>
      <c r="AL9" s="138">
        <f t="shared" si="7"/>
        <v>0</v>
      </c>
      <c r="AM9" s="147">
        <f t="shared" si="7"/>
        <v>5295</v>
      </c>
      <c r="AN9" s="148">
        <f t="shared" si="8"/>
        <v>5295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4</v>
      </c>
      <c r="E10" s="68">
        <v>8</v>
      </c>
      <c r="F10" s="69">
        <v>811974</v>
      </c>
      <c r="G10" s="68">
        <v>0</v>
      </c>
      <c r="H10" s="69">
        <v>556890</v>
      </c>
      <c r="I10" s="68">
        <v>0</v>
      </c>
      <c r="J10" s="68">
        <v>2</v>
      </c>
      <c r="K10" s="68">
        <v>0</v>
      </c>
      <c r="L10" s="69">
        <v>312.73349999999999</v>
      </c>
      <c r="M10" s="69">
        <v>28.8</v>
      </c>
      <c r="N10" s="70">
        <v>0</v>
      </c>
      <c r="O10" s="71">
        <v>7716</v>
      </c>
      <c r="P10" s="58">
        <f t="shared" si="2"/>
        <v>7716</v>
      </c>
      <c r="Q10" s="38">
        <v>8</v>
      </c>
      <c r="R10" s="72">
        <f t="shared" si="3"/>
        <v>8190.7284493885536</v>
      </c>
      <c r="S10" s="73">
        <f>'Mérida oeste'!F13*1000000</f>
        <v>34292.941871899995</v>
      </c>
      <c r="T10" s="74">
        <f t="shared" si="9"/>
        <v>920.39215585779175</v>
      </c>
      <c r="U10" s="61"/>
      <c r="V10" s="74">
        <f t="shared" si="4"/>
        <v>7716</v>
      </c>
      <c r="W10" s="75">
        <f t="shared" si="10"/>
        <v>272487.99371999997</v>
      </c>
      <c r="X10" s="61"/>
      <c r="Y10" s="76">
        <f t="shared" si="11"/>
        <v>63.199660715482075</v>
      </c>
      <c r="Z10" s="73">
        <f t="shared" si="12"/>
        <v>264.60433948358036</v>
      </c>
      <c r="AA10" s="74">
        <f t="shared" si="13"/>
        <v>250.7958119853152</v>
      </c>
      <c r="AE10" s="121" t="str">
        <f t="shared" si="5"/>
        <v>811974</v>
      </c>
      <c r="AF10" s="142"/>
      <c r="AG10" s="143"/>
      <c r="AH10" s="144"/>
      <c r="AI10" s="145">
        <f t="shared" si="0"/>
        <v>811974</v>
      </c>
      <c r="AJ10" s="146">
        <f t="shared" si="6"/>
        <v>811974</v>
      </c>
      <c r="AK10" s="122"/>
      <c r="AL10" s="138">
        <f t="shared" si="7"/>
        <v>0</v>
      </c>
      <c r="AM10" s="147">
        <f t="shared" si="7"/>
        <v>7716</v>
      </c>
      <c r="AN10" s="148">
        <f t="shared" si="8"/>
        <v>7716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4</v>
      </c>
      <c r="E11" s="68">
        <v>9</v>
      </c>
      <c r="F11" s="69">
        <v>819690</v>
      </c>
      <c r="G11" s="68">
        <v>0</v>
      </c>
      <c r="H11" s="69">
        <v>557242</v>
      </c>
      <c r="I11" s="68">
        <v>0</v>
      </c>
      <c r="J11" s="68">
        <v>2</v>
      </c>
      <c r="K11" s="68">
        <v>0</v>
      </c>
      <c r="L11" s="69">
        <v>311.69600000000003</v>
      </c>
      <c r="M11" s="69">
        <v>30.5</v>
      </c>
      <c r="N11" s="70">
        <v>0</v>
      </c>
      <c r="O11" s="71">
        <v>9366</v>
      </c>
      <c r="P11" s="58">
        <f t="shared" si="2"/>
        <v>9366</v>
      </c>
      <c r="Q11" s="38">
        <v>9</v>
      </c>
      <c r="R11" s="77">
        <f t="shared" si="3"/>
        <v>8351.9830112257569</v>
      </c>
      <c r="S11" s="73">
        <f>'Mérida oeste'!F14*1000000</f>
        <v>34968.082471399997</v>
      </c>
      <c r="T11" s="74">
        <f t="shared" si="9"/>
        <v>938.51233097143825</v>
      </c>
      <c r="V11" s="78">
        <f t="shared" si="4"/>
        <v>9366</v>
      </c>
      <c r="W11" s="79">
        <f t="shared" si="10"/>
        <v>330757.19922000001</v>
      </c>
      <c r="Y11" s="76">
        <f t="shared" si="11"/>
        <v>78.224672883140443</v>
      </c>
      <c r="Z11" s="73">
        <f t="shared" si="12"/>
        <v>327.51106042713235</v>
      </c>
      <c r="AA11" s="74">
        <f t="shared" si="13"/>
        <v>310.41971002554664</v>
      </c>
      <c r="AE11" s="121" t="str">
        <f t="shared" si="5"/>
        <v>819690</v>
      </c>
      <c r="AF11" s="142"/>
      <c r="AG11" s="143"/>
      <c r="AH11" s="144"/>
      <c r="AI11" s="145">
        <f t="shared" si="0"/>
        <v>819690</v>
      </c>
      <c r="AJ11" s="146">
        <f t="shared" si="6"/>
        <v>819690</v>
      </c>
      <c r="AK11" s="122"/>
      <c r="AL11" s="138">
        <f t="shared" si="7"/>
        <v>0</v>
      </c>
      <c r="AM11" s="147">
        <f t="shared" si="7"/>
        <v>9366</v>
      </c>
      <c r="AN11" s="148">
        <f t="shared" si="8"/>
        <v>9366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4</v>
      </c>
      <c r="E12" s="68">
        <v>10</v>
      </c>
      <c r="F12" s="69">
        <v>829056</v>
      </c>
      <c r="G12" s="68">
        <v>0</v>
      </c>
      <c r="H12" s="69">
        <v>557672</v>
      </c>
      <c r="I12" s="68">
        <v>0</v>
      </c>
      <c r="J12" s="68">
        <v>2</v>
      </c>
      <c r="K12" s="68">
        <v>0</v>
      </c>
      <c r="L12" s="69">
        <v>310.3734</v>
      </c>
      <c r="M12" s="69">
        <v>30.9</v>
      </c>
      <c r="N12" s="70">
        <v>0</v>
      </c>
      <c r="O12" s="71">
        <v>8851</v>
      </c>
      <c r="P12" s="58">
        <f t="shared" si="2"/>
        <v>8851</v>
      </c>
      <c r="Q12" s="38">
        <v>10</v>
      </c>
      <c r="R12" s="77">
        <f t="shared" si="3"/>
        <v>8316.5261061431174</v>
      </c>
      <c r="S12" s="73">
        <f>'Mérida oeste'!F15*1000000</f>
        <v>34819.631501200005</v>
      </c>
      <c r="T12" s="74">
        <f t="shared" si="9"/>
        <v>934.52803854730212</v>
      </c>
      <c r="V12" s="78">
        <f t="shared" si="4"/>
        <v>8851</v>
      </c>
      <c r="W12" s="79">
        <f t="shared" si="10"/>
        <v>312570.14416999999</v>
      </c>
      <c r="Y12" s="76">
        <f t="shared" si="11"/>
        <v>73.609572565472732</v>
      </c>
      <c r="Z12" s="73">
        <f t="shared" si="12"/>
        <v>308.18855841712121</v>
      </c>
      <c r="AA12" s="74">
        <f t="shared" si="13"/>
        <v>292.10556373963755</v>
      </c>
      <c r="AE12" s="121" t="str">
        <f t="shared" si="5"/>
        <v>829056</v>
      </c>
      <c r="AF12" s="142"/>
      <c r="AG12" s="143"/>
      <c r="AH12" s="144"/>
      <c r="AI12" s="145">
        <f t="shared" si="0"/>
        <v>829056</v>
      </c>
      <c r="AJ12" s="146">
        <f t="shared" si="6"/>
        <v>829056</v>
      </c>
      <c r="AK12" s="122"/>
      <c r="AL12" s="138">
        <f t="shared" si="7"/>
        <v>0</v>
      </c>
      <c r="AM12" s="147">
        <f t="shared" si="7"/>
        <v>8851</v>
      </c>
      <c r="AN12" s="148">
        <f t="shared" si="8"/>
        <v>8851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4</v>
      </c>
      <c r="E13" s="68">
        <v>11</v>
      </c>
      <c r="F13" s="69">
        <v>837907</v>
      </c>
      <c r="G13" s="68">
        <v>0</v>
      </c>
      <c r="H13" s="69">
        <v>558078</v>
      </c>
      <c r="I13" s="68">
        <v>0</v>
      </c>
      <c r="J13" s="68">
        <v>2</v>
      </c>
      <c r="K13" s="68">
        <v>0</v>
      </c>
      <c r="L13" s="69">
        <v>310.58359999999999</v>
      </c>
      <c r="M13" s="69">
        <v>31.1</v>
      </c>
      <c r="N13" s="70">
        <v>0</v>
      </c>
      <c r="O13" s="71">
        <v>7626</v>
      </c>
      <c r="P13" s="58">
        <f t="shared" si="2"/>
        <v>7626</v>
      </c>
      <c r="Q13" s="38">
        <v>11</v>
      </c>
      <c r="R13" s="77">
        <f t="shared" si="3"/>
        <v>8322.7150668051981</v>
      </c>
      <c r="S13" s="73">
        <f>'Mérida oeste'!F16*1000000</f>
        <v>34845.5434417</v>
      </c>
      <c r="T13" s="74">
        <f t="shared" si="9"/>
        <v>935.22349205690011</v>
      </c>
      <c r="V13" s="78">
        <f t="shared" si="4"/>
        <v>7626</v>
      </c>
      <c r="W13" s="79">
        <f t="shared" si="10"/>
        <v>269309.67342000001</v>
      </c>
      <c r="Y13" s="76">
        <f t="shared" si="11"/>
        <v>63.469025099456445</v>
      </c>
      <c r="Z13" s="73">
        <f t="shared" si="12"/>
        <v>265.73211428640417</v>
      </c>
      <c r="AA13" s="74">
        <f t="shared" si="13"/>
        <v>251.86473322055576</v>
      </c>
      <c r="AE13" s="121" t="str">
        <f t="shared" si="5"/>
        <v>837907</v>
      </c>
      <c r="AF13" s="142"/>
      <c r="AG13" s="143"/>
      <c r="AH13" s="144"/>
      <c r="AI13" s="145">
        <f t="shared" si="0"/>
        <v>837907</v>
      </c>
      <c r="AJ13" s="146">
        <f t="shared" si="6"/>
        <v>837907</v>
      </c>
      <c r="AK13" s="122"/>
      <c r="AL13" s="138">
        <f t="shared" si="7"/>
        <v>0</v>
      </c>
      <c r="AM13" s="147">
        <f t="shared" si="7"/>
        <v>7626</v>
      </c>
      <c r="AN13" s="148">
        <f t="shared" si="8"/>
        <v>7626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4</v>
      </c>
      <c r="E14" s="68">
        <v>12</v>
      </c>
      <c r="F14" s="69">
        <v>845533</v>
      </c>
      <c r="G14" s="68">
        <v>0</v>
      </c>
      <c r="H14" s="69">
        <v>558426</v>
      </c>
      <c r="I14" s="68">
        <v>0</v>
      </c>
      <c r="J14" s="68">
        <v>2</v>
      </c>
      <c r="K14" s="68">
        <v>0</v>
      </c>
      <c r="L14" s="69">
        <v>311.53539999999998</v>
      </c>
      <c r="M14" s="69">
        <v>30.3</v>
      </c>
      <c r="N14" s="70">
        <v>0</v>
      </c>
      <c r="O14" s="71">
        <v>9234</v>
      </c>
      <c r="P14" s="58">
        <f t="shared" si="2"/>
        <v>9234</v>
      </c>
      <c r="Q14" s="38">
        <v>12</v>
      </c>
      <c r="R14" s="77">
        <f t="shared" si="3"/>
        <v>8263.8123396149804</v>
      </c>
      <c r="S14" s="73">
        <f>'Mérida oeste'!F17*1000000</f>
        <v>34598.929503499996</v>
      </c>
      <c r="T14" s="74">
        <f t="shared" si="9"/>
        <v>928.60459260253538</v>
      </c>
      <c r="V14" s="78">
        <f t="shared" si="4"/>
        <v>9234</v>
      </c>
      <c r="W14" s="79">
        <f t="shared" si="10"/>
        <v>326095.66278000001</v>
      </c>
      <c r="Y14" s="76">
        <f t="shared" si="11"/>
        <v>76.308043144004728</v>
      </c>
      <c r="Z14" s="73">
        <f t="shared" si="12"/>
        <v>319.48651503531897</v>
      </c>
      <c r="AA14" s="74">
        <f t="shared" si="13"/>
        <v>302.81393008527567</v>
      </c>
      <c r="AE14" s="121" t="str">
        <f t="shared" si="5"/>
        <v>845533</v>
      </c>
      <c r="AF14" s="142"/>
      <c r="AG14" s="143"/>
      <c r="AH14" s="144"/>
      <c r="AI14" s="145">
        <f t="shared" si="0"/>
        <v>845533</v>
      </c>
      <c r="AJ14" s="146">
        <f t="shared" si="6"/>
        <v>845533</v>
      </c>
      <c r="AK14" s="122"/>
      <c r="AL14" s="138">
        <f t="shared" si="7"/>
        <v>0</v>
      </c>
      <c r="AM14" s="147">
        <f t="shared" si="7"/>
        <v>9234</v>
      </c>
      <c r="AN14" s="148">
        <f t="shared" si="8"/>
        <v>9234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4</v>
      </c>
      <c r="E15" s="68">
        <v>13</v>
      </c>
      <c r="F15" s="69">
        <v>854767</v>
      </c>
      <c r="G15" s="68">
        <v>0</v>
      </c>
      <c r="H15" s="69">
        <v>558845</v>
      </c>
      <c r="I15" s="68">
        <v>0</v>
      </c>
      <c r="J15" s="68">
        <v>2</v>
      </c>
      <c r="K15" s="68">
        <v>0</v>
      </c>
      <c r="L15" s="69">
        <v>312.33330000000001</v>
      </c>
      <c r="M15" s="69">
        <v>29.9</v>
      </c>
      <c r="N15" s="70">
        <v>0</v>
      </c>
      <c r="O15" s="71">
        <v>7686</v>
      </c>
      <c r="P15" s="58">
        <f t="shared" si="2"/>
        <v>7686</v>
      </c>
      <c r="Q15" s="38">
        <v>13</v>
      </c>
      <c r="R15" s="77">
        <f t="shared" si="3"/>
        <v>8309.2651476545343</v>
      </c>
      <c r="S15" s="73">
        <f>'Mérida oeste'!F18*1000000</f>
        <v>34789.2313202</v>
      </c>
      <c r="T15" s="74">
        <f t="shared" si="9"/>
        <v>933.71212464194002</v>
      </c>
      <c r="V15" s="78">
        <f t="shared" si="4"/>
        <v>7686</v>
      </c>
      <c r="W15" s="79">
        <f t="shared" si="10"/>
        <v>271428.55362000002</v>
      </c>
      <c r="Y15" s="76">
        <f t="shared" si="11"/>
        <v>63.865011924872746</v>
      </c>
      <c r="Z15" s="73">
        <f t="shared" si="12"/>
        <v>267.39003192705718</v>
      </c>
      <c r="AA15" s="74">
        <f t="shared" si="13"/>
        <v>253.43613148901895</v>
      </c>
      <c r="AE15" s="121" t="str">
        <f t="shared" si="5"/>
        <v>854767</v>
      </c>
      <c r="AF15" s="142"/>
      <c r="AG15" s="143"/>
      <c r="AH15" s="144"/>
      <c r="AI15" s="145">
        <f t="shared" si="0"/>
        <v>854767</v>
      </c>
      <c r="AJ15" s="146">
        <f t="shared" si="6"/>
        <v>854767</v>
      </c>
      <c r="AK15" s="122"/>
      <c r="AL15" s="138">
        <f t="shared" si="7"/>
        <v>0</v>
      </c>
      <c r="AM15" s="147">
        <f t="shared" si="7"/>
        <v>7686</v>
      </c>
      <c r="AN15" s="148">
        <f t="shared" si="8"/>
        <v>7686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4</v>
      </c>
      <c r="E16" s="68">
        <v>14</v>
      </c>
      <c r="F16" s="69">
        <v>862453</v>
      </c>
      <c r="G16" s="68">
        <v>0</v>
      </c>
      <c r="H16" s="69">
        <v>559196</v>
      </c>
      <c r="I16" s="68">
        <v>0</v>
      </c>
      <c r="J16" s="68">
        <v>2</v>
      </c>
      <c r="K16" s="68">
        <v>0</v>
      </c>
      <c r="L16" s="69">
        <v>312.76650000000001</v>
      </c>
      <c r="M16" s="69">
        <v>31</v>
      </c>
      <c r="N16" s="70">
        <v>0</v>
      </c>
      <c r="O16" s="71">
        <v>4456</v>
      </c>
      <c r="P16" s="58">
        <f t="shared" si="2"/>
        <v>4456</v>
      </c>
      <c r="Q16" s="38">
        <v>14</v>
      </c>
      <c r="R16" s="77">
        <f t="shared" si="3"/>
        <v>8351.50851430687</v>
      </c>
      <c r="S16" s="73">
        <f>'Mérida oeste'!F19*1000000</f>
        <v>34966.095847700002</v>
      </c>
      <c r="T16" s="74">
        <f t="shared" si="9"/>
        <v>938.45901175266295</v>
      </c>
      <c r="V16" s="78">
        <f t="shared" si="4"/>
        <v>4456</v>
      </c>
      <c r="W16" s="79">
        <f t="shared" si="10"/>
        <v>157362.16952</v>
      </c>
      <c r="Y16" s="76">
        <f t="shared" si="11"/>
        <v>37.214321939751407</v>
      </c>
      <c r="Z16" s="73">
        <f t="shared" si="12"/>
        <v>155.80892309735123</v>
      </c>
      <c r="AA16" s="74">
        <f t="shared" si="13"/>
        <v>147.67794609499421</v>
      </c>
      <c r="AE16" s="121" t="str">
        <f t="shared" si="5"/>
        <v>862453</v>
      </c>
      <c r="AF16" s="142"/>
      <c r="AG16" s="143"/>
      <c r="AH16" s="144"/>
      <c r="AI16" s="145">
        <f t="shared" si="0"/>
        <v>862453</v>
      </c>
      <c r="AJ16" s="146">
        <f t="shared" si="6"/>
        <v>862453</v>
      </c>
      <c r="AK16" s="122"/>
      <c r="AL16" s="138">
        <f t="shared" si="7"/>
        <v>0</v>
      </c>
      <c r="AM16" s="147">
        <f t="shared" si="7"/>
        <v>4456</v>
      </c>
      <c r="AN16" s="148">
        <f t="shared" si="8"/>
        <v>4456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4</v>
      </c>
      <c r="E17" s="68">
        <v>15</v>
      </c>
      <c r="F17" s="69">
        <v>866909</v>
      </c>
      <c r="G17" s="68">
        <v>0</v>
      </c>
      <c r="H17" s="69">
        <v>559398</v>
      </c>
      <c r="I17" s="68">
        <v>0</v>
      </c>
      <c r="J17" s="68">
        <v>2</v>
      </c>
      <c r="K17" s="68">
        <v>0</v>
      </c>
      <c r="L17" s="69">
        <v>313.69749999999999</v>
      </c>
      <c r="M17" s="69">
        <v>31.5</v>
      </c>
      <c r="N17" s="70">
        <v>0</v>
      </c>
      <c r="O17" s="71">
        <v>7644</v>
      </c>
      <c r="P17" s="58">
        <f t="shared" si="2"/>
        <v>7644</v>
      </c>
      <c r="Q17" s="38">
        <v>15</v>
      </c>
      <c r="R17" s="77">
        <f t="shared" si="3"/>
        <v>8655.6953111684343</v>
      </c>
      <c r="S17" s="73">
        <f>'Mérida oeste'!F20*1000000</f>
        <v>36239.665128799999</v>
      </c>
      <c r="T17" s="74">
        <f t="shared" si="9"/>
        <v>972.64048211599697</v>
      </c>
      <c r="V17" s="78">
        <f t="shared" si="4"/>
        <v>7644</v>
      </c>
      <c r="W17" s="79">
        <f t="shared" si="10"/>
        <v>269945.33747999999</v>
      </c>
      <c r="Y17" s="76">
        <f t="shared" si="11"/>
        <v>66.164134958571509</v>
      </c>
      <c r="Z17" s="73">
        <f t="shared" si="12"/>
        <v>277.01600024454717</v>
      </c>
      <c r="AA17" s="74">
        <f t="shared" si="13"/>
        <v>262.55976319151273</v>
      </c>
      <c r="AE17" s="121" t="str">
        <f t="shared" si="5"/>
        <v>866909</v>
      </c>
      <c r="AF17" s="142"/>
      <c r="AG17" s="143"/>
      <c r="AH17" s="144"/>
      <c r="AI17" s="145">
        <f t="shared" si="0"/>
        <v>866909</v>
      </c>
      <c r="AJ17" s="146">
        <f t="shared" si="6"/>
        <v>866909</v>
      </c>
      <c r="AK17" s="122"/>
      <c r="AL17" s="138">
        <f t="shared" si="7"/>
        <v>0</v>
      </c>
      <c r="AM17" s="147">
        <f t="shared" si="7"/>
        <v>7644</v>
      </c>
      <c r="AN17" s="148">
        <f t="shared" si="8"/>
        <v>7644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4</v>
      </c>
      <c r="E18" s="68">
        <v>16</v>
      </c>
      <c r="F18" s="69">
        <v>874553</v>
      </c>
      <c r="G18" s="68">
        <v>0</v>
      </c>
      <c r="H18" s="69">
        <v>559747</v>
      </c>
      <c r="I18" s="68">
        <v>0</v>
      </c>
      <c r="J18" s="68">
        <v>2</v>
      </c>
      <c r="K18" s="68">
        <v>0</v>
      </c>
      <c r="L18" s="69">
        <v>312.45499999999998</v>
      </c>
      <c r="M18" s="69">
        <v>31.2</v>
      </c>
      <c r="N18" s="70">
        <v>0</v>
      </c>
      <c r="O18" s="71">
        <v>8910</v>
      </c>
      <c r="P18" s="58">
        <f t="shared" si="2"/>
        <v>8910</v>
      </c>
      <c r="Q18" s="38">
        <v>16</v>
      </c>
      <c r="R18" s="77">
        <f t="shared" si="3"/>
        <v>8662.7373839447791</v>
      </c>
      <c r="S18" s="73">
        <f>'Mérida oeste'!F21*1000000</f>
        <v>36269.148879100001</v>
      </c>
      <c r="T18" s="74">
        <f t="shared" si="9"/>
        <v>973.43179983387483</v>
      </c>
      <c r="V18" s="78">
        <f t="shared" si="4"/>
        <v>8910</v>
      </c>
      <c r="W18" s="79">
        <f t="shared" si="10"/>
        <v>314653.70970000001</v>
      </c>
      <c r="Y18" s="76">
        <f t="shared" si="11"/>
        <v>77.184990090947991</v>
      </c>
      <c r="Z18" s="73">
        <f t="shared" si="12"/>
        <v>323.15811651278102</v>
      </c>
      <c r="AA18" s="74">
        <f t="shared" si="13"/>
        <v>306.2939269576766</v>
      </c>
      <c r="AE18" s="121" t="str">
        <f t="shared" si="5"/>
        <v>874553</v>
      </c>
      <c r="AF18" s="142"/>
      <c r="AG18" s="143"/>
      <c r="AH18" s="144"/>
      <c r="AI18" s="145">
        <f t="shared" si="0"/>
        <v>874553</v>
      </c>
      <c r="AJ18" s="146">
        <f t="shared" si="6"/>
        <v>874553</v>
      </c>
      <c r="AK18" s="122"/>
      <c r="AL18" s="138">
        <f t="shared" si="7"/>
        <v>0</v>
      </c>
      <c r="AM18" s="147">
        <f t="shared" si="7"/>
        <v>8910</v>
      </c>
      <c r="AN18" s="148">
        <f t="shared" si="8"/>
        <v>8910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4</v>
      </c>
      <c r="E19" s="68">
        <v>17</v>
      </c>
      <c r="F19" s="69">
        <v>883463</v>
      </c>
      <c r="G19" s="68">
        <v>0</v>
      </c>
      <c r="H19" s="69">
        <v>560154</v>
      </c>
      <c r="I19" s="68">
        <v>0</v>
      </c>
      <c r="J19" s="68">
        <v>2</v>
      </c>
      <c r="K19" s="68">
        <v>0</v>
      </c>
      <c r="L19" s="69">
        <v>311.89909999999998</v>
      </c>
      <c r="M19" s="69">
        <v>31.6</v>
      </c>
      <c r="N19" s="70">
        <v>0</v>
      </c>
      <c r="O19" s="71">
        <v>8202</v>
      </c>
      <c r="P19" s="58">
        <f t="shared" si="2"/>
        <v>8202</v>
      </c>
      <c r="Q19" s="38">
        <v>17</v>
      </c>
      <c r="R19" s="77">
        <f t="shared" si="3"/>
        <v>8213.1634710996477</v>
      </c>
      <c r="S19" s="73">
        <f>'Mérida oeste'!F22*1000000</f>
        <v>34386.872820800003</v>
      </c>
      <c r="T19" s="74">
        <f t="shared" si="9"/>
        <v>922.91317924746738</v>
      </c>
      <c r="V19" s="78">
        <f t="shared" si="4"/>
        <v>8202</v>
      </c>
      <c r="W19" s="79">
        <f t="shared" si="10"/>
        <v>289650.92333999998</v>
      </c>
      <c r="Y19" s="76">
        <f t="shared" si="11"/>
        <v>67.364366789959305</v>
      </c>
      <c r="Z19" s="73">
        <f t="shared" si="12"/>
        <v>282.04113087620163</v>
      </c>
      <c r="AA19" s="74">
        <f t="shared" si="13"/>
        <v>267.32265453168384</v>
      </c>
      <c r="AE19" s="121" t="str">
        <f t="shared" si="5"/>
        <v>883463</v>
      </c>
      <c r="AF19" s="142"/>
      <c r="AG19" s="143"/>
      <c r="AH19" s="144"/>
      <c r="AI19" s="145">
        <f t="shared" si="0"/>
        <v>883463</v>
      </c>
      <c r="AJ19" s="146">
        <f t="shared" si="6"/>
        <v>883463</v>
      </c>
      <c r="AK19" s="122"/>
      <c r="AL19" s="138">
        <f t="shared" si="7"/>
        <v>0</v>
      </c>
      <c r="AM19" s="147">
        <f t="shared" si="7"/>
        <v>8202</v>
      </c>
      <c r="AN19" s="148">
        <f t="shared" si="8"/>
        <v>8202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4</v>
      </c>
      <c r="E20" s="68">
        <v>18</v>
      </c>
      <c r="F20" s="69">
        <v>891665</v>
      </c>
      <c r="G20" s="68">
        <v>0</v>
      </c>
      <c r="H20" s="69">
        <v>560529</v>
      </c>
      <c r="I20" s="68">
        <v>0</v>
      </c>
      <c r="J20" s="68">
        <v>2</v>
      </c>
      <c r="K20" s="68">
        <v>0</v>
      </c>
      <c r="L20" s="69">
        <v>312.18720000000002</v>
      </c>
      <c r="M20" s="69">
        <v>31.5</v>
      </c>
      <c r="N20" s="70">
        <v>0</v>
      </c>
      <c r="O20" s="71">
        <v>8436</v>
      </c>
      <c r="P20" s="58">
        <f t="shared" si="2"/>
        <v>8436</v>
      </c>
      <c r="Q20" s="38">
        <v>18</v>
      </c>
      <c r="R20" s="77">
        <f t="shared" si="3"/>
        <v>8391.4782689643653</v>
      </c>
      <c r="S20" s="73">
        <f>'Mérida oeste'!F23*1000000</f>
        <v>35133.441216500003</v>
      </c>
      <c r="T20" s="74">
        <f t="shared" si="9"/>
        <v>942.95041308352575</v>
      </c>
      <c r="V20" s="78">
        <f t="shared" si="4"/>
        <v>8436</v>
      </c>
      <c r="W20" s="79">
        <f t="shared" si="10"/>
        <v>297914.55612000002</v>
      </c>
      <c r="Y20" s="76">
        <f t="shared" si="11"/>
        <v>70.790510676983388</v>
      </c>
      <c r="Z20" s="73">
        <f t="shared" si="12"/>
        <v>296.38571010239406</v>
      </c>
      <c r="AA20" s="74">
        <f t="shared" si="13"/>
        <v>280.91865375694925</v>
      </c>
      <c r="AE20" s="121" t="str">
        <f t="shared" si="5"/>
        <v>891665</v>
      </c>
      <c r="AF20" s="142"/>
      <c r="AG20" s="143"/>
      <c r="AH20" s="144"/>
      <c r="AI20" s="145">
        <f t="shared" si="0"/>
        <v>891665</v>
      </c>
      <c r="AJ20" s="146">
        <f t="shared" si="6"/>
        <v>891665</v>
      </c>
      <c r="AK20" s="122"/>
      <c r="AL20" s="138">
        <f t="shared" si="7"/>
        <v>0</v>
      </c>
      <c r="AM20" s="147">
        <f t="shared" si="7"/>
        <v>8436</v>
      </c>
      <c r="AN20" s="148">
        <f t="shared" si="8"/>
        <v>8436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4</v>
      </c>
      <c r="E21" s="68">
        <v>19</v>
      </c>
      <c r="F21" s="69">
        <v>900101</v>
      </c>
      <c r="G21" s="68">
        <v>0</v>
      </c>
      <c r="H21" s="69">
        <v>560915</v>
      </c>
      <c r="I21" s="68">
        <v>0</v>
      </c>
      <c r="J21" s="68">
        <v>2</v>
      </c>
      <c r="K21" s="68">
        <v>0</v>
      </c>
      <c r="L21" s="69">
        <v>312.52510000000001</v>
      </c>
      <c r="M21" s="69">
        <v>31.6</v>
      </c>
      <c r="N21" s="70">
        <v>0</v>
      </c>
      <c r="O21" s="71">
        <v>9031</v>
      </c>
      <c r="P21" s="58">
        <f t="shared" si="2"/>
        <v>9031</v>
      </c>
      <c r="Q21" s="38">
        <v>19</v>
      </c>
      <c r="R21" s="77">
        <f t="shared" si="3"/>
        <v>8477.703439882489</v>
      </c>
      <c r="S21" s="73">
        <f>'Mérida oeste'!F24*1000000</f>
        <v>35494.448762100001</v>
      </c>
      <c r="T21" s="74">
        <f t="shared" si="9"/>
        <v>952.63953553959527</v>
      </c>
      <c r="V21" s="78">
        <f t="shared" si="4"/>
        <v>9031</v>
      </c>
      <c r="W21" s="79">
        <f t="shared" si="10"/>
        <v>318926.78476999997</v>
      </c>
      <c r="Y21" s="76">
        <f t="shared" si="11"/>
        <v>76.562139765578763</v>
      </c>
      <c r="Z21" s="73">
        <f t="shared" si="12"/>
        <v>320.5503667705251</v>
      </c>
      <c r="AA21" s="74">
        <f t="shared" si="13"/>
        <v>303.82226411442923</v>
      </c>
      <c r="AE21" s="121" t="str">
        <f t="shared" si="5"/>
        <v>900101</v>
      </c>
      <c r="AF21" s="142"/>
      <c r="AG21" s="143"/>
      <c r="AH21" s="144"/>
      <c r="AI21" s="145">
        <f t="shared" si="0"/>
        <v>900101</v>
      </c>
      <c r="AJ21" s="146">
        <f t="shared" si="6"/>
        <v>900101</v>
      </c>
      <c r="AK21" s="122"/>
      <c r="AL21" s="138">
        <f t="shared" si="7"/>
        <v>0</v>
      </c>
      <c r="AM21" s="147">
        <f t="shared" si="7"/>
        <v>9031</v>
      </c>
      <c r="AN21" s="148">
        <f t="shared" si="8"/>
        <v>9031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4</v>
      </c>
      <c r="E22" s="68">
        <v>20</v>
      </c>
      <c r="F22" s="69">
        <v>909132</v>
      </c>
      <c r="G22" s="68">
        <v>0</v>
      </c>
      <c r="H22" s="69">
        <v>561326</v>
      </c>
      <c r="I22" s="68">
        <v>0</v>
      </c>
      <c r="J22" s="68">
        <v>2</v>
      </c>
      <c r="K22" s="68">
        <v>0</v>
      </c>
      <c r="L22" s="69">
        <v>313.19720000000001</v>
      </c>
      <c r="M22" s="69">
        <v>31.3</v>
      </c>
      <c r="N22" s="70">
        <v>0</v>
      </c>
      <c r="O22" s="71">
        <v>7138</v>
      </c>
      <c r="P22" s="58">
        <f t="shared" si="2"/>
        <v>7138</v>
      </c>
      <c r="Q22" s="38">
        <v>20</v>
      </c>
      <c r="R22" s="77">
        <f t="shared" si="3"/>
        <v>8507.7316206649466</v>
      </c>
      <c r="S22" s="73">
        <f>'Mérida oeste'!F25*1000000</f>
        <v>35620.1707494</v>
      </c>
      <c r="T22" s="74">
        <f t="shared" si="9"/>
        <v>956.01380221412001</v>
      </c>
      <c r="V22" s="78">
        <f t="shared" si="4"/>
        <v>7138</v>
      </c>
      <c r="W22" s="79">
        <f t="shared" si="10"/>
        <v>252076.11445999998</v>
      </c>
      <c r="Y22" s="76">
        <f t="shared" si="11"/>
        <v>60.728188308306386</v>
      </c>
      <c r="Z22" s="73">
        <f t="shared" si="12"/>
        <v>254.25677880921722</v>
      </c>
      <c r="AA22" s="74">
        <f t="shared" si="13"/>
        <v>240.98824463226632</v>
      </c>
      <c r="AE22" s="121" t="str">
        <f t="shared" si="5"/>
        <v>909132</v>
      </c>
      <c r="AF22" s="142"/>
      <c r="AG22" s="143"/>
      <c r="AH22" s="144"/>
      <c r="AI22" s="145">
        <f t="shared" si="0"/>
        <v>909132</v>
      </c>
      <c r="AJ22" s="146">
        <f t="shared" si="6"/>
        <v>909132</v>
      </c>
      <c r="AK22" s="122"/>
      <c r="AL22" s="138">
        <f t="shared" si="7"/>
        <v>0</v>
      </c>
      <c r="AM22" s="147">
        <f t="shared" si="7"/>
        <v>7138</v>
      </c>
      <c r="AN22" s="148">
        <f t="shared" si="8"/>
        <v>7138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4</v>
      </c>
      <c r="E23" s="68">
        <v>21</v>
      </c>
      <c r="F23" s="69">
        <v>916270</v>
      </c>
      <c r="G23" s="68">
        <v>0</v>
      </c>
      <c r="H23" s="69">
        <v>561649</v>
      </c>
      <c r="I23" s="68">
        <v>0</v>
      </c>
      <c r="J23" s="68">
        <v>2</v>
      </c>
      <c r="K23" s="68">
        <v>0</v>
      </c>
      <c r="L23" s="69">
        <v>313.07369999999997</v>
      </c>
      <c r="M23" s="69">
        <v>29.5</v>
      </c>
      <c r="N23" s="70">
        <v>0</v>
      </c>
      <c r="O23" s="71">
        <v>5162</v>
      </c>
      <c r="P23" s="58">
        <f t="shared" si="2"/>
        <v>5162</v>
      </c>
      <c r="Q23" s="38">
        <v>21</v>
      </c>
      <c r="R23" s="77">
        <f t="shared" si="3"/>
        <v>8695.0139967039268</v>
      </c>
      <c r="S23" s="73">
        <f>'Mérida oeste'!F26*1000000</f>
        <v>36404.284601400002</v>
      </c>
      <c r="T23" s="74">
        <f t="shared" si="9"/>
        <v>977.05872280962024</v>
      </c>
      <c r="V23" s="78">
        <f t="shared" si="4"/>
        <v>5162</v>
      </c>
      <c r="W23" s="79">
        <f t="shared" si="10"/>
        <v>182294.32654000001</v>
      </c>
      <c r="Y23" s="76">
        <f t="shared" si="11"/>
        <v>44.883662250985665</v>
      </c>
      <c r="Z23" s="73">
        <f t="shared" si="12"/>
        <v>187.91891711242681</v>
      </c>
      <c r="AA23" s="74">
        <f t="shared" si="13"/>
        <v>178.11226186461226</v>
      </c>
      <c r="AE23" s="121" t="str">
        <f t="shared" si="5"/>
        <v>916270</v>
      </c>
      <c r="AF23" s="142"/>
      <c r="AG23" s="143"/>
      <c r="AH23" s="144"/>
      <c r="AI23" s="145">
        <f t="shared" si="0"/>
        <v>916270</v>
      </c>
      <c r="AJ23" s="146">
        <f t="shared" si="6"/>
        <v>916270</v>
      </c>
      <c r="AK23" s="122"/>
      <c r="AL23" s="138">
        <f t="shared" si="7"/>
        <v>0</v>
      </c>
      <c r="AM23" s="147">
        <f t="shared" si="7"/>
        <v>5162</v>
      </c>
      <c r="AN23" s="148">
        <f t="shared" si="8"/>
        <v>5162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4</v>
      </c>
      <c r="E24" s="68">
        <v>22</v>
      </c>
      <c r="F24" s="69">
        <v>921432</v>
      </c>
      <c r="G24" s="68">
        <v>0</v>
      </c>
      <c r="H24" s="69">
        <v>561883</v>
      </c>
      <c r="I24" s="68">
        <v>0</v>
      </c>
      <c r="J24" s="68">
        <v>2</v>
      </c>
      <c r="K24" s="68">
        <v>0</v>
      </c>
      <c r="L24" s="69">
        <v>313.18340000000001</v>
      </c>
      <c r="M24" s="69">
        <v>29.8</v>
      </c>
      <c r="N24" s="70">
        <v>0</v>
      </c>
      <c r="O24" s="71">
        <v>7641</v>
      </c>
      <c r="P24" s="58">
        <f t="shared" si="2"/>
        <v>7641</v>
      </c>
      <c r="Q24" s="38">
        <v>22</v>
      </c>
      <c r="R24" s="77">
        <f t="shared" si="3"/>
        <v>8447.0468783557844</v>
      </c>
      <c r="S24" s="73">
        <f>'Mérida oeste'!F27*1000000</f>
        <v>35366.0958703</v>
      </c>
      <c r="T24" s="74">
        <f t="shared" si="9"/>
        <v>949.19465772083947</v>
      </c>
      <c r="V24" s="78">
        <f t="shared" si="4"/>
        <v>7641</v>
      </c>
      <c r="W24" s="79">
        <f t="shared" si="10"/>
        <v>269839.39347000001</v>
      </c>
      <c r="Y24" s="76">
        <f t="shared" si="11"/>
        <v>64.543885197516545</v>
      </c>
      <c r="Z24" s="73">
        <f t="shared" si="12"/>
        <v>270.23233854496226</v>
      </c>
      <c r="AA24" s="74">
        <f t="shared" si="13"/>
        <v>256.13011072435557</v>
      </c>
      <c r="AE24" s="121" t="str">
        <f t="shared" si="5"/>
        <v>921432</v>
      </c>
      <c r="AF24" s="142"/>
      <c r="AG24" s="143"/>
      <c r="AH24" s="144"/>
      <c r="AI24" s="145">
        <f t="shared" si="0"/>
        <v>921432</v>
      </c>
      <c r="AJ24" s="146">
        <f t="shared" si="6"/>
        <v>921432</v>
      </c>
      <c r="AK24" s="122"/>
      <c r="AL24" s="138">
        <f t="shared" si="7"/>
        <v>0</v>
      </c>
      <c r="AM24" s="147">
        <f t="shared" si="7"/>
        <v>7641</v>
      </c>
      <c r="AN24" s="148">
        <f t="shared" si="8"/>
        <v>7641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4</v>
      </c>
      <c r="E25" s="68">
        <v>23</v>
      </c>
      <c r="F25" s="69">
        <v>929073</v>
      </c>
      <c r="G25" s="68">
        <v>0</v>
      </c>
      <c r="H25" s="69">
        <v>562232</v>
      </c>
      <c r="I25" s="68">
        <v>0</v>
      </c>
      <c r="J25" s="68">
        <v>2</v>
      </c>
      <c r="K25" s="68">
        <v>0</v>
      </c>
      <c r="L25" s="69">
        <v>311.63720000000001</v>
      </c>
      <c r="M25" s="69">
        <v>30.8</v>
      </c>
      <c r="N25" s="70">
        <v>0</v>
      </c>
      <c r="O25" s="71">
        <v>7333</v>
      </c>
      <c r="P25" s="58">
        <f t="shared" si="2"/>
        <v>7333</v>
      </c>
      <c r="Q25" s="38">
        <v>23</v>
      </c>
      <c r="R25" s="77">
        <f t="shared" si="3"/>
        <v>8427.4489010700308</v>
      </c>
      <c r="S25" s="73">
        <f>'Mérida oeste'!F28*1000000</f>
        <v>35284.043059000003</v>
      </c>
      <c r="T25" s="74">
        <f t="shared" si="9"/>
        <v>946.99243301323929</v>
      </c>
      <c r="V25" s="78">
        <f t="shared" si="4"/>
        <v>7333</v>
      </c>
      <c r="W25" s="79">
        <f t="shared" si="10"/>
        <v>258962.47511</v>
      </c>
      <c r="Y25" s="76">
        <f t="shared" si="11"/>
        <v>61.79848279154654</v>
      </c>
      <c r="Z25" s="73">
        <f t="shared" si="12"/>
        <v>258.73788775164701</v>
      </c>
      <c r="AA25" s="74">
        <f t="shared" si="13"/>
        <v>245.23550436354932</v>
      </c>
      <c r="AE25" s="121" t="str">
        <f t="shared" si="5"/>
        <v>929073</v>
      </c>
      <c r="AF25" s="142"/>
      <c r="AG25" s="143"/>
      <c r="AH25" s="144"/>
      <c r="AI25" s="145">
        <f t="shared" si="0"/>
        <v>929073</v>
      </c>
      <c r="AJ25" s="146">
        <f t="shared" si="6"/>
        <v>929073</v>
      </c>
      <c r="AK25" s="122"/>
      <c r="AL25" s="138">
        <f t="shared" si="7"/>
        <v>0</v>
      </c>
      <c r="AM25" s="147">
        <f t="shared" si="7"/>
        <v>7333</v>
      </c>
      <c r="AN25" s="148">
        <f t="shared" si="8"/>
        <v>7333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4</v>
      </c>
      <c r="E26" s="68">
        <v>24</v>
      </c>
      <c r="F26" s="69">
        <v>936406</v>
      </c>
      <c r="G26" s="68">
        <v>0</v>
      </c>
      <c r="H26" s="69">
        <v>562569</v>
      </c>
      <c r="I26" s="68">
        <v>0</v>
      </c>
      <c r="J26" s="68">
        <v>2</v>
      </c>
      <c r="K26" s="68">
        <v>0</v>
      </c>
      <c r="L26" s="69">
        <v>311.37209999999999</v>
      </c>
      <c r="M26" s="69">
        <v>31.4</v>
      </c>
      <c r="N26" s="70">
        <v>0</v>
      </c>
      <c r="O26" s="71">
        <v>8383</v>
      </c>
      <c r="P26" s="58">
        <f t="shared" si="2"/>
        <v>8383</v>
      </c>
      <c r="Q26" s="38">
        <v>24</v>
      </c>
      <c r="R26" s="77">
        <f t="shared" si="3"/>
        <v>8398.0457939954158</v>
      </c>
      <c r="S26" s="73">
        <f>'Mérida oeste'!F29*1000000</f>
        <v>35160.938130300005</v>
      </c>
      <c r="T26" s="74">
        <f t="shared" si="9"/>
        <v>943.68840587126488</v>
      </c>
      <c r="V26" s="78">
        <f t="shared" si="4"/>
        <v>8383</v>
      </c>
      <c r="W26" s="79">
        <f t="shared" si="10"/>
        <v>296042.87861000001</v>
      </c>
      <c r="Y26" s="76">
        <f t="shared" si="11"/>
        <v>70.400817891063568</v>
      </c>
      <c r="Z26" s="73">
        <f t="shared" si="12"/>
        <v>294.75414434630494</v>
      </c>
      <c r="AA26" s="74">
        <f t="shared" si="13"/>
        <v>279.37223218501128</v>
      </c>
      <c r="AE26" s="121" t="str">
        <f t="shared" si="5"/>
        <v>936406</v>
      </c>
      <c r="AF26" s="142"/>
      <c r="AG26" s="143"/>
      <c r="AH26" s="144"/>
      <c r="AI26" s="145">
        <f t="shared" si="0"/>
        <v>936406</v>
      </c>
      <c r="AJ26" s="146">
        <f t="shared" si="6"/>
        <v>936406</v>
      </c>
      <c r="AK26" s="122"/>
      <c r="AL26" s="138">
        <f t="shared" si="7"/>
        <v>0</v>
      </c>
      <c r="AM26" s="147">
        <f t="shared" si="7"/>
        <v>8383</v>
      </c>
      <c r="AN26" s="148">
        <f t="shared" si="8"/>
        <v>8383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4</v>
      </c>
      <c r="E27" s="68">
        <v>25</v>
      </c>
      <c r="F27" s="69">
        <v>944789</v>
      </c>
      <c r="G27" s="68">
        <v>0</v>
      </c>
      <c r="H27" s="69">
        <v>562953</v>
      </c>
      <c r="I27" s="68">
        <v>0</v>
      </c>
      <c r="J27" s="68">
        <v>2</v>
      </c>
      <c r="K27" s="68">
        <v>0</v>
      </c>
      <c r="L27" s="69">
        <v>311.42309999999998</v>
      </c>
      <c r="M27" s="69">
        <v>31.4</v>
      </c>
      <c r="N27" s="70">
        <v>0</v>
      </c>
      <c r="O27" s="71">
        <v>7974</v>
      </c>
      <c r="P27" s="58">
        <f t="shared" si="2"/>
        <v>7974</v>
      </c>
      <c r="Q27" s="38">
        <v>25</v>
      </c>
      <c r="R27" s="77">
        <f t="shared" si="3"/>
        <v>8395.8082933983005</v>
      </c>
      <c r="S27" s="73">
        <f>'Mérida oeste'!F30*1000000</f>
        <v>35151.570162800002</v>
      </c>
      <c r="T27" s="74">
        <f t="shared" si="9"/>
        <v>943.43697792916703</v>
      </c>
      <c r="V27" s="78">
        <f t="shared" si="4"/>
        <v>7974</v>
      </c>
      <c r="W27" s="79">
        <f t="shared" si="10"/>
        <v>281599.17858000001</v>
      </c>
      <c r="Y27" s="76">
        <f t="shared" si="11"/>
        <v>66.948175331558048</v>
      </c>
      <c r="Z27" s="73">
        <f t="shared" si="12"/>
        <v>280.29862047816721</v>
      </c>
      <c r="AA27" s="74">
        <f t="shared" si="13"/>
        <v>265.67107802685103</v>
      </c>
      <c r="AE27" s="121" t="str">
        <f t="shared" si="5"/>
        <v>944789</v>
      </c>
      <c r="AF27" s="142"/>
      <c r="AG27" s="143"/>
      <c r="AH27" s="144"/>
      <c r="AI27" s="145">
        <f t="shared" si="0"/>
        <v>944789</v>
      </c>
      <c r="AJ27" s="146">
        <f t="shared" si="6"/>
        <v>944789</v>
      </c>
      <c r="AK27" s="122"/>
      <c r="AL27" s="138">
        <f t="shared" si="7"/>
        <v>0</v>
      </c>
      <c r="AM27" s="147">
        <f t="shared" si="7"/>
        <v>7974</v>
      </c>
      <c r="AN27" s="148">
        <f t="shared" si="8"/>
        <v>7974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4</v>
      </c>
      <c r="E28" s="68">
        <v>26</v>
      </c>
      <c r="F28" s="69">
        <v>952763</v>
      </c>
      <c r="G28" s="68">
        <v>0</v>
      </c>
      <c r="H28" s="69">
        <v>563318</v>
      </c>
      <c r="I28" s="68">
        <v>0</v>
      </c>
      <c r="J28" s="68">
        <v>2</v>
      </c>
      <c r="K28" s="68">
        <v>0</v>
      </c>
      <c r="L28" s="69">
        <v>311.86660000000001</v>
      </c>
      <c r="M28" s="69">
        <v>31</v>
      </c>
      <c r="N28" s="70">
        <v>0</v>
      </c>
      <c r="O28" s="71">
        <v>8378</v>
      </c>
      <c r="P28" s="58">
        <f t="shared" si="2"/>
        <v>8378</v>
      </c>
      <c r="Q28" s="38">
        <v>26</v>
      </c>
      <c r="R28" s="77">
        <f t="shared" si="3"/>
        <v>8313.4821509267222</v>
      </c>
      <c r="S28" s="73">
        <f>'Mérida oeste'!F31*1000000</f>
        <v>34806.887069500001</v>
      </c>
      <c r="T28" s="74">
        <f t="shared" si="9"/>
        <v>934.18598929963571</v>
      </c>
      <c r="V28" s="78">
        <f t="shared" si="4"/>
        <v>8378</v>
      </c>
      <c r="W28" s="79">
        <f t="shared" si="10"/>
        <v>295866.30525999999</v>
      </c>
      <c r="Y28" s="76">
        <f t="shared" si="11"/>
        <v>69.650353460464075</v>
      </c>
      <c r="Z28" s="73">
        <f t="shared" si="12"/>
        <v>291.612099868271</v>
      </c>
      <c r="AA28" s="74">
        <f t="shared" si="13"/>
        <v>276.39415707974115</v>
      </c>
      <c r="AE28" s="121" t="str">
        <f t="shared" si="5"/>
        <v>952763</v>
      </c>
      <c r="AF28" s="142"/>
      <c r="AG28" s="143"/>
      <c r="AH28" s="144"/>
      <c r="AI28" s="145">
        <f t="shared" si="0"/>
        <v>952763</v>
      </c>
      <c r="AJ28" s="146">
        <f t="shared" si="6"/>
        <v>952763</v>
      </c>
      <c r="AK28" s="122"/>
      <c r="AL28" s="138">
        <f t="shared" si="7"/>
        <v>0</v>
      </c>
      <c r="AM28" s="147">
        <f t="shared" si="7"/>
        <v>8378</v>
      </c>
      <c r="AN28" s="148">
        <f t="shared" si="8"/>
        <v>8378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4</v>
      </c>
      <c r="E29" s="68">
        <v>27</v>
      </c>
      <c r="F29" s="69">
        <v>961141</v>
      </c>
      <c r="G29" s="68">
        <v>0</v>
      </c>
      <c r="H29" s="69">
        <v>563700</v>
      </c>
      <c r="I29" s="68">
        <v>0</v>
      </c>
      <c r="J29" s="68">
        <v>2</v>
      </c>
      <c r="K29" s="68">
        <v>0</v>
      </c>
      <c r="L29" s="69">
        <v>312.57279999999997</v>
      </c>
      <c r="M29" s="69">
        <v>30.8</v>
      </c>
      <c r="N29" s="70">
        <v>0</v>
      </c>
      <c r="O29" s="71">
        <v>7726</v>
      </c>
      <c r="P29" s="58">
        <f t="shared" si="2"/>
        <v>7726</v>
      </c>
      <c r="Q29" s="38">
        <v>27</v>
      </c>
      <c r="R29" s="77">
        <f t="shared" si="3"/>
        <v>8296.6862485669244</v>
      </c>
      <c r="S29" s="73">
        <f>'Mérida oeste'!F32*1000000</f>
        <v>34736.565985499998</v>
      </c>
      <c r="T29" s="74">
        <f t="shared" si="9"/>
        <v>932.29863375146533</v>
      </c>
      <c r="V29" s="78">
        <f t="shared" si="4"/>
        <v>7726</v>
      </c>
      <c r="W29" s="79">
        <f t="shared" si="10"/>
        <v>272841.14042000001</v>
      </c>
      <c r="Y29" s="76">
        <f t="shared" si="11"/>
        <v>64.100197956428062</v>
      </c>
      <c r="Z29" s="73">
        <f t="shared" si="12"/>
        <v>268.37470880397296</v>
      </c>
      <c r="AA29" s="74">
        <f t="shared" si="13"/>
        <v>254.3694224447577</v>
      </c>
      <c r="AE29" s="121" t="str">
        <f t="shared" si="5"/>
        <v>961141</v>
      </c>
      <c r="AF29" s="142"/>
      <c r="AG29" s="143"/>
      <c r="AH29" s="144"/>
      <c r="AI29" s="145">
        <f t="shared" si="0"/>
        <v>961141</v>
      </c>
      <c r="AJ29" s="146">
        <f t="shared" si="6"/>
        <v>961141</v>
      </c>
      <c r="AK29" s="122"/>
      <c r="AL29" s="138">
        <f t="shared" si="7"/>
        <v>0</v>
      </c>
      <c r="AM29" s="147">
        <f t="shared" si="7"/>
        <v>7726</v>
      </c>
      <c r="AN29" s="148">
        <f t="shared" si="8"/>
        <v>7726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4</v>
      </c>
      <c r="E30" s="68">
        <v>28</v>
      </c>
      <c r="F30" s="69">
        <v>968867</v>
      </c>
      <c r="G30" s="68">
        <v>0</v>
      </c>
      <c r="H30" s="69">
        <v>564050</v>
      </c>
      <c r="I30" s="68">
        <v>0</v>
      </c>
      <c r="J30" s="68">
        <v>2</v>
      </c>
      <c r="K30" s="68">
        <v>0</v>
      </c>
      <c r="L30" s="69">
        <v>313.76310000000001</v>
      </c>
      <c r="M30" s="69">
        <v>30.9</v>
      </c>
      <c r="N30" s="70">
        <v>0</v>
      </c>
      <c r="O30" s="71">
        <v>5194</v>
      </c>
      <c r="P30" s="58">
        <f t="shared" si="2"/>
        <v>5194</v>
      </c>
      <c r="Q30" s="38">
        <v>28</v>
      </c>
      <c r="R30" s="77">
        <f t="shared" si="3"/>
        <v>8388.755747659312</v>
      </c>
      <c r="S30" s="73">
        <f>'Mérida oeste'!F33*1000000</f>
        <v>35122.042564300005</v>
      </c>
      <c r="T30" s="74">
        <f t="shared" si="9"/>
        <v>942.64448336447686</v>
      </c>
      <c r="V30" s="78">
        <f t="shared" si="4"/>
        <v>5194</v>
      </c>
      <c r="W30" s="79">
        <f t="shared" si="10"/>
        <v>183424.39598</v>
      </c>
      <c r="Y30" s="76">
        <f t="shared" si="11"/>
        <v>43.571197353342463</v>
      </c>
      <c r="Z30" s="73">
        <f t="shared" si="12"/>
        <v>182.42388907897421</v>
      </c>
      <c r="AA30" s="74">
        <f t="shared" si="13"/>
        <v>172.90399498500832</v>
      </c>
      <c r="AE30" s="121" t="str">
        <f t="shared" si="5"/>
        <v>968867</v>
      </c>
      <c r="AF30" s="142"/>
      <c r="AG30" s="143"/>
      <c r="AH30" s="144"/>
      <c r="AI30" s="145">
        <f t="shared" si="0"/>
        <v>968867</v>
      </c>
      <c r="AJ30" s="146">
        <f t="shared" si="6"/>
        <v>968867</v>
      </c>
      <c r="AK30" s="122"/>
      <c r="AL30" s="138">
        <f t="shared" si="7"/>
        <v>0</v>
      </c>
      <c r="AM30" s="147">
        <f t="shared" si="7"/>
        <v>5194</v>
      </c>
      <c r="AN30" s="148">
        <f t="shared" si="8"/>
        <v>5194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4</v>
      </c>
      <c r="E31" s="68">
        <v>29</v>
      </c>
      <c r="F31" s="69">
        <v>974061</v>
      </c>
      <c r="G31" s="68">
        <v>0</v>
      </c>
      <c r="H31" s="69">
        <v>564286</v>
      </c>
      <c r="I31" s="68">
        <v>0</v>
      </c>
      <c r="J31" s="68">
        <v>2</v>
      </c>
      <c r="K31" s="68">
        <v>0</v>
      </c>
      <c r="L31" s="69">
        <v>313.47030000000001</v>
      </c>
      <c r="M31" s="69">
        <v>31.5</v>
      </c>
      <c r="N31" s="70">
        <v>0</v>
      </c>
      <c r="O31" s="71">
        <v>6826</v>
      </c>
      <c r="P31" s="58">
        <f t="shared" si="2"/>
        <v>6826</v>
      </c>
      <c r="Q31" s="38">
        <v>29</v>
      </c>
      <c r="R31" s="77">
        <f t="shared" si="3"/>
        <v>8382.932243981084</v>
      </c>
      <c r="S31" s="73">
        <f>'Mérida oeste'!F34*1000000</f>
        <v>35097.6607191</v>
      </c>
      <c r="T31" s="74">
        <f t="shared" si="9"/>
        <v>941.9900962561544</v>
      </c>
      <c r="V31" s="78">
        <f t="shared" si="4"/>
        <v>6826</v>
      </c>
      <c r="W31" s="79">
        <f t="shared" si="10"/>
        <v>241057.93742</v>
      </c>
      <c r="Y31" s="76">
        <f t="shared" si="11"/>
        <v>57.221895497414877</v>
      </c>
      <c r="Z31" s="73">
        <f t="shared" si="12"/>
        <v>239.5766320685766</v>
      </c>
      <c r="AA31" s="74">
        <f t="shared" si="13"/>
        <v>227.07418967357586</v>
      </c>
      <c r="AE31" s="121" t="str">
        <f t="shared" si="5"/>
        <v>974061</v>
      </c>
      <c r="AF31" s="142"/>
      <c r="AG31" s="143"/>
      <c r="AH31" s="144"/>
      <c r="AI31" s="145">
        <f t="shared" si="0"/>
        <v>974061</v>
      </c>
      <c r="AJ31" s="146">
        <f t="shared" si="6"/>
        <v>974061</v>
      </c>
      <c r="AK31" s="122"/>
      <c r="AL31" s="138">
        <f t="shared" si="7"/>
        <v>0</v>
      </c>
      <c r="AM31" s="147">
        <f t="shared" si="7"/>
        <v>6826</v>
      </c>
      <c r="AN31" s="148">
        <f t="shared" si="8"/>
        <v>6826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4</v>
      </c>
      <c r="E32" s="68">
        <v>30</v>
      </c>
      <c r="F32" s="69">
        <v>980887</v>
      </c>
      <c r="G32" s="68">
        <v>0</v>
      </c>
      <c r="H32" s="69">
        <v>564598</v>
      </c>
      <c r="I32" s="68">
        <v>0</v>
      </c>
      <c r="J32" s="68">
        <v>2</v>
      </c>
      <c r="K32" s="68">
        <v>0</v>
      </c>
      <c r="L32" s="69">
        <v>312.38799999999998</v>
      </c>
      <c r="M32" s="69">
        <v>31.9</v>
      </c>
      <c r="N32" s="70">
        <v>0</v>
      </c>
      <c r="O32" s="71">
        <v>7555</v>
      </c>
      <c r="P32" s="58">
        <f t="shared" si="2"/>
        <v>7555</v>
      </c>
      <c r="Q32" s="38">
        <v>30</v>
      </c>
      <c r="R32" s="77">
        <f t="shared" si="3"/>
        <v>8461.6330451418744</v>
      </c>
      <c r="S32" s="73">
        <f>'Mérida oeste'!F35*1000000</f>
        <v>35427.165233399995</v>
      </c>
      <c r="T32" s="74">
        <f t="shared" si="9"/>
        <v>950.8337052825924</v>
      </c>
      <c r="V32" s="78">
        <f t="shared" si="4"/>
        <v>7555</v>
      </c>
      <c r="W32" s="79">
        <f t="shared" si="10"/>
        <v>266802.33185000002</v>
      </c>
      <c r="Y32" s="76">
        <f t="shared" si="11"/>
        <v>63.927637656046862</v>
      </c>
      <c r="Z32" s="73">
        <f t="shared" si="12"/>
        <v>267.652233338337</v>
      </c>
      <c r="AA32" s="74">
        <f t="shared" si="13"/>
        <v>253.68464977097133</v>
      </c>
      <c r="AE32" s="121" t="str">
        <f t="shared" si="5"/>
        <v>980887</v>
      </c>
      <c r="AF32" s="142"/>
      <c r="AG32" s="143"/>
      <c r="AH32" s="144"/>
      <c r="AI32" s="145">
        <f t="shared" si="0"/>
        <v>980887</v>
      </c>
      <c r="AJ32" s="146">
        <f t="shared" si="6"/>
        <v>980887</v>
      </c>
      <c r="AK32" s="122"/>
      <c r="AL32" s="138">
        <f t="shared" si="7"/>
        <v>0</v>
      </c>
      <c r="AM32" s="147">
        <f t="shared" si="7"/>
        <v>7555</v>
      </c>
      <c r="AN32" s="148">
        <f t="shared" si="8"/>
        <v>7555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5</v>
      </c>
      <c r="E33" s="68">
        <v>1</v>
      </c>
      <c r="F33" s="69">
        <v>988442</v>
      </c>
      <c r="G33" s="68">
        <v>0</v>
      </c>
      <c r="H33" s="69">
        <v>564943</v>
      </c>
      <c r="I33" s="68">
        <v>0</v>
      </c>
      <c r="J33" s="68">
        <v>2</v>
      </c>
      <c r="K33" s="68">
        <v>0</v>
      </c>
      <c r="L33" s="69">
        <v>313.08620000000002</v>
      </c>
      <c r="M33" s="69">
        <v>31.6</v>
      </c>
      <c r="N33" s="70">
        <v>0</v>
      </c>
      <c r="O33" s="71">
        <v>8028</v>
      </c>
      <c r="P33" s="58">
        <f t="shared" si="2"/>
        <v>-988442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8028</v>
      </c>
      <c r="W33" s="84">
        <f t="shared" si="10"/>
        <v>283506.17076000001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988442</v>
      </c>
      <c r="AF33" s="142"/>
      <c r="AG33" s="143"/>
      <c r="AH33" s="144"/>
      <c r="AI33" s="145">
        <f t="shared" si="0"/>
        <v>988442</v>
      </c>
      <c r="AJ33" s="146">
        <f t="shared" si="6"/>
        <v>988442</v>
      </c>
      <c r="AK33" s="122"/>
      <c r="AL33" s="138">
        <f t="shared" si="7"/>
        <v>0</v>
      </c>
      <c r="AM33" s="150">
        <f t="shared" si="7"/>
        <v>-988442</v>
      </c>
      <c r="AN33" s="148">
        <f t="shared" si="8"/>
        <v>-988442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427.96600000000001</v>
      </c>
      <c r="M36" s="101">
        <f>MAX(M3:M34)</f>
        <v>31.9</v>
      </c>
      <c r="N36" s="99" t="s">
        <v>10</v>
      </c>
      <c r="O36" s="101">
        <f>SUM(O3:O33)</f>
        <v>240855</v>
      </c>
      <c r="Q36" s="99" t="s">
        <v>45</v>
      </c>
      <c r="R36" s="102">
        <f>AVERAGE(R3:R33)</f>
        <v>8083.6435046782972</v>
      </c>
      <c r="S36" s="102">
        <f>AVERAGE(S3:S33)</f>
        <v>33844.598625387101</v>
      </c>
      <c r="T36" s="103">
        <f>AVERAGE(T3:T33)</f>
        <v>908.35902062070033</v>
      </c>
      <c r="V36" s="104">
        <f>SUM(V3:V33)</f>
        <v>240855</v>
      </c>
      <c r="W36" s="105">
        <f>SUM(W3:W33)</f>
        <v>8505714.8428499978</v>
      </c>
      <c r="Y36" s="106">
        <f>SUM(Y3:Y33)</f>
        <v>1943.5651897477637</v>
      </c>
      <c r="Z36" s="107">
        <f>SUM(Z3:Z33)</f>
        <v>8137.3187364359374</v>
      </c>
      <c r="AA36" s="108">
        <f>SUM(AA3:AA33)</f>
        <v>7712.668143956912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27126802</v>
      </c>
      <c r="AK36" s="162" t="s">
        <v>50</v>
      </c>
      <c r="AL36" s="163"/>
      <c r="AM36" s="163"/>
      <c r="AN36" s="161">
        <f>SUM(AN3:AN33)</f>
        <v>-755615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320.0068935483871</v>
      </c>
      <c r="M37" s="109">
        <f>AVERAGE(M3:M34)</f>
        <v>30.609677419354831</v>
      </c>
      <c r="N37" s="99" t="s">
        <v>46</v>
      </c>
      <c r="O37" s="110">
        <f>O36*35.31467</f>
        <v>8505714.8428499997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310.3734</v>
      </c>
      <c r="M38" s="110">
        <f>MIN(M3:M34)</f>
        <v>26.6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352.00758290322585</v>
      </c>
      <c r="M44" s="118">
        <f>M37*(1+$L$43)</f>
        <v>33.670645161290317</v>
      </c>
    </row>
    <row r="45" spans="1:42" x14ac:dyDescent="0.2">
      <c r="K45" s="117" t="s">
        <v>59</v>
      </c>
      <c r="L45" s="118">
        <f>L37*(1-$L$43)</f>
        <v>288.0062041935484</v>
      </c>
      <c r="M45" s="118">
        <f>M37*(1-$L$43)</f>
        <v>27.54870967741935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2014-05-08T17:00:26Z</dcterms:modified>
</cp:coreProperties>
</file>