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/>
  <c r="AL10" i="6936"/>
  <c r="AE10" i="6936"/>
  <c r="AI10" i="6936" s="1"/>
  <c r="AJ10" i="6936" s="1"/>
  <c r="AL9" i="6936"/>
  <c r="AE9" i="6936"/>
  <c r="AI9" i="6936" s="1"/>
  <c r="AJ9" i="6936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/>
  <c r="AJ29" i="6942" s="1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/>
  <c r="AJ25" i="6942" s="1"/>
  <c r="AL24" i="6942"/>
  <c r="AE24" i="6942"/>
  <c r="AI24" i="6942" s="1"/>
  <c r="AL23" i="6942"/>
  <c r="AE23" i="6942"/>
  <c r="AI23" i="6942" s="1"/>
  <c r="AL22" i="6942"/>
  <c r="AE22" i="6942"/>
  <c r="AI22" i="6942" s="1"/>
  <c r="AL21" i="6942"/>
  <c r="AE21" i="6942"/>
  <c r="AI21" i="6942" s="1"/>
  <c r="AL20" i="6942"/>
  <c r="AE20" i="6942"/>
  <c r="AI20" i="6942" s="1"/>
  <c r="AL19" i="6942"/>
  <c r="AE19" i="6942"/>
  <c r="AI19" i="6942"/>
  <c r="AJ19" i="6942" s="1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/>
  <c r="AJ10" i="6942" s="1"/>
  <c r="AL9" i="6942"/>
  <c r="AE9" i="6942"/>
  <c r="AI9" i="6942" s="1"/>
  <c r="AL8" i="6942"/>
  <c r="AE8" i="6942"/>
  <c r="AI8" i="6942" s="1"/>
  <c r="AL7" i="6942"/>
  <c r="AE7" i="6942"/>
  <c r="AI7" i="6942" s="1"/>
  <c r="AL6" i="6942"/>
  <c r="AE6" i="6942"/>
  <c r="AI6" i="6942"/>
  <c r="AJ6" i="6942" s="1"/>
  <c r="AL5" i="6942"/>
  <c r="AE5" i="6942"/>
  <c r="AI5" i="6942"/>
  <c r="AJ5" i="6942" s="1"/>
  <c r="AL4" i="6942"/>
  <c r="AE4" i="6942"/>
  <c r="AI4" i="6942" s="1"/>
  <c r="AL3" i="6942"/>
  <c r="AE3" i="6942"/>
  <c r="AI3" i="6942"/>
  <c r="AJ3" i="6942" s="1"/>
  <c r="S33" i="6942"/>
  <c r="S32" i="6942"/>
  <c r="R32" i="6942" s="1"/>
  <c r="S31" i="6942"/>
  <c r="S30" i="6942"/>
  <c r="R30" i="6942" s="1"/>
  <c r="S29" i="6942"/>
  <c r="S28" i="6942"/>
  <c r="S27" i="6942"/>
  <c r="S26" i="6942"/>
  <c r="S25" i="6942"/>
  <c r="S24" i="6942"/>
  <c r="R24" i="6942" s="1"/>
  <c r="S23" i="6942"/>
  <c r="S22" i="6942"/>
  <c r="R22" i="6942" s="1"/>
  <c r="S21" i="6942"/>
  <c r="R21" i="6942" s="1"/>
  <c r="S20" i="6942"/>
  <c r="S19" i="6942"/>
  <c r="S18" i="6942"/>
  <c r="S17" i="6942"/>
  <c r="S16" i="6942"/>
  <c r="R16" i="6942" s="1"/>
  <c r="S15" i="6942"/>
  <c r="S14" i="6942"/>
  <c r="R14" i="6942" s="1"/>
  <c r="S13" i="6942"/>
  <c r="S12" i="6942"/>
  <c r="R12" i="6942" s="1"/>
  <c r="S11" i="6942"/>
  <c r="S10" i="6942"/>
  <c r="S9" i="6942"/>
  <c r="S8" i="6942"/>
  <c r="R8" i="6942" s="1"/>
  <c r="S7" i="6942"/>
  <c r="S6" i="6942"/>
  <c r="R6" i="6942" s="1"/>
  <c r="Y6" i="6942" s="1"/>
  <c r="S5" i="6942"/>
  <c r="S4" i="6942"/>
  <c r="R4" i="6942" s="1"/>
  <c r="S3" i="6942"/>
  <c r="S33" i="6936"/>
  <c r="S32" i="6936"/>
  <c r="S36" i="6936" s="1"/>
  <c r="S31" i="6936"/>
  <c r="S30" i="6936"/>
  <c r="S29" i="6936"/>
  <c r="S28" i="6936"/>
  <c r="S27" i="6936"/>
  <c r="S26" i="6936"/>
  <c r="S25" i="6936"/>
  <c r="S24" i="6936"/>
  <c r="S23" i="6936"/>
  <c r="S22" i="6936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S13" i="6936"/>
  <c r="S12" i="6936"/>
  <c r="S11" i="6936"/>
  <c r="S10" i="6936"/>
  <c r="S9" i="6936"/>
  <c r="S8" i="6936"/>
  <c r="S7" i="6936"/>
  <c r="S6" i="6936"/>
  <c r="Z6" i="6936" s="1"/>
  <c r="S5" i="6936"/>
  <c r="S4" i="6936"/>
  <c r="S3" i="6936"/>
  <c r="S33" i="6937"/>
  <c r="S32" i="6937"/>
  <c r="R32" i="6937" s="1"/>
  <c r="S31" i="6937"/>
  <c r="S30" i="6937"/>
  <c r="R30" i="6937" s="1"/>
  <c r="S29" i="6937"/>
  <c r="S28" i="6937"/>
  <c r="S27" i="6937"/>
  <c r="S26" i="6937"/>
  <c r="S25" i="6937"/>
  <c r="S24" i="6937"/>
  <c r="R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S15" i="6937"/>
  <c r="S14" i="6937"/>
  <c r="R14" i="6937" s="1"/>
  <c r="S13" i="6937"/>
  <c r="S12" i="6937"/>
  <c r="S11" i="6937"/>
  <c r="S10" i="6937"/>
  <c r="S9" i="6937"/>
  <c r="S8" i="6937"/>
  <c r="R8" i="6937" s="1"/>
  <c r="S7" i="6937"/>
  <c r="S6" i="6937"/>
  <c r="R6" i="6937" s="1"/>
  <c r="S5" i="6937"/>
  <c r="S4" i="6937"/>
  <c r="S3" i="6937"/>
  <c r="S4" i="6935"/>
  <c r="R4" i="6935" s="1"/>
  <c r="S5" i="6935"/>
  <c r="S6" i="6935"/>
  <c r="R6" i="6935" s="1"/>
  <c r="T6" i="6935" s="1"/>
  <c r="S7" i="6935"/>
  <c r="S8" i="6935"/>
  <c r="S9" i="6935"/>
  <c r="Z9" i="6935" s="1"/>
  <c r="S10" i="6935"/>
  <c r="R10" i="6935" s="1"/>
  <c r="T10" i="6935" s="1"/>
  <c r="S11" i="6935"/>
  <c r="R11" i="6935" s="1"/>
  <c r="T11" i="6935" s="1"/>
  <c r="S12" i="6935"/>
  <c r="R12" i="6935" s="1"/>
  <c r="S13" i="6935"/>
  <c r="S14" i="6935"/>
  <c r="S15" i="6935"/>
  <c r="S16" i="6935"/>
  <c r="R16" i="6935" s="1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P28" i="6935"/>
  <c r="V27" i="6935"/>
  <c r="Z27" i="6935" s="1"/>
  <c r="P27" i="6935"/>
  <c r="V26" i="6935"/>
  <c r="P26" i="6935"/>
  <c r="V25" i="6935"/>
  <c r="W25" i="6935" s="1"/>
  <c r="P25" i="6935"/>
  <c r="W24" i="6935"/>
  <c r="V24" i="6935"/>
  <c r="P24" i="6935"/>
  <c r="V23" i="6935"/>
  <c r="Z23" i="6935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 s="1"/>
  <c r="P16" i="6935"/>
  <c r="V15" i="6935"/>
  <c r="Z15" i="6935"/>
  <c r="P15" i="6935"/>
  <c r="V14" i="6935"/>
  <c r="R14" i="6935"/>
  <c r="T14" i="6935" s="1"/>
  <c r="P14" i="6935"/>
  <c r="V13" i="6935"/>
  <c r="Z13" i="6935" s="1"/>
  <c r="P13" i="6935"/>
  <c r="W12" i="6935"/>
  <c r="V12" i="6935"/>
  <c r="T12" i="6935"/>
  <c r="P12" i="6935"/>
  <c r="V11" i="6935"/>
  <c r="P11" i="6935"/>
  <c r="V10" i="6935"/>
  <c r="Y10" i="6935" s="1"/>
  <c r="Z10" i="6935"/>
  <c r="P10" i="6935"/>
  <c r="V9" i="6935"/>
  <c r="P9" i="6935"/>
  <c r="V8" i="6935"/>
  <c r="W8" i="6935"/>
  <c r="R8" i="6935"/>
  <c r="T8" i="6935" s="1"/>
  <c r="P8" i="6935"/>
  <c r="V7" i="6935"/>
  <c r="Z7" i="6935"/>
  <c r="P7" i="6935"/>
  <c r="V6" i="6935"/>
  <c r="P6" i="6935"/>
  <c r="V5" i="6935"/>
  <c r="Z5" i="6935" s="1"/>
  <c r="P5" i="6935"/>
  <c r="V4" i="6935"/>
  <c r="Z4" i="6935" s="1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 s="1"/>
  <c r="P33" i="6937"/>
  <c r="V32" i="6937"/>
  <c r="Z32" i="6937" s="1"/>
  <c r="T32" i="6937"/>
  <c r="P32" i="6937"/>
  <c r="V31" i="6937"/>
  <c r="Z31" i="6937" s="1"/>
  <c r="P31" i="6937"/>
  <c r="V30" i="6937"/>
  <c r="Z30" i="6937" s="1"/>
  <c r="T30" i="6937"/>
  <c r="P30" i="6937"/>
  <c r="V29" i="6937"/>
  <c r="Z29" i="6937" s="1"/>
  <c r="P29" i="6937"/>
  <c r="V28" i="6937"/>
  <c r="W28" i="6937" s="1"/>
  <c r="R28" i="6937"/>
  <c r="P28" i="6937"/>
  <c r="V27" i="6937"/>
  <c r="P27" i="6937"/>
  <c r="V26" i="6937"/>
  <c r="W26" i="6937" s="1"/>
  <c r="R26" i="6937"/>
  <c r="P26" i="6937"/>
  <c r="V25" i="6937"/>
  <c r="Z25" i="6937" s="1"/>
  <c r="P25" i="6937"/>
  <c r="V24" i="6937"/>
  <c r="W24" i="6937" s="1"/>
  <c r="T24" i="6937"/>
  <c r="P24" i="6937"/>
  <c r="V23" i="6937"/>
  <c r="Z23" i="6937"/>
  <c r="P23" i="6937"/>
  <c r="V22" i="6937"/>
  <c r="W22" i="6937" s="1"/>
  <c r="T22" i="6937"/>
  <c r="P22" i="6937"/>
  <c r="V21" i="6937"/>
  <c r="Z21" i="6937" s="1"/>
  <c r="P21" i="6937"/>
  <c r="V20" i="6937"/>
  <c r="W20" i="6937" s="1"/>
  <c r="R20" i="6937"/>
  <c r="P20" i="6937"/>
  <c r="V19" i="6937"/>
  <c r="Z19" i="6937" s="1"/>
  <c r="P19" i="6937"/>
  <c r="V18" i="6937"/>
  <c r="W18" i="6937"/>
  <c r="R18" i="6937"/>
  <c r="P18" i="6937"/>
  <c r="V17" i="6937"/>
  <c r="Z17" i="6937" s="1"/>
  <c r="P17" i="6937"/>
  <c r="V16" i="6937"/>
  <c r="T16" i="6937"/>
  <c r="P16" i="6937"/>
  <c r="V15" i="6937"/>
  <c r="Z15" i="6937" s="1"/>
  <c r="P15" i="6937"/>
  <c r="V14" i="6937"/>
  <c r="T14" i="6937"/>
  <c r="P14" i="6937"/>
  <c r="V13" i="6937"/>
  <c r="Z13" i="6937" s="1"/>
  <c r="P13" i="6937"/>
  <c r="V12" i="6937"/>
  <c r="W12" i="6937" s="1"/>
  <c r="R12" i="6937"/>
  <c r="P12" i="6937"/>
  <c r="V11" i="6937"/>
  <c r="P11" i="6937"/>
  <c r="V10" i="6937"/>
  <c r="W10" i="6937" s="1"/>
  <c r="R10" i="6937"/>
  <c r="P10" i="6937"/>
  <c r="V9" i="6937"/>
  <c r="Z9" i="6937" s="1"/>
  <c r="P9" i="6937"/>
  <c r="V8" i="6937"/>
  <c r="W8" i="6937" s="1"/>
  <c r="T8" i="6937"/>
  <c r="P8" i="6937"/>
  <c r="V7" i="6937"/>
  <c r="Z7" i="6937" s="1"/>
  <c r="P7" i="6937"/>
  <c r="V6" i="6937"/>
  <c r="W6" i="6937" s="1"/>
  <c r="T6" i="6937"/>
  <c r="P6" i="6937"/>
  <c r="V5" i="6937"/>
  <c r="Z5" i="6937" s="1"/>
  <c r="P5" i="6937"/>
  <c r="V4" i="6937"/>
  <c r="W4" i="6937" s="1"/>
  <c r="R4" i="6937"/>
  <c r="P4" i="6937"/>
  <c r="V3" i="6937"/>
  <c r="Z3" i="6937" s="1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Z32" i="6936"/>
  <c r="P32" i="6936"/>
  <c r="V31" i="6936"/>
  <c r="Z31" i="6936" s="1"/>
  <c r="P31" i="6936"/>
  <c r="V30" i="6936"/>
  <c r="W30" i="6936" s="1"/>
  <c r="R30" i="6936"/>
  <c r="T30" i="6936" s="1"/>
  <c r="P30" i="6936"/>
  <c r="V29" i="6936"/>
  <c r="P29" i="6936"/>
  <c r="V28" i="6936"/>
  <c r="R28" i="6936"/>
  <c r="T28" i="6936" s="1"/>
  <c r="P28" i="6936"/>
  <c r="V27" i="6936"/>
  <c r="Z27" i="6936"/>
  <c r="P27" i="6936"/>
  <c r="V26" i="6936"/>
  <c r="Z26" i="6936" s="1"/>
  <c r="R26" i="6936"/>
  <c r="T26" i="6936" s="1"/>
  <c r="P26" i="6936"/>
  <c r="V25" i="6936"/>
  <c r="Z25" i="6936" s="1"/>
  <c r="P25" i="6936"/>
  <c r="V24" i="6936"/>
  <c r="R24" i="6936"/>
  <c r="T24" i="6936" s="1"/>
  <c r="P24" i="6936"/>
  <c r="V23" i="6936"/>
  <c r="Y23" i="6936" s="1"/>
  <c r="P23" i="6936"/>
  <c r="V22" i="6936"/>
  <c r="Z22" i="6936" s="1"/>
  <c r="R22" i="6936"/>
  <c r="T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Z18" i="6936" s="1"/>
  <c r="P18" i="6936"/>
  <c r="V17" i="6936"/>
  <c r="Z17" i="6936" s="1"/>
  <c r="P17" i="6936"/>
  <c r="V16" i="6936"/>
  <c r="R16" i="6936"/>
  <c r="T16" i="6936" s="1"/>
  <c r="P16" i="6936"/>
  <c r="V15" i="6936"/>
  <c r="P15" i="6936"/>
  <c r="V14" i="6936"/>
  <c r="Z14" i="6936" s="1"/>
  <c r="T14" i="6936"/>
  <c r="P14" i="6936"/>
  <c r="V13" i="6936"/>
  <c r="P13" i="6936"/>
  <c r="V12" i="6936"/>
  <c r="R12" i="6936"/>
  <c r="T12" i="6936" s="1"/>
  <c r="P12" i="6936"/>
  <c r="V11" i="6936"/>
  <c r="Z11" i="6936" s="1"/>
  <c r="P11" i="6936"/>
  <c r="V10" i="6936"/>
  <c r="W10" i="6936" s="1"/>
  <c r="AA10" i="6936" s="1"/>
  <c r="R10" i="6936"/>
  <c r="T10" i="6936" s="1"/>
  <c r="P10" i="6936"/>
  <c r="V9" i="6936"/>
  <c r="Z9" i="6936" s="1"/>
  <c r="P9" i="6936"/>
  <c r="V8" i="6936"/>
  <c r="R8" i="6936"/>
  <c r="T8" i="6936" s="1"/>
  <c r="P8" i="6936"/>
  <c r="V7" i="6936"/>
  <c r="P7" i="6936"/>
  <c r="V6" i="6936"/>
  <c r="R6" i="6936"/>
  <c r="T6" i="6936" s="1"/>
  <c r="P6" i="6936"/>
  <c r="V5" i="6936"/>
  <c r="P5" i="6936"/>
  <c r="V4" i="6936"/>
  <c r="W4" i="6936" s="1"/>
  <c r="R4" i="6936"/>
  <c r="T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/>
  <c r="T30" i="6942"/>
  <c r="P30" i="6942"/>
  <c r="V29" i="6942"/>
  <c r="Z29" i="6942"/>
  <c r="P29" i="6942"/>
  <c r="W28" i="6942"/>
  <c r="V28" i="6942"/>
  <c r="R28" i="6942"/>
  <c r="T28" i="6942" s="1"/>
  <c r="P28" i="6942"/>
  <c r="V27" i="6942"/>
  <c r="Z27" i="6942" s="1"/>
  <c r="P27" i="6942"/>
  <c r="V26" i="6942"/>
  <c r="W26" i="6942" s="1"/>
  <c r="AA26" i="6942" s="1"/>
  <c r="R26" i="6942"/>
  <c r="T26" i="6942" s="1"/>
  <c r="P26" i="6942"/>
  <c r="V25" i="6942"/>
  <c r="Z25" i="6942" s="1"/>
  <c r="P25" i="6942"/>
  <c r="V24" i="6942"/>
  <c r="Z24" i="6942" s="1"/>
  <c r="T24" i="6942"/>
  <c r="P24" i="6942"/>
  <c r="V23" i="6942"/>
  <c r="Z23" i="6942"/>
  <c r="P23" i="6942"/>
  <c r="V22" i="6942"/>
  <c r="W22" i="6942" s="1"/>
  <c r="T22" i="6942"/>
  <c r="P22" i="6942"/>
  <c r="V21" i="6942"/>
  <c r="P21" i="6942"/>
  <c r="V20" i="6942"/>
  <c r="W20" i="6942" s="1"/>
  <c r="R20" i="6942"/>
  <c r="T20" i="6942" s="1"/>
  <c r="P20" i="6942"/>
  <c r="V19" i="6942"/>
  <c r="Z19" i="6942"/>
  <c r="P19" i="6942"/>
  <c r="V18" i="6942"/>
  <c r="W18" i="6942" s="1"/>
  <c r="R18" i="6942"/>
  <c r="T18" i="6942" s="1"/>
  <c r="P18" i="6942"/>
  <c r="V17" i="6942"/>
  <c r="Z17" i="6942" s="1"/>
  <c r="P17" i="6942"/>
  <c r="V16" i="6942"/>
  <c r="W16" i="6942" s="1"/>
  <c r="T16" i="6942"/>
  <c r="AA16" i="6942" s="1"/>
  <c r="P16" i="6942"/>
  <c r="V15" i="6942"/>
  <c r="Z15" i="6942" s="1"/>
  <c r="P15" i="6942"/>
  <c r="V14" i="6942"/>
  <c r="W14" i="6942" s="1"/>
  <c r="AA14" i="6942" s="1"/>
  <c r="T14" i="6942"/>
  <c r="P14" i="6942"/>
  <c r="V13" i="6942"/>
  <c r="Z13" i="6942"/>
  <c r="P13" i="6942"/>
  <c r="V12" i="6942"/>
  <c r="W12" i="6942" s="1"/>
  <c r="P12" i="6942"/>
  <c r="V11" i="6942"/>
  <c r="W11" i="6942" s="1"/>
  <c r="P11" i="6942"/>
  <c r="V10" i="6942"/>
  <c r="W10" i="6942"/>
  <c r="AA10" i="6942" s="1"/>
  <c r="R10" i="6942"/>
  <c r="T10" i="6942" s="1"/>
  <c r="P10" i="6942"/>
  <c r="V9" i="6942"/>
  <c r="Z9" i="6942"/>
  <c r="P9" i="6942"/>
  <c r="W8" i="6942"/>
  <c r="V8" i="6942"/>
  <c r="Z8" i="6942"/>
  <c r="T8" i="6942"/>
  <c r="P8" i="6942"/>
  <c r="V7" i="6942"/>
  <c r="Z7" i="6942" s="1"/>
  <c r="P7" i="6942"/>
  <c r="V6" i="6942"/>
  <c r="W6" i="6942" s="1"/>
  <c r="T6" i="6942"/>
  <c r="P6" i="6942"/>
  <c r="V5" i="6942"/>
  <c r="Z5" i="6942" s="1"/>
  <c r="P5" i="6942"/>
  <c r="V4" i="6942"/>
  <c r="Y4" i="6942" s="1"/>
  <c r="T4" i="6942"/>
  <c r="P4" i="6942"/>
  <c r="V3" i="6942"/>
  <c r="W3" i="6942" s="1"/>
  <c r="P3" i="6942"/>
  <c r="E37" i="6931"/>
  <c r="B37" i="6931"/>
  <c r="G38" i="6931"/>
  <c r="E38" i="6931"/>
  <c r="B40" i="6931" s="1"/>
  <c r="B38" i="6931"/>
  <c r="G37" i="6931"/>
  <c r="D37" i="6931"/>
  <c r="C37" i="6931"/>
  <c r="Y30" i="6936"/>
  <c r="Y30" i="6937"/>
  <c r="Y4" i="6935"/>
  <c r="Y8" i="6935"/>
  <c r="Y14" i="6935"/>
  <c r="Y26" i="6935"/>
  <c r="Y28" i="6935"/>
  <c r="Y30" i="6935"/>
  <c r="Y32" i="6935"/>
  <c r="R3" i="6935"/>
  <c r="Y3" i="6935" s="1"/>
  <c r="W3" i="6935"/>
  <c r="Z3" i="6935"/>
  <c r="R5" i="6935"/>
  <c r="T5" i="6935" s="1"/>
  <c r="W5" i="6935"/>
  <c r="R7" i="6935"/>
  <c r="T7" i="6935" s="1"/>
  <c r="W7" i="6935"/>
  <c r="R9" i="6935"/>
  <c r="T9" i="6935" s="1"/>
  <c r="AA9" i="6935" s="1"/>
  <c r="W9" i="6935"/>
  <c r="R13" i="6935"/>
  <c r="T13" i="6935" s="1"/>
  <c r="W13" i="6935"/>
  <c r="R15" i="6935"/>
  <c r="T15" i="6935" s="1"/>
  <c r="W15" i="6935"/>
  <c r="R17" i="6935"/>
  <c r="T17" i="6935" s="1"/>
  <c r="W17" i="6935"/>
  <c r="R19" i="6935"/>
  <c r="T19" i="6935" s="1"/>
  <c r="AA19" i="6935" s="1"/>
  <c r="W19" i="6935"/>
  <c r="R21" i="6935"/>
  <c r="T21" i="6935" s="1"/>
  <c r="AA21" i="6935" s="1"/>
  <c r="W21" i="6935"/>
  <c r="R23" i="6935"/>
  <c r="W23" i="6935"/>
  <c r="R25" i="6935"/>
  <c r="T25" i="6935" s="1"/>
  <c r="R27" i="6935"/>
  <c r="T27" i="6935" s="1"/>
  <c r="W27" i="6935"/>
  <c r="R29" i="6935"/>
  <c r="T29" i="6935" s="1"/>
  <c r="W29" i="6935"/>
  <c r="R31" i="6935"/>
  <c r="T31" i="6935" s="1"/>
  <c r="W31" i="6935"/>
  <c r="R33" i="6935"/>
  <c r="T33" i="6935" s="1"/>
  <c r="W33" i="6935"/>
  <c r="R3" i="6937"/>
  <c r="R5" i="6937"/>
  <c r="T5" i="6937" s="1"/>
  <c r="AA5" i="6937" s="1"/>
  <c r="W5" i="6937"/>
  <c r="R7" i="6937"/>
  <c r="T7" i="6937" s="1"/>
  <c r="AA7" i="6937" s="1"/>
  <c r="W7" i="6937"/>
  <c r="R9" i="6937"/>
  <c r="T9" i="6937" s="1"/>
  <c r="W9" i="6937"/>
  <c r="R11" i="6937"/>
  <c r="T11" i="6937"/>
  <c r="R13" i="6937"/>
  <c r="Y13" i="6937" s="1"/>
  <c r="T13" i="6937"/>
  <c r="AA13" i="6937" s="1"/>
  <c r="W13" i="6937"/>
  <c r="R15" i="6937"/>
  <c r="T15" i="6937"/>
  <c r="W15" i="6937"/>
  <c r="R17" i="6937"/>
  <c r="T17" i="6937"/>
  <c r="AA17" i="6937" s="1"/>
  <c r="W17" i="6937"/>
  <c r="R19" i="6937"/>
  <c r="Y19" i="6937"/>
  <c r="W19" i="6937"/>
  <c r="R21" i="6937"/>
  <c r="T21" i="6937" s="1"/>
  <c r="W21" i="6937"/>
  <c r="R23" i="6937"/>
  <c r="W23" i="6937"/>
  <c r="R25" i="6937"/>
  <c r="T25" i="6937" s="1"/>
  <c r="W25" i="6937"/>
  <c r="R27" i="6937"/>
  <c r="T27" i="6937" s="1"/>
  <c r="R29" i="6937"/>
  <c r="W29" i="6937"/>
  <c r="R31" i="6937"/>
  <c r="T31" i="6937" s="1"/>
  <c r="W31" i="6937"/>
  <c r="R33" i="6937"/>
  <c r="T33" i="6937" s="1"/>
  <c r="AA33" i="6937" s="1"/>
  <c r="W33" i="6937"/>
  <c r="R3" i="6936"/>
  <c r="Z3" i="6936"/>
  <c r="R5" i="6936"/>
  <c r="T5" i="6936" s="1"/>
  <c r="W5" i="6936"/>
  <c r="R7" i="6936"/>
  <c r="T7" i="6936" s="1"/>
  <c r="W7" i="6936"/>
  <c r="R9" i="6936"/>
  <c r="T9" i="6936" s="1"/>
  <c r="AA9" i="6936" s="1"/>
  <c r="W9" i="6936"/>
  <c r="R11" i="6936"/>
  <c r="T11" i="6936" s="1"/>
  <c r="W11" i="6936"/>
  <c r="R13" i="6936"/>
  <c r="W13" i="6936"/>
  <c r="R15" i="6936"/>
  <c r="T15" i="6936" s="1"/>
  <c r="W15" i="6936"/>
  <c r="R17" i="6936"/>
  <c r="W17" i="6936"/>
  <c r="R19" i="6936"/>
  <c r="T19" i="6936" s="1"/>
  <c r="W19" i="6936"/>
  <c r="R21" i="6936"/>
  <c r="T21" i="6936" s="1"/>
  <c r="AA21" i="6936" s="1"/>
  <c r="W21" i="6936"/>
  <c r="R23" i="6936"/>
  <c r="T23" i="6936" s="1"/>
  <c r="R25" i="6936"/>
  <c r="T25" i="6936" s="1"/>
  <c r="W25" i="6936"/>
  <c r="R27" i="6936"/>
  <c r="T27" i="6936" s="1"/>
  <c r="W27" i="6936"/>
  <c r="R29" i="6936"/>
  <c r="W29" i="6936"/>
  <c r="R31" i="6936"/>
  <c r="T31" i="6936" s="1"/>
  <c r="W31" i="6936"/>
  <c r="R33" i="6936"/>
  <c r="W33" i="6936"/>
  <c r="Y8" i="6942"/>
  <c r="Y10" i="6942"/>
  <c r="Y14" i="6942"/>
  <c r="Y16" i="6942"/>
  <c r="Y18" i="6942"/>
  <c r="Y20" i="6942"/>
  <c r="Y22" i="6942"/>
  <c r="Y24" i="6942"/>
  <c r="Y28" i="6942"/>
  <c r="Y30" i="6942"/>
  <c r="Y32" i="6942"/>
  <c r="AA18" i="6942"/>
  <c r="AA22" i="6942"/>
  <c r="AA30" i="6942"/>
  <c r="AA8" i="6942"/>
  <c r="AA20" i="6942"/>
  <c r="R3" i="6942"/>
  <c r="Z3" i="6942"/>
  <c r="R5" i="6942"/>
  <c r="T5" i="6942" s="1"/>
  <c r="W5" i="6942"/>
  <c r="R7" i="6942"/>
  <c r="T7" i="6942" s="1"/>
  <c r="W7" i="6942"/>
  <c r="R9" i="6942"/>
  <c r="T9" i="6942"/>
  <c r="W9" i="6942"/>
  <c r="R11" i="6942"/>
  <c r="T11" i="6942" s="1"/>
  <c r="R13" i="6942"/>
  <c r="T13" i="6942" s="1"/>
  <c r="W13" i="6942"/>
  <c r="R15" i="6942"/>
  <c r="T15" i="6942" s="1"/>
  <c r="W15" i="6942"/>
  <c r="R17" i="6942"/>
  <c r="W17" i="6942"/>
  <c r="R19" i="6942"/>
  <c r="T19" i="6942" s="1"/>
  <c r="W19" i="6942"/>
  <c r="W21" i="6942"/>
  <c r="R23" i="6942"/>
  <c r="T23" i="6942" s="1"/>
  <c r="W23" i="6942"/>
  <c r="R25" i="6942"/>
  <c r="T25" i="6942" s="1"/>
  <c r="AA25" i="6942" s="1"/>
  <c r="W25" i="6942"/>
  <c r="R27" i="6942"/>
  <c r="T27" i="6942"/>
  <c r="W27" i="6942"/>
  <c r="R29" i="6942"/>
  <c r="T29" i="6942" s="1"/>
  <c r="W29" i="6942"/>
  <c r="R31" i="6942"/>
  <c r="T31" i="6942" s="1"/>
  <c r="W31" i="6942"/>
  <c r="R33" i="6942"/>
  <c r="T33" i="6942" s="1"/>
  <c r="AA33" i="6942" s="1"/>
  <c r="W33" i="6942"/>
  <c r="Y31" i="6935"/>
  <c r="Y15" i="6935"/>
  <c r="Y21" i="6935"/>
  <c r="Y17" i="6935"/>
  <c r="Y13" i="6935"/>
  <c r="Y9" i="6935"/>
  <c r="Y5" i="6935"/>
  <c r="Y7" i="6935"/>
  <c r="Y19" i="6935"/>
  <c r="T3" i="6935"/>
  <c r="Y31" i="6937"/>
  <c r="Y15" i="6937"/>
  <c r="Y7" i="6937"/>
  <c r="Y33" i="6937"/>
  <c r="Y17" i="6937"/>
  <c r="Y9" i="6937"/>
  <c r="Y5" i="6937"/>
  <c r="T3" i="6937"/>
  <c r="T3" i="6936"/>
  <c r="Y27" i="6936"/>
  <c r="Y19" i="6936"/>
  <c r="Y25" i="6936"/>
  <c r="Y7" i="6936"/>
  <c r="Y15" i="6942"/>
  <c r="Y29" i="6942"/>
  <c r="Y9" i="6942"/>
  <c r="Y27" i="6942"/>
  <c r="Y19" i="6942"/>
  <c r="Y7" i="6942"/>
  <c r="AM10" i="6935"/>
  <c r="AN10" i="6935"/>
  <c r="AO10" i="6935" s="1"/>
  <c r="AM9" i="6935"/>
  <c r="AN9" i="6935" s="1"/>
  <c r="AO9" i="6935" s="1"/>
  <c r="AM13" i="6935"/>
  <c r="AN13" i="6935" s="1"/>
  <c r="AO13" i="6935" s="1"/>
  <c r="AM18" i="6935"/>
  <c r="AN18" i="6935" s="1"/>
  <c r="AO18" i="6935" s="1"/>
  <c r="AM17" i="6935"/>
  <c r="AN17" i="6935" s="1"/>
  <c r="AO17" i="6935" s="1"/>
  <c r="AM22" i="6935"/>
  <c r="AN22" i="6935"/>
  <c r="AO22" i="6935" s="1"/>
  <c r="AM21" i="6935"/>
  <c r="AN21" i="6935" s="1"/>
  <c r="AO21" i="6935" s="1"/>
  <c r="AM26" i="6935"/>
  <c r="AN26" i="6935" s="1"/>
  <c r="AO26" i="6935" s="1"/>
  <c r="AM25" i="6935"/>
  <c r="AN25" i="6935" s="1"/>
  <c r="AO25" i="6935" s="1"/>
  <c r="AM8" i="6935"/>
  <c r="AN8" i="6935"/>
  <c r="AO8" i="6935" s="1"/>
  <c r="AM7" i="6935"/>
  <c r="AN7" i="6935" s="1"/>
  <c r="AO7" i="6935" s="1"/>
  <c r="AM12" i="6935"/>
  <c r="AN12" i="6935" s="1"/>
  <c r="AO12" i="6935" s="1"/>
  <c r="AM11" i="6935"/>
  <c r="AN11" i="6935" s="1"/>
  <c r="AO11" i="6935" s="1"/>
  <c r="AM16" i="6935"/>
  <c r="AN16" i="6935" s="1"/>
  <c r="AO16" i="6935" s="1"/>
  <c r="AM15" i="6935"/>
  <c r="AN15" i="6935" s="1"/>
  <c r="AO15" i="6935" s="1"/>
  <c r="AM20" i="6935"/>
  <c r="AN20" i="6935" s="1"/>
  <c r="AO20" i="6935" s="1"/>
  <c r="AM19" i="6935"/>
  <c r="AN19" i="6935" s="1"/>
  <c r="AO19" i="6935" s="1"/>
  <c r="AM28" i="6935"/>
  <c r="AN28" i="6935" s="1"/>
  <c r="AO28" i="6935" s="1"/>
  <c r="AM27" i="6935"/>
  <c r="AN27" i="6935" s="1"/>
  <c r="AO27" i="6935" s="1"/>
  <c r="AM32" i="6935"/>
  <c r="AN32" i="6935" s="1"/>
  <c r="AO32" i="6935" s="1"/>
  <c r="AM31" i="6935"/>
  <c r="AN31" i="6935" s="1"/>
  <c r="AO31" i="6935" s="1"/>
  <c r="AM6" i="6937"/>
  <c r="AN6" i="6937" s="1"/>
  <c r="AO6" i="6937" s="1"/>
  <c r="AM10" i="6937"/>
  <c r="AN10" i="6937" s="1"/>
  <c r="AO10" i="6937" s="1"/>
  <c r="AM9" i="6937"/>
  <c r="AN9" i="6937" s="1"/>
  <c r="AO9" i="6937"/>
  <c r="AM14" i="6937"/>
  <c r="AN14" i="6937" s="1"/>
  <c r="AO14" i="6937" s="1"/>
  <c r="AM13" i="6937"/>
  <c r="AN13" i="6937"/>
  <c r="AO13" i="6937" s="1"/>
  <c r="AM18" i="6937"/>
  <c r="AN18" i="6937" s="1"/>
  <c r="AO18" i="6937" s="1"/>
  <c r="AM17" i="6937"/>
  <c r="AN17" i="6937" s="1"/>
  <c r="AO17" i="6937" s="1"/>
  <c r="AM22" i="6937"/>
  <c r="AN22" i="6937" s="1"/>
  <c r="AO22" i="6937" s="1"/>
  <c r="AM26" i="6937"/>
  <c r="AN26" i="6937" s="1"/>
  <c r="AO26" i="6937" s="1"/>
  <c r="AM25" i="6937"/>
  <c r="AN25" i="6937" s="1"/>
  <c r="AO25" i="6937" s="1"/>
  <c r="AM30" i="6937"/>
  <c r="AN30" i="6937"/>
  <c r="AO30" i="6937" s="1"/>
  <c r="AM29" i="6937"/>
  <c r="AN29" i="6937" s="1"/>
  <c r="AO29" i="6937" s="1"/>
  <c r="AM33" i="6937"/>
  <c r="AN33" i="6937" s="1"/>
  <c r="AO33" i="6937" s="1"/>
  <c r="AM8" i="6937"/>
  <c r="AN8" i="6937" s="1"/>
  <c r="AO8" i="6937" s="1"/>
  <c r="AM7" i="6937"/>
  <c r="AN7" i="6937" s="1"/>
  <c r="AO7" i="6937" s="1"/>
  <c r="AM12" i="6937"/>
  <c r="AN12" i="6937" s="1"/>
  <c r="AO12" i="6937"/>
  <c r="AM11" i="6937"/>
  <c r="AN11" i="6937" s="1"/>
  <c r="AO11" i="6937" s="1"/>
  <c r="AM16" i="6937"/>
  <c r="AN16" i="6937"/>
  <c r="AO16" i="6937" s="1"/>
  <c r="AM15" i="6937"/>
  <c r="AN15" i="6937" s="1"/>
  <c r="AO15" i="6937" s="1"/>
  <c r="AM19" i="6937"/>
  <c r="AN19" i="6937" s="1"/>
  <c r="AO19" i="6937" s="1"/>
  <c r="AM24" i="6937"/>
  <c r="AN24" i="6937"/>
  <c r="AO24" i="6937" s="1"/>
  <c r="AM23" i="6937"/>
  <c r="AN23" i="6937" s="1"/>
  <c r="AO23" i="6937" s="1"/>
  <c r="AM28" i="6937"/>
  <c r="AN28" i="6937" s="1"/>
  <c r="AO28" i="6937"/>
  <c r="AM27" i="6937"/>
  <c r="AN27" i="6937" s="1"/>
  <c r="AO27" i="6937" s="1"/>
  <c r="AM32" i="6937"/>
  <c r="AN32" i="6937" s="1"/>
  <c r="AO32" i="6937" s="1"/>
  <c r="AM31" i="6937"/>
  <c r="AN31" i="6937" s="1"/>
  <c r="AO31" i="6937" s="1"/>
  <c r="AM5" i="6936"/>
  <c r="AN5" i="6936" s="1"/>
  <c r="AO5" i="6936"/>
  <c r="AM9" i="6936"/>
  <c r="AN9" i="6936"/>
  <c r="AO9" i="6936" s="1"/>
  <c r="AM14" i="6936"/>
  <c r="AN14" i="6936" s="1"/>
  <c r="AO14" i="6936" s="1"/>
  <c r="AM13" i="6936"/>
  <c r="AN13" i="6936" s="1"/>
  <c r="AO13" i="6936" s="1"/>
  <c r="AM18" i="6936"/>
  <c r="AN18" i="6936" s="1"/>
  <c r="AO18" i="6936" s="1"/>
  <c r="AM17" i="6936"/>
  <c r="AN17" i="6936" s="1"/>
  <c r="AO17" i="6936" s="1"/>
  <c r="AM22" i="6936"/>
  <c r="AN22" i="6936" s="1"/>
  <c r="AO22" i="6936" s="1"/>
  <c r="AM21" i="6936"/>
  <c r="AN21" i="6936" s="1"/>
  <c r="AO21" i="6936" s="1"/>
  <c r="AM26" i="6936"/>
  <c r="AN26" i="6936" s="1"/>
  <c r="AO26" i="6936" s="1"/>
  <c r="AM25" i="6936"/>
  <c r="AN25" i="6936" s="1"/>
  <c r="AO25" i="6936" s="1"/>
  <c r="AM33" i="6936"/>
  <c r="AN33" i="6936" s="1"/>
  <c r="AO33" i="6936" s="1"/>
  <c r="AM3" i="6936"/>
  <c r="AN3" i="6936" s="1"/>
  <c r="AM8" i="6936"/>
  <c r="AN8" i="6936" s="1"/>
  <c r="AO8" i="6936" s="1"/>
  <c r="AM7" i="6936"/>
  <c r="AN7" i="6936" s="1"/>
  <c r="AO7" i="6936" s="1"/>
  <c r="AM12" i="6936"/>
  <c r="AN12" i="6936" s="1"/>
  <c r="AO12" i="6936" s="1"/>
  <c r="AM11" i="6936"/>
  <c r="AN11" i="6936" s="1"/>
  <c r="AO11" i="6936" s="1"/>
  <c r="AM16" i="6936"/>
  <c r="AN16" i="6936" s="1"/>
  <c r="AO16" i="6936" s="1"/>
  <c r="AM15" i="6936"/>
  <c r="AN15" i="6936" s="1"/>
  <c r="AO15" i="6936" s="1"/>
  <c r="AM20" i="6936"/>
  <c r="AN20" i="6936" s="1"/>
  <c r="AO20" i="6936" s="1"/>
  <c r="AM19" i="6936"/>
  <c r="AN19" i="6936" s="1"/>
  <c r="AO19" i="6936" s="1"/>
  <c r="AM24" i="6936"/>
  <c r="AN24" i="6936" s="1"/>
  <c r="AO24" i="6936" s="1"/>
  <c r="AM23" i="6936"/>
  <c r="AN23" i="6936"/>
  <c r="AO23" i="6936" s="1"/>
  <c r="AM28" i="6936"/>
  <c r="AN28" i="6936" s="1"/>
  <c r="AO28" i="6936" s="1"/>
  <c r="AM27" i="6936"/>
  <c r="AN27" i="6936" s="1"/>
  <c r="AO27" i="6936" s="1"/>
  <c r="AM32" i="6936"/>
  <c r="AN32" i="6936"/>
  <c r="AO32" i="6936" s="1"/>
  <c r="AM31" i="6936"/>
  <c r="AN31" i="6936" s="1"/>
  <c r="AO31" i="6936" s="1"/>
  <c r="T19" i="6937"/>
  <c r="AA19" i="6937" s="1"/>
  <c r="W8" i="6936"/>
  <c r="Y8" i="6936"/>
  <c r="W12" i="6936"/>
  <c r="AA12" i="6936" s="1"/>
  <c r="Y12" i="6936"/>
  <c r="W16" i="6936"/>
  <c r="Y16" i="6936"/>
  <c r="W20" i="6936"/>
  <c r="AA20" i="6936" s="1"/>
  <c r="Y20" i="6936"/>
  <c r="W24" i="6936"/>
  <c r="Y24" i="6936"/>
  <c r="W28" i="6936"/>
  <c r="AA28" i="6936"/>
  <c r="Y28" i="6936"/>
  <c r="Z4" i="6936"/>
  <c r="L45" i="6936"/>
  <c r="W6" i="6936"/>
  <c r="AA6" i="6936"/>
  <c r="Y6" i="6936"/>
  <c r="W14" i="6936"/>
  <c r="AA14" i="6936" s="1"/>
  <c r="Y14" i="6936"/>
  <c r="W18" i="6936"/>
  <c r="AA18" i="6936" s="1"/>
  <c r="Y18" i="6936"/>
  <c r="W22" i="6936"/>
  <c r="AA22" i="6936" s="1"/>
  <c r="Y22" i="6936"/>
  <c r="W26" i="6936"/>
  <c r="AA26" i="6936" s="1"/>
  <c r="Y26" i="6936"/>
  <c r="Y4" i="6936"/>
  <c r="Z8" i="6936"/>
  <c r="Z12" i="6936"/>
  <c r="Z16" i="6936"/>
  <c r="Z20" i="6936"/>
  <c r="Z24" i="6936"/>
  <c r="Z28" i="6936"/>
  <c r="W30" i="6937"/>
  <c r="AA30" i="6937" s="1"/>
  <c r="Y32" i="6937"/>
  <c r="W32" i="6937"/>
  <c r="AA32" i="6937" s="1"/>
  <c r="W6" i="6935"/>
  <c r="W10" i="6935"/>
  <c r="W14" i="6935"/>
  <c r="AA14" i="6935" s="1"/>
  <c r="W18" i="6935"/>
  <c r="W22" i="6935"/>
  <c r="W26" i="6935"/>
  <c r="Z30" i="6935"/>
  <c r="Z21" i="6935"/>
  <c r="Z10" i="6942"/>
  <c r="Z14" i="6942"/>
  <c r="Z18" i="6942"/>
  <c r="Z22" i="6942"/>
  <c r="Z26" i="6942"/>
  <c r="Z30" i="6942"/>
  <c r="Z4" i="6937"/>
  <c r="Z8" i="6937"/>
  <c r="Z10" i="6937"/>
  <c r="Z12" i="6937"/>
  <c r="Z14" i="6937"/>
  <c r="Z16" i="6937"/>
  <c r="Z18" i="6937"/>
  <c r="Z20" i="6937"/>
  <c r="Z22" i="6937"/>
  <c r="Z24" i="6937"/>
  <c r="Z26" i="6937"/>
  <c r="Z8" i="6935"/>
  <c r="Z16" i="6935"/>
  <c r="Z32" i="6935"/>
  <c r="Z31" i="6935"/>
  <c r="Z29" i="6935"/>
  <c r="AM33" i="6935" l="1"/>
  <c r="AN33" i="6935" s="1"/>
  <c r="AO33" i="6935" s="1"/>
  <c r="Z33" i="6935"/>
  <c r="AA32" i="6935"/>
  <c r="AM30" i="6935"/>
  <c r="AN30" i="6935" s="1"/>
  <c r="AO30" i="6935" s="1"/>
  <c r="AM29" i="6935"/>
  <c r="AN29" i="6935" s="1"/>
  <c r="AO29" i="6935" s="1"/>
  <c r="Z28" i="6935"/>
  <c r="AA28" i="6935"/>
  <c r="AA27" i="6935"/>
  <c r="AA26" i="6935"/>
  <c r="Y25" i="6935"/>
  <c r="AA25" i="6935"/>
  <c r="AM23" i="6935"/>
  <c r="AN23" i="6935" s="1"/>
  <c r="AO23" i="6935" s="1"/>
  <c r="AM24" i="6935"/>
  <c r="AN24" i="6935" s="1"/>
  <c r="AO24" i="6935" s="1"/>
  <c r="AM14" i="6935"/>
  <c r="AN14" i="6935" s="1"/>
  <c r="AO14" i="6935" s="1"/>
  <c r="Y12" i="6935"/>
  <c r="AJ36" i="6935"/>
  <c r="AA7" i="6935"/>
  <c r="L45" i="6935"/>
  <c r="AM5" i="6935"/>
  <c r="AN5" i="6935" s="1"/>
  <c r="AO5" i="6935" s="1"/>
  <c r="AM6" i="6935"/>
  <c r="AN6" i="6935" s="1"/>
  <c r="AO6" i="6935" s="1"/>
  <c r="W4" i="6935"/>
  <c r="AA4" i="6935" s="1"/>
  <c r="AM4" i="6935"/>
  <c r="AN4" i="6935" s="1"/>
  <c r="AO4" i="6935" s="1"/>
  <c r="AM3" i="6935"/>
  <c r="AN3" i="6935" s="1"/>
  <c r="M44" i="6935"/>
  <c r="Z28" i="6937"/>
  <c r="AA25" i="6937"/>
  <c r="Y24" i="6937"/>
  <c r="Y22" i="6937"/>
  <c r="AM21" i="6937"/>
  <c r="AN21" i="6937" s="1"/>
  <c r="AO21" i="6937" s="1"/>
  <c r="AA21" i="6937"/>
  <c r="AM20" i="6937"/>
  <c r="AN20" i="6937" s="1"/>
  <c r="AO20" i="6937" s="1"/>
  <c r="M44" i="6937"/>
  <c r="AA15" i="6937"/>
  <c r="AA9" i="6937"/>
  <c r="Y8" i="6937"/>
  <c r="Z6" i="6937"/>
  <c r="Y6" i="6937"/>
  <c r="AM5" i="6937"/>
  <c r="AN5" i="6937" s="1"/>
  <c r="AO5" i="6937" s="1"/>
  <c r="AJ36" i="6937"/>
  <c r="AM3" i="6937"/>
  <c r="AN3" i="6937" s="1"/>
  <c r="AO3" i="6937" s="1"/>
  <c r="AM4" i="6937"/>
  <c r="AN4" i="6937" s="1"/>
  <c r="AO4" i="6937" s="1"/>
  <c r="W3" i="6937"/>
  <c r="AA3" i="6937" s="1"/>
  <c r="Y3" i="6937"/>
  <c r="Z30" i="6936"/>
  <c r="AA30" i="6936"/>
  <c r="AM29" i="6936"/>
  <c r="AN29" i="6936" s="1"/>
  <c r="AO29" i="6936" s="1"/>
  <c r="AM30" i="6936"/>
  <c r="AN30" i="6936" s="1"/>
  <c r="AO30" i="6936" s="1"/>
  <c r="W23" i="6936"/>
  <c r="Y11" i="6936"/>
  <c r="Y10" i="6936"/>
  <c r="Z10" i="6936"/>
  <c r="AM10" i="6936"/>
  <c r="AN10" i="6936" s="1"/>
  <c r="AO10" i="6936" s="1"/>
  <c r="AM6" i="6936"/>
  <c r="AN6" i="6936" s="1"/>
  <c r="AO6" i="6936" s="1"/>
  <c r="AJ36" i="6936"/>
  <c r="W36" i="6936"/>
  <c r="M44" i="6936"/>
  <c r="AM4" i="6936"/>
  <c r="AN4" i="6936" s="1"/>
  <c r="AO4" i="6936" s="1"/>
  <c r="AA3" i="6936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J30" i="6942"/>
  <c r="AM30" i="6942"/>
  <c r="AN30" i="6942" s="1"/>
  <c r="AO30" i="6942" s="1"/>
  <c r="AA29" i="6942"/>
  <c r="AM29" i="6942"/>
  <c r="AN29" i="6942" s="1"/>
  <c r="AO29" i="6942" s="1"/>
  <c r="AA28" i="6942"/>
  <c r="AJ28" i="6942"/>
  <c r="AM28" i="6942"/>
  <c r="AN28" i="6942" s="1"/>
  <c r="AO28" i="6942" s="1"/>
  <c r="AJ27" i="6942"/>
  <c r="AM27" i="6942"/>
  <c r="AN27" i="6942" s="1"/>
  <c r="AO27" i="6942" s="1"/>
  <c r="Y26" i="6942"/>
  <c r="AJ26" i="6942"/>
  <c r="AM26" i="6942"/>
  <c r="AN26" i="6942" s="1"/>
  <c r="AO26" i="6942" s="1"/>
  <c r="AM25" i="6942"/>
  <c r="AN25" i="6942" s="1"/>
  <c r="AO25" i="6942" s="1"/>
  <c r="W24" i="6942"/>
  <c r="AA24" i="6942" s="1"/>
  <c r="AJ24" i="6942"/>
  <c r="AM24" i="6942"/>
  <c r="AN24" i="6942" s="1"/>
  <c r="AO24" i="6942" s="1"/>
  <c r="AJ23" i="6942"/>
  <c r="AM23" i="6942"/>
  <c r="AN23" i="6942" s="1"/>
  <c r="AO23" i="6942" s="1"/>
  <c r="AJ22" i="6942"/>
  <c r="AM22" i="6942"/>
  <c r="AN22" i="6942" s="1"/>
  <c r="AO22" i="6942" s="1"/>
  <c r="AJ21" i="6942"/>
  <c r="AJ36" i="6942" s="1"/>
  <c r="AM21" i="6942"/>
  <c r="AN21" i="6942" s="1"/>
  <c r="AO21" i="6942" s="1"/>
  <c r="AJ20" i="6942"/>
  <c r="AM20" i="6942"/>
  <c r="AN20" i="6942" s="1"/>
  <c r="AO20" i="6942" s="1"/>
  <c r="AM19" i="6942"/>
  <c r="AN19" i="6942" s="1"/>
  <c r="AO19" i="6942" s="1"/>
  <c r="AJ18" i="6942"/>
  <c r="AM18" i="6942"/>
  <c r="AN18" i="6942" s="1"/>
  <c r="AO18" i="6942" s="1"/>
  <c r="AJ17" i="6942"/>
  <c r="AM17" i="6942"/>
  <c r="AN17" i="6942" s="1"/>
  <c r="AO17" i="6942" s="1"/>
  <c r="M44" i="6942"/>
  <c r="AJ16" i="6942"/>
  <c r="AM16" i="6942"/>
  <c r="AN16" i="6942" s="1"/>
  <c r="AO16" i="6942" s="1"/>
  <c r="AJ15" i="6942"/>
  <c r="AM15" i="6942"/>
  <c r="AN15" i="6942" s="1"/>
  <c r="AO15" i="6942" s="1"/>
  <c r="AJ14" i="6942"/>
  <c r="AM14" i="6942"/>
  <c r="AN14" i="6942" s="1"/>
  <c r="AO14" i="6942" s="1"/>
  <c r="AJ13" i="6942"/>
  <c r="AM13" i="6942"/>
  <c r="AN13" i="6942" s="1"/>
  <c r="AO13" i="6942" s="1"/>
  <c r="AJ12" i="6942"/>
  <c r="AM12" i="6942"/>
  <c r="AN12" i="6942" s="1"/>
  <c r="AO12" i="6942" s="1"/>
  <c r="L44" i="6942"/>
  <c r="AJ11" i="6942"/>
  <c r="AM11" i="6942"/>
  <c r="AN11" i="6942" s="1"/>
  <c r="AO11" i="6942" s="1"/>
  <c r="AM10" i="6942"/>
  <c r="AN10" i="6942" s="1"/>
  <c r="AO10" i="6942" s="1"/>
  <c r="AJ9" i="6942"/>
  <c r="AM9" i="6942"/>
  <c r="AN9" i="6942" s="1"/>
  <c r="AO9" i="6942" s="1"/>
  <c r="AJ8" i="6942"/>
  <c r="AM8" i="6942"/>
  <c r="AN8" i="6942" s="1"/>
  <c r="AO8" i="6942" s="1"/>
  <c r="AJ7" i="6942"/>
  <c r="AM7" i="6942"/>
  <c r="AN7" i="6942" s="1"/>
  <c r="AO7" i="6942" s="1"/>
  <c r="AM6" i="6942"/>
  <c r="AN6" i="6942" s="1"/>
  <c r="AO6" i="6942" s="1"/>
  <c r="AM5" i="6942"/>
  <c r="AN5" i="6942" s="1"/>
  <c r="AO5" i="6942" s="1"/>
  <c r="W4" i="6942"/>
  <c r="AA4" i="6942" s="1"/>
  <c r="Z4" i="6942"/>
  <c r="AJ4" i="6942"/>
  <c r="AM4" i="6942"/>
  <c r="AN4" i="6942" s="1"/>
  <c r="AO4" i="6942" s="1"/>
  <c r="AM3" i="6942"/>
  <c r="AN3" i="6942" s="1"/>
  <c r="Y33" i="6935"/>
  <c r="R32" i="6936"/>
  <c r="Y31" i="6936"/>
  <c r="Y29" i="6935"/>
  <c r="AA27" i="6942"/>
  <c r="AA25" i="6936"/>
  <c r="Y25" i="6937"/>
  <c r="AA24" i="6937"/>
  <c r="Y23" i="6942"/>
  <c r="T21" i="6942"/>
  <c r="T36" i="6942" s="1"/>
  <c r="Y21" i="6942"/>
  <c r="Y21" i="6936"/>
  <c r="Y21" i="6937"/>
  <c r="Z21" i="6942"/>
  <c r="T16" i="6935"/>
  <c r="Y16" i="6935"/>
  <c r="AA16" i="6935"/>
  <c r="Y15" i="6936"/>
  <c r="T12" i="6942"/>
  <c r="AA12" i="6942" s="1"/>
  <c r="Y12" i="6942"/>
  <c r="AA12" i="6935"/>
  <c r="R36" i="6937"/>
  <c r="AA8" i="6937"/>
  <c r="Z6" i="6942"/>
  <c r="AA6" i="6942"/>
  <c r="Y6" i="6935"/>
  <c r="S36" i="6942"/>
  <c r="S36" i="6935"/>
  <c r="B39" i="6931"/>
  <c r="F37" i="6931"/>
  <c r="AO3" i="6935"/>
  <c r="AN36" i="6935"/>
  <c r="AN37" i="6935" s="1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AA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AA13" i="6935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AA8" i="6936"/>
  <c r="Z25" i="6935"/>
  <c r="AA15" i="6936"/>
  <c r="AA11" i="6936"/>
  <c r="AA7" i="6936"/>
  <c r="AA33" i="6935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Z36" i="6937"/>
  <c r="AA7" i="6942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7" l="1"/>
  <c r="AN37" i="6937" s="1"/>
  <c r="AN36" i="6936"/>
  <c r="AN37" i="6936" s="1"/>
  <c r="AA36" i="6942"/>
  <c r="AN36" i="6942"/>
  <c r="AN37" i="6942" s="1"/>
  <c r="Y32" i="6936"/>
  <c r="T32" i="6936"/>
  <c r="Z36" i="6936"/>
  <c r="Z36" i="6942"/>
  <c r="Y36" i="6942"/>
  <c r="Y36" i="6936"/>
  <c r="W36" i="6942"/>
  <c r="AA11" i="6937"/>
  <c r="W36" i="6937"/>
  <c r="T24" i="6935"/>
  <c r="AA24" i="6935" s="1"/>
  <c r="Y24" i="6935"/>
  <c r="T20" i="6935"/>
  <c r="AA20" i="6935" s="1"/>
  <c r="Y20" i="6935"/>
  <c r="T36" i="6937"/>
  <c r="AA4" i="6937"/>
  <c r="AA36" i="6937" s="1"/>
  <c r="Z36" i="6935"/>
  <c r="T22" i="6935"/>
  <c r="AA22" i="6935" s="1"/>
  <c r="Y22" i="6935"/>
  <c r="T18" i="6935"/>
  <c r="Y18" i="6935"/>
  <c r="R36" i="6935"/>
  <c r="Y36" i="6937"/>
  <c r="AA32" i="6936" l="1"/>
  <c r="AA36" i="6936" s="1"/>
  <c r="T36" i="6936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<sst xmlns="http://schemas.openxmlformats.org/spreadsheetml/2006/main" count="299" uniqueCount="77">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</sst>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20130501</v>
      </c>
      <c r="B6" s="22">
        <v>77427</v>
      </c>
      <c r="C6" s="23">
        <v>61.983270804087297</v>
      </c>
      <c r="D6" s="23">
        <v>28.453468322753899</v>
      </c>
      <c r="E6" s="24">
        <v>2850.9669607679998</v>
      </c>
      <c r="F6" s="25">
        <v>3.6821353801200003E-2</v>
      </c>
      <c r="G6" s="21"/>
    </row>
    <row r="7" spans="1:8" x14ac:dyDescent="0.2">
      <c r="A7" s="21">
        <v>20130502</v>
      </c>
      <c r="B7" s="22">
        <v>92974</v>
      </c>
      <c r="C7" s="23">
        <v>62.957086404164599</v>
      </c>
      <c r="D7" s="23">
        <v>28.3928490479787</v>
      </c>
      <c r="E7" s="24">
        <v>3355.7187262463999</v>
      </c>
      <c r="F7" s="25">
        <v>3.6093087597000001E-2</v>
      </c>
      <c r="G7" s="21"/>
    </row>
    <row r="8" spans="1:8" x14ac:dyDescent="0.2">
      <c r="A8" s="21">
        <v>20130503</v>
      </c>
      <c r="B8" s="22">
        <v>100744</v>
      </c>
      <c r="C8" s="23">
        <v>61.694066683451297</v>
      </c>
      <c r="D8" s="23">
        <v>28.031832456588699</v>
      </c>
      <c r="E8" s="24">
        <v>3762.2075685119999</v>
      </c>
      <c r="F8" s="25">
        <v>3.7344234579799997E-2</v>
      </c>
      <c r="G8" s="21"/>
    </row>
    <row r="9" spans="1:8" x14ac:dyDescent="0.2">
      <c r="A9" s="21">
        <v>20130504</v>
      </c>
      <c r="B9" s="22">
        <v>91117</v>
      </c>
      <c r="C9" s="23">
        <v>62.126223246256501</v>
      </c>
      <c r="D9" s="23">
        <v>27.958043654759699</v>
      </c>
      <c r="E9" s="24">
        <v>3458.9824973568002</v>
      </c>
      <c r="F9" s="25">
        <v>3.7961988403400003E-2</v>
      </c>
      <c r="G9" s="21"/>
    </row>
    <row r="10" spans="1:8" x14ac:dyDescent="0.2">
      <c r="A10" s="21">
        <v>20130505</v>
      </c>
      <c r="B10" s="22">
        <v>51382</v>
      </c>
      <c r="C10" s="23">
        <v>61.362863063812298</v>
      </c>
      <c r="D10" s="23">
        <v>27.959902922312398</v>
      </c>
      <c r="E10" s="24">
        <v>1953.9029248127999</v>
      </c>
      <c r="F10" s="25">
        <v>3.8026992425600002E-2</v>
      </c>
      <c r="G10" s="21"/>
    </row>
    <row r="11" spans="1:8" x14ac:dyDescent="0.2">
      <c r="A11" s="21">
        <v>20130506</v>
      </c>
      <c r="B11" s="22">
        <v>68834</v>
      </c>
      <c r="C11" s="23">
        <v>60.030933698018401</v>
      </c>
      <c r="D11" s="23">
        <v>28.266032854715998</v>
      </c>
      <c r="E11" s="24">
        <v>2608.5690597888001</v>
      </c>
      <c r="F11" s="25">
        <v>3.7896520030599998E-2</v>
      </c>
      <c r="G11" s="21"/>
    </row>
    <row r="12" spans="1:8" x14ac:dyDescent="0.2">
      <c r="A12" s="21">
        <v>20130507</v>
      </c>
      <c r="B12" s="22">
        <v>78738</v>
      </c>
      <c r="C12" s="23">
        <v>60.973254203796401</v>
      </c>
      <c r="D12" s="23">
        <v>28.403664588928201</v>
      </c>
      <c r="E12" s="24">
        <v>2988.0943741440001</v>
      </c>
      <c r="F12" s="25">
        <v>3.79498383772E-2</v>
      </c>
      <c r="G12" s="21"/>
    </row>
    <row r="13" spans="1:8" x14ac:dyDescent="0.2">
      <c r="A13" s="21">
        <v>20130508</v>
      </c>
      <c r="B13" s="22">
        <v>78130</v>
      </c>
      <c r="C13" s="23">
        <v>62.719313939412402</v>
      </c>
      <c r="D13" s="23">
        <v>28.584130446116099</v>
      </c>
      <c r="E13" s="24">
        <v>2972.5642266624</v>
      </c>
      <c r="F13" s="25">
        <v>3.8046387132499998E-2</v>
      </c>
      <c r="G13" s="21"/>
    </row>
    <row r="14" spans="1:8" x14ac:dyDescent="0.2">
      <c r="A14" s="21">
        <v>20130509</v>
      </c>
      <c r="B14" s="22">
        <v>77491</v>
      </c>
      <c r="C14" s="23">
        <v>63.635630766550698</v>
      </c>
      <c r="D14" s="23">
        <v>28.765813589096101</v>
      </c>
      <c r="E14" s="24">
        <v>3006.6071309568001</v>
      </c>
      <c r="F14" s="25">
        <v>3.8799436462999999E-2</v>
      </c>
      <c r="G14" s="21"/>
    </row>
    <row r="15" spans="1:8" x14ac:dyDescent="0.2">
      <c r="A15" s="21">
        <v>20130510</v>
      </c>
      <c r="B15" s="22">
        <v>106768</v>
      </c>
      <c r="C15" s="23">
        <v>64.533283392588302</v>
      </c>
      <c r="D15" s="23">
        <v>28.981282472610499</v>
      </c>
      <c r="E15" s="24">
        <v>3936.9877786368002</v>
      </c>
      <c r="F15" s="25">
        <v>3.6874229906300002E-2</v>
      </c>
      <c r="G15" s="21"/>
    </row>
    <row r="16" spans="1:8" x14ac:dyDescent="0.2">
      <c r="A16" s="21">
        <v>20130511</v>
      </c>
      <c r="B16" s="22">
        <v>116999</v>
      </c>
      <c r="C16" s="23">
        <v>62.859752813975</v>
      </c>
      <c r="D16" s="23">
        <v>28.645968755086301</v>
      </c>
      <c r="E16" s="24">
        <v>4070.3490816767999</v>
      </c>
      <c r="F16" s="25">
        <v>3.47896057375E-2</v>
      </c>
      <c r="G16" s="21"/>
    </row>
    <row r="17" spans="1:7" x14ac:dyDescent="0.2">
      <c r="A17" s="21">
        <v>20130512</v>
      </c>
      <c r="B17" s="22">
        <v>117234</v>
      </c>
      <c r="C17" s="23">
        <v>62.005802313486697</v>
      </c>
      <c r="D17" s="23">
        <v>28.6098856925964</v>
      </c>
      <c r="E17" s="24">
        <v>4045.9088878848002</v>
      </c>
      <c r="F17" s="25">
        <v>3.4511395055100001E-2</v>
      </c>
      <c r="G17" s="21"/>
    </row>
    <row r="18" spans="1:7" x14ac:dyDescent="0.2">
      <c r="A18" s="21">
        <v>20130513</v>
      </c>
      <c r="B18" s="22">
        <v>128680</v>
      </c>
      <c r="C18" s="23">
        <v>61.577316761016803</v>
      </c>
      <c r="D18" s="23">
        <v>28.5599338213603</v>
      </c>
      <c r="E18" s="24">
        <v>4435.6569610752003</v>
      </c>
      <c r="F18" s="25">
        <v>3.4470445765299999E-2</v>
      </c>
      <c r="G18" s="21"/>
    </row>
    <row r="19" spans="1:7" x14ac:dyDescent="0.2">
      <c r="A19" s="21">
        <v>20130514</v>
      </c>
      <c r="B19" s="22">
        <v>130370</v>
      </c>
      <c r="C19" s="23">
        <v>60.941241423289</v>
      </c>
      <c r="D19" s="23">
        <v>28.535316069920899</v>
      </c>
      <c r="E19" s="24">
        <v>4525.4755441152001</v>
      </c>
      <c r="F19" s="25">
        <v>3.4712553072899999E-2</v>
      </c>
      <c r="G19" s="21"/>
    </row>
    <row r="20" spans="1:7" x14ac:dyDescent="0.2">
      <c r="A20" s="21">
        <v>20130515</v>
      </c>
      <c r="B20" s="22">
        <v>115222</v>
      </c>
      <c r="C20" s="23">
        <v>59.977223873138399</v>
      </c>
      <c r="D20" s="23">
        <v>28.6736697355906</v>
      </c>
      <c r="E20" s="24">
        <v>3992.7149574912</v>
      </c>
      <c r="F20" s="25">
        <v>3.4652366366599997E-2</v>
      </c>
      <c r="G20" s="21"/>
    </row>
    <row r="21" spans="1:7" x14ac:dyDescent="0.2">
      <c r="A21" s="21">
        <v>20130516</v>
      </c>
      <c r="B21" s="22">
        <v>111378</v>
      </c>
      <c r="C21" s="23">
        <v>59.389703114827498</v>
      </c>
      <c r="D21" s="23">
        <v>28.780511856079102</v>
      </c>
      <c r="E21" s="24">
        <v>3913.6850546688001</v>
      </c>
      <c r="F21" s="25">
        <v>3.5138762185300002E-2</v>
      </c>
      <c r="G21" s="21"/>
    </row>
    <row r="22" spans="1:7" x14ac:dyDescent="0.2">
      <c r="A22" s="21">
        <v>20130517</v>
      </c>
      <c r="B22" s="22">
        <v>110191</v>
      </c>
      <c r="C22" s="23">
        <v>60.3032185236613</v>
      </c>
      <c r="D22" s="23">
        <v>28.945830742518101</v>
      </c>
      <c r="E22" s="24">
        <v>3908.5341518591999</v>
      </c>
      <c r="F22" s="25">
        <v>3.5470538899400002E-2</v>
      </c>
      <c r="G22" s="21"/>
    </row>
    <row r="23" spans="1:7" x14ac:dyDescent="0.2">
      <c r="A23" s="21">
        <v>20130518</v>
      </c>
      <c r="B23" s="22">
        <v>109068</v>
      </c>
      <c r="C23" s="23">
        <v>62.338027000427203</v>
      </c>
      <c r="D23" s="23">
        <v>29.0789903004964</v>
      </c>
      <c r="E23" s="24">
        <v>3798.1816259328002</v>
      </c>
      <c r="F23" s="25">
        <v>3.4823977939800001E-2</v>
      </c>
      <c r="G23" s="21"/>
    </row>
    <row r="24" spans="1:7" x14ac:dyDescent="0.2">
      <c r="A24" s="21">
        <v>20130519</v>
      </c>
      <c r="B24" s="22">
        <v>91303</v>
      </c>
      <c r="C24" s="23">
        <v>62.859270413716601</v>
      </c>
      <c r="D24" s="23">
        <v>29.266354640324899</v>
      </c>
      <c r="E24" s="24">
        <v>3193.8767329535999</v>
      </c>
      <c r="F24" s="25">
        <v>3.4981071081499997E-2</v>
      </c>
      <c r="G24" s="21"/>
    </row>
    <row r="25" spans="1:7" x14ac:dyDescent="0.2">
      <c r="A25" s="21">
        <v>20130520</v>
      </c>
      <c r="B25" s="22">
        <v>105758</v>
      </c>
      <c r="C25" s="23">
        <v>63.2864508628845</v>
      </c>
      <c r="D25" s="23">
        <v>29.2046162287394</v>
      </c>
      <c r="E25" s="24">
        <v>3687.2497808640001</v>
      </c>
      <c r="F25" s="25">
        <v>3.48649726816E-2</v>
      </c>
      <c r="G25" s="21"/>
    </row>
    <row r="26" spans="1:7" x14ac:dyDescent="0.2">
      <c r="A26" s="21">
        <v>20130521</v>
      </c>
      <c r="B26" s="22">
        <v>123282</v>
      </c>
      <c r="C26" s="23">
        <v>62.631709257761599</v>
      </c>
      <c r="D26" s="23">
        <v>29.232041835784901</v>
      </c>
      <c r="E26" s="24">
        <v>4261.0546732031999</v>
      </c>
      <c r="F26" s="25">
        <v>3.4563477824899998E-2</v>
      </c>
      <c r="G26" s="21"/>
    </row>
    <row r="27" spans="1:7" x14ac:dyDescent="0.2">
      <c r="A27" s="21">
        <v>20130522</v>
      </c>
      <c r="B27" s="22">
        <v>120060</v>
      </c>
      <c r="C27" s="23">
        <v>62.074882825215703</v>
      </c>
      <c r="D27" s="23">
        <v>29.2498087882996</v>
      </c>
      <c r="E27" s="24">
        <v>4148.1576446975996</v>
      </c>
      <c r="F27" s="25">
        <v>3.4550705020000003E-2</v>
      </c>
      <c r="G27" s="21"/>
    </row>
    <row r="28" spans="1:7" x14ac:dyDescent="0.2">
      <c r="A28" s="21">
        <v>20130523</v>
      </c>
      <c r="B28" s="22">
        <v>120639</v>
      </c>
      <c r="C28" s="23">
        <v>61.382207870483398</v>
      </c>
      <c r="D28" s="23">
        <v>29.184053262074801</v>
      </c>
      <c r="E28" s="24">
        <v>4121.1327550464002</v>
      </c>
      <c r="F28" s="25">
        <v>3.4160866345399998E-2</v>
      </c>
      <c r="G28" s="21"/>
    </row>
    <row r="29" spans="1:7" x14ac:dyDescent="0.2">
      <c r="A29" s="21">
        <v>20130524</v>
      </c>
      <c r="B29" s="22">
        <v>114888</v>
      </c>
      <c r="C29" s="23">
        <v>60.4923481941223</v>
      </c>
      <c r="D29" s="23">
        <v>28.973452965418499</v>
      </c>
      <c r="E29" s="24">
        <v>3963.4856004096</v>
      </c>
      <c r="F29" s="25">
        <v>3.4498690902499997E-2</v>
      </c>
      <c r="G29" s="21"/>
    </row>
    <row r="30" spans="1:7" x14ac:dyDescent="0.2">
      <c r="A30" s="21">
        <v>20130525</v>
      </c>
      <c r="B30" s="22">
        <v>111731</v>
      </c>
      <c r="C30" s="23">
        <v>59.8762281735738</v>
      </c>
      <c r="D30" s="23">
        <v>29.117092688878401</v>
      </c>
      <c r="E30" s="24">
        <v>3832.7714267903998</v>
      </c>
      <c r="F30" s="25">
        <v>3.4303563261699997E-2</v>
      </c>
      <c r="G30" s="21"/>
    </row>
    <row r="31" spans="1:7" x14ac:dyDescent="0.2">
      <c r="A31" s="21">
        <v>20130526</v>
      </c>
      <c r="B31" s="22">
        <v>100881</v>
      </c>
      <c r="C31" s="23">
        <v>61.119073867797901</v>
      </c>
      <c r="D31" s="23">
        <v>29.298079888025899</v>
      </c>
      <c r="E31" s="24">
        <v>3467.490342912</v>
      </c>
      <c r="F31" s="25">
        <v>3.4372085357099999E-2</v>
      </c>
      <c r="G31" s="21"/>
    </row>
    <row r="32" spans="1:7" x14ac:dyDescent="0.2">
      <c r="A32" s="21">
        <v>20130527</v>
      </c>
      <c r="B32" s="22">
        <v>108813</v>
      </c>
      <c r="C32" s="23">
        <v>61.369659741719602</v>
      </c>
      <c r="D32" s="23">
        <v>29.165743827819799</v>
      </c>
      <c r="E32" s="24">
        <v>3781.6134200063998</v>
      </c>
      <c r="F32" s="25">
        <v>3.47533237757E-2</v>
      </c>
      <c r="G32" s="21"/>
    </row>
    <row r="33" spans="1:7" x14ac:dyDescent="0.2">
      <c r="A33" s="21">
        <v>20130528</v>
      </c>
      <c r="B33" s="22">
        <v>95693</v>
      </c>
      <c r="C33" s="23">
        <v>63.712540785471603</v>
      </c>
      <c r="D33" s="23">
        <v>29.567287445068398</v>
      </c>
      <c r="E33" s="24">
        <v>3348.3100329215999</v>
      </c>
      <c r="F33" s="25">
        <v>3.4990125013499997E-2</v>
      </c>
      <c r="G33" s="21"/>
    </row>
    <row r="34" spans="1:7" x14ac:dyDescent="0.2">
      <c r="A34" s="21">
        <v>20130529</v>
      </c>
      <c r="B34" s="22">
        <v>110698</v>
      </c>
      <c r="C34" s="23">
        <v>63.724609851837201</v>
      </c>
      <c r="D34" s="23">
        <v>29.2873257001241</v>
      </c>
      <c r="E34" s="24">
        <v>3795.1473012480001</v>
      </c>
      <c r="F34" s="25">
        <v>3.4283792853100001E-2</v>
      </c>
      <c r="G34" s="21"/>
    </row>
    <row r="35" spans="1:7" x14ac:dyDescent="0.2">
      <c r="A35" s="21">
        <v>20130530</v>
      </c>
      <c r="B35" s="22">
        <v>112808</v>
      </c>
      <c r="C35" s="23">
        <v>61.520705699920697</v>
      </c>
      <c r="D35" s="23">
        <v>29.049457708994499</v>
      </c>
      <c r="E35" s="24">
        <v>3878.7246717695998</v>
      </c>
      <c r="F35" s="25">
        <v>3.4383418478900002E-2</v>
      </c>
      <c r="G35" s="21"/>
    </row>
    <row r="36" spans="1:7" x14ac:dyDescent="0.2">
      <c r="A36" s="21">
        <v>20130531</v>
      </c>
      <c r="B36" s="22">
        <v>51431</v>
      </c>
      <c r="C36" s="23">
        <v>58.780429363250697</v>
      </c>
      <c r="D36" s="23">
        <v>28.810024261474599</v>
      </c>
      <c r="E36" s="24">
        <v>1763.0033337216</v>
      </c>
      <c r="F36" s="25">
        <v>3.4279001647300002E-2</v>
      </c>
      <c r="G36" s="21"/>
    </row>
    <row r="37" spans="1:7" ht="12.75" customHeight="1" x14ac:dyDescent="0.2">
      <c r="A37" s="34" t="s">
        <v>23</v>
      </c>
      <c r="B37" s="27">
        <f>AVERAGE(B6:B36)</f>
        <v>100991.35483870968</v>
      </c>
      <c r="C37" s="28">
        <f>AVERAGE(C6:C36)</f>
        <v>61.749623513990826</v>
      </c>
      <c r="D37" s="28">
        <f>AVERAGE(D6:D36)</f>
        <v>28.807498921630199</v>
      </c>
      <c r="E37" s="27">
        <f>AVERAGE(E6:E36)</f>
        <v>3575.0685557784768</v>
      </c>
      <c r="F37" s="37">
        <f>E37/B37</f>
        <v>3.5399748438746201E-2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3130732</v>
      </c>
      <c r="C38" s="31" t="s">
        <v>25</v>
      </c>
      <c r="D38" s="31" t="s">
        <v>25</v>
      </c>
      <c r="E38" s="32">
        <f>SUM(E6:E36)</f>
        <v>110827.12522913278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-110827.12522913278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5</v>
      </c>
      <c r="E3" s="54">
        <v>1</v>
      </c>
      <c r="F3" s="55">
        <v>437417</v>
      </c>
      <c r="G3" s="54">
        <v>0</v>
      </c>
      <c r="H3" s="55">
        <v>197942</v>
      </c>
      <c r="I3" s="54">
        <v>0</v>
      </c>
      <c r="J3" s="54">
        <v>2</v>
      </c>
      <c r="K3" s="54">
        <v>0</v>
      </c>
      <c r="L3" s="55">
        <v>312.78930000000003</v>
      </c>
      <c r="M3" s="55">
        <v>32.4</v>
      </c>
      <c r="N3" s="56">
        <v>0</v>
      </c>
      <c r="O3" s="57">
        <v>388</v>
      </c>
      <c r="P3" s="58">
        <f>F4-F3</f>
        <v>388</v>
      </c>
      <c r="Q3" s="38">
        <v>1</v>
      </c>
      <c r="R3" s="59">
        <f>S3/4.1868</f>
        <v>8794.6292636858725</v>
      </c>
      <c r="S3" s="73">
        <f>'Mérida oeste'!F6*1000000</f>
        <v>36821.353801200006</v>
      </c>
      <c r="T3" s="60">
        <f>R3*0.11237</f>
        <v>988.25249036038144</v>
      </c>
      <c r="U3" s="61"/>
      <c r="V3" s="60">
        <f>O3</f>
        <v>388</v>
      </c>
      <c r="W3" s="62">
        <f>V3*35.31467</f>
        <v>13702.09196</v>
      </c>
      <c r="X3" s="61"/>
      <c r="Y3" s="63">
        <f>V3*R3/1000000</f>
        <v>3.4123161543101186</v>
      </c>
      <c r="Z3" s="64">
        <f>S3*V3/1000000</f>
        <v>14.286685274865603</v>
      </c>
      <c r="AA3" s="65">
        <f>W3*T3/1000000</f>
        <v>13.54112650261696</v>
      </c>
      <c r="AE3" s="121" t="str">
        <f>RIGHT(F3,6)</f>
        <v>437417</v>
      </c>
      <c r="AF3" s="133"/>
      <c r="AG3" s="134"/>
      <c r="AH3" s="135"/>
      <c r="AI3" s="136">
        <f t="shared" ref="AI3:AI34" si="0">IFERROR(AE3*1,0)</f>
        <v>437417</v>
      </c>
      <c r="AJ3" s="137">
        <f>(AI3-AH3)</f>
        <v>437417</v>
      </c>
      <c r="AK3" s="122"/>
      <c r="AL3" s="138">
        <f>AH4-AH3</f>
        <v>0</v>
      </c>
      <c r="AM3" s="139">
        <f>AI4-AI3</f>
        <v>388</v>
      </c>
      <c r="AN3" s="140">
        <f>(AM3-AL3)</f>
        <v>388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5</v>
      </c>
      <c r="E4" s="68">
        <v>2</v>
      </c>
      <c r="F4" s="69">
        <v>437805</v>
      </c>
      <c r="G4" s="68">
        <v>0</v>
      </c>
      <c r="H4" s="69">
        <v>197959</v>
      </c>
      <c r="I4" s="68">
        <v>0</v>
      </c>
      <c r="J4" s="68">
        <v>2</v>
      </c>
      <c r="K4" s="68">
        <v>0</v>
      </c>
      <c r="L4" s="69">
        <v>313.98360000000002</v>
      </c>
      <c r="M4" s="69">
        <v>31.3</v>
      </c>
      <c r="N4" s="70">
        <v>0</v>
      </c>
      <c r="O4" s="71">
        <v>2849</v>
      </c>
      <c r="P4" s="58">
        <f t="shared" ref="P4:P33" si="2">F5-F4</f>
        <v>2849</v>
      </c>
      <c r="Q4" s="38">
        <v>2</v>
      </c>
      <c r="R4" s="72">
        <f t="shared" ref="R4:R33" si="3">S4/4.1868</f>
        <v>8620.6858691602174</v>
      </c>
      <c r="S4" s="73">
        <f>'Mérida oeste'!F7*1000000</f>
        <v>36093.087596999998</v>
      </c>
      <c r="T4" s="74">
        <f>R4*0.11237</f>
        <v>968.70647111753362</v>
      </c>
      <c r="U4" s="61"/>
      <c r="V4" s="74">
        <f t="shared" ref="V4:V33" si="4">O4</f>
        <v>2849</v>
      </c>
      <c r="W4" s="75">
        <f>V4*35.31467</f>
        <v>100611.49483</v>
      </c>
      <c r="X4" s="61"/>
      <c r="Y4" s="76">
        <f>V4*R4/1000000</f>
        <v>24.560334041237457</v>
      </c>
      <c r="Z4" s="73">
        <f>S4*V4/1000000</f>
        <v>102.82920656385299</v>
      </c>
      <c r="AA4" s="74">
        <f>W4*T4/1000000</f>
        <v>97.46300611062928</v>
      </c>
      <c r="AE4" s="121" t="str">
        <f t="shared" ref="AE4:AE34" si="5">RIGHT(F4,6)</f>
        <v>437805</v>
      </c>
      <c r="AF4" s="142"/>
      <c r="AG4" s="143"/>
      <c r="AH4" s="144"/>
      <c r="AI4" s="145">
        <f t="shared" si="0"/>
        <v>437805</v>
      </c>
      <c r="AJ4" s="146">
        <f t="shared" ref="AJ4:AJ34" si="6">(AI4-AH4)</f>
        <v>437805</v>
      </c>
      <c r="AK4" s="122"/>
      <c r="AL4" s="138">
        <f t="shared" ref="AL4:AM33" si="7">AH5-AH4</f>
        <v>0</v>
      </c>
      <c r="AM4" s="147">
        <f t="shared" si="7"/>
        <v>2849</v>
      </c>
      <c r="AN4" s="148">
        <f t="shared" ref="AN4:AN33" si="8">(AM4-AL4)</f>
        <v>2849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5</v>
      </c>
      <c r="E5" s="68">
        <v>3</v>
      </c>
      <c r="F5" s="69">
        <v>440654</v>
      </c>
      <c r="G5" s="68">
        <v>0</v>
      </c>
      <c r="H5" s="69">
        <v>198089</v>
      </c>
      <c r="I5" s="68">
        <v>0</v>
      </c>
      <c r="J5" s="68">
        <v>2</v>
      </c>
      <c r="K5" s="68">
        <v>0</v>
      </c>
      <c r="L5" s="69">
        <v>312.92110000000002</v>
      </c>
      <c r="M5" s="69">
        <v>30.6</v>
      </c>
      <c r="N5" s="70">
        <v>0</v>
      </c>
      <c r="O5" s="71">
        <v>2835</v>
      </c>
      <c r="P5" s="58">
        <f t="shared" si="2"/>
        <v>2835</v>
      </c>
      <c r="Q5" s="38">
        <v>3</v>
      </c>
      <c r="R5" s="72">
        <f t="shared" si="3"/>
        <v>8919.5171920798693</v>
      </c>
      <c r="S5" s="73">
        <f>'Mérida oeste'!F8*1000000</f>
        <v>37344.234579799995</v>
      </c>
      <c r="T5" s="74">
        <f t="shared" ref="T5:T33" si="9">R5*0.11237</f>
        <v>1002.2861468740149</v>
      </c>
      <c r="U5" s="61"/>
      <c r="V5" s="74">
        <f t="shared" si="4"/>
        <v>2835</v>
      </c>
      <c r="W5" s="75">
        <f t="shared" ref="W5:W33" si="10">V5*35.31467</f>
        <v>100117.08945</v>
      </c>
      <c r="X5" s="61"/>
      <c r="Y5" s="76">
        <f t="shared" ref="Y5:Y33" si="11">V5*R5/1000000</f>
        <v>25.28683123954643</v>
      </c>
      <c r="Z5" s="73">
        <f t="shared" ref="Z5:Z33" si="12">S5*V5/1000000</f>
        <v>105.87090503373298</v>
      </c>
      <c r="AA5" s="74">
        <f t="shared" ref="AA5:AA33" si="13">W5*T5/1000000</f>
        <v>100.34597182108158</v>
      </c>
      <c r="AE5" s="121" t="str">
        <f t="shared" si="5"/>
        <v>440654</v>
      </c>
      <c r="AF5" s="142"/>
      <c r="AG5" s="143"/>
      <c r="AH5" s="144"/>
      <c r="AI5" s="145">
        <f t="shared" si="0"/>
        <v>440654</v>
      </c>
      <c r="AJ5" s="146">
        <f t="shared" si="6"/>
        <v>440654</v>
      </c>
      <c r="AK5" s="122"/>
      <c r="AL5" s="138">
        <f t="shared" si="7"/>
        <v>0</v>
      </c>
      <c r="AM5" s="147">
        <f t="shared" si="7"/>
        <v>2835</v>
      </c>
      <c r="AN5" s="148">
        <f t="shared" si="8"/>
        <v>2835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5</v>
      </c>
      <c r="E6" s="68">
        <v>4</v>
      </c>
      <c r="F6" s="69">
        <v>443489</v>
      </c>
      <c r="G6" s="68">
        <v>0</v>
      </c>
      <c r="H6" s="69">
        <v>198217</v>
      </c>
      <c r="I6" s="68">
        <v>0</v>
      </c>
      <c r="J6" s="68">
        <v>2</v>
      </c>
      <c r="K6" s="68">
        <v>0</v>
      </c>
      <c r="L6" s="69">
        <v>312.11770000000001</v>
      </c>
      <c r="M6" s="69">
        <v>28.6</v>
      </c>
      <c r="N6" s="70">
        <v>0</v>
      </c>
      <c r="O6" s="71">
        <v>1384</v>
      </c>
      <c r="P6" s="58">
        <f t="shared" si="2"/>
        <v>1384</v>
      </c>
      <c r="Q6" s="38">
        <v>4</v>
      </c>
      <c r="R6" s="72">
        <f t="shared" si="3"/>
        <v>9067.0651579726782</v>
      </c>
      <c r="S6" s="73">
        <f>'Mérida oeste'!F9*1000000</f>
        <v>37961.988403400006</v>
      </c>
      <c r="T6" s="74">
        <f t="shared" si="9"/>
        <v>1018.8661118013898</v>
      </c>
      <c r="U6" s="61"/>
      <c r="V6" s="74">
        <f t="shared" si="4"/>
        <v>1384</v>
      </c>
      <c r="W6" s="75">
        <f t="shared" si="10"/>
        <v>48875.503279999997</v>
      </c>
      <c r="X6" s="61"/>
      <c r="Y6" s="76">
        <f t="shared" si="11"/>
        <v>12.548818178634187</v>
      </c>
      <c r="Z6" s="73">
        <f t="shared" si="12"/>
        <v>52.539391950305614</v>
      </c>
      <c r="AA6" s="74">
        <f t="shared" si="13"/>
        <v>49.797593989229675</v>
      </c>
      <c r="AE6" s="121" t="str">
        <f t="shared" si="5"/>
        <v>443489</v>
      </c>
      <c r="AF6" s="142"/>
      <c r="AG6" s="143"/>
      <c r="AH6" s="144"/>
      <c r="AI6" s="145">
        <f t="shared" si="0"/>
        <v>443489</v>
      </c>
      <c r="AJ6" s="146">
        <f t="shared" si="6"/>
        <v>443489</v>
      </c>
      <c r="AK6" s="122"/>
      <c r="AL6" s="138">
        <f t="shared" si="7"/>
        <v>0</v>
      </c>
      <c r="AM6" s="147">
        <f t="shared" si="7"/>
        <v>1384</v>
      </c>
      <c r="AN6" s="148">
        <f t="shared" si="8"/>
        <v>1384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5</v>
      </c>
      <c r="E7" s="68">
        <v>5</v>
      </c>
      <c r="F7" s="69">
        <v>444873</v>
      </c>
      <c r="G7" s="68">
        <v>0</v>
      </c>
      <c r="H7" s="69">
        <v>198280</v>
      </c>
      <c r="I7" s="68">
        <v>0</v>
      </c>
      <c r="J7" s="68">
        <v>2</v>
      </c>
      <c r="K7" s="68">
        <v>0</v>
      </c>
      <c r="L7" s="69">
        <v>312.99279999999999</v>
      </c>
      <c r="M7" s="69">
        <v>26.3</v>
      </c>
      <c r="N7" s="70">
        <v>0</v>
      </c>
      <c r="O7" s="71">
        <v>376</v>
      </c>
      <c r="P7" s="58">
        <f t="shared" si="2"/>
        <v>376</v>
      </c>
      <c r="Q7" s="38">
        <v>5</v>
      </c>
      <c r="R7" s="72">
        <f t="shared" si="3"/>
        <v>9082.5911019394298</v>
      </c>
      <c r="S7" s="73">
        <f>'Mérida oeste'!F10*1000000</f>
        <v>38026.992425600001</v>
      </c>
      <c r="T7" s="74">
        <f t="shared" si="9"/>
        <v>1020.6107621249337</v>
      </c>
      <c r="U7" s="61"/>
      <c r="V7" s="74">
        <f t="shared" si="4"/>
        <v>376</v>
      </c>
      <c r="W7" s="75">
        <f t="shared" si="10"/>
        <v>13278.315919999999</v>
      </c>
      <c r="X7" s="61"/>
      <c r="Y7" s="76">
        <f t="shared" si="11"/>
        <v>3.4150542543292257</v>
      </c>
      <c r="Z7" s="73">
        <f t="shared" si="12"/>
        <v>14.298149152025601</v>
      </c>
      <c r="AA7" s="74">
        <f t="shared" si="13"/>
        <v>13.551992130846839</v>
      </c>
      <c r="AE7" s="121" t="str">
        <f t="shared" si="5"/>
        <v>444873</v>
      </c>
      <c r="AF7" s="142"/>
      <c r="AG7" s="143"/>
      <c r="AH7" s="144"/>
      <c r="AI7" s="145">
        <f t="shared" si="0"/>
        <v>444873</v>
      </c>
      <c r="AJ7" s="146">
        <f t="shared" si="6"/>
        <v>444873</v>
      </c>
      <c r="AK7" s="122"/>
      <c r="AL7" s="138">
        <f t="shared" si="7"/>
        <v>0</v>
      </c>
      <c r="AM7" s="147">
        <f t="shared" si="7"/>
        <v>376</v>
      </c>
      <c r="AN7" s="148">
        <f t="shared" si="8"/>
        <v>376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5</v>
      </c>
      <c r="E8" s="68">
        <v>6</v>
      </c>
      <c r="F8" s="69">
        <v>445249</v>
      </c>
      <c r="G8" s="68">
        <v>0</v>
      </c>
      <c r="H8" s="69">
        <v>198296</v>
      </c>
      <c r="I8" s="68">
        <v>0</v>
      </c>
      <c r="J8" s="68">
        <v>2</v>
      </c>
      <c r="K8" s="68">
        <v>0</v>
      </c>
      <c r="L8" s="69">
        <v>313.9058</v>
      </c>
      <c r="M8" s="69">
        <v>26.9</v>
      </c>
      <c r="N8" s="70">
        <v>0</v>
      </c>
      <c r="O8" s="71">
        <v>2507</v>
      </c>
      <c r="P8" s="58">
        <f t="shared" si="2"/>
        <v>2507</v>
      </c>
      <c r="Q8" s="38">
        <v>6</v>
      </c>
      <c r="R8" s="72">
        <f t="shared" si="3"/>
        <v>9051.4283057705161</v>
      </c>
      <c r="S8" s="73">
        <f>'Mérida oeste'!F11*1000000</f>
        <v>37896.520030599997</v>
      </c>
      <c r="T8" s="74">
        <f t="shared" si="9"/>
        <v>1017.1089987194329</v>
      </c>
      <c r="U8" s="61"/>
      <c r="V8" s="74">
        <f t="shared" si="4"/>
        <v>2507</v>
      </c>
      <c r="W8" s="75">
        <f t="shared" si="10"/>
        <v>88533.877689999994</v>
      </c>
      <c r="X8" s="61"/>
      <c r="Y8" s="76">
        <f t="shared" si="11"/>
        <v>22.691930762566685</v>
      </c>
      <c r="Z8" s="73">
        <f t="shared" si="12"/>
        <v>95.006575716714195</v>
      </c>
      <c r="AA8" s="74">
        <f t="shared" si="13"/>
        <v>90.048603690024635</v>
      </c>
      <c r="AE8" s="121" t="str">
        <f t="shared" si="5"/>
        <v>445249</v>
      </c>
      <c r="AF8" s="142"/>
      <c r="AG8" s="143"/>
      <c r="AH8" s="144"/>
      <c r="AI8" s="145">
        <f t="shared" si="0"/>
        <v>445249</v>
      </c>
      <c r="AJ8" s="146">
        <f t="shared" si="6"/>
        <v>445249</v>
      </c>
      <c r="AK8" s="122"/>
      <c r="AL8" s="138">
        <f t="shared" si="7"/>
        <v>0</v>
      </c>
      <c r="AM8" s="147">
        <f t="shared" si="7"/>
        <v>2507</v>
      </c>
      <c r="AN8" s="148">
        <f t="shared" si="8"/>
        <v>2507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5</v>
      </c>
      <c r="E9" s="68">
        <v>7</v>
      </c>
      <c r="F9" s="69">
        <v>447756</v>
      </c>
      <c r="G9" s="68">
        <v>0</v>
      </c>
      <c r="H9" s="69">
        <v>198410</v>
      </c>
      <c r="I9" s="68">
        <v>0</v>
      </c>
      <c r="J9" s="68">
        <v>2</v>
      </c>
      <c r="K9" s="68">
        <v>0</v>
      </c>
      <c r="L9" s="69">
        <v>312.57909999999998</v>
      </c>
      <c r="M9" s="69">
        <v>28.6</v>
      </c>
      <c r="N9" s="70">
        <v>0</v>
      </c>
      <c r="O9" s="71">
        <v>2686</v>
      </c>
      <c r="P9" s="58">
        <f t="shared" si="2"/>
        <v>2686</v>
      </c>
      <c r="Q9" s="38">
        <v>7</v>
      </c>
      <c r="R9" s="72">
        <f t="shared" si="3"/>
        <v>9064.1631740708908</v>
      </c>
      <c r="S9" s="73">
        <f>'Mérida oeste'!F12*1000000</f>
        <v>37949.838377200002</v>
      </c>
      <c r="T9" s="74">
        <f t="shared" si="9"/>
        <v>1018.540015870346</v>
      </c>
      <c r="U9" s="61"/>
      <c r="V9" s="74">
        <f t="shared" si="4"/>
        <v>2686</v>
      </c>
      <c r="W9" s="75">
        <f t="shared" si="10"/>
        <v>94855.20362</v>
      </c>
      <c r="X9" s="61"/>
      <c r="Y9" s="76">
        <f t="shared" si="11"/>
        <v>24.346342285554414</v>
      </c>
      <c r="Z9" s="73">
        <f t="shared" si="12"/>
        <v>101.9332658811592</v>
      </c>
      <c r="AA9" s="74">
        <f t="shared" si="13"/>
        <v>96.613820600499707</v>
      </c>
      <c r="AE9" s="121" t="str">
        <f t="shared" si="5"/>
        <v>447756</v>
      </c>
      <c r="AF9" s="142"/>
      <c r="AG9" s="143"/>
      <c r="AH9" s="144"/>
      <c r="AI9" s="145">
        <f t="shared" si="0"/>
        <v>447756</v>
      </c>
      <c r="AJ9" s="146">
        <f t="shared" si="6"/>
        <v>447756</v>
      </c>
      <c r="AK9" s="122"/>
      <c r="AL9" s="138">
        <f t="shared" si="7"/>
        <v>0</v>
      </c>
      <c r="AM9" s="147">
        <f t="shared" si="7"/>
        <v>2686</v>
      </c>
      <c r="AN9" s="148">
        <f t="shared" si="8"/>
        <v>2686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5</v>
      </c>
      <c r="E10" s="68">
        <v>8</v>
      </c>
      <c r="F10" s="69">
        <v>450442</v>
      </c>
      <c r="G10" s="68">
        <v>0</v>
      </c>
      <c r="H10" s="69">
        <v>198532</v>
      </c>
      <c r="I10" s="68">
        <v>0</v>
      </c>
      <c r="J10" s="68">
        <v>2</v>
      </c>
      <c r="K10" s="68">
        <v>0</v>
      </c>
      <c r="L10" s="69">
        <v>312.1397</v>
      </c>
      <c r="M10" s="69">
        <v>30.1</v>
      </c>
      <c r="N10" s="70">
        <v>0</v>
      </c>
      <c r="O10" s="71">
        <v>2663</v>
      </c>
      <c r="P10" s="58">
        <f t="shared" si="2"/>
        <v>2663</v>
      </c>
      <c r="Q10" s="38">
        <v>8</v>
      </c>
      <c r="R10" s="72">
        <f t="shared" si="3"/>
        <v>9087.2234480987863</v>
      </c>
      <c r="S10" s="73">
        <f>'Mérida oeste'!F13*1000000</f>
        <v>38046.3871325</v>
      </c>
      <c r="T10" s="74">
        <f t="shared" si="9"/>
        <v>1021.1312988628606</v>
      </c>
      <c r="U10" s="61"/>
      <c r="V10" s="74">
        <f t="shared" si="4"/>
        <v>2663</v>
      </c>
      <c r="W10" s="75">
        <f t="shared" si="10"/>
        <v>94042.966209999999</v>
      </c>
      <c r="X10" s="61"/>
      <c r="Y10" s="76">
        <f t="shared" si="11"/>
        <v>24.199276042287067</v>
      </c>
      <c r="Z10" s="73">
        <f t="shared" si="12"/>
        <v>101.3175289338475</v>
      </c>
      <c r="AA10" s="74">
        <f t="shared" si="13"/>
        <v>96.030216234933405</v>
      </c>
      <c r="AE10" s="121" t="str">
        <f t="shared" si="5"/>
        <v>450442</v>
      </c>
      <c r="AF10" s="142"/>
      <c r="AG10" s="143"/>
      <c r="AH10" s="144"/>
      <c r="AI10" s="145">
        <f t="shared" si="0"/>
        <v>450442</v>
      </c>
      <c r="AJ10" s="146">
        <f t="shared" si="6"/>
        <v>450442</v>
      </c>
      <c r="AK10" s="122"/>
      <c r="AL10" s="138">
        <f t="shared" si="7"/>
        <v>0</v>
      </c>
      <c r="AM10" s="147">
        <f t="shared" si="7"/>
        <v>2663</v>
      </c>
      <c r="AN10" s="148">
        <f t="shared" si="8"/>
        <v>2663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5</v>
      </c>
      <c r="E11" s="68">
        <v>9</v>
      </c>
      <c r="F11" s="69">
        <v>453105</v>
      </c>
      <c r="G11" s="68">
        <v>0</v>
      </c>
      <c r="H11" s="69">
        <v>198654</v>
      </c>
      <c r="I11" s="68">
        <v>0</v>
      </c>
      <c r="J11" s="68">
        <v>2</v>
      </c>
      <c r="K11" s="68">
        <v>0</v>
      </c>
      <c r="L11" s="69">
        <v>312.35059999999999</v>
      </c>
      <c r="M11" s="69">
        <v>31.2</v>
      </c>
      <c r="N11" s="70">
        <v>0</v>
      </c>
      <c r="O11" s="71">
        <v>827</v>
      </c>
      <c r="P11" s="58">
        <f t="shared" si="2"/>
        <v>827</v>
      </c>
      <c r="Q11" s="38">
        <v>9</v>
      </c>
      <c r="R11" s="77">
        <f t="shared" si="3"/>
        <v>9267.0861906467944</v>
      </c>
      <c r="S11" s="73">
        <f>'Mérida oeste'!F14*1000000</f>
        <v>38799.436462999998</v>
      </c>
      <c r="T11" s="74">
        <f t="shared" si="9"/>
        <v>1041.3424752429803</v>
      </c>
      <c r="V11" s="78">
        <f t="shared" si="4"/>
        <v>827</v>
      </c>
      <c r="W11" s="79">
        <f t="shared" si="10"/>
        <v>29205.232090000001</v>
      </c>
      <c r="Y11" s="76">
        <f t="shared" si="11"/>
        <v>7.663880279664899</v>
      </c>
      <c r="Z11" s="73">
        <f t="shared" si="12"/>
        <v>32.087133954900999</v>
      </c>
      <c r="AA11" s="74">
        <f t="shared" si="13"/>
        <v>30.41264867464632</v>
      </c>
      <c r="AE11" s="121" t="str">
        <f t="shared" si="5"/>
        <v>453105</v>
      </c>
      <c r="AF11" s="142"/>
      <c r="AG11" s="143"/>
      <c r="AH11" s="144"/>
      <c r="AI11" s="145">
        <f t="shared" si="0"/>
        <v>453105</v>
      </c>
      <c r="AJ11" s="146">
        <f t="shared" si="6"/>
        <v>453105</v>
      </c>
      <c r="AK11" s="122"/>
      <c r="AL11" s="138">
        <f t="shared" si="7"/>
        <v>0</v>
      </c>
      <c r="AM11" s="147">
        <f t="shared" si="7"/>
        <v>827</v>
      </c>
      <c r="AN11" s="148">
        <f t="shared" si="8"/>
        <v>827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5</v>
      </c>
      <c r="E12" s="68">
        <v>10</v>
      </c>
      <c r="F12" s="69">
        <v>453932</v>
      </c>
      <c r="G12" s="68">
        <v>0</v>
      </c>
      <c r="H12" s="69">
        <v>198692</v>
      </c>
      <c r="I12" s="68">
        <v>0</v>
      </c>
      <c r="J12" s="68">
        <v>2</v>
      </c>
      <c r="K12" s="68">
        <v>0</v>
      </c>
      <c r="L12" s="69">
        <v>312.3</v>
      </c>
      <c r="M12" s="69">
        <v>32</v>
      </c>
      <c r="N12" s="70">
        <v>0</v>
      </c>
      <c r="O12" s="71">
        <v>2358</v>
      </c>
      <c r="P12" s="58">
        <f t="shared" si="2"/>
        <v>2358</v>
      </c>
      <c r="Q12" s="38">
        <v>10</v>
      </c>
      <c r="R12" s="77">
        <f t="shared" si="3"/>
        <v>8807.2585044186508</v>
      </c>
      <c r="S12" s="73">
        <f>'Mérida oeste'!F15*1000000</f>
        <v>36874.229906300003</v>
      </c>
      <c r="T12" s="74">
        <f t="shared" si="9"/>
        <v>989.67163814152377</v>
      </c>
      <c r="V12" s="78">
        <f t="shared" si="4"/>
        <v>2358</v>
      </c>
      <c r="W12" s="79">
        <f t="shared" si="10"/>
        <v>83271.991859999995</v>
      </c>
      <c r="Y12" s="76">
        <f t="shared" si="11"/>
        <v>20.76751555341918</v>
      </c>
      <c r="Z12" s="73">
        <f t="shared" si="12"/>
        <v>86.949434119055411</v>
      </c>
      <c r="AA12" s="74">
        <f t="shared" si="13"/>
        <v>82.411928595393817</v>
      </c>
      <c r="AE12" s="121" t="str">
        <f t="shared" si="5"/>
        <v>453932</v>
      </c>
      <c r="AF12" s="142"/>
      <c r="AG12" s="143"/>
      <c r="AH12" s="144"/>
      <c r="AI12" s="145">
        <f t="shared" si="0"/>
        <v>453932</v>
      </c>
      <c r="AJ12" s="146">
        <f t="shared" si="6"/>
        <v>453932</v>
      </c>
      <c r="AK12" s="122"/>
      <c r="AL12" s="138">
        <f t="shared" si="7"/>
        <v>0</v>
      </c>
      <c r="AM12" s="147">
        <f t="shared" si="7"/>
        <v>2358</v>
      </c>
      <c r="AN12" s="148">
        <f t="shared" si="8"/>
        <v>2358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5</v>
      </c>
      <c r="E13" s="68">
        <v>11</v>
      </c>
      <c r="F13" s="69">
        <v>456290</v>
      </c>
      <c r="G13" s="68">
        <v>0</v>
      </c>
      <c r="H13" s="69">
        <v>198801</v>
      </c>
      <c r="I13" s="68">
        <v>0</v>
      </c>
      <c r="J13" s="68">
        <v>2</v>
      </c>
      <c r="K13" s="68">
        <v>0</v>
      </c>
      <c r="L13" s="69">
        <v>310.85770000000002</v>
      </c>
      <c r="M13" s="69">
        <v>33.700000000000003</v>
      </c>
      <c r="N13" s="70">
        <v>0</v>
      </c>
      <c r="O13" s="71">
        <v>1747</v>
      </c>
      <c r="P13" s="58">
        <f t="shared" si="2"/>
        <v>1747</v>
      </c>
      <c r="Q13" s="38">
        <v>11</v>
      </c>
      <c r="R13" s="77">
        <f t="shared" si="3"/>
        <v>8309.3545756902658</v>
      </c>
      <c r="S13" s="73">
        <f>'Mérida oeste'!F16*1000000</f>
        <v>34789.605737500002</v>
      </c>
      <c r="T13" s="74">
        <f t="shared" si="9"/>
        <v>933.7221736703151</v>
      </c>
      <c r="V13" s="78">
        <f t="shared" si="4"/>
        <v>1747</v>
      </c>
      <c r="W13" s="79">
        <f t="shared" si="10"/>
        <v>61694.728490000001</v>
      </c>
      <c r="Y13" s="76">
        <f t="shared" si="11"/>
        <v>14.516442443730895</v>
      </c>
      <c r="Z13" s="73">
        <f t="shared" si="12"/>
        <v>60.777441223412509</v>
      </c>
      <c r="AA13" s="74">
        <f t="shared" si="13"/>
        <v>57.605735989682721</v>
      </c>
      <c r="AE13" s="121" t="str">
        <f t="shared" si="5"/>
        <v>456290</v>
      </c>
      <c r="AF13" s="142"/>
      <c r="AG13" s="143"/>
      <c r="AH13" s="144"/>
      <c r="AI13" s="145">
        <f t="shared" si="0"/>
        <v>456290</v>
      </c>
      <c r="AJ13" s="146">
        <f t="shared" si="6"/>
        <v>456290</v>
      </c>
      <c r="AK13" s="122"/>
      <c r="AL13" s="138">
        <f t="shared" si="7"/>
        <v>0</v>
      </c>
      <c r="AM13" s="147">
        <f t="shared" si="7"/>
        <v>1747</v>
      </c>
      <c r="AN13" s="148">
        <f t="shared" si="8"/>
        <v>1747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5</v>
      </c>
      <c r="E14" s="68">
        <v>12</v>
      </c>
      <c r="F14" s="69">
        <v>458037</v>
      </c>
      <c r="G14" s="68">
        <v>0</v>
      </c>
      <c r="H14" s="69">
        <v>198882</v>
      </c>
      <c r="I14" s="68">
        <v>0</v>
      </c>
      <c r="J14" s="68">
        <v>2</v>
      </c>
      <c r="K14" s="68">
        <v>0</v>
      </c>
      <c r="L14" s="69">
        <v>310.9153</v>
      </c>
      <c r="M14" s="69">
        <v>32.5</v>
      </c>
      <c r="N14" s="70">
        <v>0</v>
      </c>
      <c r="O14" s="71">
        <v>464</v>
      </c>
      <c r="P14" s="58">
        <f t="shared" si="2"/>
        <v>464</v>
      </c>
      <c r="Q14" s="38">
        <v>12</v>
      </c>
      <c r="R14" s="77">
        <f t="shared" si="3"/>
        <v>8242.9050958010903</v>
      </c>
      <c r="S14" s="73">
        <f>'Mérida oeste'!F17*1000000</f>
        <v>34511.395055100002</v>
      </c>
      <c r="T14" s="74">
        <f t="shared" si="9"/>
        <v>926.25524561516852</v>
      </c>
      <c r="V14" s="78">
        <f t="shared" si="4"/>
        <v>464</v>
      </c>
      <c r="W14" s="79">
        <f t="shared" si="10"/>
        <v>16386.006880000001</v>
      </c>
      <c r="Y14" s="76">
        <f t="shared" si="11"/>
        <v>3.8247079644517061</v>
      </c>
      <c r="Z14" s="73">
        <f t="shared" si="12"/>
        <v>16.013287305566401</v>
      </c>
      <c r="AA14" s="74">
        <f t="shared" si="13"/>
        <v>15.177624827286241</v>
      </c>
      <c r="AE14" s="121" t="str">
        <f t="shared" si="5"/>
        <v>458037</v>
      </c>
      <c r="AF14" s="142"/>
      <c r="AG14" s="143"/>
      <c r="AH14" s="144"/>
      <c r="AI14" s="145">
        <f t="shared" si="0"/>
        <v>458037</v>
      </c>
      <c r="AJ14" s="146">
        <f t="shared" si="6"/>
        <v>458037</v>
      </c>
      <c r="AK14" s="122"/>
      <c r="AL14" s="138">
        <f t="shared" si="7"/>
        <v>0</v>
      </c>
      <c r="AM14" s="147">
        <f t="shared" si="7"/>
        <v>464</v>
      </c>
      <c r="AN14" s="148">
        <f t="shared" si="8"/>
        <v>464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5</v>
      </c>
      <c r="E15" s="68">
        <v>13</v>
      </c>
      <c r="F15" s="69">
        <v>458501</v>
      </c>
      <c r="G15" s="68">
        <v>0</v>
      </c>
      <c r="H15" s="69">
        <v>198903</v>
      </c>
      <c r="I15" s="68">
        <v>0</v>
      </c>
      <c r="J15" s="68">
        <v>2</v>
      </c>
      <c r="K15" s="68">
        <v>0</v>
      </c>
      <c r="L15" s="69">
        <v>311.31920000000002</v>
      </c>
      <c r="M15" s="69">
        <v>32.4</v>
      </c>
      <c r="N15" s="70">
        <v>0</v>
      </c>
      <c r="O15" s="71">
        <v>3390</v>
      </c>
      <c r="P15" s="58">
        <f t="shared" si="2"/>
        <v>3390</v>
      </c>
      <c r="Q15" s="38">
        <v>13</v>
      </c>
      <c r="R15" s="77">
        <f t="shared" si="3"/>
        <v>8233.1245259625484</v>
      </c>
      <c r="S15" s="73">
        <f>'Mérida oeste'!F18*1000000</f>
        <v>34470.445765299999</v>
      </c>
      <c r="T15" s="74">
        <f t="shared" si="9"/>
        <v>925.15620298241151</v>
      </c>
      <c r="V15" s="78">
        <f t="shared" si="4"/>
        <v>3390</v>
      </c>
      <c r="W15" s="79">
        <f t="shared" si="10"/>
        <v>119716.7313</v>
      </c>
      <c r="Y15" s="76">
        <f t="shared" si="11"/>
        <v>27.910292143013038</v>
      </c>
      <c r="Z15" s="73">
        <f t="shared" si="12"/>
        <v>116.85481114436699</v>
      </c>
      <c r="AA15" s="74">
        <f t="shared" si="13"/>
        <v>110.75667656297362</v>
      </c>
      <c r="AE15" s="121" t="str">
        <f t="shared" si="5"/>
        <v>458501</v>
      </c>
      <c r="AF15" s="142"/>
      <c r="AG15" s="143"/>
      <c r="AH15" s="144"/>
      <c r="AI15" s="145">
        <f t="shared" si="0"/>
        <v>458501</v>
      </c>
      <c r="AJ15" s="146">
        <f t="shared" si="6"/>
        <v>458501</v>
      </c>
      <c r="AK15" s="122"/>
      <c r="AL15" s="138">
        <f t="shared" si="7"/>
        <v>0</v>
      </c>
      <c r="AM15" s="147">
        <f t="shared" si="7"/>
        <v>3390</v>
      </c>
      <c r="AN15" s="148">
        <f t="shared" si="8"/>
        <v>3390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5</v>
      </c>
      <c r="E16" s="68">
        <v>14</v>
      </c>
      <c r="F16" s="69">
        <v>461891</v>
      </c>
      <c r="G16" s="68">
        <v>0</v>
      </c>
      <c r="H16" s="69">
        <v>199059</v>
      </c>
      <c r="I16" s="68">
        <v>0</v>
      </c>
      <c r="J16" s="68">
        <v>2</v>
      </c>
      <c r="K16" s="68">
        <v>0</v>
      </c>
      <c r="L16" s="69">
        <v>310.46129999999999</v>
      </c>
      <c r="M16" s="69">
        <v>30.8</v>
      </c>
      <c r="N16" s="70">
        <v>0</v>
      </c>
      <c r="O16" s="71">
        <v>3546</v>
      </c>
      <c r="P16" s="58">
        <f t="shared" si="2"/>
        <v>3546</v>
      </c>
      <c r="Q16" s="38">
        <v>14</v>
      </c>
      <c r="R16" s="77">
        <f t="shared" si="3"/>
        <v>8290.9508629263401</v>
      </c>
      <c r="S16" s="73">
        <f>'Mérida oeste'!F19*1000000</f>
        <v>34712.553072900002</v>
      </c>
      <c r="T16" s="74">
        <f t="shared" si="9"/>
        <v>931.65414846703277</v>
      </c>
      <c r="V16" s="78">
        <f t="shared" si="4"/>
        <v>3546</v>
      </c>
      <c r="W16" s="79">
        <f t="shared" si="10"/>
        <v>125225.81982</v>
      </c>
      <c r="Y16" s="76">
        <f t="shared" si="11"/>
        <v>29.399711759936803</v>
      </c>
      <c r="Z16" s="73">
        <f t="shared" si="12"/>
        <v>123.0907131965034</v>
      </c>
      <c r="AA16" s="74">
        <f t="shared" si="13"/>
        <v>116.66715453048818</v>
      </c>
      <c r="AE16" s="121" t="str">
        <f t="shared" si="5"/>
        <v>461891</v>
      </c>
      <c r="AF16" s="142"/>
      <c r="AG16" s="143"/>
      <c r="AH16" s="144"/>
      <c r="AI16" s="145">
        <f t="shared" si="0"/>
        <v>461891</v>
      </c>
      <c r="AJ16" s="146">
        <f t="shared" si="6"/>
        <v>461891</v>
      </c>
      <c r="AK16" s="122"/>
      <c r="AL16" s="138">
        <f t="shared" si="7"/>
        <v>0</v>
      </c>
      <c r="AM16" s="147">
        <f t="shared" si="7"/>
        <v>3546</v>
      </c>
      <c r="AN16" s="148">
        <f t="shared" si="8"/>
        <v>3546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5</v>
      </c>
      <c r="E17" s="68">
        <v>15</v>
      </c>
      <c r="F17" s="69">
        <v>465437</v>
      </c>
      <c r="G17" s="68">
        <v>0</v>
      </c>
      <c r="H17" s="69">
        <v>199221</v>
      </c>
      <c r="I17" s="68">
        <v>0</v>
      </c>
      <c r="J17" s="68">
        <v>2</v>
      </c>
      <c r="K17" s="68">
        <v>0</v>
      </c>
      <c r="L17" s="69">
        <v>310.55270000000002</v>
      </c>
      <c r="M17" s="69">
        <v>30.7</v>
      </c>
      <c r="N17" s="70">
        <v>0</v>
      </c>
      <c r="O17" s="71">
        <v>2554</v>
      </c>
      <c r="P17" s="58">
        <f t="shared" si="2"/>
        <v>2554</v>
      </c>
      <c r="Q17" s="38">
        <v>15</v>
      </c>
      <c r="R17" s="77">
        <f t="shared" si="3"/>
        <v>8276.5755150950608</v>
      </c>
      <c r="S17" s="73">
        <f>'Mérida oeste'!F20*1000000</f>
        <v>34652.366366599999</v>
      </c>
      <c r="T17" s="74">
        <f t="shared" si="9"/>
        <v>930.03879063123202</v>
      </c>
      <c r="V17" s="78">
        <f t="shared" si="4"/>
        <v>2554</v>
      </c>
      <c r="W17" s="79">
        <f t="shared" si="10"/>
        <v>90193.667180000004</v>
      </c>
      <c r="Y17" s="76">
        <f t="shared" si="11"/>
        <v>21.138373865552786</v>
      </c>
      <c r="Z17" s="73">
        <f t="shared" si="12"/>
        <v>88.502143700296401</v>
      </c>
      <c r="AA17" s="74">
        <f t="shared" si="13"/>
        <v>83.883609146683057</v>
      </c>
      <c r="AE17" s="121" t="str">
        <f t="shared" si="5"/>
        <v>465437</v>
      </c>
      <c r="AF17" s="142"/>
      <c r="AG17" s="143"/>
      <c r="AH17" s="144"/>
      <c r="AI17" s="145">
        <f t="shared" si="0"/>
        <v>465437</v>
      </c>
      <c r="AJ17" s="146">
        <f t="shared" si="6"/>
        <v>465437</v>
      </c>
      <c r="AK17" s="122"/>
      <c r="AL17" s="138">
        <f t="shared" si="7"/>
        <v>0</v>
      </c>
      <c r="AM17" s="147">
        <f t="shared" si="7"/>
        <v>2554</v>
      </c>
      <c r="AN17" s="148">
        <f t="shared" si="8"/>
        <v>2554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5</v>
      </c>
      <c r="E18" s="68">
        <v>16</v>
      </c>
      <c r="F18" s="69">
        <v>467991</v>
      </c>
      <c r="G18" s="68">
        <v>0</v>
      </c>
      <c r="H18" s="69">
        <v>199338</v>
      </c>
      <c r="I18" s="68">
        <v>0</v>
      </c>
      <c r="J18" s="68">
        <v>2</v>
      </c>
      <c r="K18" s="68">
        <v>0</v>
      </c>
      <c r="L18" s="69">
        <v>312.01530000000002</v>
      </c>
      <c r="M18" s="69">
        <v>31.3</v>
      </c>
      <c r="N18" s="70">
        <v>0</v>
      </c>
      <c r="O18" s="71">
        <v>1876</v>
      </c>
      <c r="P18" s="58">
        <f t="shared" si="2"/>
        <v>1876</v>
      </c>
      <c r="Q18" s="38">
        <v>16</v>
      </c>
      <c r="R18" s="77">
        <f t="shared" si="3"/>
        <v>8392.7491605283285</v>
      </c>
      <c r="S18" s="73">
        <f>'Mérida oeste'!F21*1000000</f>
        <v>35138.762185300002</v>
      </c>
      <c r="T18" s="74">
        <f t="shared" si="9"/>
        <v>943.09322316856822</v>
      </c>
      <c r="V18" s="78">
        <f t="shared" si="4"/>
        <v>1876</v>
      </c>
      <c r="W18" s="79">
        <f t="shared" si="10"/>
        <v>66250.320919999998</v>
      </c>
      <c r="Y18" s="76">
        <f t="shared" si="11"/>
        <v>15.744797425151145</v>
      </c>
      <c r="Z18" s="73">
        <f t="shared" si="12"/>
        <v>65.920317859622813</v>
      </c>
      <c r="AA18" s="74">
        <f t="shared" si="13"/>
        <v>62.480228692394824</v>
      </c>
      <c r="AE18" s="121" t="str">
        <f t="shared" si="5"/>
        <v>467991</v>
      </c>
      <c r="AF18" s="142"/>
      <c r="AG18" s="143"/>
      <c r="AH18" s="144"/>
      <c r="AI18" s="145">
        <f t="shared" si="0"/>
        <v>467991</v>
      </c>
      <c r="AJ18" s="146">
        <f t="shared" si="6"/>
        <v>467991</v>
      </c>
      <c r="AK18" s="122"/>
      <c r="AL18" s="138">
        <f t="shared" si="7"/>
        <v>0</v>
      </c>
      <c r="AM18" s="147">
        <f t="shared" si="7"/>
        <v>1876</v>
      </c>
      <c r="AN18" s="148">
        <f t="shared" si="8"/>
        <v>1876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5</v>
      </c>
      <c r="E19" s="68">
        <v>17</v>
      </c>
      <c r="F19" s="69">
        <v>469867</v>
      </c>
      <c r="G19" s="68">
        <v>0</v>
      </c>
      <c r="H19" s="69">
        <v>199425</v>
      </c>
      <c r="I19" s="68">
        <v>0</v>
      </c>
      <c r="J19" s="68">
        <v>2</v>
      </c>
      <c r="K19" s="68">
        <v>0</v>
      </c>
      <c r="L19" s="69">
        <v>311.8134</v>
      </c>
      <c r="M19" s="69">
        <v>33.200000000000003</v>
      </c>
      <c r="N19" s="70">
        <v>0</v>
      </c>
      <c r="O19" s="71">
        <v>2330</v>
      </c>
      <c r="P19" s="58">
        <f t="shared" si="2"/>
        <v>2330</v>
      </c>
      <c r="Q19" s="38">
        <v>17</v>
      </c>
      <c r="R19" s="77">
        <f t="shared" si="3"/>
        <v>8471.9926672876663</v>
      </c>
      <c r="S19" s="73">
        <f>'Mérida oeste'!F22*1000000</f>
        <v>35470.538899400002</v>
      </c>
      <c r="T19" s="74">
        <f t="shared" si="9"/>
        <v>951.99781602311509</v>
      </c>
      <c r="V19" s="78">
        <f t="shared" si="4"/>
        <v>2330</v>
      </c>
      <c r="W19" s="79">
        <f t="shared" si="10"/>
        <v>82283.181100000002</v>
      </c>
      <c r="Y19" s="76">
        <f t="shared" si="11"/>
        <v>19.739742914780262</v>
      </c>
      <c r="Z19" s="73">
        <f t="shared" si="12"/>
        <v>82.646355635602006</v>
      </c>
      <c r="AA19" s="74">
        <f t="shared" si="13"/>
        <v>78.333408702634472</v>
      </c>
      <c r="AE19" s="121" t="str">
        <f t="shared" si="5"/>
        <v>469867</v>
      </c>
      <c r="AF19" s="142"/>
      <c r="AG19" s="143"/>
      <c r="AH19" s="144"/>
      <c r="AI19" s="145">
        <f t="shared" si="0"/>
        <v>469867</v>
      </c>
      <c r="AJ19" s="146">
        <f t="shared" si="6"/>
        <v>469867</v>
      </c>
      <c r="AK19" s="122"/>
      <c r="AL19" s="138">
        <f t="shared" si="7"/>
        <v>0</v>
      </c>
      <c r="AM19" s="147">
        <f t="shared" si="7"/>
        <v>2330</v>
      </c>
      <c r="AN19" s="148">
        <f t="shared" si="8"/>
        <v>2330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5</v>
      </c>
      <c r="E20" s="68">
        <v>18</v>
      </c>
      <c r="F20" s="69">
        <v>472197</v>
      </c>
      <c r="G20" s="68">
        <v>0</v>
      </c>
      <c r="H20" s="69">
        <v>199532</v>
      </c>
      <c r="I20" s="68">
        <v>0</v>
      </c>
      <c r="J20" s="68">
        <v>2</v>
      </c>
      <c r="K20" s="68">
        <v>0</v>
      </c>
      <c r="L20" s="69">
        <v>311.53370000000001</v>
      </c>
      <c r="M20" s="69">
        <v>33.4</v>
      </c>
      <c r="N20" s="70">
        <v>0</v>
      </c>
      <c r="O20" s="71">
        <v>922</v>
      </c>
      <c r="P20" s="58">
        <f t="shared" si="2"/>
        <v>922</v>
      </c>
      <c r="Q20" s="38">
        <v>18</v>
      </c>
      <c r="R20" s="77">
        <f t="shared" si="3"/>
        <v>8317.5642351676706</v>
      </c>
      <c r="S20" s="73">
        <f>'Mérida oeste'!F23*1000000</f>
        <v>34823.977939800003</v>
      </c>
      <c r="T20" s="74">
        <f t="shared" si="9"/>
        <v>934.64469310579113</v>
      </c>
      <c r="V20" s="78">
        <f t="shared" si="4"/>
        <v>922</v>
      </c>
      <c r="W20" s="79">
        <f t="shared" si="10"/>
        <v>32560.125739999999</v>
      </c>
      <c r="Y20" s="76">
        <f t="shared" si="11"/>
        <v>7.6687942248245928</v>
      </c>
      <c r="Z20" s="73">
        <f t="shared" si="12"/>
        <v>32.107707660495599</v>
      </c>
      <c r="AA20" s="74">
        <f t="shared" si="13"/>
        <v>30.43214872974827</v>
      </c>
      <c r="AE20" s="121" t="str">
        <f t="shared" si="5"/>
        <v>472197</v>
      </c>
      <c r="AF20" s="142"/>
      <c r="AG20" s="143"/>
      <c r="AH20" s="144"/>
      <c r="AI20" s="145">
        <f t="shared" si="0"/>
        <v>472197</v>
      </c>
      <c r="AJ20" s="146">
        <f t="shared" si="6"/>
        <v>472197</v>
      </c>
      <c r="AK20" s="122"/>
      <c r="AL20" s="138">
        <f t="shared" si="7"/>
        <v>0</v>
      </c>
      <c r="AM20" s="147">
        <f t="shared" si="7"/>
        <v>922</v>
      </c>
      <c r="AN20" s="148">
        <f t="shared" si="8"/>
        <v>922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5</v>
      </c>
      <c r="E21" s="68">
        <v>19</v>
      </c>
      <c r="F21" s="69">
        <v>473119</v>
      </c>
      <c r="G21" s="68">
        <v>0</v>
      </c>
      <c r="H21" s="69">
        <v>199575</v>
      </c>
      <c r="I21" s="68">
        <v>0</v>
      </c>
      <c r="J21" s="68">
        <v>2</v>
      </c>
      <c r="K21" s="68">
        <v>0</v>
      </c>
      <c r="L21" s="69">
        <v>311.69279999999998</v>
      </c>
      <c r="M21" s="69">
        <v>33.700000000000003</v>
      </c>
      <c r="N21" s="70">
        <v>0</v>
      </c>
      <c r="O21" s="71">
        <v>363</v>
      </c>
      <c r="P21" s="58">
        <f t="shared" si="2"/>
        <v>363</v>
      </c>
      <c r="Q21" s="38">
        <v>19</v>
      </c>
      <c r="R21" s="77">
        <f t="shared" si="3"/>
        <v>8355.0852874510365</v>
      </c>
      <c r="S21" s="73">
        <f>'Mérida oeste'!F24*1000000</f>
        <v>34981.071081499998</v>
      </c>
      <c r="T21" s="74">
        <f t="shared" si="9"/>
        <v>938.86093375087296</v>
      </c>
      <c r="V21" s="78">
        <f t="shared" si="4"/>
        <v>363</v>
      </c>
      <c r="W21" s="79">
        <f t="shared" si="10"/>
        <v>12819.225210000001</v>
      </c>
      <c r="Y21" s="76">
        <f t="shared" si="11"/>
        <v>3.0328959593447262</v>
      </c>
      <c r="Z21" s="73">
        <f t="shared" si="12"/>
        <v>12.698128802584499</v>
      </c>
      <c r="AA21" s="74">
        <f t="shared" si="13"/>
        <v>12.03546975062333</v>
      </c>
      <c r="AE21" s="121" t="str">
        <f t="shared" si="5"/>
        <v>473119</v>
      </c>
      <c r="AF21" s="142"/>
      <c r="AG21" s="143"/>
      <c r="AH21" s="144"/>
      <c r="AI21" s="145">
        <f t="shared" si="0"/>
        <v>473119</v>
      </c>
      <c r="AJ21" s="146">
        <f t="shared" si="6"/>
        <v>473119</v>
      </c>
      <c r="AK21" s="122"/>
      <c r="AL21" s="138">
        <f t="shared" si="7"/>
        <v>0</v>
      </c>
      <c r="AM21" s="147">
        <f t="shared" si="7"/>
        <v>363</v>
      </c>
      <c r="AN21" s="148">
        <f t="shared" si="8"/>
        <v>363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5</v>
      </c>
      <c r="E22" s="68">
        <v>20</v>
      </c>
      <c r="F22" s="69">
        <v>473482</v>
      </c>
      <c r="G22" s="68">
        <v>0</v>
      </c>
      <c r="H22" s="69">
        <v>199591</v>
      </c>
      <c r="I22" s="68">
        <v>0</v>
      </c>
      <c r="J22" s="68">
        <v>2</v>
      </c>
      <c r="K22" s="68">
        <v>0</v>
      </c>
      <c r="L22" s="69">
        <v>313.36900000000003</v>
      </c>
      <c r="M22" s="69">
        <v>34.5</v>
      </c>
      <c r="N22" s="70">
        <v>0</v>
      </c>
      <c r="O22" s="71">
        <v>3021</v>
      </c>
      <c r="P22" s="58">
        <f t="shared" si="2"/>
        <v>3021</v>
      </c>
      <c r="Q22" s="38">
        <v>20</v>
      </c>
      <c r="R22" s="77">
        <f t="shared" si="3"/>
        <v>8327.3556610299038</v>
      </c>
      <c r="S22" s="73">
        <f>'Mérida oeste'!F25*1000000</f>
        <v>34864.972681599997</v>
      </c>
      <c r="T22" s="74">
        <f t="shared" si="9"/>
        <v>935.74495562993025</v>
      </c>
      <c r="V22" s="78">
        <f t="shared" si="4"/>
        <v>3021</v>
      </c>
      <c r="W22" s="79">
        <f t="shared" si="10"/>
        <v>106685.61807</v>
      </c>
      <c r="Y22" s="76">
        <f t="shared" si="11"/>
        <v>25.156941451971342</v>
      </c>
      <c r="Z22" s="73">
        <f t="shared" si="12"/>
        <v>105.3270824711136</v>
      </c>
      <c r="AA22" s="74">
        <f t="shared" si="13"/>
        <v>99.830528947263844</v>
      </c>
      <c r="AE22" s="121" t="str">
        <f t="shared" si="5"/>
        <v>473482</v>
      </c>
      <c r="AF22" s="142"/>
      <c r="AG22" s="143"/>
      <c r="AH22" s="144"/>
      <c r="AI22" s="145">
        <f t="shared" si="0"/>
        <v>473482</v>
      </c>
      <c r="AJ22" s="146">
        <f t="shared" si="6"/>
        <v>473482</v>
      </c>
      <c r="AK22" s="122"/>
      <c r="AL22" s="138">
        <f t="shared" si="7"/>
        <v>0</v>
      </c>
      <c r="AM22" s="147">
        <f t="shared" si="7"/>
        <v>3021</v>
      </c>
      <c r="AN22" s="148">
        <f t="shared" si="8"/>
        <v>3021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5</v>
      </c>
      <c r="E23" s="68">
        <v>21</v>
      </c>
      <c r="F23" s="69">
        <v>476503</v>
      </c>
      <c r="G23" s="68">
        <v>0</v>
      </c>
      <c r="H23" s="69">
        <v>199730</v>
      </c>
      <c r="I23" s="68">
        <v>0</v>
      </c>
      <c r="J23" s="68">
        <v>2</v>
      </c>
      <c r="K23" s="68">
        <v>0</v>
      </c>
      <c r="L23" s="69">
        <v>312.18299999999999</v>
      </c>
      <c r="M23" s="69">
        <v>33.6</v>
      </c>
      <c r="N23" s="70">
        <v>0</v>
      </c>
      <c r="O23" s="71">
        <v>3540</v>
      </c>
      <c r="P23" s="58">
        <f t="shared" si="2"/>
        <v>3540</v>
      </c>
      <c r="Q23" s="38">
        <v>21</v>
      </c>
      <c r="R23" s="77">
        <f t="shared" si="3"/>
        <v>8255.3448516528133</v>
      </c>
      <c r="S23" s="73">
        <f>'Mérida oeste'!F26*1000000</f>
        <v>34563.477824900001</v>
      </c>
      <c r="T23" s="74">
        <f t="shared" si="9"/>
        <v>927.65310098022667</v>
      </c>
      <c r="V23" s="78">
        <f t="shared" si="4"/>
        <v>3540</v>
      </c>
      <c r="W23" s="79">
        <f t="shared" si="10"/>
        <v>125013.93179999999</v>
      </c>
      <c r="Y23" s="76">
        <f t="shared" si="11"/>
        <v>29.22392077485096</v>
      </c>
      <c r="Z23" s="73">
        <f t="shared" si="12"/>
        <v>122.354711500146</v>
      </c>
      <c r="AA23" s="74">
        <f t="shared" si="13"/>
        <v>115.96956150000057</v>
      </c>
      <c r="AE23" s="121" t="str">
        <f t="shared" si="5"/>
        <v>476503</v>
      </c>
      <c r="AF23" s="142"/>
      <c r="AG23" s="143"/>
      <c r="AH23" s="144"/>
      <c r="AI23" s="145">
        <f t="shared" si="0"/>
        <v>476503</v>
      </c>
      <c r="AJ23" s="146">
        <f t="shared" si="6"/>
        <v>476503</v>
      </c>
      <c r="AK23" s="122"/>
      <c r="AL23" s="138">
        <f t="shared" si="7"/>
        <v>0</v>
      </c>
      <c r="AM23" s="147">
        <f t="shared" si="7"/>
        <v>3540</v>
      </c>
      <c r="AN23" s="148">
        <f t="shared" si="8"/>
        <v>3540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5</v>
      </c>
      <c r="E24" s="68">
        <v>22</v>
      </c>
      <c r="F24" s="69">
        <v>480043</v>
      </c>
      <c r="G24" s="68">
        <v>0</v>
      </c>
      <c r="H24" s="69">
        <v>199895</v>
      </c>
      <c r="I24" s="68">
        <v>0</v>
      </c>
      <c r="J24" s="68">
        <v>2</v>
      </c>
      <c r="K24" s="68">
        <v>0</v>
      </c>
      <c r="L24" s="69">
        <v>310.56790000000001</v>
      </c>
      <c r="M24" s="69">
        <v>34.200000000000003</v>
      </c>
      <c r="N24" s="70">
        <v>0</v>
      </c>
      <c r="O24" s="71">
        <v>2434</v>
      </c>
      <c r="P24" s="58">
        <f t="shared" si="2"/>
        <v>2434</v>
      </c>
      <c r="Q24" s="38">
        <v>22</v>
      </c>
      <c r="R24" s="77">
        <f t="shared" si="3"/>
        <v>8252.2941196140255</v>
      </c>
      <c r="S24" s="73">
        <f>'Mérida oeste'!F27*1000000</f>
        <v>34550.705020000001</v>
      </c>
      <c r="T24" s="74">
        <f t="shared" si="9"/>
        <v>927.31029022102803</v>
      </c>
      <c r="V24" s="78">
        <f t="shared" si="4"/>
        <v>2434</v>
      </c>
      <c r="W24" s="79">
        <f t="shared" si="10"/>
        <v>85955.906780000005</v>
      </c>
      <c r="Y24" s="76">
        <f t="shared" si="11"/>
        <v>20.086083887140539</v>
      </c>
      <c r="Z24" s="73">
        <f t="shared" si="12"/>
        <v>84.096416018680003</v>
      </c>
      <c r="AA24" s="74">
        <f t="shared" si="13"/>
        <v>79.707796862373442</v>
      </c>
      <c r="AE24" s="121" t="str">
        <f t="shared" si="5"/>
        <v>480043</v>
      </c>
      <c r="AF24" s="142"/>
      <c r="AG24" s="143"/>
      <c r="AH24" s="144"/>
      <c r="AI24" s="145">
        <f t="shared" si="0"/>
        <v>480043</v>
      </c>
      <c r="AJ24" s="146">
        <f t="shared" si="6"/>
        <v>480043</v>
      </c>
      <c r="AK24" s="122"/>
      <c r="AL24" s="138">
        <f t="shared" si="7"/>
        <v>0</v>
      </c>
      <c r="AM24" s="147">
        <f t="shared" si="7"/>
        <v>2434</v>
      </c>
      <c r="AN24" s="148">
        <f t="shared" si="8"/>
        <v>2434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5</v>
      </c>
      <c r="E25" s="68">
        <v>23</v>
      </c>
      <c r="F25" s="69">
        <v>482477</v>
      </c>
      <c r="G25" s="68">
        <v>0</v>
      </c>
      <c r="H25" s="69">
        <v>200008</v>
      </c>
      <c r="I25" s="68">
        <v>0</v>
      </c>
      <c r="J25" s="68">
        <v>2</v>
      </c>
      <c r="K25" s="68">
        <v>0</v>
      </c>
      <c r="L25" s="69">
        <v>311.0478</v>
      </c>
      <c r="M25" s="69">
        <v>34.1</v>
      </c>
      <c r="N25" s="70">
        <v>0</v>
      </c>
      <c r="O25" s="71">
        <v>2581</v>
      </c>
      <c r="P25" s="58">
        <f t="shared" si="2"/>
        <v>2581</v>
      </c>
      <c r="Q25" s="38">
        <v>23</v>
      </c>
      <c r="R25" s="77">
        <f t="shared" si="3"/>
        <v>8159.1827518391128</v>
      </c>
      <c r="S25" s="73">
        <f>'Mérida oeste'!F28*1000000</f>
        <v>34160.866345399998</v>
      </c>
      <c r="T25" s="74">
        <f t="shared" si="9"/>
        <v>916.8473658241611</v>
      </c>
      <c r="V25" s="78">
        <f t="shared" si="4"/>
        <v>2581</v>
      </c>
      <c r="W25" s="79">
        <f t="shared" si="10"/>
        <v>91147.163270000005</v>
      </c>
      <c r="Y25" s="76">
        <f t="shared" si="11"/>
        <v>21.05885068249675</v>
      </c>
      <c r="Z25" s="73">
        <f t="shared" si="12"/>
        <v>88.169196037477391</v>
      </c>
      <c r="AA25" s="74">
        <f t="shared" si="13"/>
        <v>83.568036546444233</v>
      </c>
      <c r="AE25" s="121" t="str">
        <f t="shared" si="5"/>
        <v>482477</v>
      </c>
      <c r="AF25" s="142"/>
      <c r="AG25" s="143"/>
      <c r="AH25" s="144"/>
      <c r="AI25" s="145">
        <f t="shared" si="0"/>
        <v>482477</v>
      </c>
      <c r="AJ25" s="146">
        <f t="shared" si="6"/>
        <v>482477</v>
      </c>
      <c r="AK25" s="122"/>
      <c r="AL25" s="138">
        <f t="shared" si="7"/>
        <v>0</v>
      </c>
      <c r="AM25" s="147">
        <f t="shared" si="7"/>
        <v>2581</v>
      </c>
      <c r="AN25" s="148">
        <f t="shared" si="8"/>
        <v>2581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5</v>
      </c>
      <c r="E26" s="68">
        <v>24</v>
      </c>
      <c r="F26" s="69">
        <v>485058</v>
      </c>
      <c r="G26" s="68">
        <v>0</v>
      </c>
      <c r="H26" s="69">
        <v>200126</v>
      </c>
      <c r="I26" s="68">
        <v>0</v>
      </c>
      <c r="J26" s="68">
        <v>2</v>
      </c>
      <c r="K26" s="68">
        <v>0</v>
      </c>
      <c r="L26" s="69">
        <v>311.0462</v>
      </c>
      <c r="M26" s="69">
        <v>33.6</v>
      </c>
      <c r="N26" s="70">
        <v>0</v>
      </c>
      <c r="O26" s="71">
        <v>2850</v>
      </c>
      <c r="P26" s="58">
        <f t="shared" si="2"/>
        <v>2850</v>
      </c>
      <c r="Q26" s="38">
        <v>24</v>
      </c>
      <c r="R26" s="77">
        <f t="shared" si="3"/>
        <v>8239.8707610824495</v>
      </c>
      <c r="S26" s="73">
        <f>'Mérida oeste'!F29*1000000</f>
        <v>34498.690902499999</v>
      </c>
      <c r="T26" s="74">
        <f t="shared" si="9"/>
        <v>925.91427742283486</v>
      </c>
      <c r="V26" s="78">
        <f t="shared" si="4"/>
        <v>2850</v>
      </c>
      <c r="W26" s="79">
        <f t="shared" si="10"/>
        <v>100646.8095</v>
      </c>
      <c r="Y26" s="76">
        <f t="shared" si="11"/>
        <v>23.483631669084982</v>
      </c>
      <c r="Z26" s="73">
        <f t="shared" si="12"/>
        <v>98.321269072125006</v>
      </c>
      <c r="AA26" s="74">
        <f t="shared" si="13"/>
        <v>93.190317893106211</v>
      </c>
      <c r="AE26" s="121" t="str">
        <f t="shared" si="5"/>
        <v>485058</v>
      </c>
      <c r="AF26" s="142"/>
      <c r="AG26" s="143"/>
      <c r="AH26" s="144"/>
      <c r="AI26" s="145">
        <f t="shared" si="0"/>
        <v>485058</v>
      </c>
      <c r="AJ26" s="146">
        <f t="shared" si="6"/>
        <v>485058</v>
      </c>
      <c r="AK26" s="122"/>
      <c r="AL26" s="138">
        <f t="shared" si="7"/>
        <v>0</v>
      </c>
      <c r="AM26" s="147">
        <f t="shared" si="7"/>
        <v>2850</v>
      </c>
      <c r="AN26" s="148">
        <f t="shared" si="8"/>
        <v>2850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5</v>
      </c>
      <c r="E27" s="68">
        <v>25</v>
      </c>
      <c r="F27" s="69">
        <v>487908</v>
      </c>
      <c r="G27" s="68">
        <v>0</v>
      </c>
      <c r="H27" s="69">
        <v>200257</v>
      </c>
      <c r="I27" s="68">
        <v>0</v>
      </c>
      <c r="J27" s="68">
        <v>2</v>
      </c>
      <c r="K27" s="68">
        <v>0</v>
      </c>
      <c r="L27" s="69">
        <v>311.34160000000003</v>
      </c>
      <c r="M27" s="69">
        <v>31.7</v>
      </c>
      <c r="N27" s="70">
        <v>0</v>
      </c>
      <c r="O27" s="71">
        <v>1273</v>
      </c>
      <c r="P27" s="58">
        <f t="shared" si="2"/>
        <v>1273</v>
      </c>
      <c r="Q27" s="38">
        <v>25</v>
      </c>
      <c r="R27" s="77">
        <f t="shared" si="3"/>
        <v>8193.2653247587641</v>
      </c>
      <c r="S27" s="73">
        <f>'Mérida oeste'!F30*1000000</f>
        <v>34303.563261699994</v>
      </c>
      <c r="T27" s="74">
        <f t="shared" si="9"/>
        <v>920.6772245431423</v>
      </c>
      <c r="V27" s="78">
        <f t="shared" si="4"/>
        <v>1273</v>
      </c>
      <c r="W27" s="79">
        <f t="shared" si="10"/>
        <v>44955.574910000003</v>
      </c>
      <c r="Y27" s="76">
        <f t="shared" si="11"/>
        <v>10.430026758417906</v>
      </c>
      <c r="Z27" s="73">
        <f t="shared" si="12"/>
        <v>43.668436032144093</v>
      </c>
      <c r="AA27" s="74">
        <f t="shared" si="13"/>
        <v>41.389573935880122</v>
      </c>
      <c r="AE27" s="121" t="str">
        <f t="shared" si="5"/>
        <v>487908</v>
      </c>
      <c r="AF27" s="142"/>
      <c r="AG27" s="143"/>
      <c r="AH27" s="144"/>
      <c r="AI27" s="145">
        <f t="shared" si="0"/>
        <v>487908</v>
      </c>
      <c r="AJ27" s="146">
        <f t="shared" si="6"/>
        <v>487908</v>
      </c>
      <c r="AK27" s="122"/>
      <c r="AL27" s="138">
        <f t="shared" si="7"/>
        <v>0</v>
      </c>
      <c r="AM27" s="147">
        <f t="shared" si="7"/>
        <v>1273</v>
      </c>
      <c r="AN27" s="148">
        <f t="shared" si="8"/>
        <v>1273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5</v>
      </c>
      <c r="E28" s="68">
        <v>26</v>
      </c>
      <c r="F28" s="69">
        <v>489181</v>
      </c>
      <c r="G28" s="68">
        <v>0</v>
      </c>
      <c r="H28" s="69">
        <v>200316</v>
      </c>
      <c r="I28" s="68">
        <v>0</v>
      </c>
      <c r="J28" s="68">
        <v>2</v>
      </c>
      <c r="K28" s="68">
        <v>0</v>
      </c>
      <c r="L28" s="69">
        <v>311.7038</v>
      </c>
      <c r="M28" s="69">
        <v>31.5</v>
      </c>
      <c r="N28" s="70">
        <v>0</v>
      </c>
      <c r="O28" s="71">
        <v>380</v>
      </c>
      <c r="P28" s="58">
        <f t="shared" si="2"/>
        <v>380</v>
      </c>
      <c r="Q28" s="38">
        <v>26</v>
      </c>
      <c r="R28" s="77">
        <f t="shared" si="3"/>
        <v>8209.6315460733731</v>
      </c>
      <c r="S28" s="73">
        <f>'Mérida oeste'!F31*1000000</f>
        <v>34372.085357099997</v>
      </c>
      <c r="T28" s="74">
        <f t="shared" si="9"/>
        <v>922.51629683226497</v>
      </c>
      <c r="V28" s="78">
        <f t="shared" si="4"/>
        <v>380</v>
      </c>
      <c r="W28" s="79">
        <f t="shared" si="10"/>
        <v>13419.5746</v>
      </c>
      <c r="Y28" s="76">
        <f t="shared" si="11"/>
        <v>3.1196599875078816</v>
      </c>
      <c r="Z28" s="73">
        <f t="shared" si="12"/>
        <v>13.061392435697998</v>
      </c>
      <c r="AA28" s="74">
        <f t="shared" si="13"/>
        <v>12.379776265056323</v>
      </c>
      <c r="AE28" s="121" t="str">
        <f t="shared" si="5"/>
        <v>489181</v>
      </c>
      <c r="AF28" s="142"/>
      <c r="AG28" s="143"/>
      <c r="AH28" s="144"/>
      <c r="AI28" s="145">
        <f t="shared" si="0"/>
        <v>489181</v>
      </c>
      <c r="AJ28" s="146">
        <f t="shared" si="6"/>
        <v>489181</v>
      </c>
      <c r="AK28" s="122"/>
      <c r="AL28" s="138">
        <f t="shared" si="7"/>
        <v>0</v>
      </c>
      <c r="AM28" s="147">
        <f t="shared" si="7"/>
        <v>380</v>
      </c>
      <c r="AN28" s="148">
        <f t="shared" si="8"/>
        <v>380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5</v>
      </c>
      <c r="E29" s="68">
        <v>27</v>
      </c>
      <c r="F29" s="69">
        <v>489561</v>
      </c>
      <c r="G29" s="68">
        <v>0</v>
      </c>
      <c r="H29" s="69">
        <v>200334</v>
      </c>
      <c r="I29" s="68">
        <v>0</v>
      </c>
      <c r="J29" s="68">
        <v>2</v>
      </c>
      <c r="K29" s="68">
        <v>0</v>
      </c>
      <c r="L29" s="69">
        <v>312.48259999999999</v>
      </c>
      <c r="M29" s="69">
        <v>32</v>
      </c>
      <c r="N29" s="70">
        <v>0</v>
      </c>
      <c r="O29" s="71">
        <v>2451</v>
      </c>
      <c r="P29" s="58">
        <f t="shared" si="2"/>
        <v>2451</v>
      </c>
      <c r="Q29" s="38">
        <v>27</v>
      </c>
      <c r="R29" s="77">
        <f t="shared" si="3"/>
        <v>8300.6887779927401</v>
      </c>
      <c r="S29" s="73">
        <f>'Mérida oeste'!F32*1000000</f>
        <v>34753.323775700002</v>
      </c>
      <c r="T29" s="74">
        <f t="shared" si="9"/>
        <v>932.74839798304424</v>
      </c>
      <c r="V29" s="78">
        <f t="shared" si="4"/>
        <v>2451</v>
      </c>
      <c r="W29" s="79">
        <f t="shared" si="10"/>
        <v>86556.256169999993</v>
      </c>
      <c r="Y29" s="76">
        <f t="shared" si="11"/>
        <v>20.344988194860203</v>
      </c>
      <c r="Z29" s="73">
        <f t="shared" si="12"/>
        <v>85.180396574240703</v>
      </c>
      <c r="AA29" s="74">
        <f t="shared" si="13"/>
        <v>80.735209277977475</v>
      </c>
      <c r="AE29" s="121" t="str">
        <f t="shared" si="5"/>
        <v>489561</v>
      </c>
      <c r="AF29" s="142"/>
      <c r="AG29" s="143"/>
      <c r="AH29" s="144"/>
      <c r="AI29" s="145">
        <f t="shared" si="0"/>
        <v>489561</v>
      </c>
      <c r="AJ29" s="146">
        <f t="shared" si="6"/>
        <v>489561</v>
      </c>
      <c r="AK29" s="122"/>
      <c r="AL29" s="138">
        <f t="shared" si="7"/>
        <v>0</v>
      </c>
      <c r="AM29" s="147">
        <f t="shared" si="7"/>
        <v>2451</v>
      </c>
      <c r="AN29" s="148">
        <f t="shared" si="8"/>
        <v>2451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5</v>
      </c>
      <c r="E30" s="68">
        <v>28</v>
      </c>
      <c r="F30" s="69">
        <v>492012</v>
      </c>
      <c r="G30" s="68">
        <v>0</v>
      </c>
      <c r="H30" s="69">
        <v>200445</v>
      </c>
      <c r="I30" s="68">
        <v>0</v>
      </c>
      <c r="J30" s="68">
        <v>2</v>
      </c>
      <c r="K30" s="68">
        <v>0</v>
      </c>
      <c r="L30" s="69">
        <v>311.49669999999998</v>
      </c>
      <c r="M30" s="69">
        <v>30.1</v>
      </c>
      <c r="N30" s="70">
        <v>0</v>
      </c>
      <c r="O30" s="71">
        <v>2404</v>
      </c>
      <c r="P30" s="58">
        <f t="shared" si="2"/>
        <v>2404</v>
      </c>
      <c r="Q30" s="38">
        <v>28</v>
      </c>
      <c r="R30" s="77">
        <f t="shared" si="3"/>
        <v>8357.2477819575797</v>
      </c>
      <c r="S30" s="73">
        <f>'Mérida oeste'!F33*1000000</f>
        <v>34990.125013499994</v>
      </c>
      <c r="T30" s="74">
        <f t="shared" si="9"/>
        <v>939.10393325857319</v>
      </c>
      <c r="V30" s="78">
        <f t="shared" si="4"/>
        <v>2404</v>
      </c>
      <c r="W30" s="79">
        <f t="shared" si="10"/>
        <v>84896.466679999998</v>
      </c>
      <c r="Y30" s="76">
        <f t="shared" si="11"/>
        <v>20.090823667826022</v>
      </c>
      <c r="Z30" s="73">
        <f t="shared" si="12"/>
        <v>84.116260532453978</v>
      </c>
      <c r="AA30" s="74">
        <f t="shared" si="13"/>
        <v>79.726605778943409</v>
      </c>
      <c r="AE30" s="121" t="str">
        <f t="shared" si="5"/>
        <v>492012</v>
      </c>
      <c r="AF30" s="142"/>
      <c r="AG30" s="143"/>
      <c r="AH30" s="144"/>
      <c r="AI30" s="145">
        <f t="shared" si="0"/>
        <v>492012</v>
      </c>
      <c r="AJ30" s="146">
        <f t="shared" si="6"/>
        <v>492012</v>
      </c>
      <c r="AK30" s="122"/>
      <c r="AL30" s="138">
        <f t="shared" si="7"/>
        <v>0</v>
      </c>
      <c r="AM30" s="147">
        <f t="shared" si="7"/>
        <v>2404</v>
      </c>
      <c r="AN30" s="148">
        <f t="shared" si="8"/>
        <v>2404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5</v>
      </c>
      <c r="E31" s="68">
        <v>29</v>
      </c>
      <c r="F31" s="69">
        <v>494416</v>
      </c>
      <c r="G31" s="68">
        <v>0</v>
      </c>
      <c r="H31" s="69">
        <v>200555</v>
      </c>
      <c r="I31" s="68">
        <v>0</v>
      </c>
      <c r="J31" s="68">
        <v>2</v>
      </c>
      <c r="K31" s="68">
        <v>0</v>
      </c>
      <c r="L31" s="69">
        <v>312.5496</v>
      </c>
      <c r="M31" s="69">
        <v>30.5</v>
      </c>
      <c r="N31" s="70">
        <v>0</v>
      </c>
      <c r="O31" s="71">
        <v>2628</v>
      </c>
      <c r="P31" s="58">
        <f t="shared" si="2"/>
        <v>2628</v>
      </c>
      <c r="Q31" s="38">
        <v>29</v>
      </c>
      <c r="R31" s="77">
        <f t="shared" si="3"/>
        <v>8188.5432437900072</v>
      </c>
      <c r="S31" s="73">
        <f>'Mérida oeste'!F34*1000000</f>
        <v>34283.7928531</v>
      </c>
      <c r="T31" s="74">
        <f t="shared" si="9"/>
        <v>920.14660430468314</v>
      </c>
      <c r="V31" s="78">
        <f t="shared" si="4"/>
        <v>2628</v>
      </c>
      <c r="W31" s="79">
        <f t="shared" si="10"/>
        <v>92806.95276</v>
      </c>
      <c r="Y31" s="76">
        <f t="shared" si="11"/>
        <v>21.519491644680137</v>
      </c>
      <c r="Z31" s="73">
        <f t="shared" si="12"/>
        <v>90.097807617946799</v>
      </c>
      <c r="AA31" s="74">
        <f t="shared" si="13"/>
        <v>85.396002437979149</v>
      </c>
      <c r="AE31" s="121" t="str">
        <f t="shared" si="5"/>
        <v>494416</v>
      </c>
      <c r="AF31" s="142"/>
      <c r="AG31" s="143"/>
      <c r="AH31" s="144"/>
      <c r="AI31" s="145">
        <f t="shared" si="0"/>
        <v>494416</v>
      </c>
      <c r="AJ31" s="146">
        <f t="shared" si="6"/>
        <v>494416</v>
      </c>
      <c r="AK31" s="122"/>
      <c r="AL31" s="138">
        <f t="shared" si="7"/>
        <v>0</v>
      </c>
      <c r="AM31" s="147">
        <f t="shared" si="7"/>
        <v>2628</v>
      </c>
      <c r="AN31" s="148">
        <f t="shared" si="8"/>
        <v>2628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5</v>
      </c>
      <c r="E32" s="68">
        <v>30</v>
      </c>
      <c r="F32" s="69">
        <v>497044</v>
      </c>
      <c r="G32" s="68">
        <v>0</v>
      </c>
      <c r="H32" s="69">
        <v>200675</v>
      </c>
      <c r="I32" s="68">
        <v>0</v>
      </c>
      <c r="J32" s="68">
        <v>2</v>
      </c>
      <c r="K32" s="68">
        <v>0</v>
      </c>
      <c r="L32" s="69">
        <v>311.2559</v>
      </c>
      <c r="M32" s="69">
        <v>30.4</v>
      </c>
      <c r="N32" s="70">
        <v>0</v>
      </c>
      <c r="O32" s="71">
        <v>3020</v>
      </c>
      <c r="P32" s="58">
        <f t="shared" si="2"/>
        <v>3020</v>
      </c>
      <c r="Q32" s="38">
        <v>30</v>
      </c>
      <c r="R32" s="77">
        <f t="shared" si="3"/>
        <v>8212.3384157112832</v>
      </c>
      <c r="S32" s="73">
        <f>'Mérida oeste'!F35*1000000</f>
        <v>34383.418478899999</v>
      </c>
      <c r="T32" s="74">
        <f t="shared" si="9"/>
        <v>922.82046777347682</v>
      </c>
      <c r="V32" s="78">
        <f t="shared" si="4"/>
        <v>3020</v>
      </c>
      <c r="W32" s="79">
        <f t="shared" si="10"/>
        <v>106650.3034</v>
      </c>
      <c r="Y32" s="76">
        <f t="shared" si="11"/>
        <v>24.801262015448074</v>
      </c>
      <c r="Z32" s="73">
        <f t="shared" si="12"/>
        <v>103.83792380627798</v>
      </c>
      <c r="AA32" s="74">
        <f t="shared" si="13"/>
        <v>98.419082871771238</v>
      </c>
      <c r="AE32" s="121" t="str">
        <f t="shared" si="5"/>
        <v>497044</v>
      </c>
      <c r="AF32" s="142"/>
      <c r="AG32" s="143"/>
      <c r="AH32" s="144"/>
      <c r="AI32" s="145">
        <f t="shared" si="0"/>
        <v>497044</v>
      </c>
      <c r="AJ32" s="146">
        <f t="shared" si="6"/>
        <v>497044</v>
      </c>
      <c r="AK32" s="122"/>
      <c r="AL32" s="138">
        <f t="shared" si="7"/>
        <v>0</v>
      </c>
      <c r="AM32" s="147">
        <f t="shared" si="7"/>
        <v>3020</v>
      </c>
      <c r="AN32" s="148">
        <f t="shared" si="8"/>
        <v>3020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5</v>
      </c>
      <c r="E33" s="68">
        <v>31</v>
      </c>
      <c r="F33" s="69">
        <v>500064</v>
      </c>
      <c r="G33" s="68">
        <v>0</v>
      </c>
      <c r="H33" s="69">
        <v>200813</v>
      </c>
      <c r="I33" s="68">
        <v>0</v>
      </c>
      <c r="J33" s="68">
        <v>2</v>
      </c>
      <c r="K33" s="68">
        <v>0</v>
      </c>
      <c r="L33" s="69">
        <v>310.90910000000002</v>
      </c>
      <c r="M33" s="69">
        <v>30.2</v>
      </c>
      <c r="N33" s="70">
        <v>0</v>
      </c>
      <c r="O33" s="71">
        <v>2423</v>
      </c>
      <c r="P33" s="58">
        <f t="shared" si="2"/>
        <v>2423</v>
      </c>
      <c r="Q33" s="38">
        <v>31</v>
      </c>
      <c r="R33" s="80">
        <f t="shared" si="3"/>
        <v>8187.3988839447793</v>
      </c>
      <c r="S33" s="81">
        <f>'Mérida oeste'!F36*1000000</f>
        <v>34279.0016473</v>
      </c>
      <c r="T33" s="82">
        <f t="shared" si="9"/>
        <v>920.01801258887485</v>
      </c>
      <c r="V33" s="83">
        <f t="shared" si="4"/>
        <v>2423</v>
      </c>
      <c r="W33" s="84">
        <f t="shared" si="10"/>
        <v>85567.44541</v>
      </c>
      <c r="Y33" s="76">
        <f t="shared" si="11"/>
        <v>19.8380674957982</v>
      </c>
      <c r="Z33" s="73">
        <f t="shared" si="12"/>
        <v>83.058020991407901</v>
      </c>
      <c r="AA33" s="74">
        <f t="shared" si="13"/>
        <v>78.723591068415246</v>
      </c>
      <c r="AE33" s="121" t="str">
        <f t="shared" si="5"/>
        <v>500064</v>
      </c>
      <c r="AF33" s="142"/>
      <c r="AG33" s="143"/>
      <c r="AH33" s="144"/>
      <c r="AI33" s="145">
        <f t="shared" si="0"/>
        <v>500064</v>
      </c>
      <c r="AJ33" s="146">
        <f t="shared" si="6"/>
        <v>500064</v>
      </c>
      <c r="AK33" s="122"/>
      <c r="AL33" s="138">
        <f t="shared" si="7"/>
        <v>0</v>
      </c>
      <c r="AM33" s="150">
        <f t="shared" si="7"/>
        <v>2423</v>
      </c>
      <c r="AN33" s="148">
        <f t="shared" si="8"/>
        <v>2423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2013</v>
      </c>
      <c r="D34" s="87">
        <v>6</v>
      </c>
      <c r="E34" s="87">
        <v>1</v>
      </c>
      <c r="F34" s="88">
        <v>502487</v>
      </c>
      <c r="G34" s="87">
        <v>0</v>
      </c>
      <c r="H34" s="88">
        <v>200922</v>
      </c>
      <c r="I34" s="87">
        <v>0</v>
      </c>
      <c r="J34" s="87">
        <v>2</v>
      </c>
      <c r="K34" s="87">
        <v>0</v>
      </c>
      <c r="L34" s="88">
        <v>314.18060000000003</v>
      </c>
      <c r="M34" s="88">
        <v>30</v>
      </c>
      <c r="N34" s="89">
        <v>0</v>
      </c>
      <c r="O34" s="90">
        <v>1649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502487</v>
      </c>
      <c r="AF34" s="151"/>
      <c r="AG34" s="152"/>
      <c r="AH34" s="153"/>
      <c r="AI34" s="154">
        <f t="shared" si="0"/>
        <v>502487</v>
      </c>
      <c r="AJ34" s="155">
        <f t="shared" si="6"/>
        <v>502487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314.18060000000003</v>
      </c>
      <c r="M36" s="101">
        <f>MAX(M3:M34)</f>
        <v>34.5</v>
      </c>
      <c r="N36" s="99" t="s">
        <v>10</v>
      </c>
      <c r="O36" s="101">
        <f>SUM(O3:O33)</f>
        <v>65070</v>
      </c>
      <c r="Q36" s="99" t="s">
        <v>45</v>
      </c>
      <c r="R36" s="102">
        <f>AVERAGE(R3:R33)</f>
        <v>8501.1326533290503</v>
      </c>
      <c r="S36" s="102">
        <f>AVERAGE(S3:S33)</f>
        <v>35592.54219295807</v>
      </c>
      <c r="T36" s="103">
        <f>AVERAGE(T3:T33)</f>
        <v>955.27227625458511</v>
      </c>
      <c r="V36" s="104">
        <f>SUM(V3:V33)</f>
        <v>65070</v>
      </c>
      <c r="W36" s="105">
        <f>SUM(W3:W33)</f>
        <v>2297925.5769000002</v>
      </c>
      <c r="Y36" s="106">
        <f>SUM(Y3:Y33)</f>
        <v>551.02180572241866</v>
      </c>
      <c r="Z36" s="107">
        <f>SUM(Z3:Z33)</f>
        <v>2307.0180961986225</v>
      </c>
      <c r="AA36" s="108">
        <f>SUM(AA3:AA33)</f>
        <v>2186.6250486676281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14485801</v>
      </c>
      <c r="AK36" s="162" t="s">
        <v>50</v>
      </c>
      <c r="AL36" s="163"/>
      <c r="AM36" s="163"/>
      <c r="AN36" s="161">
        <f>SUM(AN3:AN33)</f>
        <v>65070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311.98046562500002</v>
      </c>
      <c r="M37" s="109">
        <f>AVERAGE(M3:M34)</f>
        <v>31.440625000000008</v>
      </c>
      <c r="N37" s="99" t="s">
        <v>46</v>
      </c>
      <c r="O37" s="110">
        <f>O36*35.31467</f>
        <v>2297925.5768999998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310.46129999999999</v>
      </c>
      <c r="M38" s="110">
        <f>MIN(M3:M34)</f>
        <v>26.3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343.17851218750008</v>
      </c>
      <c r="M44" s="118">
        <f>M37*(1+$L$43)</f>
        <v>34.584687500000008</v>
      </c>
    </row>
    <row r="45" spans="1:42" x14ac:dyDescent="0.2">
      <c r="K45" s="117" t="s">
        <v>59</v>
      </c>
      <c r="L45" s="118">
        <f>L37*(1-$L$43)</f>
        <v>280.78241906250003</v>
      </c>
      <c r="M45" s="118">
        <f>M37*(1-$L$43)</f>
        <v>28.296562500000007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5</v>
      </c>
      <c r="E3" s="54">
        <v>1</v>
      </c>
      <c r="F3" s="55">
        <v>754518</v>
      </c>
      <c r="G3" s="54">
        <v>0</v>
      </c>
      <c r="H3" s="55">
        <v>34284</v>
      </c>
      <c r="I3" s="54">
        <v>0</v>
      </c>
      <c r="J3" s="54">
        <v>70</v>
      </c>
      <c r="K3" s="54">
        <v>0</v>
      </c>
      <c r="L3" s="55">
        <v>302.73419999999999</v>
      </c>
      <c r="M3" s="55">
        <v>31</v>
      </c>
      <c r="N3" s="56">
        <v>0</v>
      </c>
      <c r="O3" s="57">
        <v>104</v>
      </c>
      <c r="P3" s="58">
        <f>F4-F3</f>
        <v>104</v>
      </c>
      <c r="Q3" s="38">
        <v>1</v>
      </c>
      <c r="R3" s="59">
        <f>S3/4.1868</f>
        <v>8794.6292636858725</v>
      </c>
      <c r="S3" s="73">
        <f>'Mérida oeste'!F6*1000000</f>
        <v>36821.353801200006</v>
      </c>
      <c r="T3" s="60">
        <f>R3*0.11237</f>
        <v>988.25249036038144</v>
      </c>
      <c r="U3" s="61"/>
      <c r="V3" s="60">
        <f>O3</f>
        <v>104</v>
      </c>
      <c r="W3" s="62">
        <f>V3*35.31467</f>
        <v>3672.72568</v>
      </c>
      <c r="X3" s="61"/>
      <c r="Y3" s="63">
        <f>V3*R3/1000000</f>
        <v>0.91464144342333076</v>
      </c>
      <c r="Z3" s="64">
        <f>S3*V3/1000000</f>
        <v>3.8294207953248005</v>
      </c>
      <c r="AA3" s="65">
        <f>W3*T3/1000000</f>
        <v>3.6295802996705255</v>
      </c>
      <c r="AE3" s="121" t="str">
        <f>RIGHT(F3,6)</f>
        <v>754518</v>
      </c>
      <c r="AF3" s="133"/>
      <c r="AG3" s="134"/>
      <c r="AH3" s="135"/>
      <c r="AI3" s="136">
        <f t="shared" ref="AI3:AI34" si="0">IFERROR(AE3*1,0)</f>
        <v>754518</v>
      </c>
      <c r="AJ3" s="137">
        <f>(AI3-AH3)</f>
        <v>754518</v>
      </c>
      <c r="AK3" s="122"/>
      <c r="AL3" s="138">
        <f>AH4-AH3</f>
        <v>0</v>
      </c>
      <c r="AM3" s="139">
        <f>AI4-AI3</f>
        <v>104</v>
      </c>
      <c r="AN3" s="140">
        <f>(AM3-AL3)</f>
        <v>104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5</v>
      </c>
      <c r="E4" s="68">
        <v>2</v>
      </c>
      <c r="F4" s="69">
        <v>754622</v>
      </c>
      <c r="G4" s="68">
        <v>0</v>
      </c>
      <c r="H4" s="69">
        <v>34289</v>
      </c>
      <c r="I4" s="68">
        <v>0</v>
      </c>
      <c r="J4" s="68">
        <v>70</v>
      </c>
      <c r="K4" s="68">
        <v>0</v>
      </c>
      <c r="L4" s="69">
        <v>258.35239999999999</v>
      </c>
      <c r="M4" s="69">
        <v>30.5</v>
      </c>
      <c r="N4" s="70">
        <v>0</v>
      </c>
      <c r="O4" s="71">
        <v>15137</v>
      </c>
      <c r="P4" s="58">
        <f t="shared" ref="P4:P33" si="2">F5-F4</f>
        <v>15137</v>
      </c>
      <c r="Q4" s="38">
        <v>2</v>
      </c>
      <c r="R4" s="72">
        <f t="shared" ref="R4:R33" si="3">S4/4.1868</f>
        <v>8620.6858691602174</v>
      </c>
      <c r="S4" s="73">
        <f>'Mérida oeste'!F7*1000000</f>
        <v>36093.087596999998</v>
      </c>
      <c r="T4" s="74">
        <f>R4*0.11237</f>
        <v>968.70647111753362</v>
      </c>
      <c r="U4" s="61"/>
      <c r="V4" s="74">
        <f t="shared" ref="V4:V33" si="4">O4</f>
        <v>15137</v>
      </c>
      <c r="W4" s="75">
        <f>V4*35.31467</f>
        <v>534558.15978999995</v>
      </c>
      <c r="X4" s="61"/>
      <c r="Y4" s="76">
        <f>V4*R4/1000000</f>
        <v>130.49132200147821</v>
      </c>
      <c r="Z4" s="73">
        <f>S4*V4/1000000</f>
        <v>546.34106695578896</v>
      </c>
      <c r="AA4" s="74">
        <f>W4*T4/1000000</f>
        <v>517.8299485772535</v>
      </c>
      <c r="AE4" s="121" t="str">
        <f t="shared" ref="AE4:AE34" si="5">RIGHT(F4,6)</f>
        <v>754622</v>
      </c>
      <c r="AF4" s="142"/>
      <c r="AG4" s="143"/>
      <c r="AH4" s="144"/>
      <c r="AI4" s="145">
        <f t="shared" si="0"/>
        <v>754622</v>
      </c>
      <c r="AJ4" s="146">
        <f t="shared" ref="AJ4:AJ34" si="6">(AI4-AH4)</f>
        <v>754622</v>
      </c>
      <c r="AK4" s="122"/>
      <c r="AL4" s="138">
        <f t="shared" ref="AL4:AM33" si="7">AH5-AH4</f>
        <v>0</v>
      </c>
      <c r="AM4" s="147">
        <f t="shared" si="7"/>
        <v>15137</v>
      </c>
      <c r="AN4" s="148">
        <f t="shared" ref="AN4:AN33" si="8">(AM4-AL4)</f>
        <v>15137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5</v>
      </c>
      <c r="E5" s="68">
        <v>3</v>
      </c>
      <c r="F5" s="69">
        <v>769759</v>
      </c>
      <c r="G5" s="68">
        <v>0</v>
      </c>
      <c r="H5" s="69">
        <v>34979</v>
      </c>
      <c r="I5" s="68">
        <v>0</v>
      </c>
      <c r="J5" s="68">
        <v>70</v>
      </c>
      <c r="K5" s="68">
        <v>0</v>
      </c>
      <c r="L5" s="69">
        <v>309.94229999999999</v>
      </c>
      <c r="M5" s="69">
        <v>29.6</v>
      </c>
      <c r="N5" s="70">
        <v>0</v>
      </c>
      <c r="O5" s="71">
        <v>21426</v>
      </c>
      <c r="P5" s="58">
        <f t="shared" si="2"/>
        <v>21426</v>
      </c>
      <c r="Q5" s="38">
        <v>3</v>
      </c>
      <c r="R5" s="72">
        <f t="shared" si="3"/>
        <v>8919.5171920798693</v>
      </c>
      <c r="S5" s="73">
        <f>'Mérida oeste'!F8*1000000</f>
        <v>37344.234579799995</v>
      </c>
      <c r="T5" s="74">
        <f t="shared" ref="T5:T33" si="9">R5*0.11237</f>
        <v>1002.2861468740149</v>
      </c>
      <c r="U5" s="61"/>
      <c r="V5" s="74">
        <f t="shared" si="4"/>
        <v>21426</v>
      </c>
      <c r="W5" s="75">
        <f t="shared" ref="W5:W33" si="10">V5*35.31467</f>
        <v>756652.11942</v>
      </c>
      <c r="X5" s="61"/>
      <c r="Y5" s="76">
        <f t="shared" ref="Y5:Y33" si="11">V5*R5/1000000</f>
        <v>191.1095753575033</v>
      </c>
      <c r="Z5" s="73">
        <f t="shared" ref="Z5:Z33" si="12">S5*V5/1000000</f>
        <v>800.13757010679467</v>
      </c>
      <c r="AA5" s="74">
        <f t="shared" ref="AA5:AA33" si="13">W5*T5/1000000</f>
        <v>758.38193729752879</v>
      </c>
      <c r="AE5" s="121" t="str">
        <f t="shared" si="5"/>
        <v>769759</v>
      </c>
      <c r="AF5" s="142"/>
      <c r="AG5" s="143"/>
      <c r="AH5" s="144"/>
      <c r="AI5" s="145">
        <f t="shared" si="0"/>
        <v>769759</v>
      </c>
      <c r="AJ5" s="146">
        <f t="shared" si="6"/>
        <v>769759</v>
      </c>
      <c r="AK5" s="122"/>
      <c r="AL5" s="138">
        <f t="shared" si="7"/>
        <v>0</v>
      </c>
      <c r="AM5" s="147">
        <f t="shared" si="7"/>
        <v>21426</v>
      </c>
      <c r="AN5" s="148">
        <f t="shared" si="8"/>
        <v>21426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5</v>
      </c>
      <c r="E6" s="68">
        <v>4</v>
      </c>
      <c r="F6" s="69">
        <v>791185</v>
      </c>
      <c r="G6" s="68">
        <v>0</v>
      </c>
      <c r="H6" s="69">
        <v>35967</v>
      </c>
      <c r="I6" s="68">
        <v>0</v>
      </c>
      <c r="J6" s="68">
        <v>70</v>
      </c>
      <c r="K6" s="68">
        <v>0</v>
      </c>
      <c r="L6" s="69">
        <v>306.5</v>
      </c>
      <c r="M6" s="69">
        <v>28.2</v>
      </c>
      <c r="N6" s="70">
        <v>0</v>
      </c>
      <c r="O6" s="71">
        <v>31787</v>
      </c>
      <c r="P6" s="58">
        <f t="shared" si="2"/>
        <v>31787</v>
      </c>
      <c r="Q6" s="38">
        <v>4</v>
      </c>
      <c r="R6" s="72">
        <f t="shared" si="3"/>
        <v>9067.0651579726782</v>
      </c>
      <c r="S6" s="73">
        <f>'Mérida oeste'!F9*1000000</f>
        <v>37961.988403400006</v>
      </c>
      <c r="T6" s="74">
        <f t="shared" si="9"/>
        <v>1018.8661118013898</v>
      </c>
      <c r="U6" s="61"/>
      <c r="V6" s="74">
        <f t="shared" si="4"/>
        <v>31787</v>
      </c>
      <c r="W6" s="75">
        <f t="shared" si="10"/>
        <v>1122547.4152899999</v>
      </c>
      <c r="X6" s="61"/>
      <c r="Y6" s="76">
        <f t="shared" si="11"/>
        <v>288.21480017647752</v>
      </c>
      <c r="Z6" s="73">
        <f t="shared" si="12"/>
        <v>1206.6977253788759</v>
      </c>
      <c r="AA6" s="74">
        <f t="shared" si="13"/>
        <v>1143.7255203292223</v>
      </c>
      <c r="AE6" s="121" t="str">
        <f t="shared" si="5"/>
        <v>791185</v>
      </c>
      <c r="AF6" s="142"/>
      <c r="AG6" s="143"/>
      <c r="AH6" s="144"/>
      <c r="AI6" s="145">
        <f t="shared" si="0"/>
        <v>791185</v>
      </c>
      <c r="AJ6" s="146">
        <f t="shared" si="6"/>
        <v>791185</v>
      </c>
      <c r="AK6" s="122"/>
      <c r="AL6" s="138">
        <f t="shared" si="7"/>
        <v>0</v>
      </c>
      <c r="AM6" s="147">
        <f t="shared" si="7"/>
        <v>31787</v>
      </c>
      <c r="AN6" s="148">
        <f t="shared" si="8"/>
        <v>31787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5</v>
      </c>
      <c r="E7" s="68">
        <v>5</v>
      </c>
      <c r="F7" s="69">
        <v>822972</v>
      </c>
      <c r="G7" s="68">
        <v>0</v>
      </c>
      <c r="H7" s="69">
        <v>37435</v>
      </c>
      <c r="I7" s="68">
        <v>0</v>
      </c>
      <c r="J7" s="68">
        <v>70</v>
      </c>
      <c r="K7" s="68">
        <v>0</v>
      </c>
      <c r="L7" s="69">
        <v>303.65429999999998</v>
      </c>
      <c r="M7" s="69">
        <v>26.8</v>
      </c>
      <c r="N7" s="70">
        <v>0</v>
      </c>
      <c r="O7" s="71">
        <v>32076</v>
      </c>
      <c r="P7" s="58">
        <f t="shared" si="2"/>
        <v>32076</v>
      </c>
      <c r="Q7" s="38">
        <v>5</v>
      </c>
      <c r="R7" s="72">
        <f t="shared" si="3"/>
        <v>9082.5911019394298</v>
      </c>
      <c r="S7" s="73">
        <f>'Mérida oeste'!F10*1000000</f>
        <v>38026.992425600001</v>
      </c>
      <c r="T7" s="74">
        <f t="shared" si="9"/>
        <v>1020.6107621249337</v>
      </c>
      <c r="U7" s="61"/>
      <c r="V7" s="74">
        <f t="shared" si="4"/>
        <v>32076</v>
      </c>
      <c r="W7" s="75">
        <f t="shared" si="10"/>
        <v>1132753.3549200001</v>
      </c>
      <c r="X7" s="61"/>
      <c r="Y7" s="76">
        <f t="shared" si="11"/>
        <v>291.33319218580914</v>
      </c>
      <c r="Z7" s="73">
        <f t="shared" si="12"/>
        <v>1219.7538090435457</v>
      </c>
      <c r="AA7" s="74">
        <f t="shared" si="13"/>
        <v>1156.1002648644767</v>
      </c>
      <c r="AE7" s="121" t="str">
        <f t="shared" si="5"/>
        <v>822972</v>
      </c>
      <c r="AF7" s="142"/>
      <c r="AG7" s="143"/>
      <c r="AH7" s="144"/>
      <c r="AI7" s="145">
        <f t="shared" si="0"/>
        <v>822972</v>
      </c>
      <c r="AJ7" s="146">
        <f t="shared" si="6"/>
        <v>822972</v>
      </c>
      <c r="AK7" s="122"/>
      <c r="AL7" s="138">
        <f t="shared" si="7"/>
        <v>0</v>
      </c>
      <c r="AM7" s="147">
        <f t="shared" si="7"/>
        <v>32076</v>
      </c>
      <c r="AN7" s="148">
        <f t="shared" si="8"/>
        <v>32076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5</v>
      </c>
      <c r="E8" s="68">
        <v>6</v>
      </c>
      <c r="F8" s="69">
        <v>855048</v>
      </c>
      <c r="G8" s="68">
        <v>0</v>
      </c>
      <c r="H8" s="69">
        <v>38918</v>
      </c>
      <c r="I8" s="68">
        <v>0</v>
      </c>
      <c r="J8" s="68">
        <v>70</v>
      </c>
      <c r="K8" s="68">
        <v>0</v>
      </c>
      <c r="L8" s="69">
        <v>304.90730000000002</v>
      </c>
      <c r="M8" s="69">
        <v>27.8</v>
      </c>
      <c r="N8" s="70">
        <v>0</v>
      </c>
      <c r="O8" s="71">
        <v>33544</v>
      </c>
      <c r="P8" s="58">
        <f t="shared" si="2"/>
        <v>33544</v>
      </c>
      <c r="Q8" s="38">
        <v>6</v>
      </c>
      <c r="R8" s="72">
        <f t="shared" si="3"/>
        <v>9051.4283057705161</v>
      </c>
      <c r="S8" s="73">
        <f>'Mérida oeste'!F11*1000000</f>
        <v>37896.520030599997</v>
      </c>
      <c r="T8" s="74">
        <f t="shared" si="9"/>
        <v>1017.1089987194329</v>
      </c>
      <c r="U8" s="61"/>
      <c r="V8" s="74">
        <f t="shared" si="4"/>
        <v>33544</v>
      </c>
      <c r="W8" s="75">
        <f t="shared" si="10"/>
        <v>1184595.29048</v>
      </c>
      <c r="X8" s="61"/>
      <c r="Y8" s="76">
        <f t="shared" si="11"/>
        <v>303.62111108876621</v>
      </c>
      <c r="Z8" s="73">
        <f t="shared" si="12"/>
        <v>1271.2008679064463</v>
      </c>
      <c r="AA8" s="74">
        <f t="shared" si="13"/>
        <v>1204.8625297878684</v>
      </c>
      <c r="AE8" s="121" t="str">
        <f t="shared" si="5"/>
        <v>855048</v>
      </c>
      <c r="AF8" s="142"/>
      <c r="AG8" s="143"/>
      <c r="AH8" s="144"/>
      <c r="AI8" s="145">
        <f t="shared" si="0"/>
        <v>855048</v>
      </c>
      <c r="AJ8" s="146">
        <f t="shared" si="6"/>
        <v>855048</v>
      </c>
      <c r="AK8" s="122"/>
      <c r="AL8" s="138">
        <f t="shared" si="7"/>
        <v>0</v>
      </c>
      <c r="AM8" s="147">
        <f t="shared" si="7"/>
        <v>33544</v>
      </c>
      <c r="AN8" s="148">
        <f t="shared" si="8"/>
        <v>33544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5</v>
      </c>
      <c r="E9" s="68">
        <v>7</v>
      </c>
      <c r="F9" s="69">
        <v>888592</v>
      </c>
      <c r="G9" s="68">
        <v>0</v>
      </c>
      <c r="H9" s="69">
        <v>40487</v>
      </c>
      <c r="I9" s="68">
        <v>0</v>
      </c>
      <c r="J9" s="68">
        <v>70</v>
      </c>
      <c r="K9" s="68">
        <v>0</v>
      </c>
      <c r="L9" s="69">
        <v>301.91430000000003</v>
      </c>
      <c r="M9" s="69">
        <v>28.6</v>
      </c>
      <c r="N9" s="70">
        <v>0</v>
      </c>
      <c r="O9" s="71">
        <v>29872</v>
      </c>
      <c r="P9" s="58">
        <f t="shared" si="2"/>
        <v>29872</v>
      </c>
      <c r="Q9" s="38">
        <v>7</v>
      </c>
      <c r="R9" s="72">
        <f t="shared" si="3"/>
        <v>9064.1631740708908</v>
      </c>
      <c r="S9" s="73">
        <f>'Mérida oeste'!F12*1000000</f>
        <v>37949.838377200002</v>
      </c>
      <c r="T9" s="74">
        <f t="shared" si="9"/>
        <v>1018.540015870346</v>
      </c>
      <c r="U9" s="61"/>
      <c r="V9" s="74">
        <f t="shared" si="4"/>
        <v>29872</v>
      </c>
      <c r="W9" s="75">
        <f t="shared" si="10"/>
        <v>1054919.8222399999</v>
      </c>
      <c r="X9" s="61"/>
      <c r="Y9" s="76">
        <f t="shared" si="11"/>
        <v>270.76468233584563</v>
      </c>
      <c r="Z9" s="73">
        <f t="shared" si="12"/>
        <v>1133.6375720037183</v>
      </c>
      <c r="AA9" s="74">
        <f t="shared" si="13"/>
        <v>1074.4780524862722</v>
      </c>
      <c r="AE9" s="121" t="str">
        <f t="shared" si="5"/>
        <v>888592</v>
      </c>
      <c r="AF9" s="142"/>
      <c r="AG9" s="143"/>
      <c r="AH9" s="144"/>
      <c r="AI9" s="145">
        <f t="shared" si="0"/>
        <v>888592</v>
      </c>
      <c r="AJ9" s="146">
        <f t="shared" si="6"/>
        <v>888592</v>
      </c>
      <c r="AK9" s="122"/>
      <c r="AL9" s="138">
        <f t="shared" si="7"/>
        <v>0</v>
      </c>
      <c r="AM9" s="147">
        <f t="shared" si="7"/>
        <v>29872</v>
      </c>
      <c r="AN9" s="148">
        <f t="shared" si="8"/>
        <v>29872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5</v>
      </c>
      <c r="E10" s="68">
        <v>8</v>
      </c>
      <c r="F10" s="69">
        <v>918464</v>
      </c>
      <c r="G10" s="68">
        <v>0</v>
      </c>
      <c r="H10" s="69">
        <v>41887</v>
      </c>
      <c r="I10" s="68">
        <v>0</v>
      </c>
      <c r="J10" s="68">
        <v>70</v>
      </c>
      <c r="K10" s="68">
        <v>0</v>
      </c>
      <c r="L10" s="69">
        <v>302.82</v>
      </c>
      <c r="M10" s="69">
        <v>29.3</v>
      </c>
      <c r="N10" s="70">
        <v>0</v>
      </c>
      <c r="O10" s="71">
        <v>30173</v>
      </c>
      <c r="P10" s="58">
        <f t="shared" si="2"/>
        <v>30173</v>
      </c>
      <c r="Q10" s="38">
        <v>8</v>
      </c>
      <c r="R10" s="72">
        <f t="shared" si="3"/>
        <v>9087.2234480987863</v>
      </c>
      <c r="S10" s="73">
        <f>'Mérida oeste'!F13*1000000</f>
        <v>38046.3871325</v>
      </c>
      <c r="T10" s="74">
        <f t="shared" si="9"/>
        <v>1021.1312988628606</v>
      </c>
      <c r="U10" s="61"/>
      <c r="V10" s="74">
        <f t="shared" si="4"/>
        <v>30173</v>
      </c>
      <c r="W10" s="75">
        <f t="shared" si="10"/>
        <v>1065549.53791</v>
      </c>
      <c r="X10" s="61"/>
      <c r="Y10" s="76">
        <f t="shared" si="11"/>
        <v>274.18879309948466</v>
      </c>
      <c r="Z10" s="73">
        <f t="shared" si="12"/>
        <v>1147.9736389489224</v>
      </c>
      <c r="AA10" s="74">
        <f t="shared" si="13"/>
        <v>1088.0659836487591</v>
      </c>
      <c r="AE10" s="121" t="str">
        <f t="shared" si="5"/>
        <v>918464</v>
      </c>
      <c r="AF10" s="142"/>
      <c r="AG10" s="143"/>
      <c r="AH10" s="144"/>
      <c r="AI10" s="145">
        <f t="shared" si="0"/>
        <v>918464</v>
      </c>
      <c r="AJ10" s="146">
        <f t="shared" si="6"/>
        <v>918464</v>
      </c>
      <c r="AK10" s="122"/>
      <c r="AL10" s="138">
        <f t="shared" si="7"/>
        <v>0</v>
      </c>
      <c r="AM10" s="147">
        <f t="shared" si="7"/>
        <v>30173</v>
      </c>
      <c r="AN10" s="148">
        <f t="shared" si="8"/>
        <v>30173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5</v>
      </c>
      <c r="E11" s="68">
        <v>9</v>
      </c>
      <c r="F11" s="69">
        <v>948637</v>
      </c>
      <c r="G11" s="68">
        <v>0</v>
      </c>
      <c r="H11" s="69">
        <v>43309</v>
      </c>
      <c r="I11" s="68">
        <v>0</v>
      </c>
      <c r="J11" s="68">
        <v>70</v>
      </c>
      <c r="K11" s="68">
        <v>0</v>
      </c>
      <c r="L11" s="69">
        <v>302.77609999999999</v>
      </c>
      <c r="M11" s="69">
        <v>30.1</v>
      </c>
      <c r="N11" s="70">
        <v>0</v>
      </c>
      <c r="O11" s="71">
        <v>28700</v>
      </c>
      <c r="P11" s="58">
        <f t="shared" si="2"/>
        <v>28700</v>
      </c>
      <c r="Q11" s="38">
        <v>9</v>
      </c>
      <c r="R11" s="77">
        <f t="shared" si="3"/>
        <v>9267.0861906467944</v>
      </c>
      <c r="S11" s="73">
        <f>'Mérida oeste'!F14*1000000</f>
        <v>38799.436462999998</v>
      </c>
      <c r="T11" s="74">
        <f t="shared" si="9"/>
        <v>1041.3424752429803</v>
      </c>
      <c r="V11" s="78">
        <f t="shared" si="4"/>
        <v>28700</v>
      </c>
      <c r="W11" s="79">
        <f t="shared" si="10"/>
        <v>1013531.029</v>
      </c>
      <c r="Y11" s="76">
        <f t="shared" si="11"/>
        <v>265.96537367156299</v>
      </c>
      <c r="Z11" s="73">
        <f t="shared" si="12"/>
        <v>1113.5438264881</v>
      </c>
      <c r="AA11" s="74">
        <f t="shared" si="13"/>
        <v>1055.4329104744249</v>
      </c>
      <c r="AE11" s="121" t="str">
        <f t="shared" si="5"/>
        <v>948637</v>
      </c>
      <c r="AF11" s="142"/>
      <c r="AG11" s="143"/>
      <c r="AH11" s="144"/>
      <c r="AI11" s="145">
        <f t="shared" si="0"/>
        <v>948637</v>
      </c>
      <c r="AJ11" s="146">
        <f t="shared" si="6"/>
        <v>948637</v>
      </c>
      <c r="AK11" s="122"/>
      <c r="AL11" s="138">
        <f t="shared" si="7"/>
        <v>0</v>
      </c>
      <c r="AM11" s="147">
        <f t="shared" si="7"/>
        <v>28700</v>
      </c>
      <c r="AN11" s="148">
        <f t="shared" si="8"/>
        <v>28700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5</v>
      </c>
      <c r="E12" s="68">
        <v>10</v>
      </c>
      <c r="F12" s="69">
        <v>977337</v>
      </c>
      <c r="G12" s="68">
        <v>0</v>
      </c>
      <c r="H12" s="69">
        <v>44659</v>
      </c>
      <c r="I12" s="68">
        <v>0</v>
      </c>
      <c r="J12" s="68">
        <v>70</v>
      </c>
      <c r="K12" s="68">
        <v>0</v>
      </c>
      <c r="L12" s="69">
        <v>303.16399999999999</v>
      </c>
      <c r="M12" s="69">
        <v>30.9</v>
      </c>
      <c r="N12" s="70">
        <v>0</v>
      </c>
      <c r="O12" s="71">
        <v>29111</v>
      </c>
      <c r="P12" s="58">
        <f t="shared" si="2"/>
        <v>-970889</v>
      </c>
      <c r="Q12" s="38">
        <v>10</v>
      </c>
      <c r="R12" s="77">
        <f t="shared" si="3"/>
        <v>8807.2585044186508</v>
      </c>
      <c r="S12" s="73">
        <f>'Mérida oeste'!F15*1000000</f>
        <v>36874.229906300003</v>
      </c>
      <c r="T12" s="74">
        <f t="shared" si="9"/>
        <v>989.67163814152377</v>
      </c>
      <c r="V12" s="78">
        <f t="shared" si="4"/>
        <v>29111</v>
      </c>
      <c r="W12" s="79">
        <f t="shared" si="10"/>
        <v>1028045.35837</v>
      </c>
      <c r="Y12" s="76">
        <f t="shared" si="11"/>
        <v>256.38810232213132</v>
      </c>
      <c r="Z12" s="73">
        <f t="shared" si="12"/>
        <v>1073.4457068022994</v>
      </c>
      <c r="AA12" s="74">
        <f t="shared" si="13"/>
        <v>1017.4273339018279</v>
      </c>
      <c r="AE12" s="121" t="str">
        <f t="shared" si="5"/>
        <v>977337</v>
      </c>
      <c r="AF12" s="142"/>
      <c r="AG12" s="143"/>
      <c r="AH12" s="144"/>
      <c r="AI12" s="145">
        <f t="shared" si="0"/>
        <v>977337</v>
      </c>
      <c r="AJ12" s="146">
        <f t="shared" si="6"/>
        <v>977337</v>
      </c>
      <c r="AK12" s="122"/>
      <c r="AL12" s="138">
        <f t="shared" si="7"/>
        <v>0</v>
      </c>
      <c r="AM12" s="147">
        <f t="shared" si="7"/>
        <v>-970889</v>
      </c>
      <c r="AN12" s="148">
        <f t="shared" si="8"/>
        <v>-970889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5</v>
      </c>
      <c r="E13" s="68">
        <v>11</v>
      </c>
      <c r="F13" s="69">
        <v>6448</v>
      </c>
      <c r="G13" s="68">
        <v>0</v>
      </c>
      <c r="H13" s="69">
        <v>46043</v>
      </c>
      <c r="I13" s="68">
        <v>0</v>
      </c>
      <c r="J13" s="68">
        <v>70</v>
      </c>
      <c r="K13" s="68">
        <v>0</v>
      </c>
      <c r="L13" s="69">
        <v>301.55959999999999</v>
      </c>
      <c r="M13" s="69">
        <v>32.6</v>
      </c>
      <c r="N13" s="70">
        <v>0</v>
      </c>
      <c r="O13" s="71">
        <v>33693</v>
      </c>
      <c r="P13" s="58">
        <f t="shared" si="2"/>
        <v>33693</v>
      </c>
      <c r="Q13" s="38">
        <v>11</v>
      </c>
      <c r="R13" s="77">
        <f t="shared" si="3"/>
        <v>8309.3545756902658</v>
      </c>
      <c r="S13" s="73">
        <f>'Mérida oeste'!F16*1000000</f>
        <v>34789.605737500002</v>
      </c>
      <c r="T13" s="74">
        <f t="shared" si="9"/>
        <v>933.7221736703151</v>
      </c>
      <c r="V13" s="78">
        <f t="shared" si="4"/>
        <v>33693</v>
      </c>
      <c r="W13" s="79">
        <f t="shared" si="10"/>
        <v>1189857.17631</v>
      </c>
      <c r="Y13" s="76">
        <f t="shared" si="11"/>
        <v>279.96708371873211</v>
      </c>
      <c r="Z13" s="73">
        <f t="shared" si="12"/>
        <v>1172.1661861135876</v>
      </c>
      <c r="AA13" s="74">
        <f t="shared" si="13"/>
        <v>1110.9960290213967</v>
      </c>
      <c r="AE13" s="121" t="str">
        <f t="shared" si="5"/>
        <v>6448</v>
      </c>
      <c r="AF13" s="142"/>
      <c r="AG13" s="143"/>
      <c r="AH13" s="144"/>
      <c r="AI13" s="145">
        <f t="shared" si="0"/>
        <v>6448</v>
      </c>
      <c r="AJ13" s="146">
        <f t="shared" si="6"/>
        <v>6448</v>
      </c>
      <c r="AK13" s="122"/>
      <c r="AL13" s="138">
        <f t="shared" si="7"/>
        <v>0</v>
      </c>
      <c r="AM13" s="147">
        <f t="shared" si="7"/>
        <v>33693</v>
      </c>
      <c r="AN13" s="148">
        <f t="shared" si="8"/>
        <v>33693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5</v>
      </c>
      <c r="E14" s="68">
        <v>12</v>
      </c>
      <c r="F14" s="69">
        <v>40141</v>
      </c>
      <c r="G14" s="68">
        <v>0</v>
      </c>
      <c r="H14" s="69">
        <v>47645</v>
      </c>
      <c r="I14" s="68">
        <v>0</v>
      </c>
      <c r="J14" s="68">
        <v>70</v>
      </c>
      <c r="K14" s="68">
        <v>0</v>
      </c>
      <c r="L14" s="69">
        <v>300.43759999999997</v>
      </c>
      <c r="M14" s="69">
        <v>31.6</v>
      </c>
      <c r="N14" s="70">
        <v>0</v>
      </c>
      <c r="O14" s="71">
        <v>34312</v>
      </c>
      <c r="P14" s="58">
        <f t="shared" si="2"/>
        <v>34312</v>
      </c>
      <c r="Q14" s="38">
        <v>12</v>
      </c>
      <c r="R14" s="77">
        <f t="shared" si="3"/>
        <v>8242.9050958010903</v>
      </c>
      <c r="S14" s="73">
        <f>'Mérida oeste'!F17*1000000</f>
        <v>34511.395055100002</v>
      </c>
      <c r="T14" s="74">
        <f t="shared" si="9"/>
        <v>926.25524561516852</v>
      </c>
      <c r="V14" s="78">
        <f t="shared" si="4"/>
        <v>34312</v>
      </c>
      <c r="W14" s="79">
        <f t="shared" si="10"/>
        <v>1211716.95704</v>
      </c>
      <c r="Y14" s="76">
        <f t="shared" si="11"/>
        <v>282.83055964712702</v>
      </c>
      <c r="Z14" s="73">
        <f t="shared" si="12"/>
        <v>1184.1549871305911</v>
      </c>
      <c r="AA14" s="74">
        <f t="shared" si="13"/>
        <v>1122.3591876591499</v>
      </c>
      <c r="AE14" s="121" t="str">
        <f t="shared" si="5"/>
        <v>40141</v>
      </c>
      <c r="AF14" s="142"/>
      <c r="AG14" s="143"/>
      <c r="AH14" s="144"/>
      <c r="AI14" s="145">
        <f t="shared" si="0"/>
        <v>40141</v>
      </c>
      <c r="AJ14" s="146">
        <f t="shared" si="6"/>
        <v>40141</v>
      </c>
      <c r="AK14" s="122"/>
      <c r="AL14" s="138">
        <f t="shared" si="7"/>
        <v>0</v>
      </c>
      <c r="AM14" s="147">
        <f t="shared" si="7"/>
        <v>34312</v>
      </c>
      <c r="AN14" s="148">
        <f t="shared" si="8"/>
        <v>34312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5</v>
      </c>
      <c r="E15" s="68">
        <v>13</v>
      </c>
      <c r="F15" s="69">
        <v>74453</v>
      </c>
      <c r="G15" s="68">
        <v>0</v>
      </c>
      <c r="H15" s="69">
        <v>49270</v>
      </c>
      <c r="I15" s="68">
        <v>0</v>
      </c>
      <c r="J15" s="68">
        <v>70</v>
      </c>
      <c r="K15" s="68">
        <v>0</v>
      </c>
      <c r="L15" s="69">
        <v>300.89299999999997</v>
      </c>
      <c r="M15" s="69">
        <v>30.8</v>
      </c>
      <c r="N15" s="70">
        <v>0</v>
      </c>
      <c r="O15" s="71">
        <v>34388</v>
      </c>
      <c r="P15" s="58">
        <f t="shared" si="2"/>
        <v>34388</v>
      </c>
      <c r="Q15" s="38">
        <v>13</v>
      </c>
      <c r="R15" s="77">
        <f t="shared" si="3"/>
        <v>8233.1245259625484</v>
      </c>
      <c r="S15" s="73">
        <f>'Mérida oeste'!F18*1000000</f>
        <v>34470.445765299999</v>
      </c>
      <c r="T15" s="74">
        <f t="shared" si="9"/>
        <v>925.15620298241151</v>
      </c>
      <c r="V15" s="78">
        <f t="shared" si="4"/>
        <v>34388</v>
      </c>
      <c r="W15" s="79">
        <f t="shared" si="10"/>
        <v>1214400.8719599999</v>
      </c>
      <c r="Y15" s="76">
        <f t="shared" si="11"/>
        <v>283.12068619880012</v>
      </c>
      <c r="Z15" s="73">
        <f t="shared" si="12"/>
        <v>1185.3696889771363</v>
      </c>
      <c r="AA15" s="74">
        <f t="shared" si="13"/>
        <v>1123.5104996010432</v>
      </c>
      <c r="AE15" s="121" t="str">
        <f t="shared" si="5"/>
        <v>74453</v>
      </c>
      <c r="AF15" s="142"/>
      <c r="AG15" s="143"/>
      <c r="AH15" s="144"/>
      <c r="AI15" s="145">
        <f t="shared" si="0"/>
        <v>74453</v>
      </c>
      <c r="AJ15" s="146">
        <f t="shared" si="6"/>
        <v>74453</v>
      </c>
      <c r="AK15" s="122"/>
      <c r="AL15" s="138">
        <f t="shared" si="7"/>
        <v>0</v>
      </c>
      <c r="AM15" s="147">
        <f t="shared" si="7"/>
        <v>34388</v>
      </c>
      <c r="AN15" s="148">
        <f t="shared" si="8"/>
        <v>34388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5</v>
      </c>
      <c r="E16" s="68">
        <v>14</v>
      </c>
      <c r="F16" s="69">
        <v>108841</v>
      </c>
      <c r="G16" s="68">
        <v>0</v>
      </c>
      <c r="H16" s="69">
        <v>50908</v>
      </c>
      <c r="I16" s="68">
        <v>0</v>
      </c>
      <c r="J16" s="68">
        <v>70</v>
      </c>
      <c r="K16" s="68">
        <v>0</v>
      </c>
      <c r="L16" s="69">
        <v>298.76569999999998</v>
      </c>
      <c r="M16" s="69">
        <v>30.2</v>
      </c>
      <c r="N16" s="70">
        <v>0</v>
      </c>
      <c r="O16" s="71">
        <v>31830</v>
      </c>
      <c r="P16" s="58">
        <f t="shared" si="2"/>
        <v>31830</v>
      </c>
      <c r="Q16" s="38">
        <v>14</v>
      </c>
      <c r="R16" s="77">
        <f t="shared" si="3"/>
        <v>8290.9508629263401</v>
      </c>
      <c r="S16" s="73">
        <f>'Mérida oeste'!F19*1000000</f>
        <v>34712.553072900002</v>
      </c>
      <c r="T16" s="74">
        <f t="shared" si="9"/>
        <v>931.65414846703277</v>
      </c>
      <c r="V16" s="78">
        <f t="shared" si="4"/>
        <v>31830</v>
      </c>
      <c r="W16" s="79">
        <f t="shared" si="10"/>
        <v>1124065.9461000001</v>
      </c>
      <c r="Y16" s="76">
        <f t="shared" si="11"/>
        <v>263.90096596694542</v>
      </c>
      <c r="Z16" s="73">
        <f t="shared" si="12"/>
        <v>1104.9005643104072</v>
      </c>
      <c r="AA16" s="74">
        <f t="shared" si="13"/>
        <v>1047.240701834585</v>
      </c>
      <c r="AE16" s="121" t="str">
        <f t="shared" si="5"/>
        <v>108841</v>
      </c>
      <c r="AF16" s="142"/>
      <c r="AG16" s="143"/>
      <c r="AH16" s="144"/>
      <c r="AI16" s="145">
        <f t="shared" si="0"/>
        <v>108841</v>
      </c>
      <c r="AJ16" s="146">
        <f t="shared" si="6"/>
        <v>108841</v>
      </c>
      <c r="AK16" s="122"/>
      <c r="AL16" s="138">
        <f t="shared" si="7"/>
        <v>0</v>
      </c>
      <c r="AM16" s="147">
        <f t="shared" si="7"/>
        <v>31830</v>
      </c>
      <c r="AN16" s="148">
        <f t="shared" si="8"/>
        <v>31830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5</v>
      </c>
      <c r="E17" s="68">
        <v>15</v>
      </c>
      <c r="F17" s="69">
        <v>140671</v>
      </c>
      <c r="G17" s="68">
        <v>0</v>
      </c>
      <c r="H17" s="69">
        <v>52421</v>
      </c>
      <c r="I17" s="68">
        <v>0</v>
      </c>
      <c r="J17" s="68">
        <v>70</v>
      </c>
      <c r="K17" s="68">
        <v>0</v>
      </c>
      <c r="L17" s="69">
        <v>299.72449999999998</v>
      </c>
      <c r="M17" s="69">
        <v>29.7</v>
      </c>
      <c r="N17" s="70">
        <v>0</v>
      </c>
      <c r="O17" s="71">
        <v>18708</v>
      </c>
      <c r="P17" s="58">
        <f t="shared" si="2"/>
        <v>18708</v>
      </c>
      <c r="Q17" s="38">
        <v>15</v>
      </c>
      <c r="R17" s="77">
        <f t="shared" si="3"/>
        <v>8276.5755150950608</v>
      </c>
      <c r="S17" s="73">
        <f>'Mérida oeste'!F20*1000000</f>
        <v>34652.366366599999</v>
      </c>
      <c r="T17" s="74">
        <f t="shared" si="9"/>
        <v>930.03879063123202</v>
      </c>
      <c r="V17" s="78">
        <f t="shared" si="4"/>
        <v>18708</v>
      </c>
      <c r="W17" s="79">
        <f t="shared" si="10"/>
        <v>660666.84635999997</v>
      </c>
      <c r="Y17" s="76">
        <f t="shared" si="11"/>
        <v>154.8381747363984</v>
      </c>
      <c r="Z17" s="73">
        <f t="shared" si="12"/>
        <v>648.27646998635282</v>
      </c>
      <c r="AA17" s="74">
        <f t="shared" si="13"/>
        <v>614.44579479880429</v>
      </c>
      <c r="AE17" s="121" t="str">
        <f t="shared" si="5"/>
        <v>140671</v>
      </c>
      <c r="AF17" s="142"/>
      <c r="AG17" s="143"/>
      <c r="AH17" s="144"/>
      <c r="AI17" s="145">
        <f t="shared" si="0"/>
        <v>140671</v>
      </c>
      <c r="AJ17" s="146">
        <f t="shared" si="6"/>
        <v>140671</v>
      </c>
      <c r="AK17" s="122"/>
      <c r="AL17" s="138">
        <f t="shared" si="7"/>
        <v>0</v>
      </c>
      <c r="AM17" s="147">
        <f t="shared" si="7"/>
        <v>18708</v>
      </c>
      <c r="AN17" s="148">
        <f t="shared" si="8"/>
        <v>18708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5</v>
      </c>
      <c r="E18" s="68">
        <v>16</v>
      </c>
      <c r="F18" s="69">
        <v>159379</v>
      </c>
      <c r="G18" s="68">
        <v>0</v>
      </c>
      <c r="H18" s="69">
        <v>53295</v>
      </c>
      <c r="I18" s="68">
        <v>0</v>
      </c>
      <c r="J18" s="68">
        <v>70</v>
      </c>
      <c r="K18" s="68">
        <v>0</v>
      </c>
      <c r="L18" s="69">
        <v>306.45510000000002</v>
      </c>
      <c r="M18" s="69">
        <v>30.7</v>
      </c>
      <c r="N18" s="70">
        <v>0</v>
      </c>
      <c r="O18" s="71">
        <v>32175</v>
      </c>
      <c r="P18" s="58">
        <f t="shared" si="2"/>
        <v>32175</v>
      </c>
      <c r="Q18" s="38">
        <v>16</v>
      </c>
      <c r="R18" s="77">
        <f t="shared" si="3"/>
        <v>8392.7491605283285</v>
      </c>
      <c r="S18" s="73">
        <f>'Mérida oeste'!F21*1000000</f>
        <v>35138.762185300002</v>
      </c>
      <c r="T18" s="74">
        <f t="shared" si="9"/>
        <v>943.09322316856822</v>
      </c>
      <c r="V18" s="78">
        <f t="shared" si="4"/>
        <v>32175</v>
      </c>
      <c r="W18" s="79">
        <f t="shared" si="10"/>
        <v>1136249.50725</v>
      </c>
      <c r="Y18" s="76">
        <f t="shared" si="11"/>
        <v>270.03670423999898</v>
      </c>
      <c r="Z18" s="73">
        <f t="shared" si="12"/>
        <v>1130.5896733120273</v>
      </c>
      <c r="AA18" s="74">
        <f t="shared" si="13"/>
        <v>1071.5892101161</v>
      </c>
      <c r="AE18" s="121" t="str">
        <f t="shared" si="5"/>
        <v>159379</v>
      </c>
      <c r="AF18" s="142"/>
      <c r="AG18" s="143"/>
      <c r="AH18" s="144"/>
      <c r="AI18" s="145">
        <f t="shared" si="0"/>
        <v>159379</v>
      </c>
      <c r="AJ18" s="146">
        <f t="shared" si="6"/>
        <v>159379</v>
      </c>
      <c r="AK18" s="122"/>
      <c r="AL18" s="138">
        <f t="shared" si="7"/>
        <v>0</v>
      </c>
      <c r="AM18" s="147">
        <f t="shared" si="7"/>
        <v>32175</v>
      </c>
      <c r="AN18" s="148">
        <f t="shared" si="8"/>
        <v>32175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5</v>
      </c>
      <c r="E19" s="68">
        <v>17</v>
      </c>
      <c r="F19" s="69">
        <v>191554</v>
      </c>
      <c r="G19" s="68">
        <v>0</v>
      </c>
      <c r="H19" s="69">
        <v>54820</v>
      </c>
      <c r="I19" s="68">
        <v>0</v>
      </c>
      <c r="J19" s="68">
        <v>70</v>
      </c>
      <c r="K19" s="68">
        <v>0</v>
      </c>
      <c r="L19" s="69">
        <v>301.82839999999999</v>
      </c>
      <c r="M19" s="69">
        <v>31.6</v>
      </c>
      <c r="N19" s="70">
        <v>0</v>
      </c>
      <c r="O19" s="71">
        <v>32099</v>
      </c>
      <c r="P19" s="58">
        <f t="shared" si="2"/>
        <v>32099</v>
      </c>
      <c r="Q19" s="38">
        <v>17</v>
      </c>
      <c r="R19" s="77">
        <f t="shared" si="3"/>
        <v>8471.9926672876663</v>
      </c>
      <c r="S19" s="73">
        <f>'Mérida oeste'!F22*1000000</f>
        <v>35470.538899400002</v>
      </c>
      <c r="T19" s="74">
        <f t="shared" si="9"/>
        <v>951.99781602311509</v>
      </c>
      <c r="V19" s="78">
        <f t="shared" si="4"/>
        <v>32099</v>
      </c>
      <c r="W19" s="79">
        <f t="shared" si="10"/>
        <v>1133565.5923299999</v>
      </c>
      <c r="Y19" s="76">
        <f t="shared" si="11"/>
        <v>271.9424926272668</v>
      </c>
      <c r="Z19" s="73">
        <f t="shared" si="12"/>
        <v>1138.5688281318407</v>
      </c>
      <c r="AA19" s="74">
        <f t="shared" si="13"/>
        <v>1079.1519682171088</v>
      </c>
      <c r="AE19" s="121" t="str">
        <f t="shared" si="5"/>
        <v>191554</v>
      </c>
      <c r="AF19" s="142"/>
      <c r="AG19" s="143"/>
      <c r="AH19" s="144"/>
      <c r="AI19" s="145">
        <f t="shared" si="0"/>
        <v>191554</v>
      </c>
      <c r="AJ19" s="146">
        <f t="shared" si="6"/>
        <v>191554</v>
      </c>
      <c r="AK19" s="122"/>
      <c r="AL19" s="138">
        <f t="shared" si="7"/>
        <v>0</v>
      </c>
      <c r="AM19" s="147">
        <f t="shared" si="7"/>
        <v>32099</v>
      </c>
      <c r="AN19" s="148">
        <f t="shared" si="8"/>
        <v>32099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5</v>
      </c>
      <c r="E20" s="68">
        <v>18</v>
      </c>
      <c r="F20" s="69">
        <v>223653</v>
      </c>
      <c r="G20" s="68">
        <v>0</v>
      </c>
      <c r="H20" s="69">
        <v>56345</v>
      </c>
      <c r="I20" s="68">
        <v>0</v>
      </c>
      <c r="J20" s="68">
        <v>70</v>
      </c>
      <c r="K20" s="68">
        <v>0</v>
      </c>
      <c r="L20" s="69">
        <v>300.94369999999998</v>
      </c>
      <c r="M20" s="69">
        <v>31.8</v>
      </c>
      <c r="N20" s="70">
        <v>0</v>
      </c>
      <c r="O20" s="71">
        <v>29218</v>
      </c>
      <c r="P20" s="58">
        <f t="shared" si="2"/>
        <v>29218</v>
      </c>
      <c r="Q20" s="38">
        <v>18</v>
      </c>
      <c r="R20" s="77">
        <f t="shared" si="3"/>
        <v>8317.5642351676706</v>
      </c>
      <c r="S20" s="73">
        <f>'Mérida oeste'!F23*1000000</f>
        <v>34823.977939800003</v>
      </c>
      <c r="T20" s="74">
        <f t="shared" si="9"/>
        <v>934.64469310579113</v>
      </c>
      <c r="V20" s="78">
        <f t="shared" si="4"/>
        <v>29218</v>
      </c>
      <c r="W20" s="79">
        <f t="shared" si="10"/>
        <v>1031824.02806</v>
      </c>
      <c r="Y20" s="76">
        <f t="shared" si="11"/>
        <v>243.02259182312901</v>
      </c>
      <c r="Z20" s="73">
        <f t="shared" si="12"/>
        <v>1017.4869874450765</v>
      </c>
      <c r="AA20" s="74">
        <f t="shared" si="13"/>
        <v>964.38885204531994</v>
      </c>
      <c r="AE20" s="121" t="str">
        <f t="shared" si="5"/>
        <v>223653</v>
      </c>
      <c r="AF20" s="142"/>
      <c r="AG20" s="143"/>
      <c r="AH20" s="144"/>
      <c r="AI20" s="145">
        <f t="shared" si="0"/>
        <v>223653</v>
      </c>
      <c r="AJ20" s="146">
        <f t="shared" si="6"/>
        <v>223653</v>
      </c>
      <c r="AK20" s="122"/>
      <c r="AL20" s="138">
        <f t="shared" si="7"/>
        <v>0</v>
      </c>
      <c r="AM20" s="147">
        <f t="shared" si="7"/>
        <v>29218</v>
      </c>
      <c r="AN20" s="148">
        <f t="shared" si="8"/>
        <v>29218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5</v>
      </c>
      <c r="E21" s="68">
        <v>19</v>
      </c>
      <c r="F21" s="69">
        <v>252871</v>
      </c>
      <c r="G21" s="68">
        <v>0</v>
      </c>
      <c r="H21" s="69">
        <v>57735</v>
      </c>
      <c r="I21" s="68">
        <v>0</v>
      </c>
      <c r="J21" s="68">
        <v>70</v>
      </c>
      <c r="K21" s="68">
        <v>0</v>
      </c>
      <c r="L21" s="69">
        <v>302.66860000000003</v>
      </c>
      <c r="M21" s="69">
        <v>32.1</v>
      </c>
      <c r="N21" s="70">
        <v>0</v>
      </c>
      <c r="O21" s="71">
        <v>12342</v>
      </c>
      <c r="P21" s="58">
        <f t="shared" si="2"/>
        <v>12342</v>
      </c>
      <c r="Q21" s="38">
        <v>19</v>
      </c>
      <c r="R21" s="77">
        <f t="shared" si="3"/>
        <v>8355.0852874510365</v>
      </c>
      <c r="S21" s="73">
        <f>'Mérida oeste'!F24*1000000</f>
        <v>34981.071081499998</v>
      </c>
      <c r="T21" s="74">
        <f t="shared" si="9"/>
        <v>938.86093375087296</v>
      </c>
      <c r="V21" s="78">
        <f t="shared" si="4"/>
        <v>12342</v>
      </c>
      <c r="W21" s="79">
        <f t="shared" si="10"/>
        <v>435853.65713999997</v>
      </c>
      <c r="Y21" s="76">
        <f t="shared" si="11"/>
        <v>103.1184626177207</v>
      </c>
      <c r="Z21" s="73">
        <f t="shared" si="12"/>
        <v>431.73637928787298</v>
      </c>
      <c r="AA21" s="74">
        <f t="shared" si="13"/>
        <v>409.20597152119319</v>
      </c>
      <c r="AE21" s="121" t="str">
        <f t="shared" si="5"/>
        <v>252871</v>
      </c>
      <c r="AF21" s="142"/>
      <c r="AG21" s="143"/>
      <c r="AH21" s="144"/>
      <c r="AI21" s="145">
        <f t="shared" si="0"/>
        <v>252871</v>
      </c>
      <c r="AJ21" s="146">
        <f t="shared" si="6"/>
        <v>252871</v>
      </c>
      <c r="AK21" s="122"/>
      <c r="AL21" s="138">
        <f t="shared" si="7"/>
        <v>0</v>
      </c>
      <c r="AM21" s="147">
        <f t="shared" si="7"/>
        <v>12342</v>
      </c>
      <c r="AN21" s="148">
        <f t="shared" si="8"/>
        <v>12342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5</v>
      </c>
      <c r="E22" s="68">
        <v>20</v>
      </c>
      <c r="F22" s="69">
        <v>265213</v>
      </c>
      <c r="G22" s="68">
        <v>0</v>
      </c>
      <c r="H22" s="69">
        <v>58302</v>
      </c>
      <c r="I22" s="68">
        <v>0</v>
      </c>
      <c r="J22" s="68">
        <v>70</v>
      </c>
      <c r="K22" s="68">
        <v>0</v>
      </c>
      <c r="L22" s="69">
        <v>311.21510000000001</v>
      </c>
      <c r="M22" s="69">
        <v>32.6</v>
      </c>
      <c r="N22" s="70">
        <v>0</v>
      </c>
      <c r="O22" s="71">
        <v>17246</v>
      </c>
      <c r="P22" s="58">
        <f t="shared" si="2"/>
        <v>17246</v>
      </c>
      <c r="Q22" s="38">
        <v>20</v>
      </c>
      <c r="R22" s="77">
        <f t="shared" si="3"/>
        <v>8327.3556610299038</v>
      </c>
      <c r="S22" s="73">
        <f>'Mérida oeste'!F25*1000000</f>
        <v>34864.972681599997</v>
      </c>
      <c r="T22" s="74">
        <f t="shared" si="9"/>
        <v>935.74495562993025</v>
      </c>
      <c r="V22" s="78">
        <f t="shared" si="4"/>
        <v>17246</v>
      </c>
      <c r="W22" s="79">
        <f t="shared" si="10"/>
        <v>609036.79882000003</v>
      </c>
      <c r="Y22" s="76">
        <f t="shared" si="11"/>
        <v>143.61357573012174</v>
      </c>
      <c r="Z22" s="73">
        <f t="shared" si="12"/>
        <v>601.28131886687345</v>
      </c>
      <c r="AA22" s="74">
        <f t="shared" si="13"/>
        <v>569.90311228881569</v>
      </c>
      <c r="AE22" s="121" t="str">
        <f t="shared" si="5"/>
        <v>265213</v>
      </c>
      <c r="AF22" s="142"/>
      <c r="AG22" s="143"/>
      <c r="AH22" s="144"/>
      <c r="AI22" s="145">
        <f t="shared" si="0"/>
        <v>265213</v>
      </c>
      <c r="AJ22" s="146">
        <f t="shared" si="6"/>
        <v>265213</v>
      </c>
      <c r="AK22" s="122"/>
      <c r="AL22" s="138">
        <f t="shared" si="7"/>
        <v>0</v>
      </c>
      <c r="AM22" s="147">
        <f t="shared" si="7"/>
        <v>17246</v>
      </c>
      <c r="AN22" s="148">
        <f t="shared" si="8"/>
        <v>17246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5</v>
      </c>
      <c r="E23" s="68">
        <v>21</v>
      </c>
      <c r="F23" s="69">
        <v>282459</v>
      </c>
      <c r="G23" s="68">
        <v>0</v>
      </c>
      <c r="H23" s="69">
        <v>59103</v>
      </c>
      <c r="I23" s="68">
        <v>0</v>
      </c>
      <c r="J23" s="68">
        <v>70</v>
      </c>
      <c r="K23" s="68">
        <v>0</v>
      </c>
      <c r="L23" s="69">
        <v>308.15100000000001</v>
      </c>
      <c r="M23" s="69">
        <v>32.200000000000003</v>
      </c>
      <c r="N23" s="70">
        <v>0</v>
      </c>
      <c r="O23" s="71">
        <v>32644</v>
      </c>
      <c r="P23" s="58">
        <f t="shared" si="2"/>
        <v>32644</v>
      </c>
      <c r="Q23" s="38">
        <v>21</v>
      </c>
      <c r="R23" s="77">
        <f t="shared" si="3"/>
        <v>8255.3448516528133</v>
      </c>
      <c r="S23" s="73">
        <f>'Mérida oeste'!F26*1000000</f>
        <v>34563.477824900001</v>
      </c>
      <c r="T23" s="74">
        <f t="shared" si="9"/>
        <v>927.65310098022667</v>
      </c>
      <c r="V23" s="78">
        <f t="shared" si="4"/>
        <v>32644</v>
      </c>
      <c r="W23" s="79">
        <f t="shared" si="10"/>
        <v>1152812.08748</v>
      </c>
      <c r="Y23" s="76">
        <f t="shared" si="11"/>
        <v>269.48747733735445</v>
      </c>
      <c r="Z23" s="73">
        <f t="shared" si="12"/>
        <v>1128.2901701160356</v>
      </c>
      <c r="AA23" s="74">
        <f t="shared" si="13"/>
        <v>1069.4097077983104</v>
      </c>
      <c r="AE23" s="121" t="str">
        <f t="shared" si="5"/>
        <v>282459</v>
      </c>
      <c r="AF23" s="142"/>
      <c r="AG23" s="143"/>
      <c r="AH23" s="144"/>
      <c r="AI23" s="145">
        <f t="shared" si="0"/>
        <v>282459</v>
      </c>
      <c r="AJ23" s="146">
        <f t="shared" si="6"/>
        <v>282459</v>
      </c>
      <c r="AK23" s="122"/>
      <c r="AL23" s="138">
        <f t="shared" si="7"/>
        <v>0</v>
      </c>
      <c r="AM23" s="147">
        <f t="shared" si="7"/>
        <v>32644</v>
      </c>
      <c r="AN23" s="148">
        <f t="shared" si="8"/>
        <v>32644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5</v>
      </c>
      <c r="E24" s="68">
        <v>22</v>
      </c>
      <c r="F24" s="69">
        <v>315103</v>
      </c>
      <c r="G24" s="68">
        <v>0</v>
      </c>
      <c r="H24" s="69">
        <v>60671</v>
      </c>
      <c r="I24" s="68">
        <v>0</v>
      </c>
      <c r="J24" s="68">
        <v>70</v>
      </c>
      <c r="K24" s="68">
        <v>0</v>
      </c>
      <c r="L24" s="69">
        <v>299.0181</v>
      </c>
      <c r="M24" s="69">
        <v>32.6</v>
      </c>
      <c r="N24" s="70">
        <v>0</v>
      </c>
      <c r="O24" s="71">
        <v>32763</v>
      </c>
      <c r="P24" s="58">
        <f t="shared" si="2"/>
        <v>32763</v>
      </c>
      <c r="Q24" s="38">
        <v>22</v>
      </c>
      <c r="R24" s="77">
        <f t="shared" si="3"/>
        <v>8252.2941196140255</v>
      </c>
      <c r="S24" s="73">
        <f>'Mérida oeste'!F27*1000000</f>
        <v>34550.705020000001</v>
      </c>
      <c r="T24" s="74">
        <f t="shared" si="9"/>
        <v>927.31029022102803</v>
      </c>
      <c r="V24" s="78">
        <f t="shared" si="4"/>
        <v>32763</v>
      </c>
      <c r="W24" s="79">
        <f t="shared" si="10"/>
        <v>1157014.53321</v>
      </c>
      <c r="Y24" s="76">
        <f t="shared" si="11"/>
        <v>270.36991224091435</v>
      </c>
      <c r="Z24" s="73">
        <f t="shared" si="12"/>
        <v>1131.9847485702601</v>
      </c>
      <c r="AA24" s="74">
        <f t="shared" si="13"/>
        <v>1072.9114825809124</v>
      </c>
      <c r="AE24" s="121" t="str">
        <f t="shared" si="5"/>
        <v>315103</v>
      </c>
      <c r="AF24" s="142"/>
      <c r="AG24" s="143"/>
      <c r="AH24" s="144"/>
      <c r="AI24" s="145">
        <f t="shared" si="0"/>
        <v>315103</v>
      </c>
      <c r="AJ24" s="146">
        <f t="shared" si="6"/>
        <v>315103</v>
      </c>
      <c r="AK24" s="122"/>
      <c r="AL24" s="138">
        <f t="shared" si="7"/>
        <v>0</v>
      </c>
      <c r="AM24" s="147">
        <f t="shared" si="7"/>
        <v>32763</v>
      </c>
      <c r="AN24" s="148">
        <f t="shared" si="8"/>
        <v>32763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5</v>
      </c>
      <c r="E25" s="68">
        <v>23</v>
      </c>
      <c r="F25" s="69">
        <v>347866</v>
      </c>
      <c r="G25" s="68">
        <v>0</v>
      </c>
      <c r="H25" s="69">
        <v>62239</v>
      </c>
      <c r="I25" s="68">
        <v>0</v>
      </c>
      <c r="J25" s="68">
        <v>70</v>
      </c>
      <c r="K25" s="68">
        <v>0</v>
      </c>
      <c r="L25" s="69">
        <v>299.76179999999999</v>
      </c>
      <c r="M25" s="69">
        <v>32.5</v>
      </c>
      <c r="N25" s="70">
        <v>0</v>
      </c>
      <c r="O25" s="71">
        <v>34167</v>
      </c>
      <c r="P25" s="58">
        <f t="shared" si="2"/>
        <v>34167</v>
      </c>
      <c r="Q25" s="38">
        <v>23</v>
      </c>
      <c r="R25" s="77">
        <f t="shared" si="3"/>
        <v>8159.1827518391128</v>
      </c>
      <c r="S25" s="73">
        <f>'Mérida oeste'!F28*1000000</f>
        <v>34160.866345399998</v>
      </c>
      <c r="T25" s="74">
        <f t="shared" si="9"/>
        <v>916.8473658241611</v>
      </c>
      <c r="V25" s="78">
        <f t="shared" si="4"/>
        <v>34167</v>
      </c>
      <c r="W25" s="79">
        <f t="shared" si="10"/>
        <v>1206596.3298899999</v>
      </c>
      <c r="Y25" s="76">
        <f t="shared" si="11"/>
        <v>278.77479708208699</v>
      </c>
      <c r="Z25" s="73">
        <f t="shared" si="12"/>
        <v>1167.1743204232816</v>
      </c>
      <c r="AA25" s="74">
        <f t="shared" si="13"/>
        <v>1106.2646666727469</v>
      </c>
      <c r="AE25" s="121" t="str">
        <f t="shared" si="5"/>
        <v>347866</v>
      </c>
      <c r="AF25" s="142"/>
      <c r="AG25" s="143"/>
      <c r="AH25" s="144"/>
      <c r="AI25" s="145">
        <f t="shared" si="0"/>
        <v>347866</v>
      </c>
      <c r="AJ25" s="146">
        <f t="shared" si="6"/>
        <v>347866</v>
      </c>
      <c r="AK25" s="122"/>
      <c r="AL25" s="138">
        <f t="shared" si="7"/>
        <v>0</v>
      </c>
      <c r="AM25" s="147">
        <f t="shared" si="7"/>
        <v>34167</v>
      </c>
      <c r="AN25" s="148">
        <f t="shared" si="8"/>
        <v>34167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5</v>
      </c>
      <c r="E26" s="68">
        <v>24</v>
      </c>
      <c r="F26" s="69">
        <v>382033</v>
      </c>
      <c r="G26" s="68">
        <v>0</v>
      </c>
      <c r="H26" s="69">
        <v>63870</v>
      </c>
      <c r="I26" s="68">
        <v>0</v>
      </c>
      <c r="J26" s="68">
        <v>70</v>
      </c>
      <c r="K26" s="68">
        <v>0</v>
      </c>
      <c r="L26" s="69">
        <v>299.97390000000001</v>
      </c>
      <c r="M26" s="69">
        <v>32.200000000000003</v>
      </c>
      <c r="N26" s="70">
        <v>0</v>
      </c>
      <c r="O26" s="71">
        <v>34323</v>
      </c>
      <c r="P26" s="58">
        <f t="shared" si="2"/>
        <v>34323</v>
      </c>
      <c r="Q26" s="38">
        <v>24</v>
      </c>
      <c r="R26" s="77">
        <f t="shared" si="3"/>
        <v>8239.8707610824495</v>
      </c>
      <c r="S26" s="73">
        <f>'Mérida oeste'!F29*1000000</f>
        <v>34498.690902499999</v>
      </c>
      <c r="T26" s="74">
        <f t="shared" si="9"/>
        <v>925.91427742283486</v>
      </c>
      <c r="V26" s="78">
        <f t="shared" si="4"/>
        <v>34323</v>
      </c>
      <c r="W26" s="79">
        <f t="shared" si="10"/>
        <v>1212105.4184099999</v>
      </c>
      <c r="Y26" s="76">
        <f t="shared" si="11"/>
        <v>282.81708413263289</v>
      </c>
      <c r="Z26" s="73">
        <f t="shared" si="12"/>
        <v>1184.0985678465076</v>
      </c>
      <c r="AA26" s="74">
        <f t="shared" si="13"/>
        <v>1122.305712647398</v>
      </c>
      <c r="AE26" s="121" t="str">
        <f t="shared" si="5"/>
        <v>382033</v>
      </c>
      <c r="AF26" s="142"/>
      <c r="AG26" s="143"/>
      <c r="AH26" s="144"/>
      <c r="AI26" s="145">
        <f t="shared" si="0"/>
        <v>382033</v>
      </c>
      <c r="AJ26" s="146">
        <f t="shared" si="6"/>
        <v>382033</v>
      </c>
      <c r="AK26" s="122"/>
      <c r="AL26" s="138">
        <f t="shared" si="7"/>
        <v>0</v>
      </c>
      <c r="AM26" s="147">
        <f t="shared" si="7"/>
        <v>34323</v>
      </c>
      <c r="AN26" s="148">
        <f t="shared" si="8"/>
        <v>34323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5</v>
      </c>
      <c r="E27" s="68">
        <v>25</v>
      </c>
      <c r="F27" s="69">
        <v>416356</v>
      </c>
      <c r="G27" s="68">
        <v>0</v>
      </c>
      <c r="H27" s="69">
        <v>65499</v>
      </c>
      <c r="I27" s="68">
        <v>0</v>
      </c>
      <c r="J27" s="68">
        <v>70</v>
      </c>
      <c r="K27" s="68">
        <v>0</v>
      </c>
      <c r="L27" s="69">
        <v>300.18349999999998</v>
      </c>
      <c r="M27" s="69">
        <v>30.6</v>
      </c>
      <c r="N27" s="70">
        <v>0</v>
      </c>
      <c r="O27" s="71">
        <v>35009</v>
      </c>
      <c r="P27" s="58">
        <f t="shared" si="2"/>
        <v>35009</v>
      </c>
      <c r="Q27" s="38">
        <v>25</v>
      </c>
      <c r="R27" s="77">
        <f t="shared" si="3"/>
        <v>8193.2653247587641</v>
      </c>
      <c r="S27" s="73">
        <f>'Mérida oeste'!F30*1000000</f>
        <v>34303.563261699994</v>
      </c>
      <c r="T27" s="74">
        <f t="shared" si="9"/>
        <v>920.6772245431423</v>
      </c>
      <c r="V27" s="78">
        <f t="shared" si="4"/>
        <v>35009</v>
      </c>
      <c r="W27" s="79">
        <f t="shared" si="10"/>
        <v>1236331.2820299999</v>
      </c>
      <c r="Y27" s="76">
        <f t="shared" si="11"/>
        <v>286.83802575447959</v>
      </c>
      <c r="Z27" s="73">
        <f t="shared" si="12"/>
        <v>1200.9334462288552</v>
      </c>
      <c r="AA27" s="74">
        <f t="shared" si="13"/>
        <v>1138.2620533552451</v>
      </c>
      <c r="AE27" s="121" t="str">
        <f t="shared" si="5"/>
        <v>416356</v>
      </c>
      <c r="AF27" s="142"/>
      <c r="AG27" s="143"/>
      <c r="AH27" s="144"/>
      <c r="AI27" s="145">
        <f t="shared" si="0"/>
        <v>416356</v>
      </c>
      <c r="AJ27" s="146">
        <f t="shared" si="6"/>
        <v>416356</v>
      </c>
      <c r="AK27" s="122"/>
      <c r="AL27" s="138">
        <f t="shared" si="7"/>
        <v>0</v>
      </c>
      <c r="AM27" s="147">
        <f t="shared" si="7"/>
        <v>35009</v>
      </c>
      <c r="AN27" s="148">
        <f t="shared" si="8"/>
        <v>35009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5</v>
      </c>
      <c r="E28" s="68">
        <v>26</v>
      </c>
      <c r="F28" s="69">
        <v>451365</v>
      </c>
      <c r="G28" s="68">
        <v>0</v>
      </c>
      <c r="H28" s="69">
        <v>67157</v>
      </c>
      <c r="I28" s="68">
        <v>0</v>
      </c>
      <c r="J28" s="68">
        <v>70</v>
      </c>
      <c r="K28" s="68">
        <v>0</v>
      </c>
      <c r="L28" s="69">
        <v>300.685</v>
      </c>
      <c r="M28" s="69">
        <v>30.8</v>
      </c>
      <c r="N28" s="70">
        <v>0</v>
      </c>
      <c r="O28" s="71">
        <v>34865</v>
      </c>
      <c r="P28" s="58">
        <f t="shared" si="2"/>
        <v>34865</v>
      </c>
      <c r="Q28" s="38">
        <v>26</v>
      </c>
      <c r="R28" s="77">
        <f t="shared" si="3"/>
        <v>8209.6315460733731</v>
      </c>
      <c r="S28" s="73">
        <f>'Mérida oeste'!F31*1000000</f>
        <v>34372.085357099997</v>
      </c>
      <c r="T28" s="74">
        <f t="shared" si="9"/>
        <v>922.51629683226497</v>
      </c>
      <c r="V28" s="78">
        <f t="shared" si="4"/>
        <v>34865</v>
      </c>
      <c r="W28" s="79">
        <f t="shared" si="10"/>
        <v>1231245.96955</v>
      </c>
      <c r="Y28" s="76">
        <f t="shared" si="11"/>
        <v>286.22880385384815</v>
      </c>
      <c r="Z28" s="73">
        <f t="shared" si="12"/>
        <v>1198.3827559752915</v>
      </c>
      <c r="AA28" s="74">
        <f t="shared" si="13"/>
        <v>1135.8444723189177</v>
      </c>
      <c r="AE28" s="121" t="str">
        <f t="shared" si="5"/>
        <v>451365</v>
      </c>
      <c r="AF28" s="142"/>
      <c r="AG28" s="143"/>
      <c r="AH28" s="144"/>
      <c r="AI28" s="145">
        <f t="shared" si="0"/>
        <v>451365</v>
      </c>
      <c r="AJ28" s="146">
        <f t="shared" si="6"/>
        <v>451365</v>
      </c>
      <c r="AK28" s="122"/>
      <c r="AL28" s="138">
        <f t="shared" si="7"/>
        <v>0</v>
      </c>
      <c r="AM28" s="147">
        <f t="shared" si="7"/>
        <v>34865</v>
      </c>
      <c r="AN28" s="148">
        <f t="shared" si="8"/>
        <v>34865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5</v>
      </c>
      <c r="E29" s="68">
        <v>27</v>
      </c>
      <c r="F29" s="69">
        <v>486230</v>
      </c>
      <c r="G29" s="68">
        <v>0</v>
      </c>
      <c r="H29" s="69">
        <v>68801</v>
      </c>
      <c r="I29" s="68">
        <v>0</v>
      </c>
      <c r="J29" s="68">
        <v>70</v>
      </c>
      <c r="K29" s="68">
        <v>0</v>
      </c>
      <c r="L29" s="69">
        <v>302.08589999999998</v>
      </c>
      <c r="M29" s="69">
        <v>30.9</v>
      </c>
      <c r="N29" s="70">
        <v>0</v>
      </c>
      <c r="O29" s="71">
        <v>34538</v>
      </c>
      <c r="P29" s="58">
        <f t="shared" si="2"/>
        <v>34538</v>
      </c>
      <c r="Q29" s="38">
        <v>27</v>
      </c>
      <c r="R29" s="77">
        <f t="shared" si="3"/>
        <v>8300.6887779927401</v>
      </c>
      <c r="S29" s="73">
        <f>'Mérida oeste'!F32*1000000</f>
        <v>34753.323775700002</v>
      </c>
      <c r="T29" s="74">
        <f t="shared" si="9"/>
        <v>932.74839798304424</v>
      </c>
      <c r="V29" s="78">
        <f t="shared" si="4"/>
        <v>34538</v>
      </c>
      <c r="W29" s="79">
        <f t="shared" si="10"/>
        <v>1219698.0724599999</v>
      </c>
      <c r="Y29" s="76">
        <f t="shared" si="11"/>
        <v>286.68918901431329</v>
      </c>
      <c r="Z29" s="73">
        <f t="shared" si="12"/>
        <v>1200.3102965651267</v>
      </c>
      <c r="AA29" s="74">
        <f t="shared" si="13"/>
        <v>1137.6714231100718</v>
      </c>
      <c r="AE29" s="121" t="str">
        <f t="shared" si="5"/>
        <v>486230</v>
      </c>
      <c r="AF29" s="142"/>
      <c r="AG29" s="143"/>
      <c r="AH29" s="144"/>
      <c r="AI29" s="145">
        <f t="shared" si="0"/>
        <v>486230</v>
      </c>
      <c r="AJ29" s="146">
        <f t="shared" si="6"/>
        <v>486230</v>
      </c>
      <c r="AK29" s="122"/>
      <c r="AL29" s="138">
        <f t="shared" si="7"/>
        <v>0</v>
      </c>
      <c r="AM29" s="147">
        <f t="shared" si="7"/>
        <v>34538</v>
      </c>
      <c r="AN29" s="148">
        <f t="shared" si="8"/>
        <v>34538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5</v>
      </c>
      <c r="E30" s="68">
        <v>28</v>
      </c>
      <c r="F30" s="69">
        <v>520768</v>
      </c>
      <c r="G30" s="68">
        <v>0</v>
      </c>
      <c r="H30" s="69">
        <v>70442</v>
      </c>
      <c r="I30" s="68">
        <v>0</v>
      </c>
      <c r="J30" s="68">
        <v>70</v>
      </c>
      <c r="K30" s="68">
        <v>0</v>
      </c>
      <c r="L30" s="69">
        <v>299.77859999999998</v>
      </c>
      <c r="M30" s="69">
        <v>30.3</v>
      </c>
      <c r="N30" s="70">
        <v>0</v>
      </c>
      <c r="O30" s="71">
        <v>18571</v>
      </c>
      <c r="P30" s="58">
        <f t="shared" si="2"/>
        <v>18571</v>
      </c>
      <c r="Q30" s="38">
        <v>28</v>
      </c>
      <c r="R30" s="77">
        <f t="shared" si="3"/>
        <v>8357.2477819575797</v>
      </c>
      <c r="S30" s="73">
        <f>'Mérida oeste'!F33*1000000</f>
        <v>34990.125013499994</v>
      </c>
      <c r="T30" s="74">
        <f t="shared" si="9"/>
        <v>939.10393325857319</v>
      </c>
      <c r="V30" s="78">
        <f t="shared" si="4"/>
        <v>18571</v>
      </c>
      <c r="W30" s="79">
        <f t="shared" si="10"/>
        <v>655828.73656999995</v>
      </c>
      <c r="Y30" s="76">
        <f t="shared" si="11"/>
        <v>155.2024485587342</v>
      </c>
      <c r="Z30" s="73">
        <f t="shared" si="12"/>
        <v>649.80161162570835</v>
      </c>
      <c r="AA30" s="74">
        <f t="shared" si="13"/>
        <v>615.89134605688764</v>
      </c>
      <c r="AE30" s="121" t="str">
        <f t="shared" si="5"/>
        <v>520768</v>
      </c>
      <c r="AF30" s="142"/>
      <c r="AG30" s="143"/>
      <c r="AH30" s="144"/>
      <c r="AI30" s="145">
        <f t="shared" si="0"/>
        <v>520768</v>
      </c>
      <c r="AJ30" s="146">
        <f t="shared" si="6"/>
        <v>520768</v>
      </c>
      <c r="AK30" s="122"/>
      <c r="AL30" s="138">
        <f t="shared" si="7"/>
        <v>0</v>
      </c>
      <c r="AM30" s="147">
        <f t="shared" si="7"/>
        <v>18571</v>
      </c>
      <c r="AN30" s="148">
        <f t="shared" si="8"/>
        <v>18571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5</v>
      </c>
      <c r="E31" s="68">
        <v>29</v>
      </c>
      <c r="F31" s="69">
        <v>539339</v>
      </c>
      <c r="G31" s="68">
        <v>0</v>
      </c>
      <c r="H31" s="69">
        <v>71302</v>
      </c>
      <c r="I31" s="68">
        <v>0</v>
      </c>
      <c r="J31" s="68">
        <v>70</v>
      </c>
      <c r="K31" s="68">
        <v>0</v>
      </c>
      <c r="L31" s="69">
        <v>307.6712</v>
      </c>
      <c r="M31" s="69">
        <v>30.2</v>
      </c>
      <c r="N31" s="70">
        <v>0</v>
      </c>
      <c r="O31" s="71">
        <v>30258</v>
      </c>
      <c r="P31" s="58">
        <f t="shared" si="2"/>
        <v>30258</v>
      </c>
      <c r="Q31" s="38">
        <v>29</v>
      </c>
      <c r="R31" s="77">
        <f t="shared" si="3"/>
        <v>8188.5432437900072</v>
      </c>
      <c r="S31" s="73">
        <f>'Mérida oeste'!F34*1000000</f>
        <v>34283.7928531</v>
      </c>
      <c r="T31" s="74">
        <f t="shared" si="9"/>
        <v>920.14660430468314</v>
      </c>
      <c r="V31" s="78">
        <f t="shared" si="4"/>
        <v>30258</v>
      </c>
      <c r="W31" s="79">
        <f t="shared" si="10"/>
        <v>1068551.28486</v>
      </c>
      <c r="Y31" s="76">
        <f t="shared" si="11"/>
        <v>247.76894147059804</v>
      </c>
      <c r="Z31" s="73">
        <f t="shared" si="12"/>
        <v>1037.3590041490997</v>
      </c>
      <c r="AA31" s="74">
        <f t="shared" si="13"/>
        <v>983.22383628933517</v>
      </c>
      <c r="AE31" s="121" t="str">
        <f t="shared" si="5"/>
        <v>539339</v>
      </c>
      <c r="AF31" s="142"/>
      <c r="AG31" s="143"/>
      <c r="AH31" s="144"/>
      <c r="AI31" s="145">
        <f t="shared" si="0"/>
        <v>539339</v>
      </c>
      <c r="AJ31" s="146">
        <f t="shared" si="6"/>
        <v>539339</v>
      </c>
      <c r="AK31" s="122"/>
      <c r="AL31" s="138">
        <f t="shared" si="7"/>
        <v>0</v>
      </c>
      <c r="AM31" s="147">
        <f t="shared" si="7"/>
        <v>30258</v>
      </c>
      <c r="AN31" s="148">
        <f t="shared" si="8"/>
        <v>30258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5</v>
      </c>
      <c r="E32" s="68">
        <v>30</v>
      </c>
      <c r="F32" s="69">
        <v>569597</v>
      </c>
      <c r="G32" s="68">
        <v>0</v>
      </c>
      <c r="H32" s="69">
        <v>72732</v>
      </c>
      <c r="I32" s="68">
        <v>0</v>
      </c>
      <c r="J32" s="68">
        <v>70</v>
      </c>
      <c r="K32" s="68">
        <v>0</v>
      </c>
      <c r="L32" s="69">
        <v>301.21429999999998</v>
      </c>
      <c r="M32" s="69">
        <v>30.2</v>
      </c>
      <c r="N32" s="70">
        <v>0</v>
      </c>
      <c r="O32" s="71">
        <v>32602</v>
      </c>
      <c r="P32" s="58">
        <f t="shared" si="2"/>
        <v>32602</v>
      </c>
      <c r="Q32" s="38">
        <v>30</v>
      </c>
      <c r="R32" s="77">
        <f t="shared" si="3"/>
        <v>8212.3384157112832</v>
      </c>
      <c r="S32" s="73">
        <f>'Mérida oeste'!F35*1000000</f>
        <v>34383.418478899999</v>
      </c>
      <c r="T32" s="74">
        <f t="shared" si="9"/>
        <v>922.82046777347682</v>
      </c>
      <c r="V32" s="78">
        <f t="shared" si="4"/>
        <v>32602</v>
      </c>
      <c r="W32" s="79">
        <f t="shared" si="10"/>
        <v>1151328.8713400001</v>
      </c>
      <c r="Y32" s="76">
        <f t="shared" si="11"/>
        <v>267.73865702901929</v>
      </c>
      <c r="Z32" s="73">
        <f t="shared" si="12"/>
        <v>1120.9682092490978</v>
      </c>
      <c r="AA32" s="74">
        <f t="shared" si="13"/>
        <v>1062.469847611088</v>
      </c>
      <c r="AE32" s="121" t="str">
        <f t="shared" si="5"/>
        <v>569597</v>
      </c>
      <c r="AF32" s="142"/>
      <c r="AG32" s="143"/>
      <c r="AH32" s="144"/>
      <c r="AI32" s="145">
        <f t="shared" si="0"/>
        <v>569597</v>
      </c>
      <c r="AJ32" s="146">
        <f t="shared" si="6"/>
        <v>569597</v>
      </c>
      <c r="AK32" s="122"/>
      <c r="AL32" s="138">
        <f t="shared" si="7"/>
        <v>0</v>
      </c>
      <c r="AM32" s="147">
        <f t="shared" si="7"/>
        <v>32602</v>
      </c>
      <c r="AN32" s="148">
        <f t="shared" si="8"/>
        <v>32602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5</v>
      </c>
      <c r="E33" s="68">
        <v>31</v>
      </c>
      <c r="F33" s="69">
        <v>602199</v>
      </c>
      <c r="G33" s="68">
        <v>0</v>
      </c>
      <c r="H33" s="69">
        <v>74280</v>
      </c>
      <c r="I33" s="68">
        <v>0</v>
      </c>
      <c r="J33" s="68">
        <v>70</v>
      </c>
      <c r="K33" s="68">
        <v>0</v>
      </c>
      <c r="L33" s="69">
        <v>299.8227</v>
      </c>
      <c r="M33" s="69">
        <v>29.7</v>
      </c>
      <c r="N33" s="70">
        <v>0</v>
      </c>
      <c r="O33" s="71">
        <v>2829</v>
      </c>
      <c r="P33" s="58">
        <f t="shared" si="2"/>
        <v>2829</v>
      </c>
      <c r="Q33" s="38">
        <v>31</v>
      </c>
      <c r="R33" s="80">
        <f t="shared" si="3"/>
        <v>8187.3988839447793</v>
      </c>
      <c r="S33" s="81">
        <f>'Mérida oeste'!F36*1000000</f>
        <v>34279.0016473</v>
      </c>
      <c r="T33" s="82">
        <f t="shared" si="9"/>
        <v>920.01801258887485</v>
      </c>
      <c r="V33" s="83">
        <f t="shared" si="4"/>
        <v>2829</v>
      </c>
      <c r="W33" s="84">
        <f t="shared" si="10"/>
        <v>99905.201430000001</v>
      </c>
      <c r="Y33" s="76">
        <f t="shared" si="11"/>
        <v>23.162151442679782</v>
      </c>
      <c r="Z33" s="73">
        <f t="shared" si="12"/>
        <v>96.9752956602117</v>
      </c>
      <c r="AA33" s="74">
        <f t="shared" si="13"/>
        <v>91.91458486691981</v>
      </c>
      <c r="AE33" s="121" t="str">
        <f t="shared" si="5"/>
        <v>602199</v>
      </c>
      <c r="AF33" s="142"/>
      <c r="AG33" s="143"/>
      <c r="AH33" s="144"/>
      <c r="AI33" s="145">
        <f t="shared" si="0"/>
        <v>602199</v>
      </c>
      <c r="AJ33" s="146">
        <f t="shared" si="6"/>
        <v>602199</v>
      </c>
      <c r="AK33" s="122"/>
      <c r="AL33" s="138">
        <f t="shared" si="7"/>
        <v>0</v>
      </c>
      <c r="AM33" s="150">
        <f t="shared" si="7"/>
        <v>2829</v>
      </c>
      <c r="AN33" s="148">
        <f t="shared" si="8"/>
        <v>2829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2013</v>
      </c>
      <c r="D34" s="87">
        <v>6</v>
      </c>
      <c r="E34" s="87">
        <v>1</v>
      </c>
      <c r="F34" s="88">
        <v>605028</v>
      </c>
      <c r="G34" s="87">
        <v>0</v>
      </c>
      <c r="H34" s="88">
        <v>74410</v>
      </c>
      <c r="I34" s="87">
        <v>0</v>
      </c>
      <c r="J34" s="87">
        <v>70</v>
      </c>
      <c r="K34" s="87">
        <v>0</v>
      </c>
      <c r="L34" s="88">
        <v>313.69569999999999</v>
      </c>
      <c r="M34" s="88">
        <v>29.2</v>
      </c>
      <c r="N34" s="89">
        <v>0</v>
      </c>
      <c r="O34" s="90">
        <v>14794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605028</v>
      </c>
      <c r="AF34" s="151"/>
      <c r="AG34" s="152"/>
      <c r="AH34" s="153"/>
      <c r="AI34" s="154">
        <f t="shared" si="0"/>
        <v>605028</v>
      </c>
      <c r="AJ34" s="155">
        <f t="shared" si="6"/>
        <v>605028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313.69569999999999</v>
      </c>
      <c r="M36" s="101">
        <f>MAX(M3:M34)</f>
        <v>32.6</v>
      </c>
      <c r="N36" s="99" t="s">
        <v>10</v>
      </c>
      <c r="O36" s="101">
        <f>SUM(O3:O33)</f>
        <v>850510</v>
      </c>
      <c r="Q36" s="99" t="s">
        <v>45</v>
      </c>
      <c r="R36" s="102">
        <f>AVERAGE(R3:R33)</f>
        <v>8501.1326533290503</v>
      </c>
      <c r="S36" s="102">
        <f>AVERAGE(S3:S33)</f>
        <v>35592.54219295807</v>
      </c>
      <c r="T36" s="103">
        <f>AVERAGE(T3:T33)</f>
        <v>955.27227625458511</v>
      </c>
      <c r="V36" s="104">
        <f>SUM(V3:V33)</f>
        <v>850510</v>
      </c>
      <c r="W36" s="105">
        <f>SUM(W3:W33)</f>
        <v>30035479.981699999</v>
      </c>
      <c r="Y36" s="106">
        <f>SUM(Y3:Y33)</f>
        <v>7224.4603789053845</v>
      </c>
      <c r="Z36" s="107">
        <f>SUM(Z3:Z33)</f>
        <v>30247.370714401059</v>
      </c>
      <c r="AA36" s="108">
        <f>SUM(AA3:AA33)</f>
        <v>28668.894522078655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14857673</v>
      </c>
      <c r="AK36" s="162" t="s">
        <v>50</v>
      </c>
      <c r="AL36" s="163"/>
      <c r="AM36" s="163"/>
      <c r="AN36" s="161">
        <f>SUM(AN3:AN33)</f>
        <v>-149490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301.6655593750001</v>
      </c>
      <c r="M37" s="109">
        <f>AVERAGE(M3:M34)</f>
        <v>30.55937500000001</v>
      </c>
      <c r="N37" s="99" t="s">
        <v>46</v>
      </c>
      <c r="O37" s="110">
        <f>O36*35.31467</f>
        <v>30035479.981699999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258.35239999999999</v>
      </c>
      <c r="M38" s="110">
        <f>MIN(M3:M34)</f>
        <v>26.8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331.83211531250015</v>
      </c>
      <c r="M44" s="118">
        <f>M37*(1+$L$43)</f>
        <v>33.615312500000016</v>
      </c>
    </row>
    <row r="45" spans="1:42" x14ac:dyDescent="0.2">
      <c r="K45" s="117" t="s">
        <v>59</v>
      </c>
      <c r="L45" s="118">
        <f>L37*(1-$L$43)</f>
        <v>271.49900343750011</v>
      </c>
      <c r="M45" s="118">
        <f>M37*(1-$L$43)</f>
        <v>27.503437500000011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5</v>
      </c>
      <c r="E3" s="54">
        <v>1</v>
      </c>
      <c r="F3" s="55">
        <v>911412</v>
      </c>
      <c r="G3" s="54">
        <v>0</v>
      </c>
      <c r="H3" s="55">
        <v>357756</v>
      </c>
      <c r="I3" s="54">
        <v>0</v>
      </c>
      <c r="J3" s="54">
        <v>6</v>
      </c>
      <c r="K3" s="54">
        <v>0</v>
      </c>
      <c r="L3" s="55">
        <v>306.71899999999999</v>
      </c>
      <c r="M3" s="55">
        <v>32.9</v>
      </c>
      <c r="N3" s="56">
        <v>0</v>
      </c>
      <c r="O3" s="57">
        <v>5045</v>
      </c>
      <c r="P3" s="58">
        <f>F4-F3</f>
        <v>5045</v>
      </c>
      <c r="Q3" s="38">
        <v>1</v>
      </c>
      <c r="R3" s="59">
        <f>S3/4.1868</f>
        <v>8794.6292636858725</v>
      </c>
      <c r="S3" s="73">
        <f>'Mérida oeste'!F6*1000000</f>
        <v>36821.353801200006</v>
      </c>
      <c r="T3" s="60">
        <f>R3*0.11237</f>
        <v>988.25249036038144</v>
      </c>
      <c r="U3" s="61"/>
      <c r="V3" s="60">
        <f>O3</f>
        <v>5045</v>
      </c>
      <c r="W3" s="62">
        <f>V3*35.31467</f>
        <v>178162.51014999999</v>
      </c>
      <c r="X3" s="61"/>
      <c r="Y3" s="63">
        <f>V3*R3/1000000</f>
        <v>44.36890463529523</v>
      </c>
      <c r="Z3" s="64">
        <f>S3*V3/1000000</f>
        <v>185.76372992705402</v>
      </c>
      <c r="AA3" s="65">
        <f>W3*T3/1000000</f>
        <v>176.06954434459422</v>
      </c>
      <c r="AE3" s="121" t="str">
        <f>RIGHT(F3,6)</f>
        <v>911412</v>
      </c>
      <c r="AF3" s="133"/>
      <c r="AG3" s="134"/>
      <c r="AH3" s="135"/>
      <c r="AI3" s="136">
        <f t="shared" ref="AI3:AI34" si="0">IFERROR(AE3*1,0)</f>
        <v>911412</v>
      </c>
      <c r="AJ3" s="137">
        <f>(AI3-AH3)</f>
        <v>911412</v>
      </c>
      <c r="AK3" s="122"/>
      <c r="AL3" s="138">
        <f>AH4-AH3</f>
        <v>0</v>
      </c>
      <c r="AM3" s="139">
        <f>AI4-AI3</f>
        <v>5045</v>
      </c>
      <c r="AN3" s="140">
        <f>(AM3-AL3)</f>
        <v>5045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5</v>
      </c>
      <c r="E4" s="68">
        <v>2</v>
      </c>
      <c r="F4" s="69">
        <v>916457</v>
      </c>
      <c r="G4" s="68">
        <v>0</v>
      </c>
      <c r="H4" s="69">
        <v>357987</v>
      </c>
      <c r="I4" s="68">
        <v>0</v>
      </c>
      <c r="J4" s="68">
        <v>6</v>
      </c>
      <c r="K4" s="68">
        <v>0</v>
      </c>
      <c r="L4" s="69">
        <v>312.8057</v>
      </c>
      <c r="M4" s="69">
        <v>32.200000000000003</v>
      </c>
      <c r="N4" s="70">
        <v>0</v>
      </c>
      <c r="O4" s="71">
        <v>2685</v>
      </c>
      <c r="P4" s="58">
        <f t="shared" ref="P4:P33" si="2">F5-F4</f>
        <v>2685</v>
      </c>
      <c r="Q4" s="38">
        <v>2</v>
      </c>
      <c r="R4" s="72">
        <f t="shared" ref="R4:R33" si="3">S4/4.1868</f>
        <v>8620.6858691602174</v>
      </c>
      <c r="S4" s="73">
        <f>'Mérida oeste'!F7*1000000</f>
        <v>36093.087596999998</v>
      </c>
      <c r="T4" s="74">
        <f>R4*0.11237</f>
        <v>968.70647111753362</v>
      </c>
      <c r="U4" s="61"/>
      <c r="V4" s="74">
        <f t="shared" ref="V4:V33" si="4">O4</f>
        <v>2685</v>
      </c>
      <c r="W4" s="75">
        <f>V4*35.31467</f>
        <v>94819.888949999993</v>
      </c>
      <c r="X4" s="61"/>
      <c r="Y4" s="76">
        <f>V4*R4/1000000</f>
        <v>23.146541558695183</v>
      </c>
      <c r="Z4" s="73">
        <f>S4*V4/1000000</f>
        <v>96.909940197945005</v>
      </c>
      <c r="AA4" s="74">
        <f>W4*T4/1000000</f>
        <v>91.852640016510918</v>
      </c>
      <c r="AE4" s="121" t="str">
        <f t="shared" ref="AE4:AE34" si="5">RIGHT(F4,6)</f>
        <v>916457</v>
      </c>
      <c r="AF4" s="142"/>
      <c r="AG4" s="143"/>
      <c r="AH4" s="144"/>
      <c r="AI4" s="145">
        <f t="shared" si="0"/>
        <v>916457</v>
      </c>
      <c r="AJ4" s="146">
        <f t="shared" ref="AJ4:AJ34" si="6">(AI4-AH4)</f>
        <v>916457</v>
      </c>
      <c r="AK4" s="122"/>
      <c r="AL4" s="138">
        <f t="shared" ref="AL4:AM33" si="7">AH5-AH4</f>
        <v>0</v>
      </c>
      <c r="AM4" s="147">
        <f t="shared" si="7"/>
        <v>2685</v>
      </c>
      <c r="AN4" s="148">
        <f t="shared" ref="AN4:AN33" si="8">(AM4-AL4)</f>
        <v>2685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5</v>
      </c>
      <c r="E5" s="68">
        <v>3</v>
      </c>
      <c r="F5" s="69">
        <v>919142</v>
      </c>
      <c r="G5" s="68">
        <v>0</v>
      </c>
      <c r="H5" s="69">
        <v>358110</v>
      </c>
      <c r="I5" s="68">
        <v>0</v>
      </c>
      <c r="J5" s="68">
        <v>6</v>
      </c>
      <c r="K5" s="68">
        <v>0</v>
      </c>
      <c r="L5" s="69">
        <v>310.42689999999999</v>
      </c>
      <c r="M5" s="69">
        <v>31.4</v>
      </c>
      <c r="N5" s="70">
        <v>0</v>
      </c>
      <c r="O5" s="71">
        <v>4630</v>
      </c>
      <c r="P5" s="58">
        <f t="shared" si="2"/>
        <v>4630</v>
      </c>
      <c r="Q5" s="38">
        <v>3</v>
      </c>
      <c r="R5" s="72">
        <f t="shared" si="3"/>
        <v>8919.5171920798693</v>
      </c>
      <c r="S5" s="73">
        <f>'Mérida oeste'!F8*1000000</f>
        <v>37344.234579799995</v>
      </c>
      <c r="T5" s="74">
        <f t="shared" ref="T5:T33" si="9">R5*0.11237</f>
        <v>1002.2861468740149</v>
      </c>
      <c r="U5" s="61"/>
      <c r="V5" s="74">
        <f t="shared" si="4"/>
        <v>4630</v>
      </c>
      <c r="W5" s="75">
        <f t="shared" ref="W5:W33" si="10">V5*35.31467</f>
        <v>163506.9221</v>
      </c>
      <c r="X5" s="61"/>
      <c r="Y5" s="76">
        <f t="shared" ref="Y5:Y33" si="11">V5*R5/1000000</f>
        <v>41.297364599329789</v>
      </c>
      <c r="Z5" s="73">
        <f t="shared" ref="Z5:Z33" si="12">S5*V5/1000000</f>
        <v>172.90380610447397</v>
      </c>
      <c r="AA5" s="74">
        <f t="shared" ref="AA5:AA33" si="13">W5*T5/1000000</f>
        <v>163.88072293883872</v>
      </c>
      <c r="AE5" s="121" t="str">
        <f t="shared" si="5"/>
        <v>919142</v>
      </c>
      <c r="AF5" s="142"/>
      <c r="AG5" s="143"/>
      <c r="AH5" s="144"/>
      <c r="AI5" s="145">
        <f t="shared" si="0"/>
        <v>919142</v>
      </c>
      <c r="AJ5" s="146">
        <f t="shared" si="6"/>
        <v>919142</v>
      </c>
      <c r="AK5" s="122"/>
      <c r="AL5" s="138">
        <f t="shared" si="7"/>
        <v>0</v>
      </c>
      <c r="AM5" s="147">
        <f t="shared" si="7"/>
        <v>4630</v>
      </c>
      <c r="AN5" s="148">
        <f t="shared" si="8"/>
        <v>4630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5</v>
      </c>
      <c r="E6" s="68">
        <v>4</v>
      </c>
      <c r="F6" s="69">
        <v>923772</v>
      </c>
      <c r="G6" s="68">
        <v>0</v>
      </c>
      <c r="H6" s="69">
        <v>358325</v>
      </c>
      <c r="I6" s="68">
        <v>0</v>
      </c>
      <c r="J6" s="68">
        <v>6</v>
      </c>
      <c r="K6" s="68">
        <v>0</v>
      </c>
      <c r="L6" s="69">
        <v>307.2586</v>
      </c>
      <c r="M6" s="69">
        <v>30.4</v>
      </c>
      <c r="N6" s="70">
        <v>0</v>
      </c>
      <c r="O6" s="71">
        <v>1767</v>
      </c>
      <c r="P6" s="58">
        <f t="shared" si="2"/>
        <v>1767</v>
      </c>
      <c r="Q6" s="38">
        <v>4</v>
      </c>
      <c r="R6" s="72">
        <f t="shared" si="3"/>
        <v>9067.0651579726782</v>
      </c>
      <c r="S6" s="73">
        <f>'Mérida oeste'!F9*1000000</f>
        <v>37961.988403400006</v>
      </c>
      <c r="T6" s="74">
        <f t="shared" si="9"/>
        <v>1018.8661118013898</v>
      </c>
      <c r="U6" s="61"/>
      <c r="V6" s="74">
        <f t="shared" si="4"/>
        <v>1767</v>
      </c>
      <c r="W6" s="75">
        <f t="shared" si="10"/>
        <v>62401.021889999996</v>
      </c>
      <c r="X6" s="61"/>
      <c r="Y6" s="76">
        <f t="shared" si="11"/>
        <v>16.021504134137722</v>
      </c>
      <c r="Z6" s="73">
        <f t="shared" si="12"/>
        <v>67.078833508807804</v>
      </c>
      <c r="AA6" s="74">
        <f t="shared" si="13"/>
        <v>63.578286545497711</v>
      </c>
      <c r="AE6" s="121" t="str">
        <f t="shared" si="5"/>
        <v>923772</v>
      </c>
      <c r="AF6" s="142"/>
      <c r="AG6" s="143"/>
      <c r="AH6" s="144"/>
      <c r="AI6" s="145">
        <f t="shared" si="0"/>
        <v>923772</v>
      </c>
      <c r="AJ6" s="146">
        <f t="shared" si="6"/>
        <v>923772</v>
      </c>
      <c r="AK6" s="122"/>
      <c r="AL6" s="138">
        <f t="shared" si="7"/>
        <v>0</v>
      </c>
      <c r="AM6" s="147">
        <f t="shared" si="7"/>
        <v>1767</v>
      </c>
      <c r="AN6" s="148">
        <f t="shared" si="8"/>
        <v>1767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5</v>
      </c>
      <c r="E7" s="68">
        <v>5</v>
      </c>
      <c r="F7" s="69">
        <v>925539</v>
      </c>
      <c r="G7" s="68">
        <v>0</v>
      </c>
      <c r="H7" s="69">
        <v>358408</v>
      </c>
      <c r="I7" s="68">
        <v>0</v>
      </c>
      <c r="J7" s="68">
        <v>6</v>
      </c>
      <c r="K7" s="68">
        <v>0</v>
      </c>
      <c r="L7" s="69">
        <v>306.41090000000003</v>
      </c>
      <c r="M7" s="69">
        <v>26.5</v>
      </c>
      <c r="N7" s="70">
        <v>0</v>
      </c>
      <c r="O7" s="71">
        <v>24</v>
      </c>
      <c r="P7" s="58">
        <f t="shared" si="2"/>
        <v>24</v>
      </c>
      <c r="Q7" s="38">
        <v>5</v>
      </c>
      <c r="R7" s="72">
        <f t="shared" si="3"/>
        <v>9082.5911019394298</v>
      </c>
      <c r="S7" s="73">
        <f>'Mérida oeste'!F10*1000000</f>
        <v>38026.992425600001</v>
      </c>
      <c r="T7" s="74">
        <f t="shared" si="9"/>
        <v>1020.6107621249337</v>
      </c>
      <c r="U7" s="61"/>
      <c r="V7" s="74">
        <f t="shared" si="4"/>
        <v>24</v>
      </c>
      <c r="W7" s="75">
        <f t="shared" si="10"/>
        <v>847.55207999999993</v>
      </c>
      <c r="X7" s="61"/>
      <c r="Y7" s="76">
        <f t="shared" si="11"/>
        <v>0.21798218644654632</v>
      </c>
      <c r="Z7" s="73">
        <f t="shared" si="12"/>
        <v>0.9126478182144</v>
      </c>
      <c r="AA7" s="74">
        <f t="shared" si="13"/>
        <v>0.86502077430937263</v>
      </c>
      <c r="AE7" s="121" t="str">
        <f t="shared" si="5"/>
        <v>925539</v>
      </c>
      <c r="AF7" s="142"/>
      <c r="AG7" s="143"/>
      <c r="AH7" s="144"/>
      <c r="AI7" s="145">
        <f t="shared" si="0"/>
        <v>925539</v>
      </c>
      <c r="AJ7" s="146">
        <f t="shared" si="6"/>
        <v>925539</v>
      </c>
      <c r="AK7" s="122"/>
      <c r="AL7" s="138">
        <f t="shared" si="7"/>
        <v>0</v>
      </c>
      <c r="AM7" s="147">
        <f t="shared" si="7"/>
        <v>24</v>
      </c>
      <c r="AN7" s="148">
        <f t="shared" si="8"/>
        <v>24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5</v>
      </c>
      <c r="E8" s="68">
        <v>6</v>
      </c>
      <c r="F8" s="69">
        <v>925563</v>
      </c>
      <c r="G8" s="68">
        <v>0</v>
      </c>
      <c r="H8" s="69">
        <v>358409</v>
      </c>
      <c r="I8" s="68">
        <v>0</v>
      </c>
      <c r="J8" s="68">
        <v>6</v>
      </c>
      <c r="K8" s="68">
        <v>0</v>
      </c>
      <c r="L8" s="69">
        <v>308.02210000000002</v>
      </c>
      <c r="M8" s="69">
        <v>26.3</v>
      </c>
      <c r="N8" s="70">
        <v>0</v>
      </c>
      <c r="O8" s="71">
        <v>2426</v>
      </c>
      <c r="P8" s="58">
        <f t="shared" si="2"/>
        <v>2426</v>
      </c>
      <c r="Q8" s="38">
        <v>6</v>
      </c>
      <c r="R8" s="72">
        <f t="shared" si="3"/>
        <v>9051.4283057705161</v>
      </c>
      <c r="S8" s="73">
        <f>'Mérida oeste'!F11*1000000</f>
        <v>37896.520030599997</v>
      </c>
      <c r="T8" s="74">
        <f t="shared" si="9"/>
        <v>1017.1089987194329</v>
      </c>
      <c r="U8" s="61"/>
      <c r="V8" s="74">
        <f t="shared" si="4"/>
        <v>2426</v>
      </c>
      <c r="W8" s="75">
        <f t="shared" si="10"/>
        <v>85673.389419999992</v>
      </c>
      <c r="X8" s="61"/>
      <c r="Y8" s="76">
        <f t="shared" si="11"/>
        <v>21.95876506979927</v>
      </c>
      <c r="Z8" s="73">
        <f t="shared" si="12"/>
        <v>91.936957594235594</v>
      </c>
      <c r="AA8" s="74">
        <f t="shared" si="13"/>
        <v>87.139175329876238</v>
      </c>
      <c r="AE8" s="121" t="str">
        <f t="shared" si="5"/>
        <v>925563</v>
      </c>
      <c r="AF8" s="142"/>
      <c r="AG8" s="143"/>
      <c r="AH8" s="144"/>
      <c r="AI8" s="145">
        <f t="shared" si="0"/>
        <v>925563</v>
      </c>
      <c r="AJ8" s="146">
        <f t="shared" si="6"/>
        <v>925563</v>
      </c>
      <c r="AK8" s="122"/>
      <c r="AL8" s="138">
        <f t="shared" si="7"/>
        <v>0</v>
      </c>
      <c r="AM8" s="147">
        <f t="shared" si="7"/>
        <v>2426</v>
      </c>
      <c r="AN8" s="148">
        <f t="shared" si="8"/>
        <v>2426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5</v>
      </c>
      <c r="E9" s="68">
        <v>7</v>
      </c>
      <c r="F9" s="69">
        <v>927989</v>
      </c>
      <c r="G9" s="68">
        <v>0</v>
      </c>
      <c r="H9" s="69">
        <v>358522</v>
      </c>
      <c r="I9" s="68">
        <v>0</v>
      </c>
      <c r="J9" s="68">
        <v>6</v>
      </c>
      <c r="K9" s="68">
        <v>0</v>
      </c>
      <c r="L9" s="69">
        <v>304.9873</v>
      </c>
      <c r="M9" s="69">
        <v>29.5</v>
      </c>
      <c r="N9" s="70">
        <v>0</v>
      </c>
      <c r="O9" s="71">
        <v>3663</v>
      </c>
      <c r="P9" s="58">
        <f t="shared" si="2"/>
        <v>3663</v>
      </c>
      <c r="Q9" s="38">
        <v>7</v>
      </c>
      <c r="R9" s="72">
        <f t="shared" si="3"/>
        <v>9064.1631740708908</v>
      </c>
      <c r="S9" s="73">
        <f>'Mérida oeste'!F12*1000000</f>
        <v>37949.838377200002</v>
      </c>
      <c r="T9" s="74">
        <f t="shared" si="9"/>
        <v>1018.540015870346</v>
      </c>
      <c r="U9" s="61"/>
      <c r="V9" s="74">
        <f t="shared" si="4"/>
        <v>3663</v>
      </c>
      <c r="W9" s="75">
        <f t="shared" si="10"/>
        <v>129357.63621</v>
      </c>
      <c r="X9" s="61"/>
      <c r="Y9" s="76">
        <f t="shared" si="11"/>
        <v>33.202029706621673</v>
      </c>
      <c r="Z9" s="73">
        <f t="shared" si="12"/>
        <v>139.0102579756836</v>
      </c>
      <c r="AA9" s="74">
        <f t="shared" si="13"/>
        <v>131.75592883828384</v>
      </c>
      <c r="AE9" s="121" t="str">
        <f t="shared" si="5"/>
        <v>927989</v>
      </c>
      <c r="AF9" s="142"/>
      <c r="AG9" s="143"/>
      <c r="AH9" s="144"/>
      <c r="AI9" s="145">
        <f t="shared" si="0"/>
        <v>927989</v>
      </c>
      <c r="AJ9" s="146">
        <f t="shared" si="6"/>
        <v>927989</v>
      </c>
      <c r="AK9" s="122"/>
      <c r="AL9" s="138">
        <f t="shared" si="7"/>
        <v>0</v>
      </c>
      <c r="AM9" s="147">
        <f t="shared" si="7"/>
        <v>3663</v>
      </c>
      <c r="AN9" s="148">
        <f t="shared" si="8"/>
        <v>3663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5</v>
      </c>
      <c r="E10" s="68">
        <v>8</v>
      </c>
      <c r="F10" s="69">
        <v>931652</v>
      </c>
      <c r="G10" s="68">
        <v>0</v>
      </c>
      <c r="H10" s="69">
        <v>358694</v>
      </c>
      <c r="I10" s="68">
        <v>0</v>
      </c>
      <c r="J10" s="68">
        <v>6</v>
      </c>
      <c r="K10" s="68">
        <v>0</v>
      </c>
      <c r="L10" s="69">
        <v>304.99040000000002</v>
      </c>
      <c r="M10" s="69">
        <v>30.1</v>
      </c>
      <c r="N10" s="70">
        <v>0</v>
      </c>
      <c r="O10" s="71">
        <v>3499</v>
      </c>
      <c r="P10" s="58">
        <f t="shared" si="2"/>
        <v>3499</v>
      </c>
      <c r="Q10" s="38">
        <v>8</v>
      </c>
      <c r="R10" s="72">
        <f t="shared" si="3"/>
        <v>9087.2234480987863</v>
      </c>
      <c r="S10" s="73">
        <f>'Mérida oeste'!F13*1000000</f>
        <v>38046.3871325</v>
      </c>
      <c r="T10" s="74">
        <f t="shared" si="9"/>
        <v>1021.1312988628606</v>
      </c>
      <c r="U10" s="61"/>
      <c r="V10" s="74">
        <f t="shared" si="4"/>
        <v>3499</v>
      </c>
      <c r="W10" s="75">
        <f t="shared" si="10"/>
        <v>123566.03032999999</v>
      </c>
      <c r="X10" s="61"/>
      <c r="Y10" s="76">
        <f t="shared" si="11"/>
        <v>31.796194844897656</v>
      </c>
      <c r="Z10" s="73">
        <f t="shared" si="12"/>
        <v>133.12430857661749</v>
      </c>
      <c r="AA10" s="74">
        <f t="shared" si="13"/>
        <v>126.17714104620053</v>
      </c>
      <c r="AE10" s="121" t="str">
        <f t="shared" si="5"/>
        <v>931652</v>
      </c>
      <c r="AF10" s="142"/>
      <c r="AG10" s="143"/>
      <c r="AH10" s="144"/>
      <c r="AI10" s="145">
        <f t="shared" si="0"/>
        <v>931652</v>
      </c>
      <c r="AJ10" s="146">
        <f t="shared" si="6"/>
        <v>931652</v>
      </c>
      <c r="AK10" s="122"/>
      <c r="AL10" s="138">
        <f t="shared" si="7"/>
        <v>0</v>
      </c>
      <c r="AM10" s="147">
        <f t="shared" si="7"/>
        <v>3499</v>
      </c>
      <c r="AN10" s="148">
        <f t="shared" si="8"/>
        <v>3499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5</v>
      </c>
      <c r="E11" s="68">
        <v>9</v>
      </c>
      <c r="F11" s="69">
        <v>935151</v>
      </c>
      <c r="G11" s="68">
        <v>0</v>
      </c>
      <c r="H11" s="69">
        <v>358860</v>
      </c>
      <c r="I11" s="68">
        <v>0</v>
      </c>
      <c r="J11" s="68">
        <v>6</v>
      </c>
      <c r="K11" s="68">
        <v>0</v>
      </c>
      <c r="L11" s="69">
        <v>305.09160000000003</v>
      </c>
      <c r="M11" s="69">
        <v>30.8</v>
      </c>
      <c r="N11" s="70">
        <v>0</v>
      </c>
      <c r="O11" s="71">
        <v>5115</v>
      </c>
      <c r="P11" s="58">
        <f t="shared" si="2"/>
        <v>5115</v>
      </c>
      <c r="Q11" s="38">
        <v>9</v>
      </c>
      <c r="R11" s="77">
        <f t="shared" si="3"/>
        <v>9267.0861906467944</v>
      </c>
      <c r="S11" s="73">
        <f>'Mérida oeste'!F14*1000000</f>
        <v>38799.436462999998</v>
      </c>
      <c r="T11" s="74">
        <f t="shared" si="9"/>
        <v>1041.3424752429803</v>
      </c>
      <c r="V11" s="78">
        <f t="shared" si="4"/>
        <v>5115</v>
      </c>
      <c r="W11" s="79">
        <f t="shared" si="10"/>
        <v>180634.53704999998</v>
      </c>
      <c r="Y11" s="76">
        <f t="shared" si="11"/>
        <v>47.401145865158355</v>
      </c>
      <c r="Z11" s="73">
        <f t="shared" si="12"/>
        <v>198.45911750824499</v>
      </c>
      <c r="AA11" s="74">
        <f t="shared" si="13"/>
        <v>188.10241592601682</v>
      </c>
      <c r="AE11" s="121" t="str">
        <f t="shared" si="5"/>
        <v>935151</v>
      </c>
      <c r="AF11" s="142"/>
      <c r="AG11" s="143"/>
      <c r="AH11" s="144"/>
      <c r="AI11" s="145">
        <f t="shared" si="0"/>
        <v>935151</v>
      </c>
      <c r="AJ11" s="146">
        <f t="shared" si="6"/>
        <v>935151</v>
      </c>
      <c r="AK11" s="122"/>
      <c r="AL11" s="138">
        <f t="shared" si="7"/>
        <v>0</v>
      </c>
      <c r="AM11" s="147">
        <f t="shared" si="7"/>
        <v>5115</v>
      </c>
      <c r="AN11" s="148">
        <f t="shared" si="8"/>
        <v>5115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5</v>
      </c>
      <c r="E12" s="68">
        <v>10</v>
      </c>
      <c r="F12" s="69">
        <v>940266</v>
      </c>
      <c r="G12" s="68">
        <v>0</v>
      </c>
      <c r="H12" s="69">
        <v>359100</v>
      </c>
      <c r="I12" s="68">
        <v>0</v>
      </c>
      <c r="J12" s="68">
        <v>6</v>
      </c>
      <c r="K12" s="68">
        <v>0</v>
      </c>
      <c r="L12" s="69">
        <v>304.7901</v>
      </c>
      <c r="M12" s="69">
        <v>32.299999999999997</v>
      </c>
      <c r="N12" s="70">
        <v>0</v>
      </c>
      <c r="O12" s="71">
        <v>4464</v>
      </c>
      <c r="P12" s="58">
        <f t="shared" si="2"/>
        <v>4464</v>
      </c>
      <c r="Q12" s="38">
        <v>10</v>
      </c>
      <c r="R12" s="77">
        <f t="shared" si="3"/>
        <v>8807.2585044186508</v>
      </c>
      <c r="S12" s="73">
        <f>'Mérida oeste'!F15*1000000</f>
        <v>36874.229906300003</v>
      </c>
      <c r="T12" s="74">
        <f t="shared" si="9"/>
        <v>989.67163814152377</v>
      </c>
      <c r="V12" s="78">
        <f t="shared" si="4"/>
        <v>4464</v>
      </c>
      <c r="W12" s="79">
        <f t="shared" si="10"/>
        <v>157644.68687999999</v>
      </c>
      <c r="Y12" s="76">
        <f t="shared" si="11"/>
        <v>39.315601963724859</v>
      </c>
      <c r="Z12" s="73">
        <f t="shared" si="12"/>
        <v>164.60656230172322</v>
      </c>
      <c r="AA12" s="74">
        <f t="shared" si="13"/>
        <v>156.01647550883717</v>
      </c>
      <c r="AE12" s="121" t="str">
        <f t="shared" si="5"/>
        <v>940266</v>
      </c>
      <c r="AF12" s="142"/>
      <c r="AG12" s="143"/>
      <c r="AH12" s="144"/>
      <c r="AI12" s="145">
        <f t="shared" si="0"/>
        <v>940266</v>
      </c>
      <c r="AJ12" s="146">
        <f t="shared" si="6"/>
        <v>940266</v>
      </c>
      <c r="AK12" s="122"/>
      <c r="AL12" s="138">
        <f t="shared" si="7"/>
        <v>0</v>
      </c>
      <c r="AM12" s="147">
        <f t="shared" si="7"/>
        <v>4464</v>
      </c>
      <c r="AN12" s="148">
        <f t="shared" si="8"/>
        <v>4464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5</v>
      </c>
      <c r="E13" s="68">
        <v>11</v>
      </c>
      <c r="F13" s="69">
        <v>944730</v>
      </c>
      <c r="G13" s="68">
        <v>0</v>
      </c>
      <c r="H13" s="69">
        <v>359313</v>
      </c>
      <c r="I13" s="68">
        <v>0</v>
      </c>
      <c r="J13" s="68">
        <v>6</v>
      </c>
      <c r="K13" s="68">
        <v>0</v>
      </c>
      <c r="L13" s="69">
        <v>303.47199999999998</v>
      </c>
      <c r="M13" s="69">
        <v>33.799999999999997</v>
      </c>
      <c r="N13" s="70">
        <v>0</v>
      </c>
      <c r="O13" s="71">
        <v>1968</v>
      </c>
      <c r="P13" s="58">
        <f t="shared" si="2"/>
        <v>1968</v>
      </c>
      <c r="Q13" s="38">
        <v>11</v>
      </c>
      <c r="R13" s="77">
        <f t="shared" si="3"/>
        <v>8309.3545756902658</v>
      </c>
      <c r="S13" s="73">
        <f>'Mérida oeste'!F16*1000000</f>
        <v>34789.605737500002</v>
      </c>
      <c r="T13" s="74">
        <f t="shared" si="9"/>
        <v>933.7221736703151</v>
      </c>
      <c r="V13" s="78">
        <f t="shared" si="4"/>
        <v>1968</v>
      </c>
      <c r="W13" s="79">
        <f t="shared" si="10"/>
        <v>69499.270560000004</v>
      </c>
      <c r="Y13" s="76">
        <f t="shared" si="11"/>
        <v>16.352809804958444</v>
      </c>
      <c r="Z13" s="73">
        <f t="shared" si="12"/>
        <v>68.465944091400004</v>
      </c>
      <c r="AA13" s="74">
        <f t="shared" si="13"/>
        <v>64.893009975784537</v>
      </c>
      <c r="AE13" s="121" t="str">
        <f t="shared" si="5"/>
        <v>944730</v>
      </c>
      <c r="AF13" s="142"/>
      <c r="AG13" s="143"/>
      <c r="AH13" s="144"/>
      <c r="AI13" s="145">
        <f t="shared" si="0"/>
        <v>944730</v>
      </c>
      <c r="AJ13" s="146">
        <f t="shared" si="6"/>
        <v>944730</v>
      </c>
      <c r="AK13" s="122"/>
      <c r="AL13" s="138">
        <f t="shared" si="7"/>
        <v>0</v>
      </c>
      <c r="AM13" s="147">
        <f t="shared" si="7"/>
        <v>1968</v>
      </c>
      <c r="AN13" s="148">
        <f t="shared" si="8"/>
        <v>1968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5</v>
      </c>
      <c r="E14" s="68">
        <v>12</v>
      </c>
      <c r="F14" s="69">
        <v>946698</v>
      </c>
      <c r="G14" s="68">
        <v>0</v>
      </c>
      <c r="H14" s="69">
        <v>359407</v>
      </c>
      <c r="I14" s="68">
        <v>0</v>
      </c>
      <c r="J14" s="68">
        <v>6</v>
      </c>
      <c r="K14" s="68">
        <v>0</v>
      </c>
      <c r="L14" s="69">
        <v>303.50720000000001</v>
      </c>
      <c r="M14" s="69">
        <v>31.9</v>
      </c>
      <c r="N14" s="70">
        <v>0</v>
      </c>
      <c r="O14" s="71">
        <v>1219</v>
      </c>
      <c r="P14" s="58">
        <f t="shared" si="2"/>
        <v>1219</v>
      </c>
      <c r="Q14" s="38">
        <v>12</v>
      </c>
      <c r="R14" s="77">
        <f t="shared" si="3"/>
        <v>8242.9050958010903</v>
      </c>
      <c r="S14" s="73">
        <f>'Mérida oeste'!F17*1000000</f>
        <v>34511.395055100002</v>
      </c>
      <c r="T14" s="74">
        <f t="shared" si="9"/>
        <v>926.25524561516852</v>
      </c>
      <c r="V14" s="78">
        <f t="shared" si="4"/>
        <v>1219</v>
      </c>
      <c r="W14" s="79">
        <f t="shared" si="10"/>
        <v>43048.582730000002</v>
      </c>
      <c r="Y14" s="76">
        <f t="shared" si="11"/>
        <v>10.048101311781529</v>
      </c>
      <c r="Z14" s="73">
        <f t="shared" si="12"/>
        <v>42.069390572166903</v>
      </c>
      <c r="AA14" s="74">
        <f t="shared" si="13"/>
        <v>39.873975569961054</v>
      </c>
      <c r="AE14" s="121" t="str">
        <f t="shared" si="5"/>
        <v>946698</v>
      </c>
      <c r="AF14" s="142"/>
      <c r="AG14" s="143"/>
      <c r="AH14" s="144"/>
      <c r="AI14" s="145">
        <f t="shared" si="0"/>
        <v>946698</v>
      </c>
      <c r="AJ14" s="146">
        <f t="shared" si="6"/>
        <v>946698</v>
      </c>
      <c r="AK14" s="122"/>
      <c r="AL14" s="138">
        <f t="shared" si="7"/>
        <v>0</v>
      </c>
      <c r="AM14" s="147">
        <f t="shared" si="7"/>
        <v>1219</v>
      </c>
      <c r="AN14" s="148">
        <f t="shared" si="8"/>
        <v>1219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5</v>
      </c>
      <c r="E15" s="68">
        <v>13</v>
      </c>
      <c r="F15" s="69">
        <v>947917</v>
      </c>
      <c r="G15" s="68">
        <v>0</v>
      </c>
      <c r="H15" s="69">
        <v>359464</v>
      </c>
      <c r="I15" s="68">
        <v>0</v>
      </c>
      <c r="J15" s="68">
        <v>6</v>
      </c>
      <c r="K15" s="68">
        <v>0</v>
      </c>
      <c r="L15" s="69">
        <v>304.25880000000001</v>
      </c>
      <c r="M15" s="69">
        <v>31.2</v>
      </c>
      <c r="N15" s="70">
        <v>0</v>
      </c>
      <c r="O15" s="71">
        <v>4277</v>
      </c>
      <c r="P15" s="58">
        <f t="shared" si="2"/>
        <v>4277</v>
      </c>
      <c r="Q15" s="38">
        <v>13</v>
      </c>
      <c r="R15" s="77">
        <f t="shared" si="3"/>
        <v>8233.1245259625484</v>
      </c>
      <c r="S15" s="73">
        <f>'Mérida oeste'!F18*1000000</f>
        <v>34470.445765299999</v>
      </c>
      <c r="T15" s="74">
        <f t="shared" si="9"/>
        <v>925.15620298241151</v>
      </c>
      <c r="V15" s="78">
        <f t="shared" si="4"/>
        <v>4277</v>
      </c>
      <c r="W15" s="79">
        <f t="shared" si="10"/>
        <v>151040.84359</v>
      </c>
      <c r="Y15" s="76">
        <f t="shared" si="11"/>
        <v>35.213073597541815</v>
      </c>
      <c r="Z15" s="73">
        <f t="shared" si="12"/>
        <v>147.43009653818811</v>
      </c>
      <c r="AA15" s="74">
        <f t="shared" si="13"/>
        <v>139.73637335098473</v>
      </c>
      <c r="AE15" s="121" t="str">
        <f t="shared" si="5"/>
        <v>947917</v>
      </c>
      <c r="AF15" s="142"/>
      <c r="AG15" s="143"/>
      <c r="AH15" s="144"/>
      <c r="AI15" s="145">
        <f t="shared" si="0"/>
        <v>947917</v>
      </c>
      <c r="AJ15" s="146">
        <f t="shared" si="6"/>
        <v>947917</v>
      </c>
      <c r="AK15" s="122"/>
      <c r="AL15" s="138">
        <f t="shared" si="7"/>
        <v>0</v>
      </c>
      <c r="AM15" s="147">
        <f t="shared" si="7"/>
        <v>4277</v>
      </c>
      <c r="AN15" s="148">
        <f t="shared" si="8"/>
        <v>4277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5</v>
      </c>
      <c r="E16" s="68">
        <v>14</v>
      </c>
      <c r="F16" s="69">
        <v>952194</v>
      </c>
      <c r="G16" s="68">
        <v>0</v>
      </c>
      <c r="H16" s="69">
        <v>359667</v>
      </c>
      <c r="I16" s="68">
        <v>0</v>
      </c>
      <c r="J16" s="68">
        <v>6</v>
      </c>
      <c r="K16" s="68">
        <v>0</v>
      </c>
      <c r="L16" s="69">
        <v>301.53960000000001</v>
      </c>
      <c r="M16" s="69">
        <v>31.7</v>
      </c>
      <c r="N16" s="70">
        <v>0</v>
      </c>
      <c r="O16" s="71">
        <v>5820</v>
      </c>
      <c r="P16" s="58">
        <f t="shared" si="2"/>
        <v>5820</v>
      </c>
      <c r="Q16" s="38">
        <v>14</v>
      </c>
      <c r="R16" s="77">
        <f t="shared" si="3"/>
        <v>8290.9508629263401</v>
      </c>
      <c r="S16" s="73">
        <f>'Mérida oeste'!F19*1000000</f>
        <v>34712.553072900002</v>
      </c>
      <c r="T16" s="74">
        <f t="shared" si="9"/>
        <v>931.65414846703277</v>
      </c>
      <c r="V16" s="78">
        <f t="shared" si="4"/>
        <v>5820</v>
      </c>
      <c r="W16" s="79">
        <f t="shared" si="10"/>
        <v>205531.37940000001</v>
      </c>
      <c r="Y16" s="76">
        <f t="shared" si="11"/>
        <v>48.253334022231293</v>
      </c>
      <c r="Z16" s="73">
        <f t="shared" si="12"/>
        <v>202.02705888427801</v>
      </c>
      <c r="AA16" s="74">
        <f t="shared" si="13"/>
        <v>191.48416225816163</v>
      </c>
      <c r="AE16" s="121" t="str">
        <f t="shared" si="5"/>
        <v>952194</v>
      </c>
      <c r="AF16" s="142"/>
      <c r="AG16" s="143"/>
      <c r="AH16" s="144"/>
      <c r="AI16" s="145">
        <f t="shared" si="0"/>
        <v>952194</v>
      </c>
      <c r="AJ16" s="146">
        <f t="shared" si="6"/>
        <v>952194</v>
      </c>
      <c r="AK16" s="122"/>
      <c r="AL16" s="138">
        <f t="shared" si="7"/>
        <v>0</v>
      </c>
      <c r="AM16" s="147">
        <f t="shared" si="7"/>
        <v>5820</v>
      </c>
      <c r="AN16" s="148">
        <f t="shared" si="8"/>
        <v>5820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5</v>
      </c>
      <c r="E17" s="68">
        <v>15</v>
      </c>
      <c r="F17" s="69">
        <v>958014</v>
      </c>
      <c r="G17" s="68">
        <v>0</v>
      </c>
      <c r="H17" s="69">
        <v>359943</v>
      </c>
      <c r="I17" s="68">
        <v>0</v>
      </c>
      <c r="J17" s="68">
        <v>6</v>
      </c>
      <c r="K17" s="68">
        <v>0</v>
      </c>
      <c r="L17" s="69">
        <v>301.61689999999999</v>
      </c>
      <c r="M17" s="69">
        <v>31.7</v>
      </c>
      <c r="N17" s="70">
        <v>0</v>
      </c>
      <c r="O17" s="71">
        <v>5017</v>
      </c>
      <c r="P17" s="58">
        <f t="shared" si="2"/>
        <v>5017</v>
      </c>
      <c r="Q17" s="38">
        <v>15</v>
      </c>
      <c r="R17" s="77">
        <f t="shared" si="3"/>
        <v>8276.5755150950608</v>
      </c>
      <c r="S17" s="73">
        <f>'Mérida oeste'!F20*1000000</f>
        <v>34652.366366599999</v>
      </c>
      <c r="T17" s="74">
        <f t="shared" si="9"/>
        <v>930.03879063123202</v>
      </c>
      <c r="V17" s="78">
        <f t="shared" si="4"/>
        <v>5017</v>
      </c>
      <c r="W17" s="79">
        <f t="shared" si="10"/>
        <v>177173.69938999999</v>
      </c>
      <c r="Y17" s="76">
        <f t="shared" si="11"/>
        <v>41.523579359231917</v>
      </c>
      <c r="Z17" s="73">
        <f t="shared" si="12"/>
        <v>173.85092206123221</v>
      </c>
      <c r="AA17" s="74">
        <f t="shared" si="13"/>
        <v>164.77841311233706</v>
      </c>
      <c r="AE17" s="121" t="str">
        <f t="shared" si="5"/>
        <v>958014</v>
      </c>
      <c r="AF17" s="142"/>
      <c r="AG17" s="143"/>
      <c r="AH17" s="144"/>
      <c r="AI17" s="145">
        <f t="shared" si="0"/>
        <v>958014</v>
      </c>
      <c r="AJ17" s="146">
        <f t="shared" si="6"/>
        <v>958014</v>
      </c>
      <c r="AK17" s="122"/>
      <c r="AL17" s="138">
        <f t="shared" si="7"/>
        <v>0</v>
      </c>
      <c r="AM17" s="147">
        <f t="shared" si="7"/>
        <v>5017</v>
      </c>
      <c r="AN17" s="148">
        <f t="shared" si="8"/>
        <v>5017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5</v>
      </c>
      <c r="E18" s="68">
        <v>16</v>
      </c>
      <c r="F18" s="69">
        <v>963031</v>
      </c>
      <c r="G18" s="68">
        <v>0</v>
      </c>
      <c r="H18" s="69">
        <v>360177</v>
      </c>
      <c r="I18" s="68">
        <v>0</v>
      </c>
      <c r="J18" s="68">
        <v>6</v>
      </c>
      <c r="K18" s="68">
        <v>0</v>
      </c>
      <c r="L18" s="69">
        <v>307.02519999999998</v>
      </c>
      <c r="M18" s="69">
        <v>31.6</v>
      </c>
      <c r="N18" s="70">
        <v>0</v>
      </c>
      <c r="O18" s="71">
        <v>2999</v>
      </c>
      <c r="P18" s="58">
        <f t="shared" si="2"/>
        <v>2999</v>
      </c>
      <c r="Q18" s="38">
        <v>16</v>
      </c>
      <c r="R18" s="77">
        <f t="shared" si="3"/>
        <v>8392.7491605283285</v>
      </c>
      <c r="S18" s="73">
        <f>'Mérida oeste'!F21*1000000</f>
        <v>35138.762185300002</v>
      </c>
      <c r="T18" s="74">
        <f t="shared" si="9"/>
        <v>943.09322316856822</v>
      </c>
      <c r="V18" s="78">
        <f t="shared" si="4"/>
        <v>2999</v>
      </c>
      <c r="W18" s="79">
        <f t="shared" si="10"/>
        <v>105908.69533</v>
      </c>
      <c r="Y18" s="76">
        <f t="shared" si="11"/>
        <v>25.169854732424458</v>
      </c>
      <c r="Z18" s="73">
        <f t="shared" si="12"/>
        <v>105.3811477937147</v>
      </c>
      <c r="AA18" s="74">
        <f t="shared" si="13"/>
        <v>99.881772840347594</v>
      </c>
      <c r="AE18" s="121" t="str">
        <f t="shared" si="5"/>
        <v>963031</v>
      </c>
      <c r="AF18" s="142"/>
      <c r="AG18" s="143"/>
      <c r="AH18" s="144"/>
      <c r="AI18" s="145">
        <f t="shared" si="0"/>
        <v>963031</v>
      </c>
      <c r="AJ18" s="146">
        <f t="shared" si="6"/>
        <v>963031</v>
      </c>
      <c r="AK18" s="122"/>
      <c r="AL18" s="138">
        <f t="shared" si="7"/>
        <v>0</v>
      </c>
      <c r="AM18" s="147">
        <f t="shared" si="7"/>
        <v>2999</v>
      </c>
      <c r="AN18" s="148">
        <f t="shared" si="8"/>
        <v>2999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5</v>
      </c>
      <c r="E19" s="68">
        <v>17</v>
      </c>
      <c r="F19" s="69">
        <v>966030</v>
      </c>
      <c r="G19" s="68">
        <v>0</v>
      </c>
      <c r="H19" s="69">
        <v>360318</v>
      </c>
      <c r="I19" s="68">
        <v>0</v>
      </c>
      <c r="J19" s="68">
        <v>6</v>
      </c>
      <c r="K19" s="68">
        <v>0</v>
      </c>
      <c r="L19" s="69">
        <v>304.39330000000001</v>
      </c>
      <c r="M19" s="69">
        <v>32.700000000000003</v>
      </c>
      <c r="N19" s="70">
        <v>0</v>
      </c>
      <c r="O19" s="71">
        <v>4376</v>
      </c>
      <c r="P19" s="58">
        <f t="shared" si="2"/>
        <v>4376</v>
      </c>
      <c r="Q19" s="38">
        <v>17</v>
      </c>
      <c r="R19" s="77">
        <f t="shared" si="3"/>
        <v>8471.9926672876663</v>
      </c>
      <c r="S19" s="73">
        <f>'Mérida oeste'!F22*1000000</f>
        <v>35470.538899400002</v>
      </c>
      <c r="T19" s="74">
        <f t="shared" si="9"/>
        <v>951.99781602311509</v>
      </c>
      <c r="V19" s="78">
        <f t="shared" si="4"/>
        <v>4376</v>
      </c>
      <c r="W19" s="79">
        <f t="shared" si="10"/>
        <v>154536.99591999999</v>
      </c>
      <c r="Y19" s="76">
        <f t="shared" si="11"/>
        <v>37.07343991205083</v>
      </c>
      <c r="Z19" s="73">
        <f t="shared" si="12"/>
        <v>155.2190782237744</v>
      </c>
      <c r="AA19" s="74">
        <f t="shared" si="13"/>
        <v>147.11888261061304</v>
      </c>
      <c r="AE19" s="121" t="str">
        <f t="shared" si="5"/>
        <v>966030</v>
      </c>
      <c r="AF19" s="142"/>
      <c r="AG19" s="143"/>
      <c r="AH19" s="144"/>
      <c r="AI19" s="145">
        <f t="shared" si="0"/>
        <v>966030</v>
      </c>
      <c r="AJ19" s="146">
        <f t="shared" si="6"/>
        <v>966030</v>
      </c>
      <c r="AK19" s="122"/>
      <c r="AL19" s="138">
        <f t="shared" si="7"/>
        <v>0</v>
      </c>
      <c r="AM19" s="147">
        <f t="shared" si="7"/>
        <v>4376</v>
      </c>
      <c r="AN19" s="148">
        <f t="shared" si="8"/>
        <v>4376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5</v>
      </c>
      <c r="E20" s="68">
        <v>18</v>
      </c>
      <c r="F20" s="69">
        <v>970406</v>
      </c>
      <c r="G20" s="68">
        <v>0</v>
      </c>
      <c r="H20" s="69">
        <v>360526</v>
      </c>
      <c r="I20" s="68">
        <v>0</v>
      </c>
      <c r="J20" s="68">
        <v>6</v>
      </c>
      <c r="K20" s="68">
        <v>0</v>
      </c>
      <c r="L20" s="69">
        <v>303.22280000000001</v>
      </c>
      <c r="M20" s="69">
        <v>32.799999999999997</v>
      </c>
      <c r="N20" s="70">
        <v>0</v>
      </c>
      <c r="O20" s="71">
        <v>2240</v>
      </c>
      <c r="P20" s="58">
        <f t="shared" si="2"/>
        <v>2240</v>
      </c>
      <c r="Q20" s="38">
        <v>18</v>
      </c>
      <c r="R20" s="77">
        <f t="shared" si="3"/>
        <v>8317.5642351676706</v>
      </c>
      <c r="S20" s="73">
        <f>'Mérida oeste'!F23*1000000</f>
        <v>34823.977939800003</v>
      </c>
      <c r="T20" s="74">
        <f t="shared" si="9"/>
        <v>934.64469310579113</v>
      </c>
      <c r="V20" s="78">
        <f t="shared" si="4"/>
        <v>2240</v>
      </c>
      <c r="W20" s="79">
        <f t="shared" si="10"/>
        <v>79104.860799999995</v>
      </c>
      <c r="Y20" s="76">
        <f t="shared" si="11"/>
        <v>18.631343886775582</v>
      </c>
      <c r="Z20" s="73">
        <f t="shared" si="12"/>
        <v>78.005710585152002</v>
      </c>
      <c r="AA20" s="74">
        <f t="shared" si="13"/>
        <v>73.934938345592315</v>
      </c>
      <c r="AE20" s="121" t="str">
        <f t="shared" si="5"/>
        <v>970406</v>
      </c>
      <c r="AF20" s="142"/>
      <c r="AG20" s="143"/>
      <c r="AH20" s="144"/>
      <c r="AI20" s="145">
        <f t="shared" si="0"/>
        <v>970406</v>
      </c>
      <c r="AJ20" s="146">
        <f t="shared" si="6"/>
        <v>970406</v>
      </c>
      <c r="AK20" s="122"/>
      <c r="AL20" s="138">
        <f t="shared" si="7"/>
        <v>0</v>
      </c>
      <c r="AM20" s="147">
        <f t="shared" si="7"/>
        <v>2240</v>
      </c>
      <c r="AN20" s="148">
        <f t="shared" si="8"/>
        <v>2240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5</v>
      </c>
      <c r="E21" s="68">
        <v>19</v>
      </c>
      <c r="F21" s="69">
        <v>972646</v>
      </c>
      <c r="G21" s="68">
        <v>0</v>
      </c>
      <c r="H21" s="69">
        <v>360633</v>
      </c>
      <c r="I21" s="68">
        <v>0</v>
      </c>
      <c r="J21" s="68">
        <v>6</v>
      </c>
      <c r="K21" s="68">
        <v>0</v>
      </c>
      <c r="L21" s="69">
        <v>305.13900000000001</v>
      </c>
      <c r="M21" s="69">
        <v>32.299999999999997</v>
      </c>
      <c r="N21" s="70">
        <v>0</v>
      </c>
      <c r="O21" s="71">
        <v>909</v>
      </c>
      <c r="P21" s="58">
        <f t="shared" si="2"/>
        <v>909</v>
      </c>
      <c r="Q21" s="38">
        <v>19</v>
      </c>
      <c r="R21" s="77">
        <f t="shared" si="3"/>
        <v>8355.0852874510365</v>
      </c>
      <c r="S21" s="73">
        <f>'Mérida oeste'!F24*1000000</f>
        <v>34981.071081499998</v>
      </c>
      <c r="T21" s="74">
        <f t="shared" si="9"/>
        <v>938.86093375087296</v>
      </c>
      <c r="V21" s="78">
        <f t="shared" si="4"/>
        <v>909</v>
      </c>
      <c r="W21" s="79">
        <f t="shared" si="10"/>
        <v>32101.035029999999</v>
      </c>
      <c r="Y21" s="76">
        <f t="shared" si="11"/>
        <v>7.5947725262929922</v>
      </c>
      <c r="Z21" s="73">
        <f t="shared" si="12"/>
        <v>31.797793613083496</v>
      </c>
      <c r="AA21" s="74">
        <f t="shared" si="13"/>
        <v>30.138407722635279</v>
      </c>
      <c r="AE21" s="121" t="str">
        <f t="shared" si="5"/>
        <v>972646</v>
      </c>
      <c r="AF21" s="142"/>
      <c r="AG21" s="143"/>
      <c r="AH21" s="144"/>
      <c r="AI21" s="145">
        <f t="shared" si="0"/>
        <v>972646</v>
      </c>
      <c r="AJ21" s="146">
        <f t="shared" si="6"/>
        <v>972646</v>
      </c>
      <c r="AK21" s="122"/>
      <c r="AL21" s="138">
        <f t="shared" si="7"/>
        <v>0</v>
      </c>
      <c r="AM21" s="147">
        <f t="shared" si="7"/>
        <v>909</v>
      </c>
      <c r="AN21" s="148">
        <f t="shared" si="8"/>
        <v>909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5</v>
      </c>
      <c r="E22" s="68">
        <v>20</v>
      </c>
      <c r="F22" s="69">
        <v>973555</v>
      </c>
      <c r="G22" s="68">
        <v>0</v>
      </c>
      <c r="H22" s="69">
        <v>360675</v>
      </c>
      <c r="I22" s="68">
        <v>0</v>
      </c>
      <c r="J22" s="68">
        <v>6</v>
      </c>
      <c r="K22" s="68">
        <v>0</v>
      </c>
      <c r="L22" s="69">
        <v>311.77659999999997</v>
      </c>
      <c r="M22" s="69">
        <v>32.9</v>
      </c>
      <c r="N22" s="70">
        <v>0</v>
      </c>
      <c r="O22" s="71">
        <v>5673</v>
      </c>
      <c r="P22" s="58">
        <f t="shared" si="2"/>
        <v>5673</v>
      </c>
      <c r="Q22" s="38">
        <v>20</v>
      </c>
      <c r="R22" s="77">
        <f t="shared" si="3"/>
        <v>8327.3556610299038</v>
      </c>
      <c r="S22" s="73">
        <f>'Mérida oeste'!F25*1000000</f>
        <v>34864.972681599997</v>
      </c>
      <c r="T22" s="74">
        <f t="shared" si="9"/>
        <v>935.74495562993025</v>
      </c>
      <c r="V22" s="78">
        <f t="shared" si="4"/>
        <v>5673</v>
      </c>
      <c r="W22" s="79">
        <f t="shared" si="10"/>
        <v>200340.12291000001</v>
      </c>
      <c r="Y22" s="76">
        <f t="shared" si="11"/>
        <v>47.241088665022644</v>
      </c>
      <c r="Z22" s="73">
        <f t="shared" si="12"/>
        <v>197.7889900227168</v>
      </c>
      <c r="AA22" s="74">
        <f t="shared" si="13"/>
        <v>187.46725942331273</v>
      </c>
      <c r="AE22" s="121" t="str">
        <f t="shared" si="5"/>
        <v>973555</v>
      </c>
      <c r="AF22" s="142"/>
      <c r="AG22" s="143"/>
      <c r="AH22" s="144"/>
      <c r="AI22" s="145">
        <f t="shared" si="0"/>
        <v>973555</v>
      </c>
      <c r="AJ22" s="146">
        <f t="shared" si="6"/>
        <v>973555</v>
      </c>
      <c r="AK22" s="122"/>
      <c r="AL22" s="138">
        <f t="shared" si="7"/>
        <v>0</v>
      </c>
      <c r="AM22" s="147">
        <f t="shared" si="7"/>
        <v>5673</v>
      </c>
      <c r="AN22" s="148">
        <f t="shared" si="8"/>
        <v>5673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5</v>
      </c>
      <c r="E23" s="68">
        <v>21</v>
      </c>
      <c r="F23" s="69">
        <v>979228</v>
      </c>
      <c r="G23" s="68">
        <v>0</v>
      </c>
      <c r="H23" s="69">
        <v>360940</v>
      </c>
      <c r="I23" s="68">
        <v>0</v>
      </c>
      <c r="J23" s="68">
        <v>6</v>
      </c>
      <c r="K23" s="68">
        <v>0</v>
      </c>
      <c r="L23" s="69">
        <v>308.21499999999997</v>
      </c>
      <c r="M23" s="69">
        <v>33.700000000000003</v>
      </c>
      <c r="N23" s="70">
        <v>0</v>
      </c>
      <c r="O23" s="71">
        <v>5909</v>
      </c>
      <c r="P23" s="58">
        <f t="shared" si="2"/>
        <v>5909</v>
      </c>
      <c r="Q23" s="38">
        <v>21</v>
      </c>
      <c r="R23" s="77">
        <f t="shared" si="3"/>
        <v>8255.3448516528133</v>
      </c>
      <c r="S23" s="73">
        <f>'Mérida oeste'!F26*1000000</f>
        <v>34563.477824900001</v>
      </c>
      <c r="T23" s="74">
        <f t="shared" si="9"/>
        <v>927.65310098022667</v>
      </c>
      <c r="V23" s="78">
        <f t="shared" si="4"/>
        <v>5909</v>
      </c>
      <c r="W23" s="79">
        <f t="shared" si="10"/>
        <v>208674.38503</v>
      </c>
      <c r="Y23" s="76">
        <f t="shared" si="11"/>
        <v>48.78083272841647</v>
      </c>
      <c r="Z23" s="73">
        <f t="shared" si="12"/>
        <v>204.23559046733411</v>
      </c>
      <c r="AA23" s="74">
        <f t="shared" si="13"/>
        <v>193.57744036822129</v>
      </c>
      <c r="AE23" s="121" t="str">
        <f t="shared" si="5"/>
        <v>979228</v>
      </c>
      <c r="AF23" s="142"/>
      <c r="AG23" s="143"/>
      <c r="AH23" s="144"/>
      <c r="AI23" s="145">
        <f t="shared" si="0"/>
        <v>979228</v>
      </c>
      <c r="AJ23" s="146">
        <f t="shared" si="6"/>
        <v>979228</v>
      </c>
      <c r="AK23" s="122"/>
      <c r="AL23" s="138">
        <f t="shared" si="7"/>
        <v>0</v>
      </c>
      <c r="AM23" s="147">
        <f t="shared" si="7"/>
        <v>5909</v>
      </c>
      <c r="AN23" s="148">
        <f t="shared" si="8"/>
        <v>5909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5</v>
      </c>
      <c r="E24" s="68">
        <v>22</v>
      </c>
      <c r="F24" s="69">
        <v>985137</v>
      </c>
      <c r="G24" s="68">
        <v>0</v>
      </c>
      <c r="H24" s="69">
        <v>361223</v>
      </c>
      <c r="I24" s="68">
        <v>0</v>
      </c>
      <c r="J24" s="68">
        <v>6</v>
      </c>
      <c r="K24" s="68">
        <v>0</v>
      </c>
      <c r="L24" s="69">
        <v>301.23020000000002</v>
      </c>
      <c r="M24" s="69">
        <v>34</v>
      </c>
      <c r="N24" s="70">
        <v>0</v>
      </c>
      <c r="O24" s="71">
        <v>5195</v>
      </c>
      <c r="P24" s="58">
        <f t="shared" si="2"/>
        <v>5195</v>
      </c>
      <c r="Q24" s="38">
        <v>22</v>
      </c>
      <c r="R24" s="77">
        <f t="shared" si="3"/>
        <v>8252.2941196140255</v>
      </c>
      <c r="S24" s="73">
        <f>'Mérida oeste'!F27*1000000</f>
        <v>34550.705020000001</v>
      </c>
      <c r="T24" s="74">
        <f t="shared" si="9"/>
        <v>927.31029022102803</v>
      </c>
      <c r="V24" s="78">
        <f t="shared" si="4"/>
        <v>5195</v>
      </c>
      <c r="W24" s="79">
        <f t="shared" si="10"/>
        <v>183459.71064999999</v>
      </c>
      <c r="Y24" s="76">
        <f t="shared" si="11"/>
        <v>42.870667951394864</v>
      </c>
      <c r="Z24" s="73">
        <f t="shared" si="12"/>
        <v>179.49091257890001</v>
      </c>
      <c r="AA24" s="74">
        <f t="shared" si="13"/>
        <v>170.12407752671734</v>
      </c>
      <c r="AE24" s="121" t="str">
        <f t="shared" si="5"/>
        <v>985137</v>
      </c>
      <c r="AF24" s="142"/>
      <c r="AG24" s="143"/>
      <c r="AH24" s="144"/>
      <c r="AI24" s="145">
        <f t="shared" si="0"/>
        <v>985137</v>
      </c>
      <c r="AJ24" s="146">
        <f t="shared" si="6"/>
        <v>985137</v>
      </c>
      <c r="AK24" s="122"/>
      <c r="AL24" s="138">
        <f t="shared" si="7"/>
        <v>0</v>
      </c>
      <c r="AM24" s="147">
        <f t="shared" si="7"/>
        <v>5195</v>
      </c>
      <c r="AN24" s="148">
        <f t="shared" si="8"/>
        <v>5195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5</v>
      </c>
      <c r="E25" s="68">
        <v>23</v>
      </c>
      <c r="F25" s="69">
        <v>990332</v>
      </c>
      <c r="G25" s="68">
        <v>0</v>
      </c>
      <c r="H25" s="69">
        <v>361471</v>
      </c>
      <c r="I25" s="68">
        <v>0</v>
      </c>
      <c r="J25" s="68">
        <v>6</v>
      </c>
      <c r="K25" s="68">
        <v>0</v>
      </c>
      <c r="L25" s="69">
        <v>302.14010000000002</v>
      </c>
      <c r="M25" s="69">
        <v>34.1</v>
      </c>
      <c r="N25" s="70">
        <v>0</v>
      </c>
      <c r="O25" s="71">
        <v>2733</v>
      </c>
      <c r="P25" s="58">
        <f t="shared" si="2"/>
        <v>2733</v>
      </c>
      <c r="Q25" s="38">
        <v>23</v>
      </c>
      <c r="R25" s="77">
        <f t="shared" si="3"/>
        <v>8159.1827518391128</v>
      </c>
      <c r="S25" s="73">
        <f>'Mérida oeste'!F28*1000000</f>
        <v>34160.866345399998</v>
      </c>
      <c r="T25" s="74">
        <f t="shared" si="9"/>
        <v>916.8473658241611</v>
      </c>
      <c r="V25" s="78">
        <f t="shared" si="4"/>
        <v>2733</v>
      </c>
      <c r="W25" s="79">
        <f t="shared" si="10"/>
        <v>96514.993109999996</v>
      </c>
      <c r="Y25" s="76">
        <f t="shared" si="11"/>
        <v>22.299046460776296</v>
      </c>
      <c r="Z25" s="73">
        <f t="shared" si="12"/>
        <v>93.361647721978187</v>
      </c>
      <c r="AA25" s="74">
        <f t="shared" si="13"/>
        <v>88.489517195440555</v>
      </c>
      <c r="AE25" s="121" t="str">
        <f t="shared" si="5"/>
        <v>990332</v>
      </c>
      <c r="AF25" s="142"/>
      <c r="AG25" s="143"/>
      <c r="AH25" s="144"/>
      <c r="AI25" s="145">
        <f t="shared" si="0"/>
        <v>990332</v>
      </c>
      <c r="AJ25" s="146">
        <f t="shared" si="6"/>
        <v>990332</v>
      </c>
      <c r="AK25" s="122"/>
      <c r="AL25" s="138">
        <f t="shared" si="7"/>
        <v>0</v>
      </c>
      <c r="AM25" s="147">
        <f t="shared" si="7"/>
        <v>2733</v>
      </c>
      <c r="AN25" s="148">
        <f t="shared" si="8"/>
        <v>2733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5</v>
      </c>
      <c r="E26" s="68">
        <v>24</v>
      </c>
      <c r="F26" s="69">
        <v>993065</v>
      </c>
      <c r="G26" s="68">
        <v>0</v>
      </c>
      <c r="H26" s="69">
        <v>361602</v>
      </c>
      <c r="I26" s="68">
        <v>0</v>
      </c>
      <c r="J26" s="68">
        <v>6</v>
      </c>
      <c r="K26" s="68">
        <v>0</v>
      </c>
      <c r="L26" s="69">
        <v>303.04160000000002</v>
      </c>
      <c r="M26" s="69">
        <v>32.6</v>
      </c>
      <c r="N26" s="70">
        <v>0</v>
      </c>
      <c r="O26" s="71">
        <v>3000</v>
      </c>
      <c r="P26" s="58">
        <f t="shared" si="2"/>
        <v>3000</v>
      </c>
      <c r="Q26" s="38">
        <v>24</v>
      </c>
      <c r="R26" s="77">
        <f t="shared" si="3"/>
        <v>8239.8707610824495</v>
      </c>
      <c r="S26" s="73">
        <f>'Mérida oeste'!F29*1000000</f>
        <v>34498.690902499999</v>
      </c>
      <c r="T26" s="74">
        <f t="shared" si="9"/>
        <v>925.91427742283486</v>
      </c>
      <c r="V26" s="78">
        <f t="shared" si="4"/>
        <v>3000</v>
      </c>
      <c r="W26" s="79">
        <f t="shared" si="10"/>
        <v>105944.01</v>
      </c>
      <c r="Y26" s="76">
        <f t="shared" si="11"/>
        <v>24.719612283247347</v>
      </c>
      <c r="Z26" s="73">
        <f t="shared" si="12"/>
        <v>103.49607270749999</v>
      </c>
      <c r="AA26" s="74">
        <f t="shared" si="13"/>
        <v>98.095071466427584</v>
      </c>
      <c r="AE26" s="121" t="str">
        <f t="shared" si="5"/>
        <v>993065</v>
      </c>
      <c r="AF26" s="142"/>
      <c r="AG26" s="143"/>
      <c r="AH26" s="144"/>
      <c r="AI26" s="145">
        <f t="shared" si="0"/>
        <v>993065</v>
      </c>
      <c r="AJ26" s="146">
        <f t="shared" si="6"/>
        <v>993065</v>
      </c>
      <c r="AK26" s="122"/>
      <c r="AL26" s="138">
        <f t="shared" si="7"/>
        <v>0</v>
      </c>
      <c r="AM26" s="147">
        <f t="shared" si="7"/>
        <v>3000</v>
      </c>
      <c r="AN26" s="148">
        <f t="shared" si="8"/>
        <v>3000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5</v>
      </c>
      <c r="E27" s="68">
        <v>25</v>
      </c>
      <c r="F27" s="69">
        <v>996065</v>
      </c>
      <c r="G27" s="68">
        <v>0</v>
      </c>
      <c r="H27" s="69">
        <v>361744</v>
      </c>
      <c r="I27" s="68">
        <v>0</v>
      </c>
      <c r="J27" s="68">
        <v>6</v>
      </c>
      <c r="K27" s="68">
        <v>0</v>
      </c>
      <c r="L27" s="69">
        <v>303.23360000000002</v>
      </c>
      <c r="M27" s="69">
        <v>31.4</v>
      </c>
      <c r="N27" s="70">
        <v>0</v>
      </c>
      <c r="O27" s="71">
        <v>1664</v>
      </c>
      <c r="P27" s="58">
        <f t="shared" si="2"/>
        <v>1664</v>
      </c>
      <c r="Q27" s="38">
        <v>25</v>
      </c>
      <c r="R27" s="77">
        <f t="shared" si="3"/>
        <v>8193.2653247587641</v>
      </c>
      <c r="S27" s="73">
        <f>'Mérida oeste'!F30*1000000</f>
        <v>34303.563261699994</v>
      </c>
      <c r="T27" s="74">
        <f t="shared" si="9"/>
        <v>920.6772245431423</v>
      </c>
      <c r="V27" s="78">
        <f t="shared" si="4"/>
        <v>1664</v>
      </c>
      <c r="W27" s="79">
        <f t="shared" si="10"/>
        <v>58763.61088</v>
      </c>
      <c r="Y27" s="76">
        <f t="shared" si="11"/>
        <v>13.633593500398584</v>
      </c>
      <c r="Z27" s="73">
        <f t="shared" si="12"/>
        <v>57.081129267468789</v>
      </c>
      <c r="AA27" s="74">
        <f t="shared" si="13"/>
        <v>54.1023181691316</v>
      </c>
      <c r="AE27" s="121" t="str">
        <f t="shared" si="5"/>
        <v>996065</v>
      </c>
      <c r="AF27" s="142"/>
      <c r="AG27" s="143"/>
      <c r="AH27" s="144"/>
      <c r="AI27" s="145">
        <f t="shared" si="0"/>
        <v>996065</v>
      </c>
      <c r="AJ27" s="146">
        <f t="shared" si="6"/>
        <v>996065</v>
      </c>
      <c r="AK27" s="122"/>
      <c r="AL27" s="138">
        <f t="shared" si="7"/>
        <v>0</v>
      </c>
      <c r="AM27" s="147">
        <f t="shared" si="7"/>
        <v>1664</v>
      </c>
      <c r="AN27" s="148">
        <f t="shared" si="8"/>
        <v>1664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5</v>
      </c>
      <c r="E28" s="68">
        <v>26</v>
      </c>
      <c r="F28" s="69">
        <v>997729</v>
      </c>
      <c r="G28" s="68">
        <v>0</v>
      </c>
      <c r="H28" s="69">
        <v>361823</v>
      </c>
      <c r="I28" s="68">
        <v>0</v>
      </c>
      <c r="J28" s="68">
        <v>6</v>
      </c>
      <c r="K28" s="68">
        <v>0</v>
      </c>
      <c r="L28" s="69">
        <v>304.0437</v>
      </c>
      <c r="M28" s="69">
        <v>30.3</v>
      </c>
      <c r="N28" s="70">
        <v>0</v>
      </c>
      <c r="O28" s="71">
        <v>126</v>
      </c>
      <c r="P28" s="58">
        <f t="shared" si="2"/>
        <v>126</v>
      </c>
      <c r="Q28" s="38">
        <v>26</v>
      </c>
      <c r="R28" s="77">
        <f t="shared" si="3"/>
        <v>8209.6315460733731</v>
      </c>
      <c r="S28" s="73">
        <f>'Mérida oeste'!F31*1000000</f>
        <v>34372.085357099997</v>
      </c>
      <c r="T28" s="74">
        <f t="shared" si="9"/>
        <v>922.51629683226497</v>
      </c>
      <c r="V28" s="78">
        <f t="shared" si="4"/>
        <v>126</v>
      </c>
      <c r="W28" s="79">
        <f t="shared" si="10"/>
        <v>4449.6484199999995</v>
      </c>
      <c r="Y28" s="76">
        <f t="shared" si="11"/>
        <v>1.034413574805245</v>
      </c>
      <c r="Z28" s="73">
        <f t="shared" si="12"/>
        <v>4.3308827549946001</v>
      </c>
      <c r="AA28" s="74">
        <f t="shared" si="13"/>
        <v>4.1048731826239386</v>
      </c>
      <c r="AE28" s="121" t="str">
        <f t="shared" si="5"/>
        <v>997729</v>
      </c>
      <c r="AF28" s="142"/>
      <c r="AG28" s="143"/>
      <c r="AH28" s="144"/>
      <c r="AI28" s="145">
        <f t="shared" si="0"/>
        <v>997729</v>
      </c>
      <c r="AJ28" s="146">
        <f t="shared" si="6"/>
        <v>997729</v>
      </c>
      <c r="AK28" s="122"/>
      <c r="AL28" s="138">
        <f t="shared" si="7"/>
        <v>0</v>
      </c>
      <c r="AM28" s="147">
        <f t="shared" si="7"/>
        <v>126</v>
      </c>
      <c r="AN28" s="148">
        <f t="shared" si="8"/>
        <v>126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5</v>
      </c>
      <c r="E29" s="68">
        <v>27</v>
      </c>
      <c r="F29" s="69">
        <v>997855</v>
      </c>
      <c r="G29" s="68">
        <v>0</v>
      </c>
      <c r="H29" s="69">
        <v>361829</v>
      </c>
      <c r="I29" s="68">
        <v>0</v>
      </c>
      <c r="J29" s="68">
        <v>6</v>
      </c>
      <c r="K29" s="68">
        <v>0</v>
      </c>
      <c r="L29" s="69">
        <v>305.63720000000001</v>
      </c>
      <c r="M29" s="69">
        <v>30.1</v>
      </c>
      <c r="N29" s="70">
        <v>0</v>
      </c>
      <c r="O29" s="71">
        <v>3840</v>
      </c>
      <c r="P29" s="58">
        <f t="shared" si="2"/>
        <v>-996160</v>
      </c>
      <c r="Q29" s="38">
        <v>27</v>
      </c>
      <c r="R29" s="77">
        <f t="shared" si="3"/>
        <v>8300.6887779927401</v>
      </c>
      <c r="S29" s="73">
        <f>'Mérida oeste'!F32*1000000</f>
        <v>34753.323775700002</v>
      </c>
      <c r="T29" s="74">
        <f t="shared" si="9"/>
        <v>932.74839798304424</v>
      </c>
      <c r="V29" s="78">
        <f t="shared" si="4"/>
        <v>3840</v>
      </c>
      <c r="W29" s="79">
        <f t="shared" si="10"/>
        <v>135608.3328</v>
      </c>
      <c r="Y29" s="76">
        <f t="shared" si="11"/>
        <v>31.874644907492122</v>
      </c>
      <c r="Z29" s="73">
        <f t="shared" si="12"/>
        <v>133.45276329868801</v>
      </c>
      <c r="AA29" s="74">
        <f t="shared" si="13"/>
        <v>126.48845517235151</v>
      </c>
      <c r="AE29" s="121" t="str">
        <f t="shared" si="5"/>
        <v>997855</v>
      </c>
      <c r="AF29" s="142"/>
      <c r="AG29" s="143"/>
      <c r="AH29" s="144"/>
      <c r="AI29" s="145">
        <f t="shared" si="0"/>
        <v>997855</v>
      </c>
      <c r="AJ29" s="146">
        <f t="shared" si="6"/>
        <v>997855</v>
      </c>
      <c r="AK29" s="122"/>
      <c r="AL29" s="138">
        <f t="shared" si="7"/>
        <v>0</v>
      </c>
      <c r="AM29" s="147">
        <f t="shared" si="7"/>
        <v>-996160</v>
      </c>
      <c r="AN29" s="148">
        <f t="shared" si="8"/>
        <v>-996160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5</v>
      </c>
      <c r="E30" s="68">
        <v>28</v>
      </c>
      <c r="F30" s="69">
        <v>1695</v>
      </c>
      <c r="G30" s="68">
        <v>0</v>
      </c>
      <c r="H30" s="69">
        <v>362011</v>
      </c>
      <c r="I30" s="68">
        <v>0</v>
      </c>
      <c r="J30" s="68">
        <v>6</v>
      </c>
      <c r="K30" s="68">
        <v>0</v>
      </c>
      <c r="L30" s="69">
        <v>302.73770000000002</v>
      </c>
      <c r="M30" s="69">
        <v>31.6</v>
      </c>
      <c r="N30" s="70">
        <v>0</v>
      </c>
      <c r="O30" s="71">
        <v>5731</v>
      </c>
      <c r="P30" s="58">
        <f t="shared" si="2"/>
        <v>5731</v>
      </c>
      <c r="Q30" s="38">
        <v>28</v>
      </c>
      <c r="R30" s="77">
        <f t="shared" si="3"/>
        <v>8357.2477819575797</v>
      </c>
      <c r="S30" s="73">
        <f>'Mérida oeste'!F33*1000000</f>
        <v>34990.125013499994</v>
      </c>
      <c r="T30" s="74">
        <f t="shared" si="9"/>
        <v>939.10393325857319</v>
      </c>
      <c r="V30" s="78">
        <f t="shared" si="4"/>
        <v>5731</v>
      </c>
      <c r="W30" s="79">
        <f t="shared" si="10"/>
        <v>202388.37377000001</v>
      </c>
      <c r="Y30" s="76">
        <f t="shared" si="11"/>
        <v>47.895387038398894</v>
      </c>
      <c r="Z30" s="73">
        <f t="shared" si="12"/>
        <v>200.52840645236847</v>
      </c>
      <c r="AA30" s="74">
        <f t="shared" si="13"/>
        <v>190.06371785321326</v>
      </c>
      <c r="AE30" s="121" t="str">
        <f t="shared" si="5"/>
        <v>1695</v>
      </c>
      <c r="AF30" s="142"/>
      <c r="AG30" s="143"/>
      <c r="AH30" s="144"/>
      <c r="AI30" s="145">
        <f t="shared" si="0"/>
        <v>1695</v>
      </c>
      <c r="AJ30" s="146">
        <f t="shared" si="6"/>
        <v>1695</v>
      </c>
      <c r="AK30" s="122"/>
      <c r="AL30" s="138">
        <f t="shared" si="7"/>
        <v>0</v>
      </c>
      <c r="AM30" s="147">
        <f t="shared" si="7"/>
        <v>5731</v>
      </c>
      <c r="AN30" s="148">
        <f t="shared" si="8"/>
        <v>5731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5</v>
      </c>
      <c r="E31" s="68">
        <v>29</v>
      </c>
      <c r="F31" s="69">
        <v>7426</v>
      </c>
      <c r="G31" s="68">
        <v>0</v>
      </c>
      <c r="H31" s="69">
        <v>362278</v>
      </c>
      <c r="I31" s="68">
        <v>0</v>
      </c>
      <c r="J31" s="68">
        <v>6</v>
      </c>
      <c r="K31" s="68">
        <v>0</v>
      </c>
      <c r="L31" s="69">
        <v>307.72590000000002</v>
      </c>
      <c r="M31" s="69">
        <v>32.1</v>
      </c>
      <c r="N31" s="70">
        <v>0</v>
      </c>
      <c r="O31" s="71">
        <v>5891</v>
      </c>
      <c r="P31" s="58">
        <f t="shared" si="2"/>
        <v>5891</v>
      </c>
      <c r="Q31" s="38">
        <v>29</v>
      </c>
      <c r="R31" s="77">
        <f t="shared" si="3"/>
        <v>8188.5432437900072</v>
      </c>
      <c r="S31" s="73">
        <f>'Mérida oeste'!F34*1000000</f>
        <v>34283.7928531</v>
      </c>
      <c r="T31" s="74">
        <f t="shared" si="9"/>
        <v>920.14660430468314</v>
      </c>
      <c r="V31" s="78">
        <f t="shared" si="4"/>
        <v>5891</v>
      </c>
      <c r="W31" s="79">
        <f t="shared" si="10"/>
        <v>208038.72096999999</v>
      </c>
      <c r="Y31" s="76">
        <f t="shared" si="11"/>
        <v>48.238708249166933</v>
      </c>
      <c r="Z31" s="73">
        <f t="shared" si="12"/>
        <v>201.96582369761211</v>
      </c>
      <c r="AA31" s="74">
        <f t="shared" si="13"/>
        <v>191.42612266443496</v>
      </c>
      <c r="AE31" s="121" t="str">
        <f t="shared" si="5"/>
        <v>7426</v>
      </c>
      <c r="AF31" s="142"/>
      <c r="AG31" s="143"/>
      <c r="AH31" s="144"/>
      <c r="AI31" s="145">
        <f t="shared" si="0"/>
        <v>7426</v>
      </c>
      <c r="AJ31" s="146">
        <f t="shared" si="6"/>
        <v>7426</v>
      </c>
      <c r="AK31" s="122"/>
      <c r="AL31" s="138">
        <f t="shared" si="7"/>
        <v>0</v>
      </c>
      <c r="AM31" s="147">
        <f t="shared" si="7"/>
        <v>5891</v>
      </c>
      <c r="AN31" s="148">
        <f t="shared" si="8"/>
        <v>5891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5</v>
      </c>
      <c r="E32" s="68">
        <v>30</v>
      </c>
      <c r="F32" s="69">
        <v>13317</v>
      </c>
      <c r="G32" s="68">
        <v>0</v>
      </c>
      <c r="H32" s="69">
        <v>362556</v>
      </c>
      <c r="I32" s="68">
        <v>0</v>
      </c>
      <c r="J32" s="68">
        <v>6</v>
      </c>
      <c r="K32" s="68">
        <v>0</v>
      </c>
      <c r="L32" s="69">
        <v>302.79730000000001</v>
      </c>
      <c r="M32" s="69">
        <v>32.1</v>
      </c>
      <c r="N32" s="70">
        <v>0</v>
      </c>
      <c r="O32" s="71">
        <v>4220</v>
      </c>
      <c r="P32" s="58">
        <f t="shared" si="2"/>
        <v>4220</v>
      </c>
      <c r="Q32" s="38">
        <v>30</v>
      </c>
      <c r="R32" s="77">
        <f t="shared" si="3"/>
        <v>8212.3384157112832</v>
      </c>
      <c r="S32" s="73">
        <f>'Mérida oeste'!F35*1000000</f>
        <v>34383.418478899999</v>
      </c>
      <c r="T32" s="74">
        <f t="shared" si="9"/>
        <v>922.82046777347682</v>
      </c>
      <c r="V32" s="78">
        <f t="shared" si="4"/>
        <v>4220</v>
      </c>
      <c r="W32" s="79">
        <f t="shared" si="10"/>
        <v>149027.9074</v>
      </c>
      <c r="Y32" s="76">
        <f t="shared" si="11"/>
        <v>34.656068114301611</v>
      </c>
      <c r="Z32" s="73">
        <f t="shared" si="12"/>
        <v>145.098025980958</v>
      </c>
      <c r="AA32" s="74">
        <f t="shared" si="13"/>
        <v>137.52600321817039</v>
      </c>
      <c r="AE32" s="121" t="str">
        <f t="shared" si="5"/>
        <v>13317</v>
      </c>
      <c r="AF32" s="142"/>
      <c r="AG32" s="143"/>
      <c r="AH32" s="144"/>
      <c r="AI32" s="145">
        <f t="shared" si="0"/>
        <v>13317</v>
      </c>
      <c r="AJ32" s="146">
        <f t="shared" si="6"/>
        <v>13317</v>
      </c>
      <c r="AK32" s="122"/>
      <c r="AL32" s="138">
        <f t="shared" si="7"/>
        <v>0</v>
      </c>
      <c r="AM32" s="147">
        <f t="shared" si="7"/>
        <v>4220</v>
      </c>
      <c r="AN32" s="148">
        <f t="shared" si="8"/>
        <v>4220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5</v>
      </c>
      <c r="E33" s="68">
        <v>31</v>
      </c>
      <c r="F33" s="69">
        <v>17537</v>
      </c>
      <c r="G33" s="68">
        <v>0</v>
      </c>
      <c r="H33" s="69">
        <v>362758</v>
      </c>
      <c r="I33" s="68">
        <v>0</v>
      </c>
      <c r="J33" s="68">
        <v>6</v>
      </c>
      <c r="K33" s="68">
        <v>0</v>
      </c>
      <c r="L33" s="69">
        <v>302.29750000000001</v>
      </c>
      <c r="M33" s="69">
        <v>30.9</v>
      </c>
      <c r="N33" s="70">
        <v>0</v>
      </c>
      <c r="O33" s="71">
        <v>1356</v>
      </c>
      <c r="P33" s="58">
        <f t="shared" si="2"/>
        <v>1356</v>
      </c>
      <c r="Q33" s="38">
        <v>31</v>
      </c>
      <c r="R33" s="80">
        <f t="shared" si="3"/>
        <v>8187.3988839447793</v>
      </c>
      <c r="S33" s="81">
        <f>'Mérida oeste'!F36*1000000</f>
        <v>34279.0016473</v>
      </c>
      <c r="T33" s="82">
        <f t="shared" si="9"/>
        <v>920.01801258887485</v>
      </c>
      <c r="V33" s="83">
        <f t="shared" si="4"/>
        <v>1356</v>
      </c>
      <c r="W33" s="84">
        <f t="shared" si="10"/>
        <v>47886.692519999997</v>
      </c>
      <c r="Y33" s="76">
        <f t="shared" si="11"/>
        <v>11.102112886629122</v>
      </c>
      <c r="Z33" s="73">
        <f t="shared" si="12"/>
        <v>46.482326233738803</v>
      </c>
      <c r="AA33" s="74">
        <f t="shared" si="13"/>
        <v>44.056619681704937</v>
      </c>
      <c r="AE33" s="121" t="str">
        <f t="shared" si="5"/>
        <v>17537</v>
      </c>
      <c r="AF33" s="142"/>
      <c r="AG33" s="143"/>
      <c r="AH33" s="144"/>
      <c r="AI33" s="145">
        <f t="shared" si="0"/>
        <v>17537</v>
      </c>
      <c r="AJ33" s="146">
        <f t="shared" si="6"/>
        <v>17537</v>
      </c>
      <c r="AK33" s="122"/>
      <c r="AL33" s="138">
        <f t="shared" si="7"/>
        <v>0</v>
      </c>
      <c r="AM33" s="150">
        <f t="shared" si="7"/>
        <v>1356</v>
      </c>
      <c r="AN33" s="148">
        <f t="shared" si="8"/>
        <v>1356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2013</v>
      </c>
      <c r="D34" s="87">
        <v>6</v>
      </c>
      <c r="E34" s="87">
        <v>1</v>
      </c>
      <c r="F34" s="88">
        <v>18893</v>
      </c>
      <c r="G34" s="87">
        <v>0</v>
      </c>
      <c r="H34" s="88">
        <v>362819</v>
      </c>
      <c r="I34" s="87">
        <v>0</v>
      </c>
      <c r="J34" s="87">
        <v>6</v>
      </c>
      <c r="K34" s="87">
        <v>0</v>
      </c>
      <c r="L34" s="88">
        <v>313.7654</v>
      </c>
      <c r="M34" s="88">
        <v>30</v>
      </c>
      <c r="N34" s="89">
        <v>0</v>
      </c>
      <c r="O34" s="90">
        <v>185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18893</v>
      </c>
      <c r="AF34" s="151"/>
      <c r="AG34" s="152"/>
      <c r="AH34" s="153"/>
      <c r="AI34" s="154">
        <f t="shared" si="0"/>
        <v>18893</v>
      </c>
      <c r="AJ34" s="155">
        <f t="shared" si="6"/>
        <v>18893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313.7654</v>
      </c>
      <c r="M36" s="101">
        <f>MAX(M3:M34)</f>
        <v>34.1</v>
      </c>
      <c r="N36" s="99" t="s">
        <v>10</v>
      </c>
      <c r="O36" s="101">
        <f>SUM(O3:O33)</f>
        <v>107481</v>
      </c>
      <c r="Q36" s="99" t="s">
        <v>45</v>
      </c>
      <c r="R36" s="102">
        <f>AVERAGE(R3:R33)</f>
        <v>8501.1326533290503</v>
      </c>
      <c r="S36" s="102">
        <f>AVERAGE(S3:S33)</f>
        <v>35592.54219295807</v>
      </c>
      <c r="T36" s="103">
        <f>AVERAGE(T3:T33)</f>
        <v>955.27227625458511</v>
      </c>
      <c r="V36" s="104">
        <f>SUM(V3:V33)</f>
        <v>107481</v>
      </c>
      <c r="W36" s="105">
        <f>SUM(W3:W33)</f>
        <v>3795656.0462699994</v>
      </c>
      <c r="Y36" s="106">
        <f>SUM(Y3:Y33)</f>
        <v>912.93252007744525</v>
      </c>
      <c r="Z36" s="107">
        <f>SUM(Z3:Z33)</f>
        <v>3822.2658750602468</v>
      </c>
      <c r="AA36" s="108">
        <f>SUM(AA3:AA33)</f>
        <v>3622.7987629771328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25831550</v>
      </c>
      <c r="AK36" s="162" t="s">
        <v>50</v>
      </c>
      <c r="AL36" s="163"/>
      <c r="AM36" s="163"/>
      <c r="AN36" s="161">
        <f>SUM(AN3:AN33)</f>
        <v>-892519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305.44747499999994</v>
      </c>
      <c r="M37" s="109">
        <f>AVERAGE(M3:M34)</f>
        <v>31.496874999999999</v>
      </c>
      <c r="N37" s="99" t="s">
        <v>46</v>
      </c>
      <c r="O37" s="110">
        <f>O36*35.31467</f>
        <v>3795656.0462699998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301.23020000000002</v>
      </c>
      <c r="M38" s="110">
        <f>MIN(M3:M34)</f>
        <v>26.3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335.99222249999997</v>
      </c>
      <c r="M44" s="118">
        <f>M37*(1+$L$43)</f>
        <v>34.646562500000002</v>
      </c>
    </row>
    <row r="45" spans="1:42" x14ac:dyDescent="0.2">
      <c r="K45" s="117" t="s">
        <v>59</v>
      </c>
      <c r="L45" s="118">
        <f>L37*(1-$L$43)</f>
        <v>274.90272749999997</v>
      </c>
      <c r="M45" s="118">
        <f>M37*(1-$L$43)</f>
        <v>28.3471875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5</v>
      </c>
      <c r="E3" s="54">
        <v>1</v>
      </c>
      <c r="F3" s="55">
        <v>988442</v>
      </c>
      <c r="G3" s="54">
        <v>0</v>
      </c>
      <c r="H3" s="55">
        <v>564943</v>
      </c>
      <c r="I3" s="54">
        <v>0</v>
      </c>
      <c r="J3" s="54">
        <v>2</v>
      </c>
      <c r="K3" s="54">
        <v>0</v>
      </c>
      <c r="L3" s="55">
        <v>313.08620000000002</v>
      </c>
      <c r="M3" s="55">
        <v>31.6</v>
      </c>
      <c r="N3" s="56">
        <v>0</v>
      </c>
      <c r="O3" s="57">
        <v>8028</v>
      </c>
      <c r="P3" s="58">
        <f>F4-F3</f>
        <v>8028</v>
      </c>
      <c r="Q3" s="38">
        <v>1</v>
      </c>
      <c r="R3" s="59">
        <f>S3/4.1868</f>
        <v>8794.6292636858725</v>
      </c>
      <c r="S3" s="73">
        <f>'Mérida oeste'!F6*1000000</f>
        <v>36821.353801200006</v>
      </c>
      <c r="T3" s="60">
        <f>R3*0.11237</f>
        <v>988.25249036038144</v>
      </c>
      <c r="U3" s="61"/>
      <c r="V3" s="60">
        <f>O3</f>
        <v>8028</v>
      </c>
      <c r="W3" s="62">
        <f>V3*35.31467</f>
        <v>283506.17076000001</v>
      </c>
      <c r="X3" s="61"/>
      <c r="Y3" s="63">
        <f>V3*R3/1000000</f>
        <v>70.603283728870181</v>
      </c>
      <c r="Z3" s="64">
        <f>S3*V3/1000000</f>
        <v>295.60182831603368</v>
      </c>
      <c r="AA3" s="65">
        <f>W3*T3/1000000</f>
        <v>280.17567928610555</v>
      </c>
      <c r="AE3" s="121" t="str">
        <f>RIGHT(F3,6)</f>
        <v>988442</v>
      </c>
      <c r="AF3" s="133"/>
      <c r="AG3" s="134"/>
      <c r="AH3" s="135"/>
      <c r="AI3" s="136">
        <f t="shared" ref="AI3:AI34" si="0">IFERROR(AE3*1,0)</f>
        <v>988442</v>
      </c>
      <c r="AJ3" s="137">
        <f>(AI3-AH3)</f>
        <v>988442</v>
      </c>
      <c r="AK3" s="122"/>
      <c r="AL3" s="138">
        <f>AH4-AH3</f>
        <v>0</v>
      </c>
      <c r="AM3" s="139">
        <f>AI4-AI3</f>
        <v>8028</v>
      </c>
      <c r="AN3" s="140">
        <f>(AM3-AL3)</f>
        <v>8028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5</v>
      </c>
      <c r="E4" s="68">
        <v>2</v>
      </c>
      <c r="F4" s="69">
        <v>996470</v>
      </c>
      <c r="G4" s="68">
        <v>0</v>
      </c>
      <c r="H4" s="69">
        <v>565307</v>
      </c>
      <c r="I4" s="68">
        <v>0</v>
      </c>
      <c r="J4" s="68">
        <v>2</v>
      </c>
      <c r="K4" s="68">
        <v>0</v>
      </c>
      <c r="L4" s="69">
        <v>313.95819999999998</v>
      </c>
      <c r="M4" s="69">
        <v>30.7</v>
      </c>
      <c r="N4" s="70">
        <v>0</v>
      </c>
      <c r="O4" s="71">
        <v>6667</v>
      </c>
      <c r="P4" s="58">
        <f t="shared" ref="P4:P33" si="2">F5-F4</f>
        <v>-993333</v>
      </c>
      <c r="Q4" s="38">
        <v>2</v>
      </c>
      <c r="R4" s="72">
        <f t="shared" ref="R4:R33" si="3">S4/4.1868</f>
        <v>8620.6858691602174</v>
      </c>
      <c r="S4" s="73">
        <f>'Mérida oeste'!F7*1000000</f>
        <v>36093.087596999998</v>
      </c>
      <c r="T4" s="74">
        <f>R4*0.11237</f>
        <v>968.70647111753362</v>
      </c>
      <c r="U4" s="61"/>
      <c r="V4" s="74">
        <f t="shared" ref="V4:V33" si="4">O4</f>
        <v>6667</v>
      </c>
      <c r="W4" s="75">
        <f>V4*35.31467</f>
        <v>235442.90489000001</v>
      </c>
      <c r="X4" s="61"/>
      <c r="Y4" s="76">
        <f>V4*R4/1000000</f>
        <v>57.474112689691168</v>
      </c>
      <c r="Z4" s="73">
        <f>S4*V4/1000000</f>
        <v>240.63261500919899</v>
      </c>
      <c r="AA4" s="74">
        <f>W4*T4/1000000</f>
        <v>228.07506554565302</v>
      </c>
      <c r="AE4" s="121" t="str">
        <f t="shared" ref="AE4:AE34" si="5">RIGHT(F4,6)</f>
        <v>996470</v>
      </c>
      <c r="AF4" s="142"/>
      <c r="AG4" s="143"/>
      <c r="AH4" s="144"/>
      <c r="AI4" s="145">
        <f t="shared" si="0"/>
        <v>996470</v>
      </c>
      <c r="AJ4" s="146">
        <f t="shared" ref="AJ4:AJ34" si="6">(AI4-AH4)</f>
        <v>996470</v>
      </c>
      <c r="AK4" s="122"/>
      <c r="AL4" s="138">
        <f t="shared" ref="AL4:AM33" si="7">AH5-AH4</f>
        <v>0</v>
      </c>
      <c r="AM4" s="147">
        <f t="shared" si="7"/>
        <v>-993333</v>
      </c>
      <c r="AN4" s="148">
        <f t="shared" ref="AN4:AN33" si="8">(AM4-AL4)</f>
        <v>-993333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5</v>
      </c>
      <c r="E5" s="68">
        <v>3</v>
      </c>
      <c r="F5" s="69">
        <v>3137</v>
      </c>
      <c r="G5" s="68">
        <v>0</v>
      </c>
      <c r="H5" s="69">
        <v>565611</v>
      </c>
      <c r="I5" s="68">
        <v>0</v>
      </c>
      <c r="J5" s="68">
        <v>2</v>
      </c>
      <c r="K5" s="68">
        <v>0</v>
      </c>
      <c r="L5" s="69">
        <v>313.17540000000002</v>
      </c>
      <c r="M5" s="69">
        <v>30.4</v>
      </c>
      <c r="N5" s="70">
        <v>0</v>
      </c>
      <c r="O5" s="71">
        <v>7142</v>
      </c>
      <c r="P5" s="58">
        <f t="shared" si="2"/>
        <v>7142</v>
      </c>
      <c r="Q5" s="38">
        <v>3</v>
      </c>
      <c r="R5" s="72">
        <f t="shared" si="3"/>
        <v>8919.5171920798693</v>
      </c>
      <c r="S5" s="73">
        <f>'Mérida oeste'!F8*1000000</f>
        <v>37344.234579799995</v>
      </c>
      <c r="T5" s="74">
        <f t="shared" ref="T5:T33" si="9">R5*0.11237</f>
        <v>1002.2861468740149</v>
      </c>
      <c r="U5" s="61"/>
      <c r="V5" s="74">
        <f t="shared" si="4"/>
        <v>7142</v>
      </c>
      <c r="W5" s="75">
        <f t="shared" ref="W5:W33" si="10">V5*35.31467</f>
        <v>252217.37314000001</v>
      </c>
      <c r="X5" s="61"/>
      <c r="Y5" s="76">
        <f t="shared" ref="Y5:Y33" si="11">V5*R5/1000000</f>
        <v>63.703191785834427</v>
      </c>
      <c r="Z5" s="73">
        <f t="shared" ref="Z5:Z33" si="12">S5*V5/1000000</f>
        <v>266.71252336893156</v>
      </c>
      <c r="AA5" s="74">
        <f t="shared" ref="AA5:AA33" si="13">W5*T5/1000000</f>
        <v>252.79397909917625</v>
      </c>
      <c r="AE5" s="121" t="str">
        <f t="shared" si="5"/>
        <v>3137</v>
      </c>
      <c r="AF5" s="142"/>
      <c r="AG5" s="143"/>
      <c r="AH5" s="144"/>
      <c r="AI5" s="145">
        <f t="shared" si="0"/>
        <v>3137</v>
      </c>
      <c r="AJ5" s="146">
        <f t="shared" si="6"/>
        <v>3137</v>
      </c>
      <c r="AK5" s="122"/>
      <c r="AL5" s="138">
        <f t="shared" si="7"/>
        <v>0</v>
      </c>
      <c r="AM5" s="147">
        <f t="shared" si="7"/>
        <v>7142</v>
      </c>
      <c r="AN5" s="148">
        <f t="shared" si="8"/>
        <v>7142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5</v>
      </c>
      <c r="E6" s="68">
        <v>4</v>
      </c>
      <c r="F6" s="69">
        <v>10279</v>
      </c>
      <c r="G6" s="68">
        <v>0</v>
      </c>
      <c r="H6" s="69">
        <v>565934</v>
      </c>
      <c r="I6" s="68">
        <v>0</v>
      </c>
      <c r="J6" s="68">
        <v>2</v>
      </c>
      <c r="K6" s="68">
        <v>0</v>
      </c>
      <c r="L6" s="69">
        <v>312.48750000000001</v>
      </c>
      <c r="M6" s="69">
        <v>29</v>
      </c>
      <c r="N6" s="70">
        <v>0</v>
      </c>
      <c r="O6" s="71">
        <v>8137</v>
      </c>
      <c r="P6" s="58">
        <f t="shared" si="2"/>
        <v>8137</v>
      </c>
      <c r="Q6" s="38">
        <v>4</v>
      </c>
      <c r="R6" s="72">
        <f t="shared" si="3"/>
        <v>9067.0651579726782</v>
      </c>
      <c r="S6" s="73">
        <f>'Mérida oeste'!F9*1000000</f>
        <v>37961.988403400006</v>
      </c>
      <c r="T6" s="74">
        <f t="shared" si="9"/>
        <v>1018.8661118013898</v>
      </c>
      <c r="U6" s="61"/>
      <c r="V6" s="74">
        <f t="shared" si="4"/>
        <v>8137</v>
      </c>
      <c r="W6" s="75">
        <f t="shared" si="10"/>
        <v>287355.46979</v>
      </c>
      <c r="X6" s="61"/>
      <c r="Y6" s="76">
        <f t="shared" si="11"/>
        <v>73.778709190423683</v>
      </c>
      <c r="Z6" s="73">
        <f t="shared" si="12"/>
        <v>308.8966996384658</v>
      </c>
      <c r="AA6" s="74">
        <f t="shared" si="13"/>
        <v>292.77675020979905</v>
      </c>
      <c r="AE6" s="121" t="str">
        <f t="shared" si="5"/>
        <v>10279</v>
      </c>
      <c r="AF6" s="142"/>
      <c r="AG6" s="143"/>
      <c r="AH6" s="144"/>
      <c r="AI6" s="145">
        <f t="shared" si="0"/>
        <v>10279</v>
      </c>
      <c r="AJ6" s="146">
        <f t="shared" si="6"/>
        <v>10279</v>
      </c>
      <c r="AK6" s="122"/>
      <c r="AL6" s="138">
        <f t="shared" si="7"/>
        <v>0</v>
      </c>
      <c r="AM6" s="147">
        <f t="shared" si="7"/>
        <v>8137</v>
      </c>
      <c r="AN6" s="148">
        <f t="shared" si="8"/>
        <v>8137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5</v>
      </c>
      <c r="E7" s="68">
        <v>5</v>
      </c>
      <c r="F7" s="69">
        <v>18416</v>
      </c>
      <c r="G7" s="68">
        <v>0</v>
      </c>
      <c r="H7" s="69">
        <v>566301</v>
      </c>
      <c r="I7" s="68">
        <v>0</v>
      </c>
      <c r="J7" s="68">
        <v>2</v>
      </c>
      <c r="K7" s="68">
        <v>0</v>
      </c>
      <c r="L7" s="69">
        <v>313.39949999999999</v>
      </c>
      <c r="M7" s="69">
        <v>28.5</v>
      </c>
      <c r="N7" s="70">
        <v>0</v>
      </c>
      <c r="O7" s="71">
        <v>8094</v>
      </c>
      <c r="P7" s="58">
        <f t="shared" si="2"/>
        <v>8094</v>
      </c>
      <c r="Q7" s="38">
        <v>5</v>
      </c>
      <c r="R7" s="72">
        <f t="shared" si="3"/>
        <v>9082.5911019394298</v>
      </c>
      <c r="S7" s="73">
        <f>'Mérida oeste'!F10*1000000</f>
        <v>38026.992425600001</v>
      </c>
      <c r="T7" s="74">
        <f t="shared" si="9"/>
        <v>1020.6107621249337</v>
      </c>
      <c r="U7" s="61"/>
      <c r="V7" s="74">
        <f t="shared" si="4"/>
        <v>8094</v>
      </c>
      <c r="W7" s="75">
        <f t="shared" si="10"/>
        <v>285836.93897999998</v>
      </c>
      <c r="X7" s="61"/>
      <c r="Y7" s="76">
        <f t="shared" si="11"/>
        <v>73.514492379097746</v>
      </c>
      <c r="Z7" s="73">
        <f t="shared" si="12"/>
        <v>307.79047669280641</v>
      </c>
      <c r="AA7" s="74">
        <f t="shared" si="13"/>
        <v>291.72825613583592</v>
      </c>
      <c r="AE7" s="121" t="str">
        <f t="shared" si="5"/>
        <v>18416</v>
      </c>
      <c r="AF7" s="142"/>
      <c r="AG7" s="143"/>
      <c r="AH7" s="144"/>
      <c r="AI7" s="145">
        <f t="shared" si="0"/>
        <v>18416</v>
      </c>
      <c r="AJ7" s="146">
        <f t="shared" si="6"/>
        <v>18416</v>
      </c>
      <c r="AK7" s="122"/>
      <c r="AL7" s="138">
        <f t="shared" si="7"/>
        <v>0</v>
      </c>
      <c r="AM7" s="147">
        <f t="shared" si="7"/>
        <v>8094</v>
      </c>
      <c r="AN7" s="148">
        <f t="shared" si="8"/>
        <v>8094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5</v>
      </c>
      <c r="E8" s="68">
        <v>6</v>
      </c>
      <c r="F8" s="69">
        <v>26510</v>
      </c>
      <c r="G8" s="68">
        <v>0</v>
      </c>
      <c r="H8" s="69">
        <v>566664</v>
      </c>
      <c r="I8" s="68">
        <v>0</v>
      </c>
      <c r="J8" s="68">
        <v>2</v>
      </c>
      <c r="K8" s="68">
        <v>0</v>
      </c>
      <c r="L8" s="69">
        <v>314.24680000000001</v>
      </c>
      <c r="M8" s="69">
        <v>28.4</v>
      </c>
      <c r="N8" s="70">
        <v>0</v>
      </c>
      <c r="O8" s="71">
        <v>7614</v>
      </c>
      <c r="P8" s="58">
        <f t="shared" si="2"/>
        <v>7614</v>
      </c>
      <c r="Q8" s="38">
        <v>6</v>
      </c>
      <c r="R8" s="72">
        <f t="shared" si="3"/>
        <v>9051.4283057705161</v>
      </c>
      <c r="S8" s="73">
        <f>'Mérida oeste'!F11*1000000</f>
        <v>37896.520030599997</v>
      </c>
      <c r="T8" s="74">
        <f t="shared" si="9"/>
        <v>1017.1089987194329</v>
      </c>
      <c r="U8" s="61"/>
      <c r="V8" s="74">
        <f t="shared" si="4"/>
        <v>7614</v>
      </c>
      <c r="W8" s="75">
        <f t="shared" si="10"/>
        <v>268885.89737999998</v>
      </c>
      <c r="X8" s="61"/>
      <c r="Y8" s="76">
        <f t="shared" si="11"/>
        <v>68.917575120136704</v>
      </c>
      <c r="Z8" s="73">
        <f t="shared" si="12"/>
        <v>288.54410351298839</v>
      </c>
      <c r="AA8" s="74">
        <f t="shared" si="13"/>
        <v>273.48626585394794</v>
      </c>
      <c r="AE8" s="121" t="str">
        <f t="shared" si="5"/>
        <v>26510</v>
      </c>
      <c r="AF8" s="142"/>
      <c r="AG8" s="143"/>
      <c r="AH8" s="144"/>
      <c r="AI8" s="145">
        <f t="shared" si="0"/>
        <v>26510</v>
      </c>
      <c r="AJ8" s="146">
        <f t="shared" si="6"/>
        <v>26510</v>
      </c>
      <c r="AK8" s="122"/>
      <c r="AL8" s="138">
        <f t="shared" si="7"/>
        <v>0</v>
      </c>
      <c r="AM8" s="147">
        <f t="shared" si="7"/>
        <v>7614</v>
      </c>
      <c r="AN8" s="148">
        <f t="shared" si="8"/>
        <v>7614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5</v>
      </c>
      <c r="E9" s="68">
        <v>7</v>
      </c>
      <c r="F9" s="69">
        <v>34124</v>
      </c>
      <c r="G9" s="68">
        <v>0</v>
      </c>
      <c r="H9" s="69">
        <v>567009</v>
      </c>
      <c r="I9" s="68">
        <v>0</v>
      </c>
      <c r="J9" s="68">
        <v>2</v>
      </c>
      <c r="K9" s="68">
        <v>0</v>
      </c>
      <c r="L9" s="69">
        <v>313.1277</v>
      </c>
      <c r="M9" s="69">
        <v>29.6</v>
      </c>
      <c r="N9" s="70">
        <v>0</v>
      </c>
      <c r="O9" s="71">
        <v>8000</v>
      </c>
      <c r="P9" s="58">
        <f t="shared" si="2"/>
        <v>8000</v>
      </c>
      <c r="Q9" s="38">
        <v>7</v>
      </c>
      <c r="R9" s="72">
        <f t="shared" si="3"/>
        <v>9064.1631740708908</v>
      </c>
      <c r="S9" s="73">
        <f>'Mérida oeste'!F12*1000000</f>
        <v>37949.838377200002</v>
      </c>
      <c r="T9" s="74">
        <f t="shared" si="9"/>
        <v>1018.540015870346</v>
      </c>
      <c r="U9" s="61"/>
      <c r="V9" s="74">
        <f t="shared" si="4"/>
        <v>8000</v>
      </c>
      <c r="W9" s="75">
        <f t="shared" si="10"/>
        <v>282517.36</v>
      </c>
      <c r="X9" s="61"/>
      <c r="Y9" s="76">
        <f t="shared" si="11"/>
        <v>72.513305392567133</v>
      </c>
      <c r="Z9" s="73">
        <f t="shared" si="12"/>
        <v>303.59870701760002</v>
      </c>
      <c r="AA9" s="74">
        <f t="shared" si="13"/>
        <v>287.75523633804823</v>
      </c>
      <c r="AE9" s="121" t="str">
        <f t="shared" si="5"/>
        <v>34124</v>
      </c>
      <c r="AF9" s="142"/>
      <c r="AG9" s="143"/>
      <c r="AH9" s="144"/>
      <c r="AI9" s="145">
        <f t="shared" si="0"/>
        <v>34124</v>
      </c>
      <c r="AJ9" s="146">
        <f t="shared" si="6"/>
        <v>34124</v>
      </c>
      <c r="AK9" s="122"/>
      <c r="AL9" s="138">
        <f t="shared" si="7"/>
        <v>0</v>
      </c>
      <c r="AM9" s="147">
        <f t="shared" si="7"/>
        <v>8000</v>
      </c>
      <c r="AN9" s="148">
        <f t="shared" si="8"/>
        <v>8000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5</v>
      </c>
      <c r="E10" s="68">
        <v>8</v>
      </c>
      <c r="F10" s="69">
        <v>42124</v>
      </c>
      <c r="G10" s="68">
        <v>0</v>
      </c>
      <c r="H10" s="69">
        <v>567373</v>
      </c>
      <c r="I10" s="68">
        <v>0</v>
      </c>
      <c r="J10" s="68">
        <v>2</v>
      </c>
      <c r="K10" s="68">
        <v>0</v>
      </c>
      <c r="L10" s="69">
        <v>312.58819999999997</v>
      </c>
      <c r="M10" s="69">
        <v>30.5</v>
      </c>
      <c r="N10" s="70">
        <v>0</v>
      </c>
      <c r="O10" s="71">
        <v>7294</v>
      </c>
      <c r="P10" s="58">
        <f t="shared" si="2"/>
        <v>7294</v>
      </c>
      <c r="Q10" s="38">
        <v>8</v>
      </c>
      <c r="R10" s="72">
        <f t="shared" si="3"/>
        <v>9087.2234480987863</v>
      </c>
      <c r="S10" s="73">
        <f>'Mérida oeste'!F13*1000000</f>
        <v>38046.3871325</v>
      </c>
      <c r="T10" s="74">
        <f t="shared" si="9"/>
        <v>1021.1312988628606</v>
      </c>
      <c r="U10" s="61"/>
      <c r="V10" s="74">
        <f t="shared" si="4"/>
        <v>7294</v>
      </c>
      <c r="W10" s="75">
        <f t="shared" si="10"/>
        <v>257585.20298</v>
      </c>
      <c r="X10" s="61"/>
      <c r="Y10" s="76">
        <f t="shared" si="11"/>
        <v>66.282207830432554</v>
      </c>
      <c r="Z10" s="73">
        <f t="shared" si="12"/>
        <v>277.51034774445498</v>
      </c>
      <c r="AA10" s="74">
        <f t="shared" si="13"/>
        <v>263.02831288682103</v>
      </c>
      <c r="AE10" s="121" t="str">
        <f t="shared" si="5"/>
        <v>42124</v>
      </c>
      <c r="AF10" s="142"/>
      <c r="AG10" s="143"/>
      <c r="AH10" s="144"/>
      <c r="AI10" s="145">
        <f t="shared" si="0"/>
        <v>42124</v>
      </c>
      <c r="AJ10" s="146">
        <f t="shared" si="6"/>
        <v>42124</v>
      </c>
      <c r="AK10" s="122"/>
      <c r="AL10" s="138">
        <f t="shared" si="7"/>
        <v>0</v>
      </c>
      <c r="AM10" s="147">
        <f t="shared" si="7"/>
        <v>7294</v>
      </c>
      <c r="AN10" s="148">
        <f t="shared" si="8"/>
        <v>7294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5</v>
      </c>
      <c r="E11" s="68">
        <v>9</v>
      </c>
      <c r="F11" s="69">
        <v>49418</v>
      </c>
      <c r="G11" s="68">
        <v>0</v>
      </c>
      <c r="H11" s="69">
        <v>567705</v>
      </c>
      <c r="I11" s="68">
        <v>0</v>
      </c>
      <c r="J11" s="68">
        <v>2</v>
      </c>
      <c r="K11" s="68">
        <v>0</v>
      </c>
      <c r="L11" s="69">
        <v>312.8304</v>
      </c>
      <c r="M11" s="69">
        <v>31.1</v>
      </c>
      <c r="N11" s="70">
        <v>0</v>
      </c>
      <c r="O11" s="71">
        <v>7348</v>
      </c>
      <c r="P11" s="58">
        <f t="shared" si="2"/>
        <v>7348</v>
      </c>
      <c r="Q11" s="38">
        <v>9</v>
      </c>
      <c r="R11" s="77">
        <f t="shared" si="3"/>
        <v>9267.0861906467944</v>
      </c>
      <c r="S11" s="73">
        <f>'Mérida oeste'!F14*1000000</f>
        <v>38799.436462999998</v>
      </c>
      <c r="T11" s="74">
        <f t="shared" si="9"/>
        <v>1041.3424752429803</v>
      </c>
      <c r="V11" s="78">
        <f t="shared" si="4"/>
        <v>7348</v>
      </c>
      <c r="W11" s="79">
        <f t="shared" si="10"/>
        <v>259492.19516</v>
      </c>
      <c r="Y11" s="76">
        <f t="shared" si="11"/>
        <v>68.094549328872645</v>
      </c>
      <c r="Z11" s="73">
        <f t="shared" si="12"/>
        <v>285.09825913012395</v>
      </c>
      <c r="AA11" s="74">
        <f t="shared" si="13"/>
        <v>270.22024481414888</v>
      </c>
      <c r="AE11" s="121" t="str">
        <f t="shared" si="5"/>
        <v>49418</v>
      </c>
      <c r="AF11" s="142"/>
      <c r="AG11" s="143"/>
      <c r="AH11" s="144"/>
      <c r="AI11" s="145">
        <f t="shared" si="0"/>
        <v>49418</v>
      </c>
      <c r="AJ11" s="146">
        <f t="shared" si="6"/>
        <v>49418</v>
      </c>
      <c r="AK11" s="122"/>
      <c r="AL11" s="138">
        <f t="shared" si="7"/>
        <v>0</v>
      </c>
      <c r="AM11" s="147">
        <f t="shared" si="7"/>
        <v>7348</v>
      </c>
      <c r="AN11" s="148">
        <f t="shared" si="8"/>
        <v>7348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5</v>
      </c>
      <c r="E12" s="68">
        <v>10</v>
      </c>
      <c r="F12" s="69">
        <v>56766</v>
      </c>
      <c r="G12" s="68">
        <v>0</v>
      </c>
      <c r="H12" s="69">
        <v>568040</v>
      </c>
      <c r="I12" s="68">
        <v>0</v>
      </c>
      <c r="J12" s="68">
        <v>2</v>
      </c>
      <c r="K12" s="68">
        <v>0</v>
      </c>
      <c r="L12" s="69">
        <v>312.69929999999999</v>
      </c>
      <c r="M12" s="69">
        <v>31.7</v>
      </c>
      <c r="N12" s="70">
        <v>0</v>
      </c>
      <c r="O12" s="71">
        <v>6853</v>
      </c>
      <c r="P12" s="58">
        <f t="shared" si="2"/>
        <v>6853</v>
      </c>
      <c r="Q12" s="38">
        <v>10</v>
      </c>
      <c r="R12" s="77">
        <f t="shared" si="3"/>
        <v>8807.2585044186508</v>
      </c>
      <c r="S12" s="73">
        <f>'Mérida oeste'!F15*1000000</f>
        <v>36874.229906300003</v>
      </c>
      <c r="T12" s="74">
        <f t="shared" si="9"/>
        <v>989.67163814152377</v>
      </c>
      <c r="V12" s="78">
        <f t="shared" si="4"/>
        <v>6853</v>
      </c>
      <c r="W12" s="79">
        <f t="shared" si="10"/>
        <v>242011.43351</v>
      </c>
      <c r="Y12" s="76">
        <f t="shared" si="11"/>
        <v>60.356142530781014</v>
      </c>
      <c r="Z12" s="73">
        <f t="shared" si="12"/>
        <v>252.69909754787392</v>
      </c>
      <c r="AA12" s="74">
        <f t="shared" si="13"/>
        <v>239.51185185082016</v>
      </c>
      <c r="AE12" s="121" t="str">
        <f t="shared" si="5"/>
        <v>56766</v>
      </c>
      <c r="AF12" s="142"/>
      <c r="AG12" s="143"/>
      <c r="AH12" s="144"/>
      <c r="AI12" s="145">
        <f t="shared" si="0"/>
        <v>56766</v>
      </c>
      <c r="AJ12" s="146">
        <f t="shared" si="6"/>
        <v>56766</v>
      </c>
      <c r="AK12" s="122"/>
      <c r="AL12" s="138">
        <f t="shared" si="7"/>
        <v>0</v>
      </c>
      <c r="AM12" s="147">
        <f t="shared" si="7"/>
        <v>6853</v>
      </c>
      <c r="AN12" s="148">
        <f t="shared" si="8"/>
        <v>6853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5</v>
      </c>
      <c r="E13" s="68">
        <v>11</v>
      </c>
      <c r="F13" s="69">
        <v>63619</v>
      </c>
      <c r="G13" s="68">
        <v>0</v>
      </c>
      <c r="H13" s="69">
        <v>568356</v>
      </c>
      <c r="I13" s="68">
        <v>0</v>
      </c>
      <c r="J13" s="68">
        <v>2</v>
      </c>
      <c r="K13" s="68">
        <v>0</v>
      </c>
      <c r="L13" s="69">
        <v>311.30470000000003</v>
      </c>
      <c r="M13" s="69">
        <v>33</v>
      </c>
      <c r="N13" s="70">
        <v>0</v>
      </c>
      <c r="O13" s="71">
        <v>5055</v>
      </c>
      <c r="P13" s="58">
        <f t="shared" si="2"/>
        <v>5055</v>
      </c>
      <c r="Q13" s="38">
        <v>11</v>
      </c>
      <c r="R13" s="77">
        <f t="shared" si="3"/>
        <v>8309.3545756902658</v>
      </c>
      <c r="S13" s="73">
        <f>'Mérida oeste'!F16*1000000</f>
        <v>34789.605737500002</v>
      </c>
      <c r="T13" s="74">
        <f t="shared" si="9"/>
        <v>933.7221736703151</v>
      </c>
      <c r="V13" s="78">
        <f t="shared" si="4"/>
        <v>5055</v>
      </c>
      <c r="W13" s="79">
        <f t="shared" si="10"/>
        <v>178515.65685</v>
      </c>
      <c r="Y13" s="76">
        <f t="shared" si="11"/>
        <v>42.003787380114296</v>
      </c>
      <c r="Z13" s="73">
        <f t="shared" si="12"/>
        <v>175.86145700306253</v>
      </c>
      <c r="AA13" s="74">
        <f t="shared" si="13"/>
        <v>166.68402714816605</v>
      </c>
      <c r="AE13" s="121" t="str">
        <f t="shared" si="5"/>
        <v>63619</v>
      </c>
      <c r="AF13" s="142"/>
      <c r="AG13" s="143"/>
      <c r="AH13" s="144"/>
      <c r="AI13" s="145">
        <f t="shared" si="0"/>
        <v>63619</v>
      </c>
      <c r="AJ13" s="146">
        <f t="shared" si="6"/>
        <v>63619</v>
      </c>
      <c r="AK13" s="122"/>
      <c r="AL13" s="138">
        <f t="shared" si="7"/>
        <v>0</v>
      </c>
      <c r="AM13" s="147">
        <f t="shared" si="7"/>
        <v>5055</v>
      </c>
      <c r="AN13" s="148">
        <f t="shared" si="8"/>
        <v>5055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5</v>
      </c>
      <c r="E14" s="68">
        <v>12</v>
      </c>
      <c r="F14" s="69">
        <v>68674</v>
      </c>
      <c r="G14" s="68">
        <v>0</v>
      </c>
      <c r="H14" s="69">
        <v>568589</v>
      </c>
      <c r="I14" s="68">
        <v>0</v>
      </c>
      <c r="J14" s="68">
        <v>2</v>
      </c>
      <c r="K14" s="68">
        <v>0</v>
      </c>
      <c r="L14" s="69">
        <v>311.5197</v>
      </c>
      <c r="M14" s="69">
        <v>32.5</v>
      </c>
      <c r="N14" s="70">
        <v>0</v>
      </c>
      <c r="O14" s="71">
        <v>5535</v>
      </c>
      <c r="P14" s="58">
        <f t="shared" si="2"/>
        <v>5535</v>
      </c>
      <c r="Q14" s="38">
        <v>12</v>
      </c>
      <c r="R14" s="77">
        <f t="shared" si="3"/>
        <v>8242.9050958010903</v>
      </c>
      <c r="S14" s="73">
        <f>'Mérida oeste'!F17*1000000</f>
        <v>34511.395055100002</v>
      </c>
      <c r="T14" s="74">
        <f t="shared" si="9"/>
        <v>926.25524561516852</v>
      </c>
      <c r="V14" s="78">
        <f t="shared" si="4"/>
        <v>5535</v>
      </c>
      <c r="W14" s="79">
        <f t="shared" si="10"/>
        <v>195466.69845</v>
      </c>
      <c r="Y14" s="76">
        <f t="shared" si="11"/>
        <v>45.624479705259034</v>
      </c>
      <c r="Z14" s="73">
        <f t="shared" si="12"/>
        <v>191.02057162997852</v>
      </c>
      <c r="AA14" s="74">
        <f t="shared" si="13"/>
        <v>181.05205478239083</v>
      </c>
      <c r="AE14" s="121" t="str">
        <f t="shared" si="5"/>
        <v>68674</v>
      </c>
      <c r="AF14" s="142"/>
      <c r="AG14" s="143"/>
      <c r="AH14" s="144"/>
      <c r="AI14" s="145">
        <f t="shared" si="0"/>
        <v>68674</v>
      </c>
      <c r="AJ14" s="146">
        <f t="shared" si="6"/>
        <v>68674</v>
      </c>
      <c r="AK14" s="122"/>
      <c r="AL14" s="138">
        <f t="shared" si="7"/>
        <v>0</v>
      </c>
      <c r="AM14" s="147">
        <f t="shared" si="7"/>
        <v>5535</v>
      </c>
      <c r="AN14" s="148">
        <f t="shared" si="8"/>
        <v>5535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5</v>
      </c>
      <c r="E15" s="68">
        <v>13</v>
      </c>
      <c r="F15" s="69">
        <v>74209</v>
      </c>
      <c r="G15" s="68">
        <v>0</v>
      </c>
      <c r="H15" s="69">
        <v>568842</v>
      </c>
      <c r="I15" s="68">
        <v>0</v>
      </c>
      <c r="J15" s="68">
        <v>2</v>
      </c>
      <c r="K15" s="68">
        <v>0</v>
      </c>
      <c r="L15" s="69">
        <v>311.83179999999999</v>
      </c>
      <c r="M15" s="69">
        <v>31.6</v>
      </c>
      <c r="N15" s="70">
        <v>0</v>
      </c>
      <c r="O15" s="71">
        <v>8248</v>
      </c>
      <c r="P15" s="58">
        <f t="shared" si="2"/>
        <v>8248</v>
      </c>
      <c r="Q15" s="38">
        <v>13</v>
      </c>
      <c r="R15" s="77">
        <f t="shared" si="3"/>
        <v>8233.1245259625484</v>
      </c>
      <c r="S15" s="73">
        <f>'Mérida oeste'!F18*1000000</f>
        <v>34470.445765299999</v>
      </c>
      <c r="T15" s="74">
        <f t="shared" si="9"/>
        <v>925.15620298241151</v>
      </c>
      <c r="V15" s="78">
        <f t="shared" si="4"/>
        <v>8248</v>
      </c>
      <c r="W15" s="79">
        <f t="shared" si="10"/>
        <v>291275.39815999998</v>
      </c>
      <c r="Y15" s="76">
        <f t="shared" si="11"/>
        <v>67.906811090139101</v>
      </c>
      <c r="Z15" s="73">
        <f t="shared" si="12"/>
        <v>284.31223667219444</v>
      </c>
      <c r="AA15" s="74">
        <f t="shared" si="13"/>
        <v>269.47524138389571</v>
      </c>
      <c r="AE15" s="121" t="str">
        <f t="shared" si="5"/>
        <v>74209</v>
      </c>
      <c r="AF15" s="142"/>
      <c r="AG15" s="143"/>
      <c r="AH15" s="144"/>
      <c r="AI15" s="145">
        <f t="shared" si="0"/>
        <v>74209</v>
      </c>
      <c r="AJ15" s="146">
        <f t="shared" si="6"/>
        <v>74209</v>
      </c>
      <c r="AK15" s="122"/>
      <c r="AL15" s="138">
        <f t="shared" si="7"/>
        <v>0</v>
      </c>
      <c r="AM15" s="147">
        <f t="shared" si="7"/>
        <v>8248</v>
      </c>
      <c r="AN15" s="148">
        <f t="shared" si="8"/>
        <v>8248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5</v>
      </c>
      <c r="E16" s="68">
        <v>14</v>
      </c>
      <c r="F16" s="69">
        <v>82457</v>
      </c>
      <c r="G16" s="68">
        <v>0</v>
      </c>
      <c r="H16" s="69">
        <v>569220</v>
      </c>
      <c r="I16" s="68">
        <v>0</v>
      </c>
      <c r="J16" s="68">
        <v>2</v>
      </c>
      <c r="K16" s="68">
        <v>0</v>
      </c>
      <c r="L16" s="69">
        <v>311.05250000000001</v>
      </c>
      <c r="M16" s="69">
        <v>31.3</v>
      </c>
      <c r="N16" s="70">
        <v>0</v>
      </c>
      <c r="O16" s="71">
        <v>8840</v>
      </c>
      <c r="P16" s="58">
        <f t="shared" si="2"/>
        <v>8840</v>
      </c>
      <c r="Q16" s="38">
        <v>14</v>
      </c>
      <c r="R16" s="77">
        <f t="shared" si="3"/>
        <v>8290.9508629263401</v>
      </c>
      <c r="S16" s="73">
        <f>'Mérida oeste'!F19*1000000</f>
        <v>34712.553072900002</v>
      </c>
      <c r="T16" s="74">
        <f t="shared" si="9"/>
        <v>931.65414846703277</v>
      </c>
      <c r="V16" s="78">
        <f t="shared" si="4"/>
        <v>8840</v>
      </c>
      <c r="W16" s="79">
        <f t="shared" si="10"/>
        <v>312181.68280000001</v>
      </c>
      <c r="Y16" s="76">
        <f t="shared" si="11"/>
        <v>73.292005628268853</v>
      </c>
      <c r="Z16" s="73">
        <f t="shared" si="12"/>
        <v>306.85896916443602</v>
      </c>
      <c r="AA16" s="74">
        <f t="shared" si="13"/>
        <v>290.84535985603935</v>
      </c>
      <c r="AE16" s="121" t="str">
        <f t="shared" si="5"/>
        <v>82457</v>
      </c>
      <c r="AF16" s="142"/>
      <c r="AG16" s="143"/>
      <c r="AH16" s="144"/>
      <c r="AI16" s="145">
        <f t="shared" si="0"/>
        <v>82457</v>
      </c>
      <c r="AJ16" s="146">
        <f t="shared" si="6"/>
        <v>82457</v>
      </c>
      <c r="AK16" s="122"/>
      <c r="AL16" s="138">
        <f t="shared" si="7"/>
        <v>0</v>
      </c>
      <c r="AM16" s="147">
        <f t="shared" si="7"/>
        <v>8840</v>
      </c>
      <c r="AN16" s="148">
        <f t="shared" si="8"/>
        <v>8840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5</v>
      </c>
      <c r="E17" s="68">
        <v>15</v>
      </c>
      <c r="F17" s="69">
        <v>91297</v>
      </c>
      <c r="G17" s="68">
        <v>0</v>
      </c>
      <c r="H17" s="69">
        <v>569624</v>
      </c>
      <c r="I17" s="68">
        <v>0</v>
      </c>
      <c r="J17" s="68">
        <v>2</v>
      </c>
      <c r="K17" s="68">
        <v>0</v>
      </c>
      <c r="L17" s="69">
        <v>311.08519999999999</v>
      </c>
      <c r="M17" s="69">
        <v>31</v>
      </c>
      <c r="N17" s="70">
        <v>0</v>
      </c>
      <c r="O17" s="71">
        <v>9100</v>
      </c>
      <c r="P17" s="58">
        <f t="shared" si="2"/>
        <v>9100</v>
      </c>
      <c r="Q17" s="38">
        <v>15</v>
      </c>
      <c r="R17" s="77">
        <f t="shared" si="3"/>
        <v>8276.5755150950608</v>
      </c>
      <c r="S17" s="73">
        <f>'Mérida oeste'!F20*1000000</f>
        <v>34652.366366599999</v>
      </c>
      <c r="T17" s="74">
        <f t="shared" si="9"/>
        <v>930.03879063123202</v>
      </c>
      <c r="V17" s="78">
        <f t="shared" si="4"/>
        <v>9100</v>
      </c>
      <c r="W17" s="79">
        <f t="shared" si="10"/>
        <v>321363.49699999997</v>
      </c>
      <c r="Y17" s="76">
        <f t="shared" si="11"/>
        <v>75.316837187365053</v>
      </c>
      <c r="Z17" s="73">
        <f t="shared" si="12"/>
        <v>315.33653393605999</v>
      </c>
      <c r="AA17" s="74">
        <f t="shared" si="13"/>
        <v>298.88051810290352</v>
      </c>
      <c r="AE17" s="121" t="str">
        <f t="shared" si="5"/>
        <v>91297</v>
      </c>
      <c r="AF17" s="142"/>
      <c r="AG17" s="143"/>
      <c r="AH17" s="144"/>
      <c r="AI17" s="145">
        <f t="shared" si="0"/>
        <v>91297</v>
      </c>
      <c r="AJ17" s="146">
        <f t="shared" si="6"/>
        <v>91297</v>
      </c>
      <c r="AK17" s="122"/>
      <c r="AL17" s="138">
        <f t="shared" si="7"/>
        <v>0</v>
      </c>
      <c r="AM17" s="147">
        <f t="shared" si="7"/>
        <v>9100</v>
      </c>
      <c r="AN17" s="148">
        <f t="shared" si="8"/>
        <v>9100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5</v>
      </c>
      <c r="E18" s="68">
        <v>16</v>
      </c>
      <c r="F18" s="69">
        <v>100397</v>
      </c>
      <c r="G18" s="68">
        <v>0</v>
      </c>
      <c r="H18" s="69">
        <v>570041</v>
      </c>
      <c r="I18" s="68">
        <v>0</v>
      </c>
      <c r="J18" s="68">
        <v>2</v>
      </c>
      <c r="K18" s="68">
        <v>0</v>
      </c>
      <c r="L18" s="69">
        <v>312.23500000000001</v>
      </c>
      <c r="M18" s="69">
        <v>31.6</v>
      </c>
      <c r="N18" s="70">
        <v>0</v>
      </c>
      <c r="O18" s="71">
        <v>8793</v>
      </c>
      <c r="P18" s="58">
        <f t="shared" si="2"/>
        <v>8793</v>
      </c>
      <c r="Q18" s="38">
        <v>16</v>
      </c>
      <c r="R18" s="77">
        <f t="shared" si="3"/>
        <v>8392.7491605283285</v>
      </c>
      <c r="S18" s="73">
        <f>'Mérida oeste'!F21*1000000</f>
        <v>35138.762185300002</v>
      </c>
      <c r="T18" s="74">
        <f t="shared" si="9"/>
        <v>943.09322316856822</v>
      </c>
      <c r="V18" s="78">
        <f t="shared" si="4"/>
        <v>8793</v>
      </c>
      <c r="W18" s="79">
        <f t="shared" si="10"/>
        <v>310521.89331000001</v>
      </c>
      <c r="Y18" s="76">
        <f t="shared" si="11"/>
        <v>73.797443368525592</v>
      </c>
      <c r="Z18" s="73">
        <f t="shared" si="12"/>
        <v>308.97513589534293</v>
      </c>
      <c r="AA18" s="74">
        <f t="shared" si="13"/>
        <v>292.8510932261342</v>
      </c>
      <c r="AE18" s="121" t="str">
        <f t="shared" si="5"/>
        <v>100397</v>
      </c>
      <c r="AF18" s="142"/>
      <c r="AG18" s="143"/>
      <c r="AH18" s="144"/>
      <c r="AI18" s="145">
        <f t="shared" si="0"/>
        <v>100397</v>
      </c>
      <c r="AJ18" s="146">
        <f t="shared" si="6"/>
        <v>100397</v>
      </c>
      <c r="AK18" s="122"/>
      <c r="AL18" s="138">
        <f t="shared" si="7"/>
        <v>0</v>
      </c>
      <c r="AM18" s="147">
        <f t="shared" si="7"/>
        <v>8793</v>
      </c>
      <c r="AN18" s="148">
        <f t="shared" si="8"/>
        <v>8793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5</v>
      </c>
      <c r="E19" s="68">
        <v>17</v>
      </c>
      <c r="F19" s="69">
        <v>109190</v>
      </c>
      <c r="G19" s="68">
        <v>0</v>
      </c>
      <c r="H19" s="69">
        <v>570444</v>
      </c>
      <c r="I19" s="68">
        <v>0</v>
      </c>
      <c r="J19" s="68">
        <v>2</v>
      </c>
      <c r="K19" s="68">
        <v>0</v>
      </c>
      <c r="L19" s="69">
        <v>312.18770000000001</v>
      </c>
      <c r="M19" s="69">
        <v>32.6</v>
      </c>
      <c r="N19" s="70">
        <v>0</v>
      </c>
      <c r="O19" s="71">
        <v>7763</v>
      </c>
      <c r="P19" s="58">
        <f t="shared" si="2"/>
        <v>7763</v>
      </c>
      <c r="Q19" s="38">
        <v>17</v>
      </c>
      <c r="R19" s="77">
        <f t="shared" si="3"/>
        <v>8471.9926672876663</v>
      </c>
      <c r="S19" s="73">
        <f>'Mérida oeste'!F22*1000000</f>
        <v>35470.538899400002</v>
      </c>
      <c r="T19" s="74">
        <f t="shared" si="9"/>
        <v>951.99781602311509</v>
      </c>
      <c r="V19" s="78">
        <f t="shared" si="4"/>
        <v>7763</v>
      </c>
      <c r="W19" s="79">
        <f t="shared" si="10"/>
        <v>274147.78321000002</v>
      </c>
      <c r="Y19" s="76">
        <f t="shared" si="11"/>
        <v>65.768079076154152</v>
      </c>
      <c r="Z19" s="73">
        <f t="shared" si="12"/>
        <v>275.35779347604222</v>
      </c>
      <c r="AA19" s="74">
        <f t="shared" si="13"/>
        <v>260.98809088349844</v>
      </c>
      <c r="AE19" s="121" t="str">
        <f t="shared" si="5"/>
        <v>109190</v>
      </c>
      <c r="AF19" s="142"/>
      <c r="AG19" s="143"/>
      <c r="AH19" s="144"/>
      <c r="AI19" s="145">
        <f t="shared" si="0"/>
        <v>109190</v>
      </c>
      <c r="AJ19" s="146">
        <f t="shared" si="6"/>
        <v>109190</v>
      </c>
      <c r="AK19" s="122"/>
      <c r="AL19" s="138">
        <f t="shared" si="7"/>
        <v>0</v>
      </c>
      <c r="AM19" s="147">
        <f t="shared" si="7"/>
        <v>7763</v>
      </c>
      <c r="AN19" s="148">
        <f t="shared" si="8"/>
        <v>7763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5</v>
      </c>
      <c r="E20" s="68">
        <v>18</v>
      </c>
      <c r="F20" s="69">
        <v>116953</v>
      </c>
      <c r="G20" s="68">
        <v>0</v>
      </c>
      <c r="H20" s="69">
        <v>570801</v>
      </c>
      <c r="I20" s="68">
        <v>0</v>
      </c>
      <c r="J20" s="68">
        <v>2</v>
      </c>
      <c r="K20" s="68">
        <v>0</v>
      </c>
      <c r="L20" s="69">
        <v>312.00319999999999</v>
      </c>
      <c r="M20" s="69">
        <v>33</v>
      </c>
      <c r="N20" s="70">
        <v>0</v>
      </c>
      <c r="O20" s="71">
        <v>8508</v>
      </c>
      <c r="P20" s="58">
        <f t="shared" si="2"/>
        <v>8508</v>
      </c>
      <c r="Q20" s="38">
        <v>18</v>
      </c>
      <c r="R20" s="77">
        <f t="shared" si="3"/>
        <v>8317.5642351676706</v>
      </c>
      <c r="S20" s="73">
        <f>'Mérida oeste'!F23*1000000</f>
        <v>34823.977939800003</v>
      </c>
      <c r="T20" s="74">
        <f t="shared" si="9"/>
        <v>934.64469310579113</v>
      </c>
      <c r="V20" s="78">
        <f t="shared" si="4"/>
        <v>8508</v>
      </c>
      <c r="W20" s="79">
        <f t="shared" si="10"/>
        <v>300457.21236</v>
      </c>
      <c r="Y20" s="76">
        <f t="shared" si="11"/>
        <v>70.76583651280653</v>
      </c>
      <c r="Z20" s="73">
        <f t="shared" si="12"/>
        <v>296.28240431181842</v>
      </c>
      <c r="AA20" s="74">
        <f t="shared" si="13"/>
        <v>280.8207390376337</v>
      </c>
      <c r="AE20" s="121" t="str">
        <f t="shared" si="5"/>
        <v>116953</v>
      </c>
      <c r="AF20" s="142"/>
      <c r="AG20" s="143"/>
      <c r="AH20" s="144"/>
      <c r="AI20" s="145">
        <f t="shared" si="0"/>
        <v>116953</v>
      </c>
      <c r="AJ20" s="146">
        <f t="shared" si="6"/>
        <v>116953</v>
      </c>
      <c r="AK20" s="122"/>
      <c r="AL20" s="138">
        <f t="shared" si="7"/>
        <v>0</v>
      </c>
      <c r="AM20" s="147">
        <f t="shared" si="7"/>
        <v>8508</v>
      </c>
      <c r="AN20" s="148">
        <f t="shared" si="8"/>
        <v>8508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5</v>
      </c>
      <c r="E21" s="68">
        <v>19</v>
      </c>
      <c r="F21" s="69">
        <v>125461</v>
      </c>
      <c r="G21" s="68">
        <v>0</v>
      </c>
      <c r="H21" s="69">
        <v>571193</v>
      </c>
      <c r="I21" s="68">
        <v>0</v>
      </c>
      <c r="J21" s="68">
        <v>2</v>
      </c>
      <c r="K21" s="68">
        <v>0</v>
      </c>
      <c r="L21" s="69">
        <v>311.99900000000002</v>
      </c>
      <c r="M21" s="69">
        <v>33.200000000000003</v>
      </c>
      <c r="N21" s="70">
        <v>0</v>
      </c>
      <c r="O21" s="71">
        <v>6356</v>
      </c>
      <c r="P21" s="58">
        <f t="shared" si="2"/>
        <v>6356</v>
      </c>
      <c r="Q21" s="38">
        <v>19</v>
      </c>
      <c r="R21" s="77">
        <f t="shared" si="3"/>
        <v>8355.0852874510365</v>
      </c>
      <c r="S21" s="73">
        <f>'Mérida oeste'!F24*1000000</f>
        <v>34981.071081499998</v>
      </c>
      <c r="T21" s="74">
        <f t="shared" si="9"/>
        <v>938.86093375087296</v>
      </c>
      <c r="V21" s="78">
        <f t="shared" si="4"/>
        <v>6356</v>
      </c>
      <c r="W21" s="79">
        <f t="shared" si="10"/>
        <v>224460.04251999999</v>
      </c>
      <c r="Y21" s="76">
        <f t="shared" si="11"/>
        <v>53.104922087038787</v>
      </c>
      <c r="Z21" s="73">
        <f t="shared" si="12"/>
        <v>222.33968779401397</v>
      </c>
      <c r="AA21" s="74">
        <f t="shared" si="13"/>
        <v>210.73676511008784</v>
      </c>
      <c r="AE21" s="121" t="str">
        <f t="shared" si="5"/>
        <v>125461</v>
      </c>
      <c r="AF21" s="142"/>
      <c r="AG21" s="143"/>
      <c r="AH21" s="144"/>
      <c r="AI21" s="145">
        <f t="shared" si="0"/>
        <v>125461</v>
      </c>
      <c r="AJ21" s="146">
        <f t="shared" si="6"/>
        <v>125461</v>
      </c>
      <c r="AK21" s="122"/>
      <c r="AL21" s="138">
        <f t="shared" si="7"/>
        <v>0</v>
      </c>
      <c r="AM21" s="147">
        <f t="shared" si="7"/>
        <v>6356</v>
      </c>
      <c r="AN21" s="148">
        <f t="shared" si="8"/>
        <v>6356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5</v>
      </c>
      <c r="E22" s="68">
        <v>20</v>
      </c>
      <c r="F22" s="69">
        <v>131817</v>
      </c>
      <c r="G22" s="68">
        <v>0</v>
      </c>
      <c r="H22" s="69">
        <v>571484</v>
      </c>
      <c r="I22" s="68">
        <v>0</v>
      </c>
      <c r="J22" s="68">
        <v>2</v>
      </c>
      <c r="K22" s="68">
        <v>0</v>
      </c>
      <c r="L22" s="69">
        <v>313.48169999999999</v>
      </c>
      <c r="M22" s="69">
        <v>33.200000000000003</v>
      </c>
      <c r="N22" s="70">
        <v>0</v>
      </c>
      <c r="O22" s="71">
        <v>7383</v>
      </c>
      <c r="P22" s="58">
        <f t="shared" si="2"/>
        <v>7383</v>
      </c>
      <c r="Q22" s="38">
        <v>20</v>
      </c>
      <c r="R22" s="77">
        <f t="shared" si="3"/>
        <v>8327.3556610299038</v>
      </c>
      <c r="S22" s="73">
        <f>'Mérida oeste'!F25*1000000</f>
        <v>34864.972681599997</v>
      </c>
      <c r="T22" s="74">
        <f t="shared" si="9"/>
        <v>935.74495562993025</v>
      </c>
      <c r="V22" s="78">
        <f t="shared" si="4"/>
        <v>7383</v>
      </c>
      <c r="W22" s="79">
        <f t="shared" si="10"/>
        <v>260728.20861</v>
      </c>
      <c r="Y22" s="76">
        <f t="shared" si="11"/>
        <v>61.48086684538378</v>
      </c>
      <c r="Z22" s="73">
        <f t="shared" si="12"/>
        <v>257.40809330825277</v>
      </c>
      <c r="AA22" s="74">
        <f t="shared" si="13"/>
        <v>243.97510599723566</v>
      </c>
      <c r="AE22" s="121" t="str">
        <f t="shared" si="5"/>
        <v>131817</v>
      </c>
      <c r="AF22" s="142"/>
      <c r="AG22" s="143"/>
      <c r="AH22" s="144"/>
      <c r="AI22" s="145">
        <f t="shared" si="0"/>
        <v>131817</v>
      </c>
      <c r="AJ22" s="146">
        <f t="shared" si="6"/>
        <v>131817</v>
      </c>
      <c r="AK22" s="122"/>
      <c r="AL22" s="138">
        <f t="shared" si="7"/>
        <v>0</v>
      </c>
      <c r="AM22" s="147">
        <f t="shared" si="7"/>
        <v>7383</v>
      </c>
      <c r="AN22" s="148">
        <f t="shared" si="8"/>
        <v>7383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5</v>
      </c>
      <c r="E23" s="68">
        <v>21</v>
      </c>
      <c r="F23" s="69">
        <v>139200</v>
      </c>
      <c r="G23" s="68">
        <v>0</v>
      </c>
      <c r="H23" s="69">
        <v>571824</v>
      </c>
      <c r="I23" s="68">
        <v>0</v>
      </c>
      <c r="J23" s="68">
        <v>2</v>
      </c>
      <c r="K23" s="68">
        <v>0</v>
      </c>
      <c r="L23" s="69">
        <v>312.42739999999998</v>
      </c>
      <c r="M23" s="69">
        <v>33</v>
      </c>
      <c r="N23" s="70">
        <v>0</v>
      </c>
      <c r="O23" s="71">
        <v>8258</v>
      </c>
      <c r="P23" s="58">
        <f t="shared" si="2"/>
        <v>8258</v>
      </c>
      <c r="Q23" s="38">
        <v>21</v>
      </c>
      <c r="R23" s="77">
        <f t="shared" si="3"/>
        <v>8255.3448516528133</v>
      </c>
      <c r="S23" s="73">
        <f>'Mérida oeste'!F26*1000000</f>
        <v>34563.477824900001</v>
      </c>
      <c r="T23" s="74">
        <f t="shared" si="9"/>
        <v>927.65310098022667</v>
      </c>
      <c r="V23" s="78">
        <f t="shared" si="4"/>
        <v>8258</v>
      </c>
      <c r="W23" s="79">
        <f t="shared" si="10"/>
        <v>291628.54486000002</v>
      </c>
      <c r="Y23" s="76">
        <f t="shared" si="11"/>
        <v>68.172637784948932</v>
      </c>
      <c r="Z23" s="73">
        <f t="shared" si="12"/>
        <v>285.42519987802422</v>
      </c>
      <c r="AA23" s="74">
        <f t="shared" si="13"/>
        <v>270.53012397373016</v>
      </c>
      <c r="AE23" s="121" t="str">
        <f t="shared" si="5"/>
        <v>139200</v>
      </c>
      <c r="AF23" s="142"/>
      <c r="AG23" s="143"/>
      <c r="AH23" s="144"/>
      <c r="AI23" s="145">
        <f t="shared" si="0"/>
        <v>139200</v>
      </c>
      <c r="AJ23" s="146">
        <f t="shared" si="6"/>
        <v>139200</v>
      </c>
      <c r="AK23" s="122"/>
      <c r="AL23" s="138">
        <f t="shared" si="7"/>
        <v>0</v>
      </c>
      <c r="AM23" s="147">
        <f t="shared" si="7"/>
        <v>8258</v>
      </c>
      <c r="AN23" s="148">
        <f t="shared" si="8"/>
        <v>8258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5</v>
      </c>
      <c r="E24" s="68">
        <v>22</v>
      </c>
      <c r="F24" s="69">
        <v>147458</v>
      </c>
      <c r="G24" s="68">
        <v>0</v>
      </c>
      <c r="H24" s="69">
        <v>572205</v>
      </c>
      <c r="I24" s="68">
        <v>0</v>
      </c>
      <c r="J24" s="68">
        <v>2</v>
      </c>
      <c r="K24" s="68">
        <v>0</v>
      </c>
      <c r="L24" s="69">
        <v>311.12169999999998</v>
      </c>
      <c r="M24" s="69">
        <v>33.6</v>
      </c>
      <c r="N24" s="70">
        <v>0</v>
      </c>
      <c r="O24" s="71">
        <v>8264</v>
      </c>
      <c r="P24" s="58">
        <f t="shared" si="2"/>
        <v>8264</v>
      </c>
      <c r="Q24" s="38">
        <v>22</v>
      </c>
      <c r="R24" s="77">
        <f t="shared" si="3"/>
        <v>8252.2941196140255</v>
      </c>
      <c r="S24" s="73">
        <f>'Mérida oeste'!F27*1000000</f>
        <v>34550.705020000001</v>
      </c>
      <c r="T24" s="74">
        <f t="shared" si="9"/>
        <v>927.31029022102803</v>
      </c>
      <c r="V24" s="78">
        <f t="shared" si="4"/>
        <v>8264</v>
      </c>
      <c r="W24" s="79">
        <f t="shared" si="10"/>
        <v>291840.43287999998</v>
      </c>
      <c r="Y24" s="76">
        <f t="shared" si="11"/>
        <v>68.196958604490305</v>
      </c>
      <c r="Z24" s="73">
        <f t="shared" si="12"/>
        <v>285.52702628527999</v>
      </c>
      <c r="AA24" s="74">
        <f t="shared" si="13"/>
        <v>270.62663651218327</v>
      </c>
      <c r="AE24" s="121" t="str">
        <f t="shared" si="5"/>
        <v>147458</v>
      </c>
      <c r="AF24" s="142"/>
      <c r="AG24" s="143"/>
      <c r="AH24" s="144"/>
      <c r="AI24" s="145">
        <f t="shared" si="0"/>
        <v>147458</v>
      </c>
      <c r="AJ24" s="146">
        <f t="shared" si="6"/>
        <v>147458</v>
      </c>
      <c r="AK24" s="122"/>
      <c r="AL24" s="138">
        <f t="shared" si="7"/>
        <v>0</v>
      </c>
      <c r="AM24" s="147">
        <f t="shared" si="7"/>
        <v>8264</v>
      </c>
      <c r="AN24" s="148">
        <f t="shared" si="8"/>
        <v>8264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5</v>
      </c>
      <c r="E25" s="68">
        <v>23</v>
      </c>
      <c r="F25" s="69">
        <v>155722</v>
      </c>
      <c r="G25" s="68">
        <v>0</v>
      </c>
      <c r="H25" s="69">
        <v>572587</v>
      </c>
      <c r="I25" s="68">
        <v>0</v>
      </c>
      <c r="J25" s="68">
        <v>2</v>
      </c>
      <c r="K25" s="68">
        <v>0</v>
      </c>
      <c r="L25" s="69">
        <v>311.51229999999998</v>
      </c>
      <c r="M25" s="69">
        <v>33.5</v>
      </c>
      <c r="N25" s="70">
        <v>0</v>
      </c>
      <c r="O25" s="71">
        <v>8690</v>
      </c>
      <c r="P25" s="58">
        <f t="shared" si="2"/>
        <v>8690</v>
      </c>
      <c r="Q25" s="38">
        <v>23</v>
      </c>
      <c r="R25" s="77">
        <f t="shared" si="3"/>
        <v>8159.1827518391128</v>
      </c>
      <c r="S25" s="73">
        <f>'Mérida oeste'!F28*1000000</f>
        <v>34160.866345399998</v>
      </c>
      <c r="T25" s="74">
        <f t="shared" si="9"/>
        <v>916.8473658241611</v>
      </c>
      <c r="V25" s="78">
        <f t="shared" si="4"/>
        <v>8690</v>
      </c>
      <c r="W25" s="79">
        <f t="shared" si="10"/>
        <v>306884.48229999997</v>
      </c>
      <c r="Y25" s="76">
        <f t="shared" si="11"/>
        <v>70.903298113481895</v>
      </c>
      <c r="Z25" s="73">
        <f t="shared" si="12"/>
        <v>296.85792854152595</v>
      </c>
      <c r="AA25" s="74">
        <f t="shared" si="13"/>
        <v>281.36622920906638</v>
      </c>
      <c r="AE25" s="121" t="str">
        <f t="shared" si="5"/>
        <v>155722</v>
      </c>
      <c r="AF25" s="142"/>
      <c r="AG25" s="143"/>
      <c r="AH25" s="144"/>
      <c r="AI25" s="145">
        <f t="shared" si="0"/>
        <v>155722</v>
      </c>
      <c r="AJ25" s="146">
        <f t="shared" si="6"/>
        <v>155722</v>
      </c>
      <c r="AK25" s="122"/>
      <c r="AL25" s="138">
        <f t="shared" si="7"/>
        <v>0</v>
      </c>
      <c r="AM25" s="147">
        <f t="shared" si="7"/>
        <v>8690</v>
      </c>
      <c r="AN25" s="148">
        <f t="shared" si="8"/>
        <v>8690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5</v>
      </c>
      <c r="E26" s="68">
        <v>24</v>
      </c>
      <c r="F26" s="69">
        <v>164412</v>
      </c>
      <c r="G26" s="68">
        <v>0</v>
      </c>
      <c r="H26" s="69">
        <v>572987</v>
      </c>
      <c r="I26" s="68">
        <v>0</v>
      </c>
      <c r="J26" s="68">
        <v>2</v>
      </c>
      <c r="K26" s="68">
        <v>0</v>
      </c>
      <c r="L26" s="69">
        <v>311.5059</v>
      </c>
      <c r="M26" s="69">
        <v>32.9</v>
      </c>
      <c r="N26" s="70">
        <v>0</v>
      </c>
      <c r="O26" s="71">
        <v>8272</v>
      </c>
      <c r="P26" s="58">
        <f t="shared" si="2"/>
        <v>8272</v>
      </c>
      <c r="Q26" s="38">
        <v>24</v>
      </c>
      <c r="R26" s="77">
        <f t="shared" si="3"/>
        <v>8239.8707610824495</v>
      </c>
      <c r="S26" s="73">
        <f>'Mérida oeste'!F29*1000000</f>
        <v>34498.690902499999</v>
      </c>
      <c r="T26" s="74">
        <f t="shared" si="9"/>
        <v>925.91427742283486</v>
      </c>
      <c r="V26" s="78">
        <f t="shared" si="4"/>
        <v>8272</v>
      </c>
      <c r="W26" s="79">
        <f t="shared" si="10"/>
        <v>292122.95023999998</v>
      </c>
      <c r="Y26" s="76">
        <f t="shared" si="11"/>
        <v>68.16021093567403</v>
      </c>
      <c r="Z26" s="73">
        <f t="shared" si="12"/>
        <v>285.37317114548</v>
      </c>
      <c r="AA26" s="74">
        <f t="shared" si="13"/>
        <v>270.48081039009628</v>
      </c>
      <c r="AE26" s="121" t="str">
        <f t="shared" si="5"/>
        <v>164412</v>
      </c>
      <c r="AF26" s="142"/>
      <c r="AG26" s="143"/>
      <c r="AH26" s="144"/>
      <c r="AI26" s="145">
        <f t="shared" si="0"/>
        <v>164412</v>
      </c>
      <c r="AJ26" s="146">
        <f t="shared" si="6"/>
        <v>164412</v>
      </c>
      <c r="AK26" s="122"/>
      <c r="AL26" s="138">
        <f t="shared" si="7"/>
        <v>0</v>
      </c>
      <c r="AM26" s="147">
        <f t="shared" si="7"/>
        <v>8272</v>
      </c>
      <c r="AN26" s="148">
        <f t="shared" si="8"/>
        <v>8272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5</v>
      </c>
      <c r="E27" s="68">
        <v>25</v>
      </c>
      <c r="F27" s="69">
        <v>172684</v>
      </c>
      <c r="G27" s="68">
        <v>0</v>
      </c>
      <c r="H27" s="69">
        <v>573365</v>
      </c>
      <c r="I27" s="68">
        <v>0</v>
      </c>
      <c r="J27" s="68">
        <v>2</v>
      </c>
      <c r="K27" s="68">
        <v>0</v>
      </c>
      <c r="L27" s="69">
        <v>311.84440000000001</v>
      </c>
      <c r="M27" s="69">
        <v>31.2</v>
      </c>
      <c r="N27" s="70">
        <v>0</v>
      </c>
      <c r="O27" s="71">
        <v>6856</v>
      </c>
      <c r="P27" s="58">
        <f t="shared" si="2"/>
        <v>6856</v>
      </c>
      <c r="Q27" s="38">
        <v>25</v>
      </c>
      <c r="R27" s="77">
        <f t="shared" si="3"/>
        <v>8193.2653247587641</v>
      </c>
      <c r="S27" s="73">
        <f>'Mérida oeste'!F30*1000000</f>
        <v>34303.563261699994</v>
      </c>
      <c r="T27" s="74">
        <f t="shared" si="9"/>
        <v>920.6772245431423</v>
      </c>
      <c r="V27" s="78">
        <f t="shared" si="4"/>
        <v>6856</v>
      </c>
      <c r="W27" s="79">
        <f t="shared" si="10"/>
        <v>242117.37752000001</v>
      </c>
      <c r="Y27" s="76">
        <f t="shared" si="11"/>
        <v>56.173027066546091</v>
      </c>
      <c r="Z27" s="73">
        <f t="shared" si="12"/>
        <v>235.18522972221515</v>
      </c>
      <c r="AA27" s="74">
        <f t="shared" si="13"/>
        <v>222.91195514877782</v>
      </c>
      <c r="AE27" s="121" t="str">
        <f t="shared" si="5"/>
        <v>172684</v>
      </c>
      <c r="AF27" s="142"/>
      <c r="AG27" s="143"/>
      <c r="AH27" s="144"/>
      <c r="AI27" s="145">
        <f t="shared" si="0"/>
        <v>172684</v>
      </c>
      <c r="AJ27" s="146">
        <f t="shared" si="6"/>
        <v>172684</v>
      </c>
      <c r="AK27" s="122"/>
      <c r="AL27" s="138">
        <f t="shared" si="7"/>
        <v>0</v>
      </c>
      <c r="AM27" s="147">
        <f t="shared" si="7"/>
        <v>6856</v>
      </c>
      <c r="AN27" s="148">
        <f t="shared" si="8"/>
        <v>6856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5</v>
      </c>
      <c r="E28" s="68">
        <v>26</v>
      </c>
      <c r="F28" s="69">
        <v>179540</v>
      </c>
      <c r="G28" s="68">
        <v>0</v>
      </c>
      <c r="H28" s="69">
        <v>573679</v>
      </c>
      <c r="I28" s="68">
        <v>0</v>
      </c>
      <c r="J28" s="68">
        <v>2</v>
      </c>
      <c r="K28" s="68">
        <v>0</v>
      </c>
      <c r="L28" s="69">
        <v>312.23410000000001</v>
      </c>
      <c r="M28" s="69">
        <v>31.9</v>
      </c>
      <c r="N28" s="70">
        <v>0</v>
      </c>
      <c r="O28" s="71">
        <v>5270</v>
      </c>
      <c r="P28" s="58">
        <f t="shared" si="2"/>
        <v>5270</v>
      </c>
      <c r="Q28" s="38">
        <v>26</v>
      </c>
      <c r="R28" s="77">
        <f t="shared" si="3"/>
        <v>8209.6315460733731</v>
      </c>
      <c r="S28" s="73">
        <f>'Mérida oeste'!F31*1000000</f>
        <v>34372.085357099997</v>
      </c>
      <c r="T28" s="74">
        <f t="shared" si="9"/>
        <v>922.51629683226497</v>
      </c>
      <c r="V28" s="78">
        <f t="shared" si="4"/>
        <v>5270</v>
      </c>
      <c r="W28" s="79">
        <f t="shared" si="10"/>
        <v>186108.31090000001</v>
      </c>
      <c r="Y28" s="76">
        <f t="shared" si="11"/>
        <v>43.264758247806675</v>
      </c>
      <c r="Z28" s="73">
        <f t="shared" si="12"/>
        <v>181.14088983191698</v>
      </c>
      <c r="AA28" s="74">
        <f t="shared" si="13"/>
        <v>171.68794978117586</v>
      </c>
      <c r="AE28" s="121" t="str">
        <f t="shared" si="5"/>
        <v>179540</v>
      </c>
      <c r="AF28" s="142"/>
      <c r="AG28" s="143"/>
      <c r="AH28" s="144"/>
      <c r="AI28" s="145">
        <f t="shared" si="0"/>
        <v>179540</v>
      </c>
      <c r="AJ28" s="146">
        <f t="shared" si="6"/>
        <v>179540</v>
      </c>
      <c r="AK28" s="122"/>
      <c r="AL28" s="138">
        <f t="shared" si="7"/>
        <v>0</v>
      </c>
      <c r="AM28" s="147">
        <f t="shared" si="7"/>
        <v>5270</v>
      </c>
      <c r="AN28" s="148">
        <f t="shared" si="8"/>
        <v>5270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5</v>
      </c>
      <c r="E29" s="68">
        <v>27</v>
      </c>
      <c r="F29" s="69">
        <v>184810</v>
      </c>
      <c r="G29" s="68">
        <v>0</v>
      </c>
      <c r="H29" s="69">
        <v>573920</v>
      </c>
      <c r="I29" s="68">
        <v>0</v>
      </c>
      <c r="J29" s="68">
        <v>2</v>
      </c>
      <c r="K29" s="68">
        <v>0</v>
      </c>
      <c r="L29" s="69">
        <v>313.00490000000002</v>
      </c>
      <c r="M29" s="69">
        <v>31.6</v>
      </c>
      <c r="N29" s="70">
        <v>0</v>
      </c>
      <c r="O29" s="71">
        <v>7551</v>
      </c>
      <c r="P29" s="58">
        <f t="shared" si="2"/>
        <v>7551</v>
      </c>
      <c r="Q29" s="38">
        <v>27</v>
      </c>
      <c r="R29" s="77">
        <f t="shared" si="3"/>
        <v>8300.6887779927401</v>
      </c>
      <c r="S29" s="73">
        <f>'Mérida oeste'!F32*1000000</f>
        <v>34753.323775700002</v>
      </c>
      <c r="T29" s="74">
        <f t="shared" si="9"/>
        <v>932.74839798304424</v>
      </c>
      <c r="V29" s="78">
        <f t="shared" si="4"/>
        <v>7551</v>
      </c>
      <c r="W29" s="79">
        <f t="shared" si="10"/>
        <v>266661.07316999999</v>
      </c>
      <c r="Y29" s="76">
        <f t="shared" si="11"/>
        <v>62.678500962623175</v>
      </c>
      <c r="Z29" s="73">
        <f t="shared" si="12"/>
        <v>262.42234783031074</v>
      </c>
      <c r="AA29" s="74">
        <f t="shared" si="13"/>
        <v>248.72768880375682</v>
      </c>
      <c r="AE29" s="121" t="str">
        <f t="shared" si="5"/>
        <v>184810</v>
      </c>
      <c r="AF29" s="142"/>
      <c r="AG29" s="143"/>
      <c r="AH29" s="144"/>
      <c r="AI29" s="145">
        <f t="shared" si="0"/>
        <v>184810</v>
      </c>
      <c r="AJ29" s="146">
        <f t="shared" si="6"/>
        <v>184810</v>
      </c>
      <c r="AK29" s="122"/>
      <c r="AL29" s="138">
        <f t="shared" si="7"/>
        <v>0</v>
      </c>
      <c r="AM29" s="147">
        <f t="shared" si="7"/>
        <v>7551</v>
      </c>
      <c r="AN29" s="148">
        <f t="shared" si="8"/>
        <v>7551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5</v>
      </c>
      <c r="E30" s="68">
        <v>28</v>
      </c>
      <c r="F30" s="69">
        <v>192361</v>
      </c>
      <c r="G30" s="68">
        <v>0</v>
      </c>
      <c r="H30" s="69">
        <v>574263</v>
      </c>
      <c r="I30" s="68">
        <v>0</v>
      </c>
      <c r="J30" s="68">
        <v>2</v>
      </c>
      <c r="K30" s="68">
        <v>0</v>
      </c>
      <c r="L30" s="69">
        <v>312.0675</v>
      </c>
      <c r="M30" s="69">
        <v>30.1</v>
      </c>
      <c r="N30" s="70">
        <v>0</v>
      </c>
      <c r="O30" s="71">
        <v>8758</v>
      </c>
      <c r="P30" s="58">
        <f t="shared" si="2"/>
        <v>8758</v>
      </c>
      <c r="Q30" s="38">
        <v>28</v>
      </c>
      <c r="R30" s="77">
        <f t="shared" si="3"/>
        <v>8357.2477819575797</v>
      </c>
      <c r="S30" s="73">
        <f>'Mérida oeste'!F33*1000000</f>
        <v>34990.125013499994</v>
      </c>
      <c r="T30" s="74">
        <f t="shared" si="9"/>
        <v>939.10393325857319</v>
      </c>
      <c r="V30" s="78">
        <f t="shared" si="4"/>
        <v>8758</v>
      </c>
      <c r="W30" s="79">
        <f t="shared" si="10"/>
        <v>309285.87985999999</v>
      </c>
      <c r="Y30" s="76">
        <f t="shared" si="11"/>
        <v>73.192776074384483</v>
      </c>
      <c r="Z30" s="73">
        <f t="shared" si="12"/>
        <v>306.44351486823297</v>
      </c>
      <c r="AA30" s="74">
        <f t="shared" si="13"/>
        <v>290.45158627786452</v>
      </c>
      <c r="AE30" s="121" t="str">
        <f t="shared" si="5"/>
        <v>192361</v>
      </c>
      <c r="AF30" s="142"/>
      <c r="AG30" s="143"/>
      <c r="AH30" s="144"/>
      <c r="AI30" s="145">
        <f t="shared" si="0"/>
        <v>192361</v>
      </c>
      <c r="AJ30" s="146">
        <f t="shared" si="6"/>
        <v>192361</v>
      </c>
      <c r="AK30" s="122"/>
      <c r="AL30" s="138">
        <f t="shared" si="7"/>
        <v>0</v>
      </c>
      <c r="AM30" s="147">
        <f t="shared" si="7"/>
        <v>8758</v>
      </c>
      <c r="AN30" s="148">
        <f t="shared" si="8"/>
        <v>8758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5</v>
      </c>
      <c r="E31" s="68">
        <v>29</v>
      </c>
      <c r="F31" s="69">
        <v>201119</v>
      </c>
      <c r="G31" s="68">
        <v>0</v>
      </c>
      <c r="H31" s="69">
        <v>574660</v>
      </c>
      <c r="I31" s="68">
        <v>0</v>
      </c>
      <c r="J31" s="68">
        <v>2</v>
      </c>
      <c r="K31" s="68">
        <v>0</v>
      </c>
      <c r="L31" s="69">
        <v>312.76760000000002</v>
      </c>
      <c r="M31" s="69">
        <v>30.3</v>
      </c>
      <c r="N31" s="70">
        <v>0</v>
      </c>
      <c r="O31" s="71">
        <v>8183</v>
      </c>
      <c r="P31" s="58">
        <f t="shared" si="2"/>
        <v>8183</v>
      </c>
      <c r="Q31" s="38">
        <v>29</v>
      </c>
      <c r="R31" s="77">
        <f t="shared" si="3"/>
        <v>8188.5432437900072</v>
      </c>
      <c r="S31" s="73">
        <f>'Mérida oeste'!F34*1000000</f>
        <v>34283.7928531</v>
      </c>
      <c r="T31" s="74">
        <f t="shared" si="9"/>
        <v>920.14660430468314</v>
      </c>
      <c r="V31" s="78">
        <f t="shared" si="4"/>
        <v>8183</v>
      </c>
      <c r="W31" s="79">
        <f t="shared" si="10"/>
        <v>288979.94461000001</v>
      </c>
      <c r="Y31" s="76">
        <f t="shared" si="11"/>
        <v>67.006849363933625</v>
      </c>
      <c r="Z31" s="73">
        <f t="shared" si="12"/>
        <v>280.54427691691734</v>
      </c>
      <c r="AA31" s="74">
        <f t="shared" si="13"/>
        <v>265.9039147450469</v>
      </c>
      <c r="AE31" s="121" t="str">
        <f t="shared" si="5"/>
        <v>201119</v>
      </c>
      <c r="AF31" s="142"/>
      <c r="AG31" s="143"/>
      <c r="AH31" s="144"/>
      <c r="AI31" s="145">
        <f t="shared" si="0"/>
        <v>201119</v>
      </c>
      <c r="AJ31" s="146">
        <f t="shared" si="6"/>
        <v>201119</v>
      </c>
      <c r="AK31" s="122"/>
      <c r="AL31" s="138">
        <f t="shared" si="7"/>
        <v>0</v>
      </c>
      <c r="AM31" s="147">
        <f t="shared" si="7"/>
        <v>8183</v>
      </c>
      <c r="AN31" s="148">
        <f t="shared" si="8"/>
        <v>8183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5</v>
      </c>
      <c r="E32" s="68">
        <v>30</v>
      </c>
      <c r="F32" s="69">
        <v>209302</v>
      </c>
      <c r="G32" s="68">
        <v>0</v>
      </c>
      <c r="H32" s="69">
        <v>575034</v>
      </c>
      <c r="I32" s="68">
        <v>0</v>
      </c>
      <c r="J32" s="68">
        <v>2</v>
      </c>
      <c r="K32" s="68">
        <v>0</v>
      </c>
      <c r="L32" s="69">
        <v>311.73</v>
      </c>
      <c r="M32" s="69">
        <v>30.3</v>
      </c>
      <c r="N32" s="70">
        <v>0</v>
      </c>
      <c r="O32" s="71">
        <v>8344</v>
      </c>
      <c r="P32" s="58">
        <f t="shared" si="2"/>
        <v>8344</v>
      </c>
      <c r="Q32" s="38">
        <v>30</v>
      </c>
      <c r="R32" s="77">
        <f t="shared" si="3"/>
        <v>8212.3384157112832</v>
      </c>
      <c r="S32" s="73">
        <f>'Mérida oeste'!F35*1000000</f>
        <v>34383.418478899999</v>
      </c>
      <c r="T32" s="74">
        <f t="shared" si="9"/>
        <v>922.82046777347682</v>
      </c>
      <c r="V32" s="78">
        <f t="shared" si="4"/>
        <v>8344</v>
      </c>
      <c r="W32" s="79">
        <f t="shared" si="10"/>
        <v>294665.60648000002</v>
      </c>
      <c r="Y32" s="76">
        <f t="shared" si="11"/>
        <v>68.523751740694934</v>
      </c>
      <c r="Z32" s="73">
        <f t="shared" si="12"/>
        <v>286.89524378794158</v>
      </c>
      <c r="AA32" s="74">
        <f t="shared" si="13"/>
        <v>271.92345280862884</v>
      </c>
      <c r="AE32" s="121" t="str">
        <f t="shared" si="5"/>
        <v>209302</v>
      </c>
      <c r="AF32" s="142"/>
      <c r="AG32" s="143"/>
      <c r="AH32" s="144"/>
      <c r="AI32" s="145">
        <f t="shared" si="0"/>
        <v>209302</v>
      </c>
      <c r="AJ32" s="146">
        <f t="shared" si="6"/>
        <v>209302</v>
      </c>
      <c r="AK32" s="122"/>
      <c r="AL32" s="138">
        <f t="shared" si="7"/>
        <v>0</v>
      </c>
      <c r="AM32" s="147">
        <f t="shared" si="7"/>
        <v>8344</v>
      </c>
      <c r="AN32" s="148">
        <f t="shared" si="8"/>
        <v>8344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5</v>
      </c>
      <c r="E33" s="68">
        <v>31</v>
      </c>
      <c r="F33" s="69">
        <v>217646</v>
      </c>
      <c r="G33" s="68">
        <v>0</v>
      </c>
      <c r="H33" s="69">
        <v>575414</v>
      </c>
      <c r="I33" s="68">
        <v>0</v>
      </c>
      <c r="J33" s="68">
        <v>2</v>
      </c>
      <c r="K33" s="68">
        <v>0</v>
      </c>
      <c r="L33" s="69">
        <v>311.42419999999998</v>
      </c>
      <c r="M33" s="69">
        <v>30</v>
      </c>
      <c r="N33" s="70">
        <v>0</v>
      </c>
      <c r="O33" s="71">
        <v>7813</v>
      </c>
      <c r="P33" s="58">
        <f t="shared" si="2"/>
        <v>7813</v>
      </c>
      <c r="Q33" s="38">
        <v>31</v>
      </c>
      <c r="R33" s="80">
        <f t="shared" si="3"/>
        <v>8187.3988839447793</v>
      </c>
      <c r="S33" s="81">
        <f>'Mérida oeste'!F36*1000000</f>
        <v>34279.0016473</v>
      </c>
      <c r="T33" s="82">
        <f t="shared" si="9"/>
        <v>920.01801258887485</v>
      </c>
      <c r="V33" s="83">
        <f t="shared" si="4"/>
        <v>7813</v>
      </c>
      <c r="W33" s="84">
        <f t="shared" si="10"/>
        <v>275913.51671</v>
      </c>
      <c r="Y33" s="76">
        <f t="shared" si="11"/>
        <v>63.968147480260555</v>
      </c>
      <c r="Z33" s="73">
        <f t="shared" si="12"/>
        <v>267.82183987035489</v>
      </c>
      <c r="AA33" s="74">
        <f t="shared" si="13"/>
        <v>253.84540528994151</v>
      </c>
      <c r="AE33" s="121" t="str">
        <f t="shared" si="5"/>
        <v>217646</v>
      </c>
      <c r="AF33" s="142"/>
      <c r="AG33" s="143"/>
      <c r="AH33" s="144"/>
      <c r="AI33" s="145">
        <f t="shared" si="0"/>
        <v>217646</v>
      </c>
      <c r="AJ33" s="146">
        <f t="shared" si="6"/>
        <v>217646</v>
      </c>
      <c r="AK33" s="122"/>
      <c r="AL33" s="138">
        <f t="shared" si="7"/>
        <v>0</v>
      </c>
      <c r="AM33" s="150">
        <f t="shared" si="7"/>
        <v>7813</v>
      </c>
      <c r="AN33" s="148">
        <f t="shared" si="8"/>
        <v>7813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2013</v>
      </c>
      <c r="D34" s="87">
        <v>6</v>
      </c>
      <c r="E34" s="87">
        <v>1</v>
      </c>
      <c r="F34" s="88">
        <v>225459</v>
      </c>
      <c r="G34" s="87">
        <v>0</v>
      </c>
      <c r="H34" s="88">
        <v>575767</v>
      </c>
      <c r="I34" s="87">
        <v>0</v>
      </c>
      <c r="J34" s="87">
        <v>2</v>
      </c>
      <c r="K34" s="87">
        <v>0</v>
      </c>
      <c r="L34" s="88">
        <v>314.24079999999998</v>
      </c>
      <c r="M34" s="88">
        <v>30.3</v>
      </c>
      <c r="N34" s="89">
        <v>0</v>
      </c>
      <c r="O34" s="90">
        <v>7739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225459</v>
      </c>
      <c r="AF34" s="151"/>
      <c r="AG34" s="152"/>
      <c r="AH34" s="153"/>
      <c r="AI34" s="154">
        <f t="shared" si="0"/>
        <v>225459</v>
      </c>
      <c r="AJ34" s="155">
        <f t="shared" si="6"/>
        <v>225459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314.24680000000001</v>
      </c>
      <c r="M36" s="101">
        <f>MAX(M3:M34)</f>
        <v>33.6</v>
      </c>
      <c r="N36" s="99" t="s">
        <v>10</v>
      </c>
      <c r="O36" s="101">
        <f>SUM(O3:O33)</f>
        <v>237017</v>
      </c>
      <c r="Q36" s="99" t="s">
        <v>45</v>
      </c>
      <c r="R36" s="102">
        <f>AVERAGE(R3:R33)</f>
        <v>8501.1326533290503</v>
      </c>
      <c r="S36" s="102">
        <f>AVERAGE(S3:S33)</f>
        <v>35592.54219295807</v>
      </c>
      <c r="T36" s="103">
        <f>AVERAGE(T3:T33)</f>
        <v>955.27227625458511</v>
      </c>
      <c r="V36" s="104">
        <f>SUM(V3:V33)</f>
        <v>237017</v>
      </c>
      <c r="W36" s="105">
        <f>SUM(W3:W33)</f>
        <v>8370177.1393899983</v>
      </c>
      <c r="Y36" s="106">
        <f>SUM(Y3:Y33)</f>
        <v>2014.5395552326074</v>
      </c>
      <c r="Z36" s="107">
        <f>SUM(Z3:Z33)</f>
        <v>8434.4742098478819</v>
      </c>
      <c r="AA36" s="108">
        <f>SUM(AA3:AA33)</f>
        <v>7994.3163904886078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5154014</v>
      </c>
      <c r="AK36" s="162" t="s">
        <v>50</v>
      </c>
      <c r="AL36" s="163"/>
      <c r="AM36" s="163"/>
      <c r="AN36" s="161">
        <f>SUM(AN3:AN33)</f>
        <v>-762983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312.3806406249999</v>
      </c>
      <c r="M37" s="109">
        <f>AVERAGE(M3:M34)</f>
        <v>31.35</v>
      </c>
      <c r="N37" s="99" t="s">
        <v>46</v>
      </c>
      <c r="O37" s="110">
        <f>O36*35.31467</f>
        <v>8370177.1393900001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311.05250000000001</v>
      </c>
      <c r="M38" s="110">
        <f>MIN(M3:M34)</f>
        <v>28.4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343.61870468749993</v>
      </c>
      <c r="M44" s="118">
        <f>M37*(1+$L$43)</f>
        <v>34.485000000000007</v>
      </c>
    </row>
    <row r="45" spans="1:42" x14ac:dyDescent="0.2">
      <c r="K45" s="117" t="s">
        <v>59</v>
      </c>
      <c r="L45" s="118">
        <f>L37*(1-$L$43)</f>
        <v>281.14257656249993</v>
      </c>
      <c r="M45" s="118">
        <f>M37*(1-$L$43)</f>
        <v>28.215000000000003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2014-05-08T17:03:43Z</dcterms:modified>
</cp:coreProperties>
</file>