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0275" windowHeight="2760" tabRatio="848" activeTab="4"/>
  </bookViews>
  <sheets>
    <sheet name="Mérida oeste" sheetId="6931" r:id="rId1"/>
    <sheet name="Rotoplas" sheetId="6942" r:id="rId2"/>
    <sheet name="Maseca" sheetId="6936" r:id="rId3"/>
    <sheet name="Barcel" sheetId="6937" r:id="rId4"/>
    <sheet name="Avícola" sheetId="6935" r:id="rId5"/>
  </sheets>
  <calcPr calcId="145621"/>
</workbook>
</file>

<file path=xl/calcChain.xml><?xml version="1.0" encoding="utf-8"?>
<calcChain xmlns="http://schemas.openxmlformats.org/spreadsheetml/2006/main">
  <c r="AG37" i="6935" l="1"/>
  <c r="AG36" i="6935"/>
  <c r="AE34" i="6935"/>
  <c r="AI34" i="6935"/>
  <c r="AJ34" i="6935"/>
  <c r="AL33" i="6935"/>
  <c r="AE33" i="6935"/>
  <c r="AI33" i="6935" s="1"/>
  <c r="AL32" i="6935"/>
  <c r="AE32" i="6935"/>
  <c r="AI32" i="6935"/>
  <c r="AJ32" i="6935" s="1"/>
  <c r="AL31" i="6935"/>
  <c r="AE31" i="6935"/>
  <c r="AI31" i="6935"/>
  <c r="AJ31" i="6935" s="1"/>
  <c r="AL30" i="6935"/>
  <c r="AE30" i="6935"/>
  <c r="AI30" i="6935"/>
  <c r="AJ30" i="6935" s="1"/>
  <c r="AL29" i="6935"/>
  <c r="AE29" i="6935"/>
  <c r="AI29" i="6935" s="1"/>
  <c r="AL28" i="6935"/>
  <c r="AE28" i="6935"/>
  <c r="AI28" i="6935" s="1"/>
  <c r="AL27" i="6935"/>
  <c r="AE27" i="6935"/>
  <c r="AI27" i="6935"/>
  <c r="AJ27" i="6935" s="1"/>
  <c r="AL26" i="6935"/>
  <c r="AE26" i="6935"/>
  <c r="AI26" i="6935"/>
  <c r="AJ26" i="6935" s="1"/>
  <c r="AL25" i="6935"/>
  <c r="AE25" i="6935"/>
  <c r="AI25" i="6935"/>
  <c r="AJ25" i="6935" s="1"/>
  <c r="AL24" i="6935"/>
  <c r="AE24" i="6935"/>
  <c r="AI24" i="6935"/>
  <c r="AJ24" i="6935" s="1"/>
  <c r="AL23" i="6935"/>
  <c r="AE23" i="6935"/>
  <c r="AI23" i="6935"/>
  <c r="AJ23" i="6935" s="1"/>
  <c r="AL22" i="6935"/>
  <c r="AE22" i="6935"/>
  <c r="AI22" i="6935"/>
  <c r="AJ22" i="6935" s="1"/>
  <c r="AL21" i="6935"/>
  <c r="AE21" i="6935"/>
  <c r="AI21" i="6935"/>
  <c r="AJ21" i="6935" s="1"/>
  <c r="AL20" i="6935"/>
  <c r="AE20" i="6935"/>
  <c r="AI20" i="6935"/>
  <c r="AJ20" i="6935" s="1"/>
  <c r="AL19" i="6935"/>
  <c r="AE19" i="6935"/>
  <c r="AI19" i="6935"/>
  <c r="AJ19" i="6935" s="1"/>
  <c r="AL18" i="6935"/>
  <c r="AE18" i="6935"/>
  <c r="AI18" i="6935" s="1"/>
  <c r="AL17" i="6935"/>
  <c r="AE17" i="6935"/>
  <c r="AI17" i="6935"/>
  <c r="AJ17" i="6935" s="1"/>
  <c r="AL16" i="6935"/>
  <c r="AE16" i="6935"/>
  <c r="AI16" i="6935"/>
  <c r="AJ16" i="6935" s="1"/>
  <c r="AL15" i="6935"/>
  <c r="AE15" i="6935"/>
  <c r="AI15" i="6935"/>
  <c r="AJ15" i="6935" s="1"/>
  <c r="AL14" i="6935"/>
  <c r="AE14" i="6935"/>
  <c r="AI14" i="6935"/>
  <c r="AJ14" i="6935" s="1"/>
  <c r="AL13" i="6935"/>
  <c r="AE13" i="6935"/>
  <c r="AI13" i="6935" s="1"/>
  <c r="AL12" i="6935"/>
  <c r="AE12" i="6935"/>
  <c r="AI12" i="6935"/>
  <c r="AJ12" i="6935" s="1"/>
  <c r="AL11" i="6935"/>
  <c r="AE11" i="6935"/>
  <c r="AI11" i="6935" s="1"/>
  <c r="AL10" i="6935"/>
  <c r="AE10" i="6935"/>
  <c r="AI10" i="6935" s="1"/>
  <c r="AL9" i="6935"/>
  <c r="AE9" i="6935"/>
  <c r="AI9" i="6935" s="1"/>
  <c r="AL8" i="6935"/>
  <c r="AE8" i="6935"/>
  <c r="AI8" i="6935" s="1"/>
  <c r="AL7" i="6935"/>
  <c r="AE7" i="6935"/>
  <c r="AI7" i="6935" s="1"/>
  <c r="AL6" i="6935"/>
  <c r="AE6" i="6935"/>
  <c r="AI6" i="6935"/>
  <c r="AJ6" i="6935" s="1"/>
  <c r="AL5" i="6935"/>
  <c r="AE5" i="6935"/>
  <c r="AI5" i="6935" s="1"/>
  <c r="AL4" i="6935"/>
  <c r="AE4" i="6935"/>
  <c r="AI4" i="6935"/>
  <c r="AJ4" i="6935" s="1"/>
  <c r="AL3" i="6935"/>
  <c r="AE3" i="6935"/>
  <c r="AI3" i="6935"/>
  <c r="AJ3" i="6935" s="1"/>
  <c r="AG37" i="6937"/>
  <c r="AG36" i="6937"/>
  <c r="AE34" i="6937"/>
  <c r="AI34" i="6937"/>
  <c r="AL33" i="6937"/>
  <c r="AE33" i="6937"/>
  <c r="AI33" i="6937" s="1"/>
  <c r="AL32" i="6937"/>
  <c r="AE32" i="6937"/>
  <c r="AI32" i="6937" s="1"/>
  <c r="AJ32" i="6937" s="1"/>
  <c r="AL31" i="6937"/>
  <c r="AE31" i="6937"/>
  <c r="AI31" i="6937" s="1"/>
  <c r="AJ31" i="6937" s="1"/>
  <c r="AL30" i="6937"/>
  <c r="AE30" i="6937"/>
  <c r="AI30" i="6937"/>
  <c r="AJ30" i="6937" s="1"/>
  <c r="AL29" i="6937"/>
  <c r="AE29" i="6937"/>
  <c r="AI29" i="6937" s="1"/>
  <c r="AL28" i="6937"/>
  <c r="AE28" i="6937"/>
  <c r="AI28" i="6937" s="1"/>
  <c r="AJ28" i="6937" s="1"/>
  <c r="AL27" i="6937"/>
  <c r="AE27" i="6937"/>
  <c r="AI27" i="6937" s="1"/>
  <c r="AJ27" i="6937" s="1"/>
  <c r="AL26" i="6937"/>
  <c r="AE26" i="6937"/>
  <c r="AI26" i="6937" s="1"/>
  <c r="AL25" i="6937"/>
  <c r="AE25" i="6937"/>
  <c r="AI25" i="6937" s="1"/>
  <c r="AL24" i="6937"/>
  <c r="AE24" i="6937"/>
  <c r="AI24" i="6937" s="1"/>
  <c r="AJ24" i="6937" s="1"/>
  <c r="AL23" i="6937"/>
  <c r="AE23" i="6937"/>
  <c r="AI23" i="6937" s="1"/>
  <c r="AJ23" i="6937" s="1"/>
  <c r="AL22" i="6937"/>
  <c r="AE22" i="6937"/>
  <c r="AI22" i="6937" s="1"/>
  <c r="AL21" i="6937"/>
  <c r="AE21" i="6937"/>
  <c r="AI21" i="6937"/>
  <c r="AJ21" i="6937" s="1"/>
  <c r="AL20" i="6937"/>
  <c r="AE20" i="6937"/>
  <c r="AI20" i="6937" s="1"/>
  <c r="AJ20" i="6937" s="1"/>
  <c r="AL19" i="6937"/>
  <c r="AE19" i="6937"/>
  <c r="AI19" i="6937" s="1"/>
  <c r="AJ19" i="6937" s="1"/>
  <c r="AL18" i="6937"/>
  <c r="AE18" i="6937"/>
  <c r="AI18" i="6937" s="1"/>
  <c r="AM17" i="6937" s="1"/>
  <c r="AN17" i="6937" s="1"/>
  <c r="AO17" i="6937" s="1"/>
  <c r="AL17" i="6937"/>
  <c r="AE17" i="6937"/>
  <c r="AI17" i="6937"/>
  <c r="AJ17" i="6937" s="1"/>
  <c r="AL16" i="6937"/>
  <c r="AE16" i="6937"/>
  <c r="AI16" i="6937" s="1"/>
  <c r="AJ16" i="6937" s="1"/>
  <c r="AL15" i="6937"/>
  <c r="AE15" i="6937"/>
  <c r="AI15" i="6937" s="1"/>
  <c r="AJ15" i="6937" s="1"/>
  <c r="AL14" i="6937"/>
  <c r="AE14" i="6937"/>
  <c r="AI14" i="6937" s="1"/>
  <c r="AL13" i="6937"/>
  <c r="AE13" i="6937"/>
  <c r="AI13" i="6937" s="1"/>
  <c r="AL12" i="6937"/>
  <c r="AE12" i="6937"/>
  <c r="AI12" i="6937" s="1"/>
  <c r="AJ12" i="6937" s="1"/>
  <c r="AL11" i="6937"/>
  <c r="AE11" i="6937"/>
  <c r="AI11" i="6937" s="1"/>
  <c r="AJ11" i="6937" s="1"/>
  <c r="AL10" i="6937"/>
  <c r="AE10" i="6937"/>
  <c r="AI10" i="6937" s="1"/>
  <c r="AL9" i="6937"/>
  <c r="AE9" i="6937"/>
  <c r="AI9" i="6937"/>
  <c r="AJ9" i="6937" s="1"/>
  <c r="AL8" i="6937"/>
  <c r="AE8" i="6937"/>
  <c r="AI8" i="6937" s="1"/>
  <c r="AJ8" i="6937" s="1"/>
  <c r="AL7" i="6937"/>
  <c r="AE7" i="6937"/>
  <c r="AI7" i="6937" s="1"/>
  <c r="AJ7" i="6937" s="1"/>
  <c r="AL6" i="6937"/>
  <c r="AE6" i="6937"/>
  <c r="AI6" i="6937" s="1"/>
  <c r="AL5" i="6937"/>
  <c r="AE5" i="6937"/>
  <c r="AI5" i="6937" s="1"/>
  <c r="AL4" i="6937"/>
  <c r="AE4" i="6937"/>
  <c r="AI4" i="6937" s="1"/>
  <c r="AJ4" i="6937" s="1"/>
  <c r="AL3" i="6937"/>
  <c r="AE3" i="6937"/>
  <c r="AI3" i="6937" s="1"/>
  <c r="AJ3" i="6937" s="1"/>
  <c r="AG37" i="6936"/>
  <c r="AG36" i="6936"/>
  <c r="AE34" i="6936"/>
  <c r="AI34" i="6936" s="1"/>
  <c r="AJ34" i="6936" s="1"/>
  <c r="AL33" i="6936"/>
  <c r="AE33" i="6936"/>
  <c r="AI33" i="6936" s="1"/>
  <c r="AJ33" i="6936" s="1"/>
  <c r="AL32" i="6936"/>
  <c r="AE32" i="6936"/>
  <c r="AI32" i="6936" s="1"/>
  <c r="AJ32" i="6936" s="1"/>
  <c r="AL31" i="6936"/>
  <c r="AE31" i="6936"/>
  <c r="AI31" i="6936" s="1"/>
  <c r="AJ31" i="6936" s="1"/>
  <c r="AL30" i="6936"/>
  <c r="AE30" i="6936"/>
  <c r="AI30" i="6936" s="1"/>
  <c r="AJ30" i="6936" s="1"/>
  <c r="AL29" i="6936"/>
  <c r="AE29" i="6936"/>
  <c r="AI29" i="6936" s="1"/>
  <c r="AL28" i="6936"/>
  <c r="AE28" i="6936"/>
  <c r="AI28" i="6936" s="1"/>
  <c r="AJ28" i="6936" s="1"/>
  <c r="AL27" i="6936"/>
  <c r="AE27" i="6936"/>
  <c r="AI27" i="6936" s="1"/>
  <c r="AJ27" i="6936" s="1"/>
  <c r="AL26" i="6936"/>
  <c r="AE26" i="6936"/>
  <c r="AI26" i="6936" s="1"/>
  <c r="AL25" i="6936"/>
  <c r="AE25" i="6936"/>
  <c r="AI25" i="6936" s="1"/>
  <c r="AJ25" i="6936" s="1"/>
  <c r="AL24" i="6936"/>
  <c r="AE24" i="6936"/>
  <c r="AI24" i="6936" s="1"/>
  <c r="AM23" i="6936" s="1"/>
  <c r="AN23" i="6936" s="1"/>
  <c r="AO23" i="6936" s="1"/>
  <c r="AL23" i="6936"/>
  <c r="AE23" i="6936"/>
  <c r="AI23" i="6936" s="1"/>
  <c r="AJ23" i="6936" s="1"/>
  <c r="AL22" i="6936"/>
  <c r="AE22" i="6936"/>
  <c r="AI22" i="6936" s="1"/>
  <c r="AJ22" i="6936" s="1"/>
  <c r="AL21" i="6936"/>
  <c r="AE21" i="6936"/>
  <c r="AI21" i="6936" s="1"/>
  <c r="AL20" i="6936"/>
  <c r="AE20" i="6936"/>
  <c r="AI20" i="6936" s="1"/>
  <c r="AJ20" i="6936" s="1"/>
  <c r="AL19" i="6936"/>
  <c r="AE19" i="6936"/>
  <c r="AI19" i="6936" s="1"/>
  <c r="AJ19" i="6936" s="1"/>
  <c r="AL18" i="6936"/>
  <c r="AE18" i="6936"/>
  <c r="AI18" i="6936" s="1"/>
  <c r="AL17" i="6936"/>
  <c r="AE17" i="6936"/>
  <c r="AI17" i="6936" s="1"/>
  <c r="AJ17" i="6936" s="1"/>
  <c r="AL16" i="6936"/>
  <c r="AE16" i="6936"/>
  <c r="AI16" i="6936" s="1"/>
  <c r="AJ16" i="6936" s="1"/>
  <c r="AL15" i="6936"/>
  <c r="AE15" i="6936"/>
  <c r="AI15" i="6936" s="1"/>
  <c r="AJ15" i="6936" s="1"/>
  <c r="AL14" i="6936"/>
  <c r="AE14" i="6936"/>
  <c r="AI14" i="6936" s="1"/>
  <c r="AJ14" i="6936" s="1"/>
  <c r="AL13" i="6936"/>
  <c r="AE13" i="6936"/>
  <c r="AI13" i="6936" s="1"/>
  <c r="AM13" i="6936" s="1"/>
  <c r="AN13" i="6936" s="1"/>
  <c r="AO13" i="6936" s="1"/>
  <c r="AL12" i="6936"/>
  <c r="AE12" i="6936"/>
  <c r="AI12" i="6936" s="1"/>
  <c r="AJ12" i="6936"/>
  <c r="AL11" i="6936"/>
  <c r="AE11" i="6936"/>
  <c r="AI11" i="6936" s="1"/>
  <c r="AJ11" i="6936" s="1"/>
  <c r="AL10" i="6936"/>
  <c r="AE10" i="6936"/>
  <c r="AI10" i="6936" s="1"/>
  <c r="AL9" i="6936"/>
  <c r="AE9" i="6936"/>
  <c r="AI9" i="6936" s="1"/>
  <c r="AJ9" i="6936" s="1"/>
  <c r="AL8" i="6936"/>
  <c r="AE8" i="6936"/>
  <c r="AI8" i="6936" s="1"/>
  <c r="AM7" i="6936" s="1"/>
  <c r="AN7" i="6936" s="1"/>
  <c r="AO7" i="6936" s="1"/>
  <c r="AL7" i="6936"/>
  <c r="AE7" i="6936"/>
  <c r="AI7" i="6936" s="1"/>
  <c r="AJ7" i="6936" s="1"/>
  <c r="AL6" i="6936"/>
  <c r="AE6" i="6936"/>
  <c r="AI6" i="6936" s="1"/>
  <c r="AJ6" i="6936" s="1"/>
  <c r="AL5" i="6936"/>
  <c r="AE5" i="6936"/>
  <c r="AI5" i="6936" s="1"/>
  <c r="AL4" i="6936"/>
  <c r="AE4" i="6936"/>
  <c r="AI4" i="6936" s="1"/>
  <c r="AJ4" i="6936" s="1"/>
  <c r="AL3" i="6936"/>
  <c r="AE3" i="6936"/>
  <c r="AI3" i="6936" s="1"/>
  <c r="AJ3" i="6936" s="1"/>
  <c r="AG37" i="6942"/>
  <c r="AG36" i="6942"/>
  <c r="AE34" i="6942"/>
  <c r="AI34" i="6942"/>
  <c r="AJ34" i="6942"/>
  <c r="AL33" i="6942"/>
  <c r="AE33" i="6942"/>
  <c r="AI33" i="6942" s="1"/>
  <c r="AL32" i="6942"/>
  <c r="AE32" i="6942"/>
  <c r="AI32" i="6942" s="1"/>
  <c r="AL31" i="6942"/>
  <c r="AE31" i="6942"/>
  <c r="AI31" i="6942"/>
  <c r="AL30" i="6942"/>
  <c r="AE30" i="6942"/>
  <c r="AI30" i="6942" s="1"/>
  <c r="AL29" i="6942"/>
  <c r="AE29" i="6942"/>
  <c r="AI29" i="6942"/>
  <c r="AJ29" i="6942" s="1"/>
  <c r="AL28" i="6942"/>
  <c r="AE28" i="6942"/>
  <c r="AI28" i="6942" s="1"/>
  <c r="AL27" i="6942"/>
  <c r="AE27" i="6942"/>
  <c r="AI27" i="6942"/>
  <c r="AL26" i="6942"/>
  <c r="AE26" i="6942"/>
  <c r="AI26" i="6942" s="1"/>
  <c r="AL25" i="6942"/>
  <c r="AE25" i="6942"/>
  <c r="AI25" i="6942" s="1"/>
  <c r="AL24" i="6942"/>
  <c r="AE24" i="6942"/>
  <c r="AI24" i="6942"/>
  <c r="AJ24" i="6942" s="1"/>
  <c r="AL23" i="6942"/>
  <c r="AE23" i="6942"/>
  <c r="AI23" i="6942" s="1"/>
  <c r="AL22" i="6942"/>
  <c r="AE22" i="6942"/>
  <c r="AI22" i="6942" s="1"/>
  <c r="AL21" i="6942"/>
  <c r="AE21" i="6942"/>
  <c r="AI21" i="6942"/>
  <c r="AJ21" i="6942" s="1"/>
  <c r="AL20" i="6942"/>
  <c r="AE20" i="6942"/>
  <c r="AI20" i="6942" s="1"/>
  <c r="AL19" i="6942"/>
  <c r="AE19" i="6942"/>
  <c r="AI19" i="6942" s="1"/>
  <c r="AL18" i="6942"/>
  <c r="AE18" i="6942"/>
  <c r="AI18" i="6942"/>
  <c r="AL17" i="6942"/>
  <c r="AE17" i="6942"/>
  <c r="AI17" i="6942"/>
  <c r="AJ17" i="6942"/>
  <c r="AL16" i="6942"/>
  <c r="AE16" i="6942"/>
  <c r="AI16" i="6942" s="1"/>
  <c r="AL15" i="6942"/>
  <c r="AE15" i="6942"/>
  <c r="AI15" i="6942"/>
  <c r="AL14" i="6942"/>
  <c r="AE14" i="6942"/>
  <c r="AI14" i="6942" s="1"/>
  <c r="AL13" i="6942"/>
  <c r="AE13" i="6942"/>
  <c r="AI13" i="6942"/>
  <c r="AJ13" i="6942" s="1"/>
  <c r="AL12" i="6942"/>
  <c r="AE12" i="6942"/>
  <c r="AI12" i="6942"/>
  <c r="AL11" i="6942"/>
  <c r="AE11" i="6942"/>
  <c r="AI11" i="6942" s="1"/>
  <c r="AL10" i="6942"/>
  <c r="AE10" i="6942"/>
  <c r="AI10" i="6942"/>
  <c r="AL9" i="6942"/>
  <c r="AE9" i="6942"/>
  <c r="AI9" i="6942" s="1"/>
  <c r="AL8" i="6942"/>
  <c r="AE8" i="6942"/>
  <c r="AI8" i="6942" s="1"/>
  <c r="AL7" i="6942"/>
  <c r="AE7" i="6942"/>
  <c r="AI7" i="6942"/>
  <c r="AJ7" i="6942" s="1"/>
  <c r="AL6" i="6942"/>
  <c r="AE6" i="6942"/>
  <c r="AI6" i="6942" s="1"/>
  <c r="AL5" i="6942"/>
  <c r="AE5" i="6942"/>
  <c r="AI5" i="6942" s="1"/>
  <c r="AL4" i="6942"/>
  <c r="AE4" i="6942"/>
  <c r="AI4" i="6942"/>
  <c r="AJ4" i="6942" s="1"/>
  <c r="AL3" i="6942"/>
  <c r="AE3" i="6942"/>
  <c r="AI3" i="6942" s="1"/>
  <c r="S33" i="6942"/>
  <c r="S32" i="6942"/>
  <c r="R32" i="6942" s="1"/>
  <c r="S31" i="6942"/>
  <c r="S30" i="6942"/>
  <c r="R30" i="6942" s="1"/>
  <c r="T30" i="6942" s="1"/>
  <c r="S29" i="6942"/>
  <c r="R29" i="6942" s="1"/>
  <c r="T29" i="6942" s="1"/>
  <c r="S28" i="6942"/>
  <c r="S27" i="6942"/>
  <c r="S26" i="6942"/>
  <c r="R26" i="6942" s="1"/>
  <c r="T26" i="6942" s="1"/>
  <c r="S25" i="6942"/>
  <c r="Z25" i="6942" s="1"/>
  <c r="S24" i="6942"/>
  <c r="R24" i="6942" s="1"/>
  <c r="S23" i="6942"/>
  <c r="S22" i="6942"/>
  <c r="R22" i="6942" s="1"/>
  <c r="T22" i="6942" s="1"/>
  <c r="S21" i="6942"/>
  <c r="S20" i="6942"/>
  <c r="S19" i="6942"/>
  <c r="S18" i="6942"/>
  <c r="S17" i="6942"/>
  <c r="Z17" i="6942" s="1"/>
  <c r="S16" i="6942"/>
  <c r="R16" i="6942" s="1"/>
  <c r="S15" i="6942"/>
  <c r="S14" i="6942"/>
  <c r="R14" i="6942" s="1"/>
  <c r="T14" i="6942" s="1"/>
  <c r="S13" i="6942"/>
  <c r="S12" i="6942"/>
  <c r="S11" i="6942"/>
  <c r="S10" i="6942"/>
  <c r="R10" i="6942" s="1"/>
  <c r="S9" i="6942"/>
  <c r="R9" i="6942" s="1"/>
  <c r="S8" i="6942"/>
  <c r="R8" i="6942" s="1"/>
  <c r="S7" i="6942"/>
  <c r="S6" i="6942"/>
  <c r="R6" i="6942" s="1"/>
  <c r="S5" i="6942"/>
  <c r="S4" i="6942"/>
  <c r="R4" i="6942" s="1"/>
  <c r="S3" i="6942"/>
  <c r="R3" i="6942" s="1"/>
  <c r="S33" i="6936"/>
  <c r="S32" i="6936"/>
  <c r="S31" i="6936"/>
  <c r="S30" i="6936"/>
  <c r="S29" i="6936"/>
  <c r="S28" i="6936"/>
  <c r="S27" i="6936"/>
  <c r="S26" i="6936"/>
  <c r="S25" i="6936"/>
  <c r="R25" i="6936" s="1"/>
  <c r="T25" i="6936" s="1"/>
  <c r="S24" i="6936"/>
  <c r="R24" i="6936" s="1"/>
  <c r="T24" i="6936" s="1"/>
  <c r="S23" i="6936"/>
  <c r="S22" i="6936"/>
  <c r="S21" i="6936"/>
  <c r="S20" i="6936"/>
  <c r="R20" i="6936" s="1"/>
  <c r="T20" i="6936" s="1"/>
  <c r="S19" i="6936"/>
  <c r="S18" i="6936"/>
  <c r="R18" i="6936" s="1"/>
  <c r="S17" i="6936"/>
  <c r="S16" i="6936"/>
  <c r="R16" i="6936" s="1"/>
  <c r="T16" i="6936" s="1"/>
  <c r="S15" i="6936"/>
  <c r="S14" i="6936"/>
  <c r="S13" i="6936"/>
  <c r="S12" i="6936"/>
  <c r="S11" i="6936"/>
  <c r="S10" i="6936"/>
  <c r="S9" i="6936"/>
  <c r="Z9" i="6936" s="1"/>
  <c r="S8" i="6936"/>
  <c r="R8" i="6936" s="1"/>
  <c r="T8" i="6936" s="1"/>
  <c r="S7" i="6936"/>
  <c r="S6" i="6936"/>
  <c r="S5" i="6936"/>
  <c r="S4" i="6936"/>
  <c r="S3" i="6936"/>
  <c r="S33" i="6937"/>
  <c r="S32" i="6937"/>
  <c r="S31" i="6937"/>
  <c r="S30" i="6937"/>
  <c r="R30" i="6937" s="1"/>
  <c r="T30" i="6937" s="1"/>
  <c r="S29" i="6937"/>
  <c r="S28" i="6937"/>
  <c r="R28" i="6937" s="1"/>
  <c r="S27" i="6937"/>
  <c r="R27" i="6937" s="1"/>
  <c r="T27" i="6937" s="1"/>
  <c r="S26" i="6937"/>
  <c r="S25" i="6937"/>
  <c r="S24" i="6937"/>
  <c r="R24" i="6937" s="1"/>
  <c r="S23" i="6937"/>
  <c r="S22" i="6937"/>
  <c r="R22" i="6937" s="1"/>
  <c r="S21" i="6937"/>
  <c r="S20" i="6937"/>
  <c r="S19" i="6937"/>
  <c r="S18" i="6937"/>
  <c r="S17" i="6937"/>
  <c r="S16" i="6937"/>
  <c r="R16" i="6937" s="1"/>
  <c r="T16" i="6937" s="1"/>
  <c r="S15" i="6937"/>
  <c r="S14" i="6937"/>
  <c r="R14" i="6937" s="1"/>
  <c r="S13" i="6937"/>
  <c r="S12" i="6937"/>
  <c r="R12" i="6937" s="1"/>
  <c r="S11" i="6937"/>
  <c r="S10" i="6937"/>
  <c r="S9" i="6937"/>
  <c r="S8" i="6937"/>
  <c r="R8" i="6937" s="1"/>
  <c r="S7" i="6937"/>
  <c r="S6" i="6937"/>
  <c r="R6" i="6937" s="1"/>
  <c r="S5" i="6937"/>
  <c r="R5" i="6937" s="1"/>
  <c r="S4" i="6937"/>
  <c r="R4" i="6937" s="1"/>
  <c r="S3" i="6937"/>
  <c r="R3" i="6937" s="1"/>
  <c r="S4" i="6935"/>
  <c r="R4" i="6935" s="1"/>
  <c r="Y4" i="6935" s="1"/>
  <c r="S5" i="6935"/>
  <c r="R5" i="6935" s="1"/>
  <c r="S6" i="6935"/>
  <c r="S7" i="6935"/>
  <c r="S8" i="6935"/>
  <c r="S9" i="6935"/>
  <c r="S10" i="6935"/>
  <c r="S11" i="6935"/>
  <c r="S12" i="6935"/>
  <c r="R12" i="6935" s="1"/>
  <c r="S13" i="6935"/>
  <c r="R13" i="6935" s="1"/>
  <c r="S14" i="6935"/>
  <c r="S15" i="6935"/>
  <c r="S16" i="6935"/>
  <c r="S17" i="6935"/>
  <c r="S18" i="6935"/>
  <c r="S19" i="6935"/>
  <c r="S20" i="6935"/>
  <c r="S21" i="6935"/>
  <c r="S22" i="6935"/>
  <c r="S23" i="6935"/>
  <c r="S24" i="6935"/>
  <c r="S25" i="6935"/>
  <c r="S26" i="6935"/>
  <c r="R26" i="6935" s="1"/>
  <c r="T26" i="6935" s="1"/>
  <c r="S27" i="6935"/>
  <c r="S28" i="6935"/>
  <c r="R28" i="6935" s="1"/>
  <c r="T28" i="6935" s="1"/>
  <c r="S29" i="6935"/>
  <c r="S30" i="6935"/>
  <c r="R30" i="6935" s="1"/>
  <c r="T30" i="6935" s="1"/>
  <c r="S31" i="6935"/>
  <c r="R31" i="6935" s="1"/>
  <c r="T31" i="6935" s="1"/>
  <c r="AA31" i="6935" s="1"/>
  <c r="S32" i="6935"/>
  <c r="R32" i="6935" s="1"/>
  <c r="T32" i="6935" s="1"/>
  <c r="S33" i="6935"/>
  <c r="S3" i="6935"/>
  <c r="R3" i="6935" s="1"/>
  <c r="M38" i="6935"/>
  <c r="L38" i="6935"/>
  <c r="M37" i="6935"/>
  <c r="M45" i="6935" s="1"/>
  <c r="L37" i="6935"/>
  <c r="O36" i="6935"/>
  <c r="O37" i="6935" s="1"/>
  <c r="M36" i="6935"/>
  <c r="L36" i="6935"/>
  <c r="E36" i="6935"/>
  <c r="V33" i="6935"/>
  <c r="Z33" i="6935" s="1"/>
  <c r="P33" i="6935"/>
  <c r="V32" i="6935"/>
  <c r="W32" i="6935" s="1"/>
  <c r="P32" i="6935"/>
  <c r="V31" i="6935"/>
  <c r="P31" i="6935"/>
  <c r="V30" i="6935"/>
  <c r="W30" i="6935"/>
  <c r="P30" i="6935"/>
  <c r="V29" i="6935"/>
  <c r="P29" i="6935"/>
  <c r="V28" i="6935"/>
  <c r="W28" i="6935" s="1"/>
  <c r="P28" i="6935"/>
  <c r="V27" i="6935"/>
  <c r="P27" i="6935"/>
  <c r="V26" i="6935"/>
  <c r="P26" i="6935"/>
  <c r="V25" i="6935"/>
  <c r="Z25" i="6935" s="1"/>
  <c r="P25" i="6935"/>
  <c r="V24" i="6935"/>
  <c r="W24" i="6935" s="1"/>
  <c r="P24" i="6935"/>
  <c r="V23" i="6935"/>
  <c r="W23" i="6935" s="1"/>
  <c r="P23" i="6935"/>
  <c r="V22" i="6935"/>
  <c r="P22" i="6935"/>
  <c r="V21" i="6935"/>
  <c r="P21" i="6935"/>
  <c r="V20" i="6935"/>
  <c r="W20" i="6935" s="1"/>
  <c r="P20" i="6935"/>
  <c r="V19" i="6935"/>
  <c r="P19" i="6935"/>
  <c r="V18" i="6935"/>
  <c r="P18" i="6935"/>
  <c r="V17" i="6935"/>
  <c r="Z17" i="6935"/>
  <c r="P17" i="6935"/>
  <c r="V16" i="6935"/>
  <c r="W16" i="6935"/>
  <c r="R16" i="6935"/>
  <c r="P16" i="6935"/>
  <c r="V15" i="6935"/>
  <c r="P15" i="6935"/>
  <c r="V14" i="6935"/>
  <c r="W14" i="6935" s="1"/>
  <c r="P14" i="6935"/>
  <c r="V13" i="6935"/>
  <c r="P13" i="6935"/>
  <c r="V12" i="6935"/>
  <c r="W12" i="6935" s="1"/>
  <c r="T12" i="6935"/>
  <c r="P12" i="6935"/>
  <c r="V11" i="6935"/>
  <c r="P11" i="6935"/>
  <c r="V10" i="6935"/>
  <c r="P10" i="6935"/>
  <c r="V9" i="6935"/>
  <c r="Z9" i="6935" s="1"/>
  <c r="P9" i="6935"/>
  <c r="V8" i="6935"/>
  <c r="R8" i="6935"/>
  <c r="T8" i="6935" s="1"/>
  <c r="P8" i="6935"/>
  <c r="V7" i="6935"/>
  <c r="P7" i="6935"/>
  <c r="V6" i="6935"/>
  <c r="P6" i="6935"/>
  <c r="V5" i="6935"/>
  <c r="Z5" i="6935"/>
  <c r="P5" i="6935"/>
  <c r="V4" i="6935"/>
  <c r="W4" i="6935" s="1"/>
  <c r="P4" i="6935"/>
  <c r="V3" i="6935"/>
  <c r="W3" i="6935" s="1"/>
  <c r="P3" i="6935"/>
  <c r="M38" i="6937"/>
  <c r="L38" i="6937"/>
  <c r="M37" i="6937"/>
  <c r="M45" i="6937" s="1"/>
  <c r="L37" i="6937"/>
  <c r="O36" i="6937"/>
  <c r="O37" i="6937" s="1"/>
  <c r="M36" i="6937"/>
  <c r="L36" i="6937"/>
  <c r="E36" i="6937"/>
  <c r="V33" i="6937"/>
  <c r="Z33" i="6937" s="1"/>
  <c r="P33" i="6937"/>
  <c r="V32" i="6937"/>
  <c r="P32" i="6937"/>
  <c r="V31" i="6937"/>
  <c r="P31" i="6937"/>
  <c r="V30" i="6937"/>
  <c r="P30" i="6937"/>
  <c r="V29" i="6937"/>
  <c r="Z29" i="6937" s="1"/>
  <c r="P29" i="6937"/>
  <c r="V28" i="6937"/>
  <c r="P28" i="6937"/>
  <c r="V27" i="6937"/>
  <c r="W27" i="6937" s="1"/>
  <c r="P27" i="6937"/>
  <c r="V26" i="6937"/>
  <c r="W26" i="6937"/>
  <c r="R26" i="6937"/>
  <c r="P26" i="6937"/>
  <c r="V25" i="6937"/>
  <c r="Z25" i="6937" s="1"/>
  <c r="P25" i="6937"/>
  <c r="V24" i="6937"/>
  <c r="W24" i="6937" s="1"/>
  <c r="AA24" i="6937" s="1"/>
  <c r="Y24" i="6937"/>
  <c r="T24" i="6937"/>
  <c r="P24" i="6937"/>
  <c r="V23" i="6937"/>
  <c r="P23" i="6937"/>
  <c r="V22" i="6937"/>
  <c r="Y22" i="6937" s="1"/>
  <c r="W22" i="6937"/>
  <c r="T22" i="6937"/>
  <c r="P22" i="6937"/>
  <c r="V21" i="6937"/>
  <c r="Z21" i="6937"/>
  <c r="P21" i="6937"/>
  <c r="V20" i="6937"/>
  <c r="W20" i="6937" s="1"/>
  <c r="R20" i="6937"/>
  <c r="P20" i="6937"/>
  <c r="V19" i="6937"/>
  <c r="P19" i="6937"/>
  <c r="V18" i="6937"/>
  <c r="W18" i="6937" s="1"/>
  <c r="R18" i="6937"/>
  <c r="P18" i="6937"/>
  <c r="V17" i="6937"/>
  <c r="Z17" i="6937" s="1"/>
  <c r="P17" i="6937"/>
  <c r="V16" i="6937"/>
  <c r="P16" i="6937"/>
  <c r="V15" i="6937"/>
  <c r="W15" i="6937" s="1"/>
  <c r="P15" i="6937"/>
  <c r="V14" i="6937"/>
  <c r="Y14" i="6937" s="1"/>
  <c r="T14" i="6937"/>
  <c r="P14" i="6937"/>
  <c r="V13" i="6937"/>
  <c r="P13" i="6937"/>
  <c r="V12" i="6937"/>
  <c r="W12" i="6937" s="1"/>
  <c r="P12" i="6937"/>
  <c r="V11" i="6937"/>
  <c r="P11" i="6937"/>
  <c r="V10" i="6937"/>
  <c r="W10" i="6937"/>
  <c r="R10" i="6937"/>
  <c r="P10" i="6937"/>
  <c r="V9" i="6937"/>
  <c r="Z9" i="6937" s="1"/>
  <c r="P9" i="6937"/>
  <c r="V8" i="6937"/>
  <c r="W8" i="6937"/>
  <c r="AA8" i="6937" s="1"/>
  <c r="Y8" i="6937"/>
  <c r="T8" i="6937"/>
  <c r="P8" i="6937"/>
  <c r="V7" i="6937"/>
  <c r="P7" i="6937"/>
  <c r="V6" i="6937"/>
  <c r="Y6" i="6937" s="1"/>
  <c r="W6" i="6937"/>
  <c r="T6" i="6937"/>
  <c r="P6" i="6937"/>
  <c r="V5" i="6937"/>
  <c r="P5" i="6937"/>
  <c r="V4" i="6937"/>
  <c r="W4" i="6937" s="1"/>
  <c r="P4" i="6937"/>
  <c r="V3" i="6937"/>
  <c r="P3" i="6937"/>
  <c r="M38" i="6936"/>
  <c r="L38" i="6936"/>
  <c r="M37" i="6936"/>
  <c r="M45" i="6936" s="1"/>
  <c r="L37" i="6936"/>
  <c r="L44" i="6936" s="1"/>
  <c r="O36" i="6936"/>
  <c r="O37" i="6936" s="1"/>
  <c r="M36" i="6936"/>
  <c r="L36" i="6936"/>
  <c r="E36" i="6936"/>
  <c r="V33" i="6936"/>
  <c r="P33" i="6936"/>
  <c r="V32" i="6936"/>
  <c r="W32" i="6936" s="1"/>
  <c r="R32" i="6936"/>
  <c r="P32" i="6936"/>
  <c r="V31" i="6936"/>
  <c r="W31" i="6936" s="1"/>
  <c r="P31" i="6936"/>
  <c r="V30" i="6936"/>
  <c r="W30" i="6936" s="1"/>
  <c r="R30" i="6936"/>
  <c r="T30" i="6936" s="1"/>
  <c r="P30" i="6936"/>
  <c r="V29" i="6936"/>
  <c r="P29" i="6936"/>
  <c r="V28" i="6936"/>
  <c r="P28" i="6936"/>
  <c r="V27" i="6936"/>
  <c r="P27" i="6936"/>
  <c r="V26" i="6936"/>
  <c r="R26" i="6936"/>
  <c r="T26" i="6936" s="1"/>
  <c r="P26" i="6936"/>
  <c r="V25" i="6936"/>
  <c r="W25" i="6936" s="1"/>
  <c r="P25" i="6936"/>
  <c r="V24" i="6936"/>
  <c r="P24" i="6936"/>
  <c r="V23" i="6936"/>
  <c r="P23" i="6936"/>
  <c r="V22" i="6936"/>
  <c r="W22" i="6936" s="1"/>
  <c r="P22" i="6936"/>
  <c r="V21" i="6936"/>
  <c r="P21" i="6936"/>
  <c r="V20" i="6936"/>
  <c r="P20" i="6936"/>
  <c r="V19" i="6936"/>
  <c r="Z19" i="6936" s="1"/>
  <c r="P19" i="6936"/>
  <c r="V18" i="6936"/>
  <c r="P18" i="6936"/>
  <c r="V17" i="6936"/>
  <c r="P17" i="6936"/>
  <c r="V16" i="6936"/>
  <c r="P16" i="6936"/>
  <c r="V15" i="6936"/>
  <c r="P15" i="6936"/>
  <c r="V14" i="6936"/>
  <c r="Z14" i="6936" s="1"/>
  <c r="R14" i="6936"/>
  <c r="T14" i="6936"/>
  <c r="AA14" i="6936" s="1"/>
  <c r="P14" i="6936"/>
  <c r="V13" i="6936"/>
  <c r="P13" i="6936"/>
  <c r="V12" i="6936"/>
  <c r="P12" i="6936"/>
  <c r="V11" i="6936"/>
  <c r="Z11" i="6936"/>
  <c r="P11" i="6936"/>
  <c r="V10" i="6936"/>
  <c r="Z10" i="6936" s="1"/>
  <c r="R10" i="6936"/>
  <c r="P10" i="6936"/>
  <c r="V9" i="6936"/>
  <c r="W9" i="6936" s="1"/>
  <c r="P9" i="6936"/>
  <c r="V8" i="6936"/>
  <c r="W8" i="6936" s="1"/>
  <c r="P8" i="6936"/>
  <c r="V7" i="6936"/>
  <c r="W7" i="6936" s="1"/>
  <c r="P7" i="6936"/>
  <c r="V6" i="6936"/>
  <c r="Y6" i="6936" s="1"/>
  <c r="R6" i="6936"/>
  <c r="T6" i="6936" s="1"/>
  <c r="P6" i="6936"/>
  <c r="V5" i="6936"/>
  <c r="P5" i="6936"/>
  <c r="V4" i="6936"/>
  <c r="W4" i="6936" s="1"/>
  <c r="P4" i="6936"/>
  <c r="V3" i="6936"/>
  <c r="W3" i="6936" s="1"/>
  <c r="P3" i="6936"/>
  <c r="M38" i="6942"/>
  <c r="L38" i="6942"/>
  <c r="M37" i="6942"/>
  <c r="M45" i="6942" s="1"/>
  <c r="L37" i="6942"/>
  <c r="L45" i="6942" s="1"/>
  <c r="O36" i="6942"/>
  <c r="O37" i="6942" s="1"/>
  <c r="M36" i="6942"/>
  <c r="L36" i="6942"/>
  <c r="E36" i="6942"/>
  <c r="V33" i="6942"/>
  <c r="W33" i="6942" s="1"/>
  <c r="P33" i="6942"/>
  <c r="V32" i="6942"/>
  <c r="T32" i="6942"/>
  <c r="P32" i="6942"/>
  <c r="V31" i="6942"/>
  <c r="P31" i="6942"/>
  <c r="V30" i="6942"/>
  <c r="W30" i="6942" s="1"/>
  <c r="AA30" i="6942" s="1"/>
  <c r="P30" i="6942"/>
  <c r="V29" i="6942"/>
  <c r="Z29" i="6942" s="1"/>
  <c r="P29" i="6942"/>
  <c r="V28" i="6942"/>
  <c r="W28" i="6942" s="1"/>
  <c r="R28" i="6942"/>
  <c r="T28" i="6942" s="1"/>
  <c r="P28" i="6942"/>
  <c r="V27" i="6942"/>
  <c r="P27" i="6942"/>
  <c r="V26" i="6942"/>
  <c r="P26" i="6942"/>
  <c r="V25" i="6942"/>
  <c r="P25" i="6942"/>
  <c r="V24" i="6942"/>
  <c r="Z24" i="6942" s="1"/>
  <c r="T24" i="6942"/>
  <c r="P24" i="6942"/>
  <c r="V23" i="6942"/>
  <c r="P23" i="6942"/>
  <c r="V22" i="6942"/>
  <c r="W22" i="6942" s="1"/>
  <c r="AA22" i="6942" s="1"/>
  <c r="P22" i="6942"/>
  <c r="V21" i="6942"/>
  <c r="P21" i="6942"/>
  <c r="V20" i="6942"/>
  <c r="R20" i="6942"/>
  <c r="T20" i="6942" s="1"/>
  <c r="P20" i="6942"/>
  <c r="V19" i="6942"/>
  <c r="Z19" i="6942"/>
  <c r="P19" i="6942"/>
  <c r="V18" i="6942"/>
  <c r="W18" i="6942"/>
  <c r="R18" i="6942"/>
  <c r="P18" i="6942"/>
  <c r="V17" i="6942"/>
  <c r="P17" i="6942"/>
  <c r="W16" i="6942"/>
  <c r="V16" i="6942"/>
  <c r="Z16" i="6942"/>
  <c r="T16" i="6942"/>
  <c r="P16" i="6942"/>
  <c r="V15" i="6942"/>
  <c r="Z15" i="6942" s="1"/>
  <c r="P15" i="6942"/>
  <c r="V14" i="6942"/>
  <c r="P14" i="6942"/>
  <c r="V13" i="6942"/>
  <c r="P13" i="6942"/>
  <c r="W12" i="6942"/>
  <c r="V12" i="6942"/>
  <c r="R12" i="6942"/>
  <c r="T12" i="6942" s="1"/>
  <c r="P12" i="6942"/>
  <c r="V11" i="6942"/>
  <c r="P11" i="6942"/>
  <c r="V10" i="6942"/>
  <c r="W10" i="6942" s="1"/>
  <c r="P10" i="6942"/>
  <c r="V9" i="6942"/>
  <c r="Z9" i="6942"/>
  <c r="P9" i="6942"/>
  <c r="V8" i="6942"/>
  <c r="W8" i="6942" s="1"/>
  <c r="AA8" i="6942" s="1"/>
  <c r="T8" i="6942"/>
  <c r="P8" i="6942"/>
  <c r="V7" i="6942"/>
  <c r="Z7" i="6942" s="1"/>
  <c r="P7" i="6942"/>
  <c r="V6" i="6942"/>
  <c r="W6" i="6942"/>
  <c r="T6" i="6942"/>
  <c r="P6" i="6942"/>
  <c r="V5" i="6942"/>
  <c r="P5" i="6942"/>
  <c r="V4" i="6942"/>
  <c r="W4" i="6942" s="1"/>
  <c r="T4" i="6942"/>
  <c r="AA4" i="6942" s="1"/>
  <c r="P4" i="6942"/>
  <c r="V3" i="6942"/>
  <c r="P3" i="6942"/>
  <c r="E37" i="6931"/>
  <c r="B37" i="6931"/>
  <c r="G38" i="6931"/>
  <c r="E38" i="6931"/>
  <c r="B40" i="6931" s="1"/>
  <c r="B38" i="6931"/>
  <c r="G37" i="6931"/>
  <c r="D37" i="6931"/>
  <c r="C37" i="6931"/>
  <c r="Y12" i="6935"/>
  <c r="Y28" i="6935"/>
  <c r="AA12" i="6935"/>
  <c r="W5" i="6935"/>
  <c r="W7" i="6935"/>
  <c r="R9" i="6935"/>
  <c r="T9" i="6935" s="1"/>
  <c r="W9" i="6935"/>
  <c r="W11" i="6935"/>
  <c r="W13" i="6935"/>
  <c r="W15" i="6935"/>
  <c r="R17" i="6935"/>
  <c r="T17" i="6935" s="1"/>
  <c r="W17" i="6935"/>
  <c r="W19" i="6935"/>
  <c r="R21" i="6935"/>
  <c r="T21" i="6935" s="1"/>
  <c r="AA21" i="6935" s="1"/>
  <c r="W21" i="6935"/>
  <c r="R25" i="6935"/>
  <c r="W25" i="6935"/>
  <c r="W27" i="6935"/>
  <c r="R29" i="6935"/>
  <c r="W29" i="6935"/>
  <c r="W31" i="6935"/>
  <c r="R33" i="6935"/>
  <c r="W33" i="6935"/>
  <c r="W3" i="6937"/>
  <c r="Z3" i="6937"/>
  <c r="W5" i="6937"/>
  <c r="R7" i="6937"/>
  <c r="W7" i="6937"/>
  <c r="R9" i="6937"/>
  <c r="W11" i="6937"/>
  <c r="R13" i="6937"/>
  <c r="T13" i="6937" s="1"/>
  <c r="W13" i="6937"/>
  <c r="R17" i="6937"/>
  <c r="W19" i="6937"/>
  <c r="R21" i="6937"/>
  <c r="W21" i="6937"/>
  <c r="W23" i="6937"/>
  <c r="R25" i="6937"/>
  <c r="R29" i="6937"/>
  <c r="T29" i="6937" s="1"/>
  <c r="W29" i="6937"/>
  <c r="W31" i="6937"/>
  <c r="R33" i="6937"/>
  <c r="T33" i="6937" s="1"/>
  <c r="W33" i="6937"/>
  <c r="R3" i="6936"/>
  <c r="R5" i="6936"/>
  <c r="W5" i="6936"/>
  <c r="R7" i="6936"/>
  <c r="T7" i="6936" s="1"/>
  <c r="R11" i="6936"/>
  <c r="T11" i="6936" s="1"/>
  <c r="AA11" i="6936" s="1"/>
  <c r="W11" i="6936"/>
  <c r="R13" i="6936"/>
  <c r="W13" i="6936"/>
  <c r="R15" i="6936"/>
  <c r="W15" i="6936"/>
  <c r="R17" i="6936"/>
  <c r="T17" i="6936" s="1"/>
  <c r="W17" i="6936"/>
  <c r="R19" i="6936"/>
  <c r="W19" i="6936"/>
  <c r="R21" i="6936"/>
  <c r="T21" i="6936" s="1"/>
  <c r="W21" i="6936"/>
  <c r="R23" i="6936"/>
  <c r="T23" i="6936" s="1"/>
  <c r="AA23" i="6936" s="1"/>
  <c r="W23" i="6936"/>
  <c r="R27" i="6936"/>
  <c r="T27" i="6936" s="1"/>
  <c r="R29" i="6936"/>
  <c r="T29" i="6936" s="1"/>
  <c r="W29" i="6936"/>
  <c r="R33" i="6936"/>
  <c r="T33" i="6936" s="1"/>
  <c r="W33" i="6936"/>
  <c r="Y4" i="6942"/>
  <c r="Y6" i="6942"/>
  <c r="Y8" i="6942"/>
  <c r="Y12" i="6942"/>
  <c r="Y16" i="6942"/>
  <c r="Y24" i="6942"/>
  <c r="Y28" i="6942"/>
  <c r="Y30" i="6942"/>
  <c r="W3" i="6942"/>
  <c r="Z3" i="6942"/>
  <c r="W5" i="6942"/>
  <c r="R7" i="6942"/>
  <c r="T7" i="6942" s="1"/>
  <c r="W7" i="6942"/>
  <c r="T9" i="6942"/>
  <c r="AA9" i="6942" s="1"/>
  <c r="W9" i="6942"/>
  <c r="R11" i="6942"/>
  <c r="T11" i="6942" s="1"/>
  <c r="W13" i="6942"/>
  <c r="R15" i="6942"/>
  <c r="W15" i="6942"/>
  <c r="W17" i="6942"/>
  <c r="R19" i="6942"/>
  <c r="T19" i="6942" s="1"/>
  <c r="W19" i="6942"/>
  <c r="W21" i="6942"/>
  <c r="R23" i="6942"/>
  <c r="T23" i="6942" s="1"/>
  <c r="R25" i="6942"/>
  <c r="T25" i="6942" s="1"/>
  <c r="W25" i="6942"/>
  <c r="W27" i="6942"/>
  <c r="W29" i="6942"/>
  <c r="R31" i="6942"/>
  <c r="T31" i="6942" s="1"/>
  <c r="R33" i="6942"/>
  <c r="T33" i="6942" s="1"/>
  <c r="Y31" i="6935"/>
  <c r="Y21" i="6935"/>
  <c r="Y9" i="6935"/>
  <c r="Y33" i="6937"/>
  <c r="Y29" i="6937"/>
  <c r="T3" i="6936"/>
  <c r="Y33" i="6936"/>
  <c r="Y29" i="6942"/>
  <c r="Y19" i="6942"/>
  <c r="AM3" i="6937"/>
  <c r="AN3" i="6937" s="1"/>
  <c r="AM15" i="6937"/>
  <c r="AN15" i="6937"/>
  <c r="AO15" i="6937"/>
  <c r="AM19" i="6937"/>
  <c r="AN19" i="6937" s="1"/>
  <c r="AO19" i="6937" s="1"/>
  <c r="AM23" i="6937"/>
  <c r="AN23" i="6937" s="1"/>
  <c r="AO23" i="6937" s="1"/>
  <c r="AM27" i="6937"/>
  <c r="AN27" i="6937" s="1"/>
  <c r="AO27" i="6937" s="1"/>
  <c r="AM18" i="6936"/>
  <c r="AN18" i="6936" s="1"/>
  <c r="AO18" i="6936" s="1"/>
  <c r="AM21" i="6936"/>
  <c r="AN21" i="6936" s="1"/>
  <c r="AO21" i="6936" s="1"/>
  <c r="AM26" i="6936"/>
  <c r="AN26" i="6936" s="1"/>
  <c r="AO26" i="6936" s="1"/>
  <c r="AM29" i="6936"/>
  <c r="AN29" i="6936" s="1"/>
  <c r="AO29" i="6936" s="1"/>
  <c r="AM33" i="6936"/>
  <c r="AN33" i="6936" s="1"/>
  <c r="AO33" i="6936" s="1"/>
  <c r="AM11" i="6936"/>
  <c r="AN11" i="6936"/>
  <c r="AO11" i="6936" s="1"/>
  <c r="AM16" i="6936"/>
  <c r="AN16" i="6936" s="1"/>
  <c r="AO16" i="6936" s="1"/>
  <c r="AM15" i="6936"/>
  <c r="AN15" i="6936" s="1"/>
  <c r="AO15" i="6936" s="1"/>
  <c r="AM27" i="6936"/>
  <c r="AN27" i="6936"/>
  <c r="AO27" i="6936" s="1"/>
  <c r="AM32" i="6936"/>
  <c r="AN32" i="6936" s="1"/>
  <c r="AO32" i="6936" s="1"/>
  <c r="AM31" i="6936"/>
  <c r="AN31" i="6936" s="1"/>
  <c r="AO31" i="6936" s="1"/>
  <c r="W12" i="6936"/>
  <c r="W16" i="6936"/>
  <c r="Y16" i="6936"/>
  <c r="W20" i="6936"/>
  <c r="AA20" i="6936" s="1"/>
  <c r="W24" i="6936"/>
  <c r="Y24" i="6936"/>
  <c r="W28" i="6936"/>
  <c r="Z4" i="6936"/>
  <c r="W10" i="6936"/>
  <c r="W14" i="6936"/>
  <c r="Y14" i="6936"/>
  <c r="W18" i="6936"/>
  <c r="Z8" i="6936"/>
  <c r="Z16" i="6936"/>
  <c r="Z20" i="6936"/>
  <c r="W30" i="6937"/>
  <c r="W32" i="6937"/>
  <c r="W6" i="6935"/>
  <c r="W10" i="6935"/>
  <c r="W18" i="6935"/>
  <c r="W22" i="6935"/>
  <c r="W26" i="6935"/>
  <c r="Z21" i="6935"/>
  <c r="Z10" i="6942"/>
  <c r="Z18" i="6942"/>
  <c r="T32" i="6936"/>
  <c r="AA32" i="6936" s="1"/>
  <c r="Z6" i="6937"/>
  <c r="Z8" i="6937"/>
  <c r="Z10" i="6937"/>
  <c r="Z14" i="6937"/>
  <c r="Z18" i="6937"/>
  <c r="Z20" i="6937"/>
  <c r="Z22" i="6937"/>
  <c r="Z24" i="6937"/>
  <c r="Z26" i="6937"/>
  <c r="Z8" i="6935"/>
  <c r="Z16" i="6935"/>
  <c r="Z32" i="6935"/>
  <c r="Z31" i="6935"/>
  <c r="Z29" i="6935"/>
  <c r="AJ33" i="6935" l="1"/>
  <c r="AM32" i="6935"/>
  <c r="AN32" i="6935" s="1"/>
  <c r="AO32" i="6935" s="1"/>
  <c r="AM33" i="6935"/>
  <c r="AN33" i="6935" s="1"/>
  <c r="AO33" i="6935" s="1"/>
  <c r="Y32" i="6935"/>
  <c r="AM31" i="6935"/>
  <c r="AN31" i="6935" s="1"/>
  <c r="AO31" i="6935" s="1"/>
  <c r="AM30" i="6935"/>
  <c r="AN30" i="6935" s="1"/>
  <c r="AO30" i="6935" s="1"/>
  <c r="AJ29" i="6935"/>
  <c r="AM29" i="6935"/>
  <c r="AN29" i="6935" s="1"/>
  <c r="AO29" i="6935" s="1"/>
  <c r="Z28" i="6935"/>
  <c r="AJ28" i="6935"/>
  <c r="AM27" i="6935"/>
  <c r="AN27" i="6935" s="1"/>
  <c r="AO27" i="6935" s="1"/>
  <c r="AM28" i="6935"/>
  <c r="AN28" i="6935" s="1"/>
  <c r="AO28" i="6935" s="1"/>
  <c r="AA26" i="6935"/>
  <c r="AM26" i="6935"/>
  <c r="AN26" i="6935" s="1"/>
  <c r="AO26" i="6935" s="1"/>
  <c r="AM24" i="6935"/>
  <c r="AN24" i="6935" s="1"/>
  <c r="AO24" i="6935" s="1"/>
  <c r="AM25" i="6935"/>
  <c r="AN25" i="6935" s="1"/>
  <c r="AO25" i="6935" s="1"/>
  <c r="AM22" i="6935"/>
  <c r="AN22" i="6935" s="1"/>
  <c r="AO22" i="6935" s="1"/>
  <c r="AM23" i="6935"/>
  <c r="AN23" i="6935" s="1"/>
  <c r="AO23" i="6935" s="1"/>
  <c r="Z22" i="6935"/>
  <c r="AM21" i="6935"/>
  <c r="AN21" i="6935" s="1"/>
  <c r="AO21" i="6935" s="1"/>
  <c r="AM19" i="6935"/>
  <c r="AN19" i="6935" s="1"/>
  <c r="AO19" i="6935" s="1"/>
  <c r="AM20" i="6935"/>
  <c r="AN20" i="6935" s="1"/>
  <c r="AO20" i="6935" s="1"/>
  <c r="Z18" i="6935"/>
  <c r="AJ18" i="6935"/>
  <c r="AM18" i="6935"/>
  <c r="AN18" i="6935" s="1"/>
  <c r="AO18" i="6935" s="1"/>
  <c r="AA17" i="6935"/>
  <c r="AM17" i="6935"/>
  <c r="AN17" i="6935" s="1"/>
  <c r="AO17" i="6935" s="1"/>
  <c r="AM16" i="6935"/>
  <c r="AN16" i="6935" s="1"/>
  <c r="AO16" i="6935" s="1"/>
  <c r="AM15" i="6935"/>
  <c r="AN15" i="6935" s="1"/>
  <c r="AO15" i="6935" s="1"/>
  <c r="AM14" i="6935"/>
  <c r="AN14" i="6935" s="1"/>
  <c r="AO14" i="6935" s="1"/>
  <c r="M44" i="6935"/>
  <c r="AJ13" i="6935"/>
  <c r="AM13" i="6935"/>
  <c r="AN13" i="6935" s="1"/>
  <c r="AO13" i="6935" s="1"/>
  <c r="AM12" i="6935"/>
  <c r="AN12" i="6935" s="1"/>
  <c r="AO12" i="6935" s="1"/>
  <c r="AJ11" i="6935"/>
  <c r="AM11" i="6935"/>
  <c r="AN11" i="6935" s="1"/>
  <c r="AO11" i="6935" s="1"/>
  <c r="AJ10" i="6935"/>
  <c r="AM10" i="6935"/>
  <c r="AN10" i="6935" s="1"/>
  <c r="AO10" i="6935" s="1"/>
  <c r="AJ9" i="6935"/>
  <c r="AM9" i="6935"/>
  <c r="AN9" i="6935" s="1"/>
  <c r="AO9" i="6935" s="1"/>
  <c r="AJ8" i="6935"/>
  <c r="AM8" i="6935"/>
  <c r="AN8" i="6935" s="1"/>
  <c r="AO8" i="6935" s="1"/>
  <c r="AJ7" i="6935"/>
  <c r="AM7" i="6935"/>
  <c r="AN7" i="6935" s="1"/>
  <c r="AO7" i="6935" s="1"/>
  <c r="AM6" i="6935"/>
  <c r="AN6" i="6935" s="1"/>
  <c r="AO6" i="6935" s="1"/>
  <c r="AJ5" i="6935"/>
  <c r="AM5" i="6935"/>
  <c r="AN5" i="6935" s="1"/>
  <c r="AO5" i="6935" s="1"/>
  <c r="V36" i="6935"/>
  <c r="Z4" i="6935"/>
  <c r="AM4" i="6935"/>
  <c r="AN4" i="6935" s="1"/>
  <c r="AO4" i="6935" s="1"/>
  <c r="AM3" i="6935"/>
  <c r="AN3" i="6935" s="1"/>
  <c r="AO3" i="6935" s="1"/>
  <c r="AJ33" i="6937"/>
  <c r="AM32" i="6937"/>
  <c r="AN32" i="6937" s="1"/>
  <c r="AO32" i="6937" s="1"/>
  <c r="AM30" i="6937"/>
  <c r="AN30" i="6937" s="1"/>
  <c r="AO30" i="6937" s="1"/>
  <c r="AM31" i="6937"/>
  <c r="AN31" i="6937" s="1"/>
  <c r="AO31" i="6937" s="1"/>
  <c r="AA30" i="6937"/>
  <c r="AJ29" i="6937"/>
  <c r="AM29" i="6937"/>
  <c r="AN29" i="6937" s="1"/>
  <c r="AO29" i="6937" s="1"/>
  <c r="AM28" i="6937"/>
  <c r="AN28" i="6937" s="1"/>
  <c r="AO28" i="6937" s="1"/>
  <c r="W25" i="6937"/>
  <c r="AJ25" i="6937"/>
  <c r="AM25" i="6937"/>
  <c r="AN25" i="6937" s="1"/>
  <c r="AO25" i="6937" s="1"/>
  <c r="AM24" i="6937"/>
  <c r="AN24" i="6937" s="1"/>
  <c r="AO24" i="6937" s="1"/>
  <c r="AA22" i="6937"/>
  <c r="AJ22" i="6937"/>
  <c r="AM22" i="6937"/>
  <c r="AN22" i="6937" s="1"/>
  <c r="AO22" i="6937" s="1"/>
  <c r="AM20" i="6937"/>
  <c r="AN20" i="6937" s="1"/>
  <c r="AO20" i="6937" s="1"/>
  <c r="AM21" i="6937"/>
  <c r="AN21" i="6937" s="1"/>
  <c r="AO21" i="6937" s="1"/>
  <c r="W17" i="6937"/>
  <c r="AM16" i="6937"/>
  <c r="AN16" i="6937" s="1"/>
  <c r="AO16" i="6937" s="1"/>
  <c r="Z15" i="6937"/>
  <c r="W14" i="6937"/>
  <c r="AJ14" i="6937"/>
  <c r="AM14" i="6937"/>
  <c r="AN14" i="6937" s="1"/>
  <c r="AO14" i="6937" s="1"/>
  <c r="AA13" i="6937"/>
  <c r="AJ13" i="6937"/>
  <c r="AM13" i="6937"/>
  <c r="AN13" i="6937" s="1"/>
  <c r="AO13" i="6937" s="1"/>
  <c r="AM11" i="6937"/>
  <c r="AN11" i="6937" s="1"/>
  <c r="AO11" i="6937" s="1"/>
  <c r="AM12" i="6937"/>
  <c r="AN12" i="6937" s="1"/>
  <c r="AO12" i="6937" s="1"/>
  <c r="W9" i="6937"/>
  <c r="AM8" i="6937"/>
  <c r="AN8" i="6937" s="1"/>
  <c r="AO8" i="6937" s="1"/>
  <c r="AM9" i="6937"/>
  <c r="AN9" i="6937" s="1"/>
  <c r="AO9" i="6937" s="1"/>
  <c r="Z7" i="6937"/>
  <c r="AM7" i="6937"/>
  <c r="AN7" i="6937" s="1"/>
  <c r="AO7" i="6937" s="1"/>
  <c r="AA6" i="6937"/>
  <c r="AJ6" i="6937"/>
  <c r="AM6" i="6937"/>
  <c r="AN6" i="6937" s="1"/>
  <c r="AO6" i="6937" s="1"/>
  <c r="M44" i="6937"/>
  <c r="AJ5" i="6937"/>
  <c r="AM4" i="6937"/>
  <c r="AN4" i="6937" s="1"/>
  <c r="AO4" i="6937" s="1"/>
  <c r="AM5" i="6937"/>
  <c r="AN5" i="6937" s="1"/>
  <c r="AO5" i="6937" s="1"/>
  <c r="Z32" i="6936"/>
  <c r="Y32" i="6936"/>
  <c r="Z31" i="6936"/>
  <c r="Z30" i="6936"/>
  <c r="Z29" i="6936"/>
  <c r="AM24" i="6936"/>
  <c r="AN24" i="6936" s="1"/>
  <c r="AO24" i="6936" s="1"/>
  <c r="AJ24" i="6936"/>
  <c r="Z22" i="6936"/>
  <c r="AM19" i="6936"/>
  <c r="AN19" i="6936" s="1"/>
  <c r="AO19" i="6936" s="1"/>
  <c r="Z13" i="6936"/>
  <c r="M44" i="6936"/>
  <c r="AM8" i="6936"/>
  <c r="AN8" i="6936" s="1"/>
  <c r="AO8" i="6936" s="1"/>
  <c r="AJ8" i="6936"/>
  <c r="W6" i="6936"/>
  <c r="Z6" i="6936"/>
  <c r="AM5" i="6936"/>
  <c r="AN5" i="6936" s="1"/>
  <c r="AO5" i="6936" s="1"/>
  <c r="Z5" i="6936"/>
  <c r="L45" i="6936"/>
  <c r="AM3" i="6936"/>
  <c r="AN3" i="6936" s="1"/>
  <c r="AO3" i="6936" s="1"/>
  <c r="AA3" i="6936"/>
  <c r="AA33" i="6942"/>
  <c r="Z33" i="6942"/>
  <c r="AM33" i="6942"/>
  <c r="AN33" i="6942" s="1"/>
  <c r="AO33" i="6942" s="1"/>
  <c r="AJ33" i="6942"/>
  <c r="AJ32" i="6942"/>
  <c r="AM32" i="6942"/>
  <c r="AN32" i="6942" s="1"/>
  <c r="AO32" i="6942" s="1"/>
  <c r="AM31" i="6942"/>
  <c r="AN31" i="6942" s="1"/>
  <c r="AO31" i="6942" s="1"/>
  <c r="AJ31" i="6942"/>
  <c r="Z30" i="6942"/>
  <c r="AM30" i="6942"/>
  <c r="AN30" i="6942" s="1"/>
  <c r="AO30" i="6942" s="1"/>
  <c r="AJ30" i="6942"/>
  <c r="AA29" i="6942"/>
  <c r="AM29" i="6942"/>
  <c r="AN29" i="6942" s="1"/>
  <c r="AO29" i="6942" s="1"/>
  <c r="AM28" i="6942"/>
  <c r="AN28" i="6942" s="1"/>
  <c r="AO28" i="6942" s="1"/>
  <c r="AJ28" i="6942"/>
  <c r="AM27" i="6942"/>
  <c r="Z27" i="6942"/>
  <c r="AJ27" i="6942"/>
  <c r="AN27" i="6942"/>
  <c r="AO27" i="6942" s="1"/>
  <c r="AJ26" i="6942"/>
  <c r="AM26" i="6942"/>
  <c r="AN26" i="6942" s="1"/>
  <c r="AO26" i="6942" s="1"/>
  <c r="AA25" i="6942"/>
  <c r="AM25" i="6942"/>
  <c r="AN25" i="6942" s="1"/>
  <c r="AO25" i="6942" s="1"/>
  <c r="AJ25" i="6942"/>
  <c r="AM24" i="6942"/>
  <c r="AN24" i="6942" s="1"/>
  <c r="AO24" i="6942" s="1"/>
  <c r="W24" i="6942"/>
  <c r="AA24" i="6942" s="1"/>
  <c r="AM23" i="6942"/>
  <c r="AN23" i="6942" s="1"/>
  <c r="AO23" i="6942" s="1"/>
  <c r="AJ23" i="6942"/>
  <c r="AM21" i="6942"/>
  <c r="AJ22" i="6942"/>
  <c r="AM22" i="6942"/>
  <c r="AN22" i="6942" s="1"/>
  <c r="AO22" i="6942" s="1"/>
  <c r="Z21" i="6942"/>
  <c r="AN21" i="6942"/>
  <c r="AO21" i="6942" s="1"/>
  <c r="AM20" i="6942"/>
  <c r="AN20" i="6942" s="1"/>
  <c r="AO20" i="6942" s="1"/>
  <c r="AJ20" i="6942"/>
  <c r="AA19" i="6942"/>
  <c r="AM19" i="6942"/>
  <c r="AJ19" i="6942"/>
  <c r="AM18" i="6942"/>
  <c r="AN18" i="6942" s="1"/>
  <c r="AO18" i="6942" s="1"/>
  <c r="AN19" i="6942"/>
  <c r="AO19" i="6942" s="1"/>
  <c r="AJ18" i="6942"/>
  <c r="AM17" i="6942"/>
  <c r="AN17" i="6942" s="1"/>
  <c r="AO17" i="6942" s="1"/>
  <c r="AM16" i="6942"/>
  <c r="AN16" i="6942" s="1"/>
  <c r="AO16" i="6942" s="1"/>
  <c r="AJ16" i="6942"/>
  <c r="AM15" i="6942"/>
  <c r="AN15" i="6942" s="1"/>
  <c r="AO15" i="6942" s="1"/>
  <c r="AJ15" i="6942"/>
  <c r="AM13" i="6942"/>
  <c r="AM14" i="6942"/>
  <c r="AN14" i="6942" s="1"/>
  <c r="AO14" i="6942" s="1"/>
  <c r="AJ14" i="6942"/>
  <c r="Z13" i="6942"/>
  <c r="AM12" i="6942"/>
  <c r="AN12" i="6942" s="1"/>
  <c r="AO12" i="6942" s="1"/>
  <c r="AN13" i="6942"/>
  <c r="AO13" i="6942" s="1"/>
  <c r="AJ12" i="6942"/>
  <c r="AM11" i="6942"/>
  <c r="AN11" i="6942" s="1"/>
  <c r="AO11" i="6942" s="1"/>
  <c r="AJ11" i="6942"/>
  <c r="AM10" i="6942"/>
  <c r="AN10" i="6942" s="1"/>
  <c r="AO10" i="6942" s="1"/>
  <c r="AJ10" i="6942"/>
  <c r="Y9" i="6942"/>
  <c r="AM9" i="6942"/>
  <c r="AN9" i="6942" s="1"/>
  <c r="AO9" i="6942" s="1"/>
  <c r="AJ9" i="6942"/>
  <c r="Z8" i="6942"/>
  <c r="AM7" i="6942"/>
  <c r="AN7" i="6942" s="1"/>
  <c r="AO7" i="6942" s="1"/>
  <c r="AM8" i="6942"/>
  <c r="AN8" i="6942" s="1"/>
  <c r="AO8" i="6942" s="1"/>
  <c r="AJ8" i="6942"/>
  <c r="AA6" i="6942"/>
  <c r="AM6" i="6942"/>
  <c r="AN6" i="6942" s="1"/>
  <c r="AO6" i="6942" s="1"/>
  <c r="AJ6" i="6942"/>
  <c r="AJ5" i="6942"/>
  <c r="AM5" i="6942"/>
  <c r="AN5" i="6942" s="1"/>
  <c r="AO5" i="6942" s="1"/>
  <c r="AM4" i="6942"/>
  <c r="AN4" i="6942" s="1"/>
  <c r="AO4" i="6942" s="1"/>
  <c r="M44" i="6942"/>
  <c r="AJ3" i="6942"/>
  <c r="AM3" i="6942"/>
  <c r="AN3" i="6942" s="1"/>
  <c r="AO3" i="6942" s="1"/>
  <c r="R31" i="6936"/>
  <c r="Y30" i="6937"/>
  <c r="Z30" i="6935"/>
  <c r="Y30" i="6935"/>
  <c r="Y30" i="6936"/>
  <c r="Z30" i="6937"/>
  <c r="AA28" i="6942"/>
  <c r="R27" i="6942"/>
  <c r="Z26" i="6942"/>
  <c r="Z25" i="6936"/>
  <c r="Y23" i="6936"/>
  <c r="R22" i="6936"/>
  <c r="Y21" i="6936"/>
  <c r="T18" i="6936"/>
  <c r="AA18" i="6936" s="1"/>
  <c r="Y18" i="6936"/>
  <c r="Z18" i="6936"/>
  <c r="Y17" i="6936"/>
  <c r="AA16" i="6942"/>
  <c r="Z16" i="6937"/>
  <c r="Z14" i="6942"/>
  <c r="Y13" i="6935"/>
  <c r="T13" i="6935"/>
  <c r="AA13" i="6935" s="1"/>
  <c r="Y13" i="6937"/>
  <c r="Z13" i="6937"/>
  <c r="AA12" i="6942"/>
  <c r="Z12" i="6937"/>
  <c r="R9" i="6936"/>
  <c r="Z6" i="6942"/>
  <c r="AA6" i="6936"/>
  <c r="F37" i="6931"/>
  <c r="T5" i="6935"/>
  <c r="Y5" i="6935"/>
  <c r="T5" i="6937"/>
  <c r="AA5" i="6937" s="1"/>
  <c r="Y5" i="6937"/>
  <c r="Z5" i="6937"/>
  <c r="Z4" i="6937"/>
  <c r="T4" i="6935"/>
  <c r="AA4" i="6935" s="1"/>
  <c r="Z4" i="6942"/>
  <c r="Y3" i="6935"/>
  <c r="T3" i="6935"/>
  <c r="Y3" i="6942"/>
  <c r="T3" i="6942"/>
  <c r="Z3" i="6935"/>
  <c r="Y8" i="6936"/>
  <c r="T19" i="6936"/>
  <c r="AA19" i="6936" s="1"/>
  <c r="Y19" i="6936"/>
  <c r="T25" i="6937"/>
  <c r="Y25" i="6937"/>
  <c r="T10" i="6936"/>
  <c r="Y10" i="6936"/>
  <c r="Z26" i="6936"/>
  <c r="Y26" i="6936"/>
  <c r="AO3" i="6937"/>
  <c r="T5" i="6936"/>
  <c r="AA5" i="6936" s="1"/>
  <c r="Y5" i="6936"/>
  <c r="T7" i="6937"/>
  <c r="AA7" i="6937" s="1"/>
  <c r="Y7" i="6937"/>
  <c r="T25" i="6935"/>
  <c r="AA25" i="6935" s="1"/>
  <c r="Y25" i="6935"/>
  <c r="L44" i="6937"/>
  <c r="L45" i="6937"/>
  <c r="AJ10" i="6936"/>
  <c r="AM9" i="6936"/>
  <c r="AN9" i="6936" s="1"/>
  <c r="AO9" i="6936" s="1"/>
  <c r="AJ26" i="6936"/>
  <c r="AM25" i="6936"/>
  <c r="AN25" i="6936" s="1"/>
  <c r="AO25" i="6936" s="1"/>
  <c r="W26" i="6936"/>
  <c r="AM10" i="6936"/>
  <c r="AN10" i="6936" s="1"/>
  <c r="AO10" i="6936" s="1"/>
  <c r="Y25" i="6942"/>
  <c r="Y11" i="6936"/>
  <c r="T29" i="6935"/>
  <c r="AA29" i="6935" s="1"/>
  <c r="Y29" i="6935"/>
  <c r="W11" i="6942"/>
  <c r="AA11" i="6942" s="1"/>
  <c r="Z11" i="6942"/>
  <c r="W14" i="6942"/>
  <c r="AA14" i="6942" s="1"/>
  <c r="Y14" i="6942"/>
  <c r="T18" i="6942"/>
  <c r="AA18" i="6942" s="1"/>
  <c r="Y18" i="6942"/>
  <c r="W20" i="6942"/>
  <c r="AA20" i="6942" s="1"/>
  <c r="Y20" i="6942"/>
  <c r="W31" i="6942"/>
  <c r="AA31" i="6942" s="1"/>
  <c r="Z31" i="6942"/>
  <c r="Y16" i="6937"/>
  <c r="W16" i="6937"/>
  <c r="AA16" i="6937" s="1"/>
  <c r="AJ5" i="6936"/>
  <c r="AM4" i="6936"/>
  <c r="AN4" i="6936" s="1"/>
  <c r="AJ21" i="6936"/>
  <c r="AM20" i="6936"/>
  <c r="AN20" i="6936" s="1"/>
  <c r="AO20" i="6936" s="1"/>
  <c r="AA10" i="6936"/>
  <c r="T15" i="6936"/>
  <c r="AA15" i="6936" s="1"/>
  <c r="Y15" i="6936"/>
  <c r="AJ18" i="6936"/>
  <c r="AM17" i="6936"/>
  <c r="AN17" i="6936" s="1"/>
  <c r="AO17" i="6936" s="1"/>
  <c r="AJ10" i="6937"/>
  <c r="AM10" i="6937"/>
  <c r="AN10" i="6937" s="1"/>
  <c r="AO10" i="6937" s="1"/>
  <c r="AJ18" i="6937"/>
  <c r="AM18" i="6937"/>
  <c r="AN18" i="6937" s="1"/>
  <c r="AO18" i="6937" s="1"/>
  <c r="AJ26" i="6937"/>
  <c r="AM26" i="6937"/>
  <c r="AN26" i="6937" s="1"/>
  <c r="AO26" i="6937" s="1"/>
  <c r="AJ34" i="6937"/>
  <c r="AM33" i="6937"/>
  <c r="AN33" i="6937" s="1"/>
  <c r="AO33" i="6937" s="1"/>
  <c r="AA33" i="6936"/>
  <c r="AA29" i="6936"/>
  <c r="T17" i="6937"/>
  <c r="AA17" i="6937" s="1"/>
  <c r="Y17" i="6937"/>
  <c r="T9" i="6937"/>
  <c r="AA9" i="6937" s="1"/>
  <c r="Y9" i="6937"/>
  <c r="T33" i="6935"/>
  <c r="AA33" i="6935" s="1"/>
  <c r="Y33" i="6935"/>
  <c r="Z23" i="6942"/>
  <c r="Y23" i="6942"/>
  <c r="W23" i="6942"/>
  <c r="W26" i="6942"/>
  <c r="AA26" i="6942" s="1"/>
  <c r="Y26" i="6942"/>
  <c r="AA25" i="6936"/>
  <c r="W28" i="6937"/>
  <c r="Z28" i="6937"/>
  <c r="L44" i="6935"/>
  <c r="L45" i="6935"/>
  <c r="Z27" i="6935"/>
  <c r="R27" i="6935"/>
  <c r="T27" i="6935" s="1"/>
  <c r="AA27" i="6935" s="1"/>
  <c r="Z23" i="6935"/>
  <c r="R23" i="6935"/>
  <c r="Z19" i="6935"/>
  <c r="R19" i="6935"/>
  <c r="Z15" i="6935"/>
  <c r="R15" i="6935"/>
  <c r="Z11" i="6935"/>
  <c r="R11" i="6935"/>
  <c r="Z7" i="6935"/>
  <c r="R7" i="6935"/>
  <c r="S36" i="6935"/>
  <c r="Y3" i="6937"/>
  <c r="T3" i="6937"/>
  <c r="AA3" i="6937" s="1"/>
  <c r="Z11" i="6937"/>
  <c r="R11" i="6937"/>
  <c r="T11" i="6937" s="1"/>
  <c r="AA11" i="6937" s="1"/>
  <c r="Z19" i="6937"/>
  <c r="R19" i="6937"/>
  <c r="R23" i="6937"/>
  <c r="Z23" i="6937"/>
  <c r="AA27" i="6937"/>
  <c r="R31" i="6937"/>
  <c r="Z31" i="6937"/>
  <c r="R4" i="6936"/>
  <c r="S36" i="6936"/>
  <c r="AA8" i="6936"/>
  <c r="Z12" i="6936"/>
  <c r="R12" i="6936"/>
  <c r="AA16" i="6936"/>
  <c r="AA24" i="6936"/>
  <c r="R28" i="6936"/>
  <c r="Z28" i="6936"/>
  <c r="R5" i="6942"/>
  <c r="Z5" i="6942"/>
  <c r="S36" i="6942"/>
  <c r="Z24" i="6936"/>
  <c r="Y20" i="6936"/>
  <c r="R21" i="6942"/>
  <c r="R17" i="6942"/>
  <c r="R13" i="6942"/>
  <c r="T13" i="6942" s="1"/>
  <c r="AA13" i="6942" s="1"/>
  <c r="T21" i="6937"/>
  <c r="AA21" i="6937" s="1"/>
  <c r="Y21" i="6937"/>
  <c r="R15" i="6937"/>
  <c r="T15" i="6937" s="1"/>
  <c r="AA15" i="6937" s="1"/>
  <c r="W32" i="6942"/>
  <c r="AA32" i="6942" s="1"/>
  <c r="Z32" i="6942"/>
  <c r="Y32" i="6942"/>
  <c r="Z27" i="6937"/>
  <c r="Y27" i="6935"/>
  <c r="T10" i="6942"/>
  <c r="AA10" i="6942" s="1"/>
  <c r="Y10" i="6942"/>
  <c r="AJ13" i="6936"/>
  <c r="AM12" i="6936"/>
  <c r="AN12" i="6936" s="1"/>
  <c r="AO12" i="6936" s="1"/>
  <c r="AJ29" i="6936"/>
  <c r="AM28" i="6936"/>
  <c r="AN28" i="6936" s="1"/>
  <c r="AO28" i="6936" s="1"/>
  <c r="AA3" i="6942"/>
  <c r="AA21" i="6936"/>
  <c r="AA17" i="6936"/>
  <c r="T13" i="6936"/>
  <c r="AA13" i="6936" s="1"/>
  <c r="Y13" i="6936"/>
  <c r="AA29" i="6937"/>
  <c r="B39" i="6931"/>
  <c r="V36" i="6942"/>
  <c r="Y11" i="6937"/>
  <c r="V36" i="6937"/>
  <c r="W8" i="6935"/>
  <c r="W36" i="6935" s="1"/>
  <c r="Y8" i="6935"/>
  <c r="T16" i="6935"/>
  <c r="AA16" i="6935" s="1"/>
  <c r="Y16" i="6935"/>
  <c r="Z22" i="6942"/>
  <c r="L44" i="6942"/>
  <c r="AM30" i="6936"/>
  <c r="AN30" i="6936" s="1"/>
  <c r="AO30" i="6936" s="1"/>
  <c r="AM22" i="6936"/>
  <c r="AN22" i="6936" s="1"/>
  <c r="AO22" i="6936" s="1"/>
  <c r="AM14" i="6936"/>
  <c r="AN14" i="6936" s="1"/>
  <c r="AO14" i="6936" s="1"/>
  <c r="AM6" i="6936"/>
  <c r="AN6" i="6936" s="1"/>
  <c r="AO6" i="6936" s="1"/>
  <c r="Y7" i="6942"/>
  <c r="Y7" i="6936"/>
  <c r="Y25" i="6936"/>
  <c r="AA23" i="6942"/>
  <c r="T15" i="6942"/>
  <c r="AA15" i="6942" s="1"/>
  <c r="Y15" i="6942"/>
  <c r="Y22" i="6942"/>
  <c r="AA7" i="6936"/>
  <c r="AA33" i="6937"/>
  <c r="AA3" i="6935"/>
  <c r="Y26" i="6935"/>
  <c r="V36" i="6936"/>
  <c r="Z3" i="6936"/>
  <c r="Y3" i="6936"/>
  <c r="Z27" i="6936"/>
  <c r="W27" i="6936"/>
  <c r="AA27" i="6936" s="1"/>
  <c r="Y27" i="6936"/>
  <c r="Y29" i="6936"/>
  <c r="AA30" i="6936"/>
  <c r="Y17" i="6935"/>
  <c r="AA30" i="6935"/>
  <c r="Z14" i="6935"/>
  <c r="R14" i="6935"/>
  <c r="R10" i="6935"/>
  <c r="Z10" i="6935"/>
  <c r="Z6" i="6935"/>
  <c r="R6" i="6935"/>
  <c r="T6" i="6935" s="1"/>
  <c r="AA6" i="6935" s="1"/>
  <c r="S36" i="6937"/>
  <c r="R32" i="6937"/>
  <c r="Z32" i="6937"/>
  <c r="Z17" i="6936"/>
  <c r="Z21" i="6936"/>
  <c r="Z33" i="6936"/>
  <c r="AA14" i="6937"/>
  <c r="Z13" i="6935"/>
  <c r="AA9" i="6935"/>
  <c r="AA32" i="6935"/>
  <c r="AA28" i="6935"/>
  <c r="Z24" i="6935"/>
  <c r="Z20" i="6935"/>
  <c r="Z7" i="6936"/>
  <c r="Z15" i="6936"/>
  <c r="Z23" i="6936"/>
  <c r="Z12" i="6942"/>
  <c r="Z20" i="6942"/>
  <c r="Z28" i="6942"/>
  <c r="Y13" i="6942"/>
  <c r="Y33" i="6942"/>
  <c r="Y11" i="6942"/>
  <c r="Y31" i="6942"/>
  <c r="Y27" i="6937"/>
  <c r="AA7" i="6942"/>
  <c r="AA5" i="6935"/>
  <c r="Y4" i="6937"/>
  <c r="T4" i="6937"/>
  <c r="Y18" i="6937"/>
  <c r="T18" i="6937"/>
  <c r="AA18" i="6937" s="1"/>
  <c r="Y20" i="6937"/>
  <c r="T20" i="6937"/>
  <c r="AA20" i="6937" s="1"/>
  <c r="Y10" i="6937"/>
  <c r="T10" i="6937"/>
  <c r="AA10" i="6937" s="1"/>
  <c r="Y12" i="6937"/>
  <c r="T12" i="6937"/>
  <c r="AA12" i="6937" s="1"/>
  <c r="Y26" i="6937"/>
  <c r="T26" i="6937"/>
  <c r="AA26" i="6937" s="1"/>
  <c r="Y28" i="6937"/>
  <c r="T28" i="6937"/>
  <c r="Z12" i="6935"/>
  <c r="R18" i="6935"/>
  <c r="R20" i="6935"/>
  <c r="R22" i="6935"/>
  <c r="R24" i="6935"/>
  <c r="Z26" i="6935"/>
  <c r="AJ36" i="6935" l="1"/>
  <c r="AA8" i="6935"/>
  <c r="AN36" i="6935"/>
  <c r="AN37" i="6935" s="1"/>
  <c r="AA25" i="6937"/>
  <c r="AJ36" i="6942"/>
  <c r="AN36" i="6942"/>
  <c r="AN37" i="6942" s="1"/>
  <c r="T31" i="6936"/>
  <c r="AA31" i="6936" s="1"/>
  <c r="Y31" i="6936"/>
  <c r="T27" i="6942"/>
  <c r="AA27" i="6942" s="1"/>
  <c r="Y27" i="6942"/>
  <c r="Y22" i="6936"/>
  <c r="T22" i="6936"/>
  <c r="AA22" i="6936" s="1"/>
  <c r="Z36" i="6936"/>
  <c r="Z36" i="6937"/>
  <c r="Z36" i="6942"/>
  <c r="T9" i="6936"/>
  <c r="AA9" i="6936" s="1"/>
  <c r="Y9" i="6936"/>
  <c r="T17" i="6942"/>
  <c r="AA17" i="6942" s="1"/>
  <c r="Y17" i="6942"/>
  <c r="T10" i="6935"/>
  <c r="AA10" i="6935" s="1"/>
  <c r="Y10" i="6935"/>
  <c r="T28" i="6936"/>
  <c r="AA28" i="6936" s="1"/>
  <c r="Y28" i="6936"/>
  <c r="T23" i="6937"/>
  <c r="AA23" i="6937" s="1"/>
  <c r="Y23" i="6937"/>
  <c r="AJ36" i="6937"/>
  <c r="AO4" i="6936"/>
  <c r="AN36" i="6936"/>
  <c r="AN37" i="6936" s="1"/>
  <c r="AA28" i="6937"/>
  <c r="R36" i="6942"/>
  <c r="T5" i="6942"/>
  <c r="Y5" i="6942"/>
  <c r="R36" i="6937"/>
  <c r="W36" i="6937"/>
  <c r="T32" i="6937"/>
  <c r="AA32" i="6937" s="1"/>
  <c r="Y32" i="6937"/>
  <c r="Y6" i="6935"/>
  <c r="R36" i="6936"/>
  <c r="T12" i="6936"/>
  <c r="AA12" i="6936" s="1"/>
  <c r="Y12" i="6936"/>
  <c r="T4" i="6936"/>
  <c r="Y4" i="6936"/>
  <c r="T11" i="6935"/>
  <c r="AA11" i="6935" s="1"/>
  <c r="Y11" i="6935"/>
  <c r="T19" i="6935"/>
  <c r="AA19" i="6935" s="1"/>
  <c r="Y19" i="6935"/>
  <c r="AN36" i="6937"/>
  <c r="AN37" i="6937" s="1"/>
  <c r="T14" i="6935"/>
  <c r="AA14" i="6935" s="1"/>
  <c r="Y14" i="6935"/>
  <c r="Y15" i="6937"/>
  <c r="T21" i="6942"/>
  <c r="AA21" i="6942" s="1"/>
  <c r="Y21" i="6942"/>
  <c r="T31" i="6937"/>
  <c r="AA31" i="6937" s="1"/>
  <c r="Y31" i="6937"/>
  <c r="Y19" i="6937"/>
  <c r="T19" i="6937"/>
  <c r="AA19" i="6937" s="1"/>
  <c r="T7" i="6935"/>
  <c r="AA7" i="6935" s="1"/>
  <c r="Y7" i="6935"/>
  <c r="T15" i="6935"/>
  <c r="AA15" i="6935" s="1"/>
  <c r="Y15" i="6935"/>
  <c r="T23" i="6935"/>
  <c r="AA23" i="6935" s="1"/>
  <c r="Y23" i="6935"/>
  <c r="AJ36" i="6936"/>
  <c r="W36" i="6942"/>
  <c r="W36" i="6936"/>
  <c r="AA26" i="6936"/>
  <c r="T24" i="6935"/>
  <c r="AA24" i="6935" s="1"/>
  <c r="Y24" i="6935"/>
  <c r="T20" i="6935"/>
  <c r="AA20" i="6935" s="1"/>
  <c r="Y20" i="6935"/>
  <c r="AA4" i="6937"/>
  <c r="Z36" i="6935"/>
  <c r="T22" i="6935"/>
  <c r="AA22" i="6935" s="1"/>
  <c r="Y22" i="6935"/>
  <c r="T18" i="6935"/>
  <c r="Y18" i="6935"/>
  <c r="R36" i="6935"/>
  <c r="AA36" i="6937" l="1"/>
  <c r="Y36" i="6937"/>
  <c r="Y36" i="6936"/>
  <c r="Y36" i="6935"/>
  <c r="AA4" i="6936"/>
  <c r="AA36" i="6936" s="1"/>
  <c r="T36" i="6936"/>
  <c r="T36" i="6937"/>
  <c r="Y36" i="6942"/>
  <c r="AA5" i="6942"/>
  <c r="AA36" i="6942" s="1"/>
  <c r="T36" i="6942"/>
  <c r="AA18" i="6935"/>
  <c r="AA36" i="6935" s="1"/>
  <c r="T36" i="6935"/>
</calcChain>
</file>

<file path=xl/sharedStrings.xml><?xml version="1.0" encoding="utf-8"?>
<sst xmlns="http://schemas.openxmlformats.org/spreadsheetml/2006/main" count="299" uniqueCount="77">
  <si>
    <t>Fecha</t>
  </si>
  <si>
    <t>Día</t>
  </si>
  <si>
    <t>Merida Oeste Reporte Mensual - SCADA</t>
  </si>
  <si>
    <t xml:space="preserve">Desbalance Operativo al Inicio del Mes CFE </t>
  </si>
  <si>
    <t>Kcal</t>
  </si>
  <si>
    <t xml:space="preserve">Desbalance del Mes CFE </t>
  </si>
  <si>
    <t>Volumen           m3</t>
  </si>
  <si>
    <t>Presión         kg/cm2</t>
  </si>
  <si>
    <t xml:space="preserve">     Temp. °C</t>
  </si>
  <si>
    <t>Nominación   Kcal</t>
  </si>
  <si>
    <t>m3</t>
  </si>
  <si>
    <t>días</t>
  </si>
  <si>
    <t>GJoul</t>
  </si>
  <si>
    <t xml:space="preserve">  Energía Total   Gjoul</t>
  </si>
  <si>
    <t xml:space="preserve">Energia Promedio Gjoule/m3 </t>
  </si>
  <si>
    <t>No. Cliente</t>
  </si>
  <si>
    <t>Hora</t>
  </si>
  <si>
    <t>Año</t>
  </si>
  <si>
    <t>Mes</t>
  </si>
  <si>
    <t>Pulsos Corregidos</t>
  </si>
  <si>
    <t>Pulsos No Corregidos</t>
  </si>
  <si>
    <t>Volumen No Corregido en Condición de Falla</t>
  </si>
  <si>
    <t>Pulsos No Corregidos en Condición de Falla</t>
  </si>
  <si>
    <t xml:space="preserve">Promedio de Vol./Pres. /Temp./ kCal </t>
  </si>
  <si>
    <t>Gran Total del Mes</t>
  </si>
  <si>
    <t xml:space="preserve"> </t>
  </si>
  <si>
    <t>Diferencia de la Nominación</t>
  </si>
  <si>
    <t>Porcentaje de Diferencia de la Nom.</t>
  </si>
  <si>
    <t>CFE Desbalance al termino del Mes</t>
  </si>
  <si>
    <t>Volumen Corregido
[ M3 ]</t>
  </si>
  <si>
    <t>Volumen No Corregido
[ M3 ]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</si>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</sst>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_(* #,##0.00_);_(* \(#,##0.00\);_(* &quot;-&quot;??_);_(@_)"/>
    <numFmt numFmtId="171" formatCode="#,##0.000"/>
    <numFmt numFmtId="172" formatCode="#,##0.0000"/>
    <numFmt numFmtId="182" formatCode="_(* #,##0_);_(* \(#,##0\);_(* &quot;-&quot;??_);_(@_)"/>
    <numFmt numFmtId="183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44"/>
      <name val="Arial"/>
      <family val="2"/>
    </font>
    <font>
      <sz val="10"/>
      <color indexed="4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15" fontId="7" fillId="0" borderId="0" xfId="0" applyNumberFormat="1" applyFont="1" applyAlignment="1">
      <alignment horizontal="center"/>
    </xf>
    <xf numFmtId="17" fontId="7" fillId="0" borderId="0" xfId="0" applyNumberFormat="1" applyFont="1" applyAlignment="1" applyProtection="1"/>
    <xf numFmtId="17" fontId="7" fillId="0" borderId="0" xfId="0" applyNumberFormat="1" applyFont="1" applyAlignment="1" applyProtection="1">
      <alignment horizontal="center"/>
    </xf>
    <xf numFmtId="15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6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/>
    <xf numFmtId="4" fontId="6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71" fontId="7" fillId="0" borderId="0" xfId="0" applyNumberFormat="1" applyFont="1" applyAlignment="1" applyProtection="1"/>
    <xf numFmtId="171" fontId="6" fillId="2" borderId="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2" fontId="7" fillId="0" borderId="0" xfId="0" applyNumberFormat="1" applyFont="1" applyAlignment="1" applyProtection="1"/>
    <xf numFmtId="172" fontId="7" fillId="0" borderId="0" xfId="0" applyNumberFormat="1" applyFont="1" applyAlignment="1">
      <alignment horizontal="right"/>
    </xf>
    <xf numFmtId="172" fontId="6" fillId="2" borderId="4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3" fillId="0" borderId="0" xfId="0" applyFont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4" fontId="11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/>
    <xf numFmtId="15" fontId="3" fillId="0" borderId="6" xfId="0" applyNumberFormat="1" applyFont="1" applyBorder="1" applyAlignment="1">
      <alignment wrapText="1"/>
    </xf>
    <xf numFmtId="15" fontId="2" fillId="0" borderId="6" xfId="0" applyNumberFormat="1" applyFont="1" applyBorder="1" applyAlignment="1">
      <alignment wrapText="1"/>
    </xf>
    <xf numFmtId="15" fontId="3" fillId="0" borderId="6" xfId="0" applyNumberFormat="1" applyFont="1" applyBorder="1" applyAlignment="1">
      <alignment wrapText="1" shrinkToFit="1"/>
    </xf>
    <xf numFmtId="172" fontId="3" fillId="0" borderId="4" xfId="0" applyNumberFormat="1" applyFont="1" applyBorder="1" applyAlignment="1">
      <alignment horizontal="center"/>
    </xf>
    <xf numFmtId="0" fontId="0" fillId="5" borderId="0" xfId="0" applyFill="1"/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right"/>
    </xf>
    <xf numFmtId="171" fontId="2" fillId="0" borderId="24" xfId="0" applyNumberFormat="1" applyFont="1" applyFill="1" applyBorder="1" applyAlignment="1">
      <alignment horizontal="center" vertical="center" wrapText="1"/>
    </xf>
    <xf numFmtId="171" fontId="2" fillId="0" borderId="25" xfId="0" applyNumberFormat="1" applyFont="1" applyFill="1" applyBorder="1" applyAlignment="1">
      <alignment horizontal="center" vertical="center" wrapText="1"/>
    </xf>
    <xf numFmtId="171" fontId="2" fillId="7" borderId="11" xfId="0" applyNumberFormat="1" applyFont="1" applyFill="1" applyBorder="1" applyAlignment="1">
      <alignment horizontal="center" vertical="center" wrapText="1"/>
    </xf>
    <xf numFmtId="171" fontId="2" fillId="5" borderId="2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 vertical="center" wrapText="1"/>
    </xf>
    <xf numFmtId="171" fontId="2" fillId="0" borderId="27" xfId="0" applyNumberFormat="1" applyFont="1" applyFill="1" applyBorder="1" applyAlignment="1">
      <alignment horizontal="center" vertical="center" wrapText="1"/>
    </xf>
    <xf numFmtId="171" fontId="2" fillId="7" borderId="7" xfId="0" applyNumberFormat="1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20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5" fontId="3" fillId="5" borderId="18" xfId="1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3" fillId="6" borderId="29" xfId="1" applyNumberFormat="1" applyFont="1" applyFill="1" applyBorder="1" applyAlignment="1">
      <alignment horizontal="center"/>
    </xf>
    <xf numFmtId="165" fontId="14" fillId="5" borderId="0" xfId="0" applyNumberFormat="1" applyFont="1" applyFill="1"/>
    <xf numFmtId="165" fontId="3" fillId="5" borderId="16" xfId="1" applyNumberFormat="1" applyFont="1" applyFill="1" applyBorder="1"/>
    <xf numFmtId="165" fontId="3" fillId="7" borderId="29" xfId="1" applyNumberFormat="1" applyFont="1" applyFill="1" applyBorder="1"/>
    <xf numFmtId="165" fontId="3" fillId="5" borderId="0" xfId="1" applyNumberFormat="1" applyFont="1" applyFill="1"/>
    <xf numFmtId="165" fontId="3" fillId="5" borderId="19" xfId="1" applyNumberFormat="1" applyFont="1" applyFill="1" applyBorder="1"/>
    <xf numFmtId="165" fontId="3" fillId="5" borderId="5" xfId="1" applyNumberFormat="1" applyFont="1" applyFill="1" applyBorder="1"/>
    <xf numFmtId="165" fontId="3" fillId="5" borderId="3" xfId="1" applyNumberFormat="1" applyFont="1" applyFill="1" applyBorder="1"/>
    <xf numFmtId="165" fontId="3" fillId="7" borderId="30" xfId="1" applyNumberFormat="1" applyFont="1" applyFill="1" applyBorder="1"/>
    <xf numFmtId="0" fontId="0" fillId="5" borderId="12" xfId="0" applyFill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3" fillId="5" borderId="4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3" fillId="6" borderId="3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/>
    <xf numFmtId="165" fontId="3" fillId="5" borderId="6" xfId="1" applyNumberFormat="1" applyFont="1" applyFill="1" applyBorder="1"/>
    <xf numFmtId="165" fontId="3" fillId="7" borderId="31" xfId="1" applyNumberFormat="1" applyFont="1" applyFill="1" applyBorder="1"/>
    <xf numFmtId="165" fontId="3" fillId="5" borderId="32" xfId="1" applyNumberFormat="1" applyFont="1" applyFill="1" applyBorder="1"/>
    <xf numFmtId="165" fontId="3" fillId="5" borderId="4" xfId="1" applyNumberFormat="1" applyFont="1" applyFill="1" applyBorder="1"/>
    <xf numFmtId="165" fontId="12" fillId="5" borderId="12" xfId="1" applyNumberFormat="1" applyFont="1" applyFill="1" applyBorder="1"/>
    <xf numFmtId="43" fontId="0" fillId="7" borderId="31" xfId="0" applyNumberFormat="1" applyFill="1" applyBorder="1"/>
    <xf numFmtId="43" fontId="0" fillId="5" borderId="32" xfId="0" applyNumberFormat="1" applyFill="1" applyBorder="1"/>
    <xf numFmtId="165" fontId="12" fillId="5" borderId="13" xfId="1" applyNumberFormat="1" applyFont="1" applyFill="1" applyBorder="1"/>
    <xf numFmtId="165" fontId="3" fillId="5" borderId="33" xfId="1" applyNumberFormat="1" applyFont="1" applyFill="1" applyBorder="1"/>
    <xf numFmtId="165" fontId="3" fillId="7" borderId="34" xfId="1" applyNumberFormat="1" applyFont="1" applyFill="1" applyBorder="1"/>
    <xf numFmtId="43" fontId="0" fillId="7" borderId="34" xfId="0" applyNumberFormat="1" applyFill="1" applyBorder="1"/>
    <xf numFmtId="43" fontId="0" fillId="5" borderId="35" xfId="0" applyNumberFormat="1" applyFill="1" applyBorder="1"/>
    <xf numFmtId="0" fontId="0" fillId="5" borderId="13" xfId="0" applyFill="1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5" fontId="3" fillId="5" borderId="14" xfId="1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165" fontId="3" fillId="8" borderId="34" xfId="1" applyNumberFormat="1" applyFont="1" applyFill="1" applyBorder="1" applyAlignment="1">
      <alignment horizontal="center"/>
    </xf>
    <xf numFmtId="4" fontId="0" fillId="8" borderId="36" xfId="0" applyNumberFormat="1" applyFill="1" applyBorder="1"/>
    <xf numFmtId="165" fontId="3" fillId="8" borderId="37" xfId="1" applyNumberFormat="1" applyFont="1" applyFill="1" applyBorder="1"/>
    <xf numFmtId="165" fontId="3" fillId="8" borderId="38" xfId="1" applyNumberFormat="1" applyFont="1" applyFill="1" applyBorder="1"/>
    <xf numFmtId="43" fontId="0" fillId="8" borderId="38" xfId="0" applyNumberFormat="1" applyFill="1" applyBorder="1"/>
    <xf numFmtId="43" fontId="0" fillId="8" borderId="39" xfId="0" applyNumberFormat="1" applyFill="1" applyBorder="1"/>
    <xf numFmtId="165" fontId="3" fillId="8" borderId="4" xfId="1" applyNumberFormat="1" applyFont="1" applyFill="1" applyBorder="1"/>
    <xf numFmtId="165" fontId="3" fillId="8" borderId="6" xfId="1" applyNumberFormat="1" applyFont="1" applyFill="1" applyBorder="1"/>
    <xf numFmtId="165" fontId="3" fillId="8" borderId="34" xfId="1" applyNumberFormat="1" applyFont="1" applyFill="1" applyBorder="1"/>
    <xf numFmtId="0" fontId="4" fillId="5" borderId="0" xfId="0" applyFont="1" applyFill="1" applyAlignment="1">
      <alignment horizontal="right"/>
    </xf>
    <xf numFmtId="0" fontId="0" fillId="5" borderId="7" xfId="0" applyFill="1" applyBorder="1" applyAlignment="1">
      <alignment horizontal="center"/>
    </xf>
    <xf numFmtId="165" fontId="3" fillId="5" borderId="29" xfId="1" applyNumberFormat="1" applyFont="1" applyFill="1" applyBorder="1"/>
    <xf numFmtId="165" fontId="0" fillId="5" borderId="7" xfId="0" applyNumberFormat="1" applyFill="1" applyBorder="1"/>
    <xf numFmtId="165" fontId="0" fillId="7" borderId="7" xfId="0" applyNumberFormat="1" applyFill="1" applyBorder="1"/>
    <xf numFmtId="43" fontId="0" fillId="7" borderId="7" xfId="0" applyNumberFormat="1" applyFill="1" applyBorder="1"/>
    <xf numFmtId="43" fontId="0" fillId="5" borderId="10" xfId="0" applyNumberFormat="1" applyFill="1" applyBorder="1"/>
    <xf numFmtId="43" fontId="0" fillId="5" borderId="21" xfId="0" applyNumberFormat="1" applyFill="1" applyBorder="1"/>
    <xf numFmtId="43" fontId="0" fillId="5" borderId="8" xfId="0" applyNumberFormat="1" applyFill="1" applyBorder="1"/>
    <xf numFmtId="43" fontId="0" fillId="7" borderId="10" xfId="0" applyNumberFormat="1" applyFill="1" applyBorder="1"/>
    <xf numFmtId="165" fontId="3" fillId="5" borderId="31" xfId="1" applyNumberFormat="1" applyFont="1" applyFill="1" applyBorder="1"/>
    <xf numFmtId="165" fontId="3" fillId="5" borderId="34" xfId="1" applyNumberFormat="1" applyFont="1" applyFill="1" applyBorder="1"/>
    <xf numFmtId="0" fontId="0" fillId="5" borderId="40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15" fillId="5" borderId="0" xfId="0" applyFont="1" applyFill="1"/>
    <xf numFmtId="9" fontId="15" fillId="5" borderId="0" xfId="0" applyNumberFormat="1" applyFont="1" applyFill="1"/>
    <xf numFmtId="0" fontId="15" fillId="5" borderId="0" xfId="0" applyFont="1" applyFill="1" applyAlignment="1">
      <alignment horizontal="right"/>
    </xf>
    <xf numFmtId="165" fontId="15" fillId="5" borderId="0" xfId="1" applyNumberFormat="1" applyFont="1" applyFill="1"/>
    <xf numFmtId="0" fontId="3" fillId="5" borderId="0" xfId="0" applyFont="1" applyFill="1"/>
    <xf numFmtId="15" fontId="0" fillId="5" borderId="0" xfId="0" applyNumberFormat="1" applyFill="1"/>
    <xf numFmtId="0" fontId="16" fillId="9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4" fillId="9" borderId="0" xfId="0" applyNumberFormat="1" applyFont="1" applyFill="1" applyBorder="1" applyAlignment="1" applyProtection="1"/>
    <xf numFmtId="0" fontId="0" fillId="9" borderId="0" xfId="0" applyFill="1"/>
    <xf numFmtId="171" fontId="2" fillId="4" borderId="43" xfId="0" applyNumberFormat="1" applyFont="1" applyFill="1" applyBorder="1" applyAlignment="1" applyProtection="1">
      <alignment horizontal="center" vertical="center" wrapText="1"/>
    </xf>
    <xf numFmtId="171" fontId="2" fillId="4" borderId="44" xfId="0" applyNumberFormat="1" applyFont="1" applyFill="1" applyBorder="1" applyAlignment="1" applyProtection="1">
      <alignment horizontal="center" vertical="center" wrapText="1"/>
    </xf>
    <xf numFmtId="171" fontId="2" fillId="6" borderId="43" xfId="0" applyNumberFormat="1" applyFont="1" applyFill="1" applyBorder="1" applyAlignment="1" applyProtection="1">
      <alignment horizontal="center" vertical="center" wrapText="1"/>
    </xf>
    <xf numFmtId="171" fontId="2" fillId="6" borderId="45" xfId="0" applyNumberFormat="1" applyFont="1" applyFill="1" applyBorder="1" applyAlignment="1" applyProtection="1">
      <alignment horizontal="center" vertical="center" wrapText="1"/>
    </xf>
    <xf numFmtId="171" fontId="2" fillId="4" borderId="46" xfId="0" applyNumberFormat="1" applyFont="1" applyFill="1" applyBorder="1" applyAlignment="1" applyProtection="1">
      <alignment horizontal="center" vertical="center" wrapText="1"/>
    </xf>
    <xf numFmtId="171" fontId="2" fillId="6" borderId="47" xfId="0" applyNumberFormat="1" applyFont="1" applyFill="1" applyBorder="1" applyAlignment="1" applyProtection="1">
      <alignment horizontal="center" vertical="center" wrapText="1"/>
    </xf>
    <xf numFmtId="171" fontId="2" fillId="6" borderId="48" xfId="0" applyNumberFormat="1" applyFont="1" applyFill="1" applyBorder="1" applyAlignment="1" applyProtection="1">
      <alignment horizontal="center" vertical="center" wrapText="1"/>
    </xf>
    <xf numFmtId="171" fontId="2" fillId="4" borderId="49" xfId="0" applyNumberFormat="1" applyFont="1" applyFill="1" applyBorder="1" applyAlignment="1" applyProtection="1">
      <alignment horizontal="center" vertical="center" wrapText="1"/>
    </xf>
    <xf numFmtId="0" fontId="0" fillId="4" borderId="16" xfId="0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horizontal="center"/>
    </xf>
    <xf numFmtId="182" fontId="3" fillId="6" borderId="41" xfId="0" applyNumberFormat="1" applyFont="1" applyFill="1" applyBorder="1" applyAlignment="1" applyProtection="1"/>
    <xf numFmtId="182" fontId="0" fillId="6" borderId="17" xfId="0" applyNumberFormat="1" applyFont="1" applyFill="1" applyBorder="1" applyAlignment="1" applyProtection="1"/>
    <xf numFmtId="182" fontId="3" fillId="4" borderId="50" xfId="0" applyNumberFormat="1" applyFont="1" applyFill="1" applyBorder="1" applyAlignment="1" applyProtection="1"/>
    <xf numFmtId="182" fontId="3" fillId="6" borderId="51" xfId="0" applyNumberFormat="1" applyFont="1" applyFill="1" applyBorder="1" applyAlignment="1" applyProtection="1"/>
    <xf numFmtId="183" fontId="0" fillId="6" borderId="52" xfId="0" applyNumberFormat="1" applyFont="1" applyFill="1" applyBorder="1" applyAlignment="1" applyProtection="1"/>
    <xf numFmtId="183" fontId="0" fillId="4" borderId="50" xfId="0" applyNumberFormat="1" applyFont="1" applyFill="1" applyBorder="1" applyAlignment="1" applyProtection="1"/>
    <xf numFmtId="10" fontId="0" fillId="4" borderId="50" xfId="0" applyNumberFormat="1" applyFont="1" applyFill="1" applyBorder="1" applyAlignment="1" applyProtection="1"/>
    <xf numFmtId="0" fontId="0" fillId="4" borderId="12" xfId="0" applyNumberFormat="1" applyFont="1" applyFill="1" applyBorder="1" applyAlignment="1" applyProtection="1">
      <alignment horizontal="center"/>
    </xf>
    <xf numFmtId="0" fontId="0" fillId="4" borderId="15" xfId="0" applyNumberFormat="1" applyFont="1" applyFill="1" applyBorder="1" applyAlignment="1" applyProtection="1">
      <alignment horizontal="center"/>
    </xf>
    <xf numFmtId="182" fontId="3" fillId="6" borderId="9" xfId="0" applyNumberFormat="1" applyFont="1" applyFill="1" applyBorder="1" applyAlignment="1" applyProtection="1"/>
    <xf numFmtId="182" fontId="0" fillId="6" borderId="15" xfId="0" applyNumberFormat="1" applyFont="1" applyFill="1" applyBorder="1" applyAlignment="1" applyProtection="1"/>
    <xf numFmtId="182" fontId="3" fillId="4" borderId="53" xfId="0" applyNumberFormat="1" applyFont="1" applyFill="1" applyBorder="1" applyAlignment="1" applyProtection="1"/>
    <xf numFmtId="183" fontId="0" fillId="6" borderId="54" xfId="0" applyNumberFormat="1" applyFont="1" applyFill="1" applyBorder="1" applyAlignment="1" applyProtection="1"/>
    <xf numFmtId="183" fontId="0" fillId="4" borderId="53" xfId="0" applyNumberFormat="1" applyFont="1" applyFill="1" applyBorder="1" applyAlignment="1" applyProtection="1"/>
    <xf numFmtId="10" fontId="0" fillId="4" borderId="53" xfId="0" applyNumberFormat="1" applyFont="1" applyFill="1" applyBorder="1" applyAlignment="1" applyProtection="1"/>
    <xf numFmtId="183" fontId="0" fillId="6" borderId="55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>
      <alignment horizontal="center"/>
    </xf>
    <xf numFmtId="0" fontId="0" fillId="4" borderId="20" xfId="0" applyNumberFormat="1" applyFont="1" applyFill="1" applyBorder="1" applyAlignment="1" applyProtection="1">
      <alignment horizontal="center"/>
    </xf>
    <xf numFmtId="182" fontId="3" fillId="6" borderId="42" xfId="0" applyNumberFormat="1" applyFont="1" applyFill="1" applyBorder="1" applyAlignment="1" applyProtection="1"/>
    <xf numFmtId="182" fontId="0" fillId="6" borderId="20" xfId="0" applyNumberFormat="1" applyFont="1" applyFill="1" applyBorder="1" applyAlignment="1" applyProtection="1"/>
    <xf numFmtId="182" fontId="3" fillId="4" borderId="56" xfId="0" applyNumberFormat="1" applyFont="1" applyFill="1" applyBorder="1" applyAlignment="1" applyProtection="1"/>
    <xf numFmtId="43" fontId="0" fillId="3" borderId="57" xfId="0" applyNumberFormat="1" applyFont="1" applyFill="1" applyBorder="1" applyAlignment="1" applyProtection="1"/>
    <xf numFmtId="43" fontId="0" fillId="3" borderId="58" xfId="0" applyNumberFormat="1" applyFont="1" applyFill="1" applyBorder="1" applyAlignment="1" applyProtection="1"/>
    <xf numFmtId="0" fontId="0" fillId="3" borderId="59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right"/>
    </xf>
    <xf numFmtId="0" fontId="0" fillId="4" borderId="60" xfId="0" applyNumberFormat="1" applyFont="1" applyFill="1" applyBorder="1" applyAlignment="1" applyProtection="1">
      <alignment horizontal="center"/>
    </xf>
    <xf numFmtId="182" fontId="0" fillId="4" borderId="60" xfId="0" applyNumberFormat="1" applyFont="1" applyFill="1" applyBorder="1" applyAlignment="1" applyProtection="1"/>
    <xf numFmtId="182" fontId="13" fillId="9" borderId="0" xfId="0" applyNumberFormat="1" applyFont="1" applyFill="1" applyBorder="1" applyAlignment="1" applyProtection="1"/>
    <xf numFmtId="182" fontId="0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/>
    <xf numFmtId="0" fontId="2" fillId="10" borderId="7" xfId="0" applyFont="1" applyFill="1" applyBorder="1" applyAlignment="1">
      <alignment horizontal="center"/>
    </xf>
    <xf numFmtId="10" fontId="3" fillId="4" borderId="60" xfId="0" applyNumberFormat="1" applyFont="1" applyFill="1" applyBorder="1" applyAlignment="1" applyProtection="1"/>
    <xf numFmtId="9" fontId="0" fillId="4" borderId="60" xfId="0" applyNumberFormat="1" applyFont="1" applyFill="1" applyBorder="1" applyAlignment="1" applyProtection="1">
      <alignment horizontal="center"/>
    </xf>
    <xf numFmtId="0" fontId="16" fillId="9" borderId="0" xfId="0" applyFont="1" applyFill="1"/>
    <xf numFmtId="1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3" xfId="3"/>
    <cellStyle name="Normal" xfId="0" builtinId="0"/>
    <cellStyle name="Porcentual 3" xfId="2"/>
    <cellStyle name="Porcentual 3 2" xfId="4"/>
  </cellStyles>
  <dxfs count="19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3176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255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2050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200025</xdr:colOff>
      <xdr:row>44</xdr:row>
      <xdr:rowOff>95250</xdr:rowOff>
    </xdr:to>
    <xdr:pic>
      <xdr:nvPicPr>
        <xdr:cNvPr id="3279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95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zoomScale="85" workbookViewId="0">
      <pane ySplit="5" topLeftCell="A6" activePane="bottomLeft" state="frozen"/>
      <selection pane="bottomLeft" activeCell="G14" sqref="G14"/>
    </sheetView>
  </sheetViews>
  <sheetFormatPr baseColWidth="10" defaultColWidth="9.140625" defaultRowHeight="12.75" x14ac:dyDescent="0.2"/>
  <cols>
    <col min="1" max="1" width="10.7109375" customWidth="1"/>
    <col min="2" max="2" width="15.7109375" style="13" customWidth="1"/>
    <col min="3" max="3" width="15.140625" style="8" customWidth="1"/>
    <col min="4" max="4" width="15.85546875" style="8" customWidth="1"/>
    <col min="5" max="5" width="17.85546875" style="16" bestFit="1" customWidth="1"/>
    <col min="6" max="6" width="16.42578125" style="20" customWidth="1"/>
    <col min="7" max="7" width="19.140625" bestFit="1" customWidth="1"/>
    <col min="8" max="8" width="18.140625" bestFit="1" customWidth="1"/>
  </cols>
  <sheetData>
    <row r="1" spans="1:8" ht="21" customHeight="1" x14ac:dyDescent="0.25">
      <c r="A1" s="169" t="s">
        <v>2</v>
      </c>
      <c r="B1" s="169"/>
      <c r="C1" s="169"/>
      <c r="D1" s="169"/>
      <c r="E1" s="169"/>
      <c r="F1" s="169"/>
      <c r="G1" s="169"/>
      <c r="H1" s="1"/>
    </row>
    <row r="2" spans="1:8" ht="15.75" x14ac:dyDescent="0.25">
      <c r="B2" s="10"/>
      <c r="C2" s="10"/>
      <c r="D2" s="10"/>
      <c r="E2" s="14"/>
      <c r="F2" s="17"/>
      <c r="G2" s="2"/>
      <c r="H2" s="3"/>
    </row>
    <row r="3" spans="1:8" ht="15.75" x14ac:dyDescent="0.25">
      <c r="A3" s="4"/>
      <c r="B3" s="170" t="s">
        <v>3</v>
      </c>
      <c r="C3" s="170"/>
      <c r="D3" s="170"/>
      <c r="E3" s="170"/>
      <c r="F3" s="18">
        <v>0</v>
      </c>
      <c r="G3" s="5" t="s">
        <v>4</v>
      </c>
      <c r="H3" s="6"/>
    </row>
    <row r="4" spans="1:8" ht="15.75" x14ac:dyDescent="0.25">
      <c r="A4" s="4"/>
      <c r="B4" s="171" t="s">
        <v>5</v>
      </c>
      <c r="C4" s="171"/>
      <c r="D4" s="171"/>
      <c r="E4" s="171"/>
      <c r="F4" s="18">
        <v>0</v>
      </c>
      <c r="G4" s="5" t="s">
        <v>4</v>
      </c>
      <c r="H4" s="6"/>
    </row>
    <row r="5" spans="1:8" ht="40.5" customHeight="1" x14ac:dyDescent="0.2">
      <c r="A5" s="9" t="s">
        <v>0</v>
      </c>
      <c r="B5" s="11" t="s">
        <v>6</v>
      </c>
      <c r="C5" s="11" t="s">
        <v>7</v>
      </c>
      <c r="D5" s="11" t="s">
        <v>8</v>
      </c>
      <c r="E5" s="15" t="s">
        <v>13</v>
      </c>
      <c r="F5" s="19" t="s">
        <v>14</v>
      </c>
      <c r="G5" s="7" t="s">
        <v>9</v>
      </c>
    </row>
    <row r="6" spans="1:8" x14ac:dyDescent="0.2">
      <c r="A6" s="21">
        <v>20130601</v>
      </c>
      <c r="B6" s="22">
        <v>79057</v>
      </c>
      <c r="C6" s="23">
        <v>57.837548732757597</v>
      </c>
      <c r="D6" s="23">
        <v>28.978215932846101</v>
      </c>
      <c r="E6" s="24">
        <v>2712.8942014464001</v>
      </c>
      <c r="F6" s="25">
        <v>3.4315673519700003E-2</v>
      </c>
      <c r="G6" s="21"/>
    </row>
    <row r="7" spans="1:8" x14ac:dyDescent="0.2">
      <c r="A7" s="21">
        <v>20130602</v>
      </c>
      <c r="B7" s="22">
        <v>84506</v>
      </c>
      <c r="C7" s="23">
        <v>60.576227664947503</v>
      </c>
      <c r="D7" s="23">
        <v>29.008699893951398</v>
      </c>
      <c r="E7" s="24">
        <v>2908.0261449216</v>
      </c>
      <c r="F7" s="25">
        <v>3.4412067130400001E-2</v>
      </c>
      <c r="G7" s="21"/>
    </row>
    <row r="8" spans="1:8" x14ac:dyDescent="0.2">
      <c r="A8" s="21">
        <v>20130603</v>
      </c>
      <c r="B8" s="22">
        <v>120743</v>
      </c>
      <c r="C8" s="23">
        <v>62.1540141105652</v>
      </c>
      <c r="D8" s="23">
        <v>29.2286109129588</v>
      </c>
      <c r="E8" s="24">
        <v>4263.7631643648001</v>
      </c>
      <c r="F8" s="25">
        <v>3.5312715141799997E-2</v>
      </c>
      <c r="G8" s="21"/>
    </row>
    <row r="9" spans="1:8" x14ac:dyDescent="0.2">
      <c r="A9" s="21">
        <v>20130604</v>
      </c>
      <c r="B9" s="22">
        <v>125341</v>
      </c>
      <c r="C9" s="23">
        <v>62.275982379913302</v>
      </c>
      <c r="D9" s="23">
        <v>29.2191809813182</v>
      </c>
      <c r="E9" s="24">
        <v>4410.0380323584004</v>
      </c>
      <c r="F9" s="25">
        <v>3.5184321429999998E-2</v>
      </c>
      <c r="G9" s="21"/>
    </row>
    <row r="10" spans="1:8" x14ac:dyDescent="0.2">
      <c r="A10" s="21">
        <v>20130605</v>
      </c>
      <c r="B10" s="22">
        <v>128431</v>
      </c>
      <c r="C10" s="23">
        <v>60.619244734446198</v>
      </c>
      <c r="D10" s="23">
        <v>29.1684184074402</v>
      </c>
      <c r="E10" s="24">
        <v>4540.2645275136001</v>
      </c>
      <c r="F10" s="25">
        <v>3.5351780547599999E-2</v>
      </c>
      <c r="G10" s="21"/>
    </row>
    <row r="11" spans="1:8" x14ac:dyDescent="0.2">
      <c r="A11" s="21">
        <v>20130606</v>
      </c>
      <c r="B11" s="22">
        <v>123777</v>
      </c>
      <c r="C11" s="23">
        <v>59.292499065399198</v>
      </c>
      <c r="D11" s="23">
        <v>29.0842572053274</v>
      </c>
      <c r="E11" s="24">
        <v>4394.5116362496001</v>
      </c>
      <c r="F11" s="25">
        <v>3.5503458932199999E-2</v>
      </c>
      <c r="G11" s="21"/>
    </row>
    <row r="12" spans="1:8" x14ac:dyDescent="0.2">
      <c r="A12" s="21">
        <v>20130607</v>
      </c>
      <c r="B12" s="22">
        <v>116414</v>
      </c>
      <c r="C12" s="23">
        <v>57.6215658187866</v>
      </c>
      <c r="D12" s="23">
        <v>28.759334564208999</v>
      </c>
      <c r="E12" s="24">
        <v>4120.3275496704</v>
      </c>
      <c r="F12" s="25">
        <v>3.5393746024300003E-2</v>
      </c>
      <c r="G12" s="21"/>
    </row>
    <row r="13" spans="1:8" x14ac:dyDescent="0.2">
      <c r="A13" s="21">
        <v>20130608</v>
      </c>
      <c r="B13" s="22">
        <v>66941</v>
      </c>
      <c r="C13" s="23">
        <v>58.578102111816399</v>
      </c>
      <c r="D13" s="23">
        <v>28.58633629481</v>
      </c>
      <c r="E13" s="24">
        <v>2427.8900838912</v>
      </c>
      <c r="F13" s="25">
        <v>3.6269103895800001E-2</v>
      </c>
      <c r="G13" s="21"/>
    </row>
    <row r="14" spans="1:8" x14ac:dyDescent="0.2">
      <c r="A14" s="21">
        <v>20130609</v>
      </c>
      <c r="B14" s="22">
        <v>66949</v>
      </c>
      <c r="C14" s="23">
        <v>63.025807698567696</v>
      </c>
      <c r="D14" s="23">
        <v>29.258014440536499</v>
      </c>
      <c r="E14" s="24">
        <v>2477.9652837120002</v>
      </c>
      <c r="F14" s="25">
        <v>3.7012730342700001E-2</v>
      </c>
      <c r="G14" s="21"/>
    </row>
    <row r="15" spans="1:8" x14ac:dyDescent="0.2">
      <c r="A15" s="21">
        <v>20130610</v>
      </c>
      <c r="B15" s="22">
        <v>74480</v>
      </c>
      <c r="C15" s="23">
        <v>64.340689341227204</v>
      </c>
      <c r="D15" s="23">
        <v>29.1858099301656</v>
      </c>
      <c r="E15" s="24">
        <v>2778.3058171391999</v>
      </c>
      <c r="F15" s="25">
        <v>3.7302709682299998E-2</v>
      </c>
      <c r="G15" s="21"/>
    </row>
    <row r="16" spans="1:8" x14ac:dyDescent="0.2">
      <c r="A16" s="21">
        <v>20130611</v>
      </c>
      <c r="B16" s="22">
        <v>114655</v>
      </c>
      <c r="C16" s="23">
        <v>62.1999885241191</v>
      </c>
      <c r="D16" s="23">
        <v>29.0992645422618</v>
      </c>
      <c r="E16" s="24">
        <v>4074.5192684543999</v>
      </c>
      <c r="F16" s="25">
        <v>3.5537213976299997E-2</v>
      </c>
      <c r="G16" s="21"/>
    </row>
    <row r="17" spans="1:7" x14ac:dyDescent="0.2">
      <c r="A17" s="21">
        <v>20130612</v>
      </c>
      <c r="B17" s="22">
        <v>124960</v>
      </c>
      <c r="C17" s="23">
        <v>60.086484114328996</v>
      </c>
      <c r="D17" s="23">
        <v>29.034471829732301</v>
      </c>
      <c r="E17" s="24">
        <v>4484.8540717056003</v>
      </c>
      <c r="F17" s="25">
        <v>3.5890317475200002E-2</v>
      </c>
      <c r="G17" s="21"/>
    </row>
    <row r="18" spans="1:7" x14ac:dyDescent="0.2">
      <c r="A18" s="21">
        <v>20130613</v>
      </c>
      <c r="B18" s="22">
        <v>123464</v>
      </c>
      <c r="C18" s="23">
        <v>58.413000583648703</v>
      </c>
      <c r="D18" s="23">
        <v>28.993334213892599</v>
      </c>
      <c r="E18" s="24">
        <v>4369.213181952</v>
      </c>
      <c r="F18" s="25">
        <v>3.53885600819E-2</v>
      </c>
      <c r="G18" s="21"/>
    </row>
    <row r="19" spans="1:7" x14ac:dyDescent="0.2">
      <c r="A19" s="21">
        <v>20130614</v>
      </c>
      <c r="B19" s="22">
        <v>113820</v>
      </c>
      <c r="C19" s="23">
        <v>60.198031743367501</v>
      </c>
      <c r="D19" s="23">
        <v>29.115404923756898</v>
      </c>
      <c r="E19" s="24">
        <v>4061.0912295168</v>
      </c>
      <c r="F19" s="25">
        <v>3.56799440302E-2</v>
      </c>
      <c r="G19" s="21"/>
    </row>
    <row r="20" spans="1:7" x14ac:dyDescent="0.2">
      <c r="A20" s="21">
        <v>20130615</v>
      </c>
      <c r="B20" s="22">
        <v>78540</v>
      </c>
      <c r="C20" s="23">
        <v>61.468449592590297</v>
      </c>
      <c r="D20" s="23">
        <v>29.201260010401398</v>
      </c>
      <c r="E20" s="24">
        <v>2813.3760616703998</v>
      </c>
      <c r="F20" s="25">
        <v>3.5820932794399997E-2</v>
      </c>
      <c r="G20" s="21"/>
    </row>
    <row r="21" spans="1:7" x14ac:dyDescent="0.2">
      <c r="A21" s="21">
        <v>20130616</v>
      </c>
      <c r="B21" s="22">
        <v>58515</v>
      </c>
      <c r="C21" s="23">
        <v>64.768743038177504</v>
      </c>
      <c r="D21" s="23">
        <v>29.5586574872335</v>
      </c>
      <c r="E21" s="24">
        <v>2111.1602046336002</v>
      </c>
      <c r="F21" s="25">
        <v>3.6078957611400002E-2</v>
      </c>
      <c r="G21" s="21"/>
    </row>
    <row r="22" spans="1:7" x14ac:dyDescent="0.2">
      <c r="A22" s="21">
        <v>20130617</v>
      </c>
      <c r="B22" s="22">
        <v>114171</v>
      </c>
      <c r="C22" s="23">
        <v>64.697882334391295</v>
      </c>
      <c r="D22" s="23">
        <v>28.909950256347699</v>
      </c>
      <c r="E22" s="24">
        <v>4043.5760699135999</v>
      </c>
      <c r="F22" s="25">
        <v>3.5416840265199999E-2</v>
      </c>
      <c r="G22" s="21"/>
    </row>
    <row r="23" spans="1:7" x14ac:dyDescent="0.2">
      <c r="A23" s="21">
        <v>20130618</v>
      </c>
      <c r="B23" s="22">
        <v>130051</v>
      </c>
      <c r="C23" s="23">
        <v>62.520428498586</v>
      </c>
      <c r="D23" s="23">
        <v>28.5470257600149</v>
      </c>
      <c r="E23" s="24">
        <v>4582.3779744767999</v>
      </c>
      <c r="F23" s="25">
        <v>3.5235238287099999E-2</v>
      </c>
      <c r="G23" s="21"/>
    </row>
    <row r="24" spans="1:7" x14ac:dyDescent="0.2">
      <c r="A24" s="21">
        <v>20130619</v>
      </c>
      <c r="B24" s="22">
        <v>127590</v>
      </c>
      <c r="C24" s="23">
        <v>62.378798007965102</v>
      </c>
      <c r="D24" s="23">
        <v>29.014095306396499</v>
      </c>
      <c r="E24" s="24">
        <v>4524.6781094400003</v>
      </c>
      <c r="F24" s="25">
        <v>3.54626389955E-2</v>
      </c>
      <c r="G24" s="21"/>
    </row>
    <row r="25" spans="1:7" x14ac:dyDescent="0.2">
      <c r="A25" s="21">
        <v>20130620</v>
      </c>
      <c r="B25" s="22">
        <v>116022</v>
      </c>
      <c r="C25" s="23">
        <v>62.788181622823103</v>
      </c>
      <c r="D25" s="23">
        <v>29.0927954514821</v>
      </c>
      <c r="E25" s="24">
        <v>4178.8851393023997</v>
      </c>
      <c r="F25" s="25">
        <v>3.6018040882800001E-2</v>
      </c>
      <c r="G25" s="21"/>
    </row>
    <row r="26" spans="1:7" x14ac:dyDescent="0.2">
      <c r="A26" s="21">
        <v>20130621</v>
      </c>
      <c r="B26" s="22">
        <v>109882</v>
      </c>
      <c r="C26" s="23">
        <v>63.750587622324602</v>
      </c>
      <c r="D26" s="23">
        <v>29.163985570271802</v>
      </c>
      <c r="E26" s="24">
        <v>3920.5191180672</v>
      </c>
      <c r="F26" s="25">
        <v>3.5679357111000003E-2</v>
      </c>
      <c r="G26" s="21"/>
    </row>
    <row r="27" spans="1:7" x14ac:dyDescent="0.2">
      <c r="A27" s="21">
        <v>20130622</v>
      </c>
      <c r="B27" s="22">
        <v>111395</v>
      </c>
      <c r="C27" s="23">
        <v>61.888900121053098</v>
      </c>
      <c r="D27" s="23">
        <v>28.967905759811401</v>
      </c>
      <c r="E27" s="24">
        <v>3951.4300280063999</v>
      </c>
      <c r="F27" s="25">
        <v>3.5472238682200001E-2</v>
      </c>
      <c r="G27" s="21"/>
    </row>
    <row r="28" spans="1:7" x14ac:dyDescent="0.2">
      <c r="A28" s="21">
        <v>20130623</v>
      </c>
      <c r="B28" s="22">
        <v>100904</v>
      </c>
      <c r="C28" s="23">
        <v>62.268990993499798</v>
      </c>
      <c r="D28" s="23">
        <v>28.975948333740199</v>
      </c>
      <c r="E28" s="24">
        <v>3651.4169358335998</v>
      </c>
      <c r="F28" s="25">
        <v>3.618703853E-2</v>
      </c>
      <c r="G28" s="21"/>
    </row>
    <row r="29" spans="1:7" x14ac:dyDescent="0.2">
      <c r="A29" s="21">
        <v>20130624</v>
      </c>
      <c r="B29" s="22">
        <v>111743</v>
      </c>
      <c r="C29" s="23">
        <v>61.810423692067502</v>
      </c>
      <c r="D29" s="23">
        <v>28.9840575853984</v>
      </c>
      <c r="E29" s="24">
        <v>3947.6585585664002</v>
      </c>
      <c r="F29" s="25">
        <v>3.5328016596699999E-2</v>
      </c>
      <c r="G29" s="21"/>
    </row>
    <row r="30" spans="1:7" x14ac:dyDescent="0.2">
      <c r="A30" s="21">
        <v>20130625</v>
      </c>
      <c r="B30" s="22">
        <v>122829</v>
      </c>
      <c r="C30" s="23">
        <v>61.137357711791999</v>
      </c>
      <c r="D30" s="23">
        <v>28.943085590998301</v>
      </c>
      <c r="E30" s="24">
        <v>4425.5797019135998</v>
      </c>
      <c r="F30" s="25">
        <v>3.6030413842899997E-2</v>
      </c>
      <c r="G30" s="21"/>
    </row>
    <row r="31" spans="1:7" x14ac:dyDescent="0.2">
      <c r="A31" s="21">
        <v>20130626</v>
      </c>
      <c r="B31" s="22">
        <v>114009</v>
      </c>
      <c r="C31" s="23">
        <v>61.155858039856</v>
      </c>
      <c r="D31" s="23">
        <v>28.907053470611601</v>
      </c>
      <c r="E31" s="24">
        <v>4145.120908416</v>
      </c>
      <c r="F31" s="25">
        <v>3.6357839367200002E-2</v>
      </c>
      <c r="G31" s="21"/>
    </row>
    <row r="32" spans="1:7" x14ac:dyDescent="0.2">
      <c r="A32" s="21">
        <v>20130627</v>
      </c>
      <c r="B32" s="22">
        <v>109091</v>
      </c>
      <c r="C32" s="23">
        <v>61.5001316070557</v>
      </c>
      <c r="D32" s="23">
        <v>28.813992500305201</v>
      </c>
      <c r="E32" s="24">
        <v>3953.4249544703998</v>
      </c>
      <c r="F32" s="25">
        <v>3.6239698549599998E-2</v>
      </c>
      <c r="G32" s="21"/>
    </row>
    <row r="33" spans="1:7" x14ac:dyDescent="0.2">
      <c r="A33" s="21">
        <v>20130628</v>
      </c>
      <c r="B33" s="22">
        <v>106832</v>
      </c>
      <c r="C33" s="23">
        <v>59.235839366912799</v>
      </c>
      <c r="D33" s="23">
        <v>28.716382662455199</v>
      </c>
      <c r="E33" s="24">
        <v>3772.7489260799998</v>
      </c>
      <c r="F33" s="25">
        <v>3.5314783267900003E-2</v>
      </c>
      <c r="G33" s="21"/>
    </row>
    <row r="34" spans="1:7" x14ac:dyDescent="0.2">
      <c r="A34" s="21">
        <v>20130629</v>
      </c>
      <c r="B34" s="22">
        <v>88603</v>
      </c>
      <c r="C34" s="23">
        <v>60.446166197458901</v>
      </c>
      <c r="D34" s="23">
        <v>28.942943652470898</v>
      </c>
      <c r="E34" s="24">
        <v>3044.8689898752</v>
      </c>
      <c r="F34" s="25">
        <v>3.4365303543599998E-2</v>
      </c>
      <c r="G34" s="21"/>
    </row>
    <row r="35" spans="1:7" x14ac:dyDescent="0.2">
      <c r="A35" s="21">
        <v>20130630</v>
      </c>
      <c r="B35" s="22">
        <v>80069</v>
      </c>
      <c r="C35" s="23">
        <v>61.345565478007003</v>
      </c>
      <c r="D35" s="23">
        <v>28.796754757563299</v>
      </c>
      <c r="E35" s="24">
        <v>2806.7088003839999</v>
      </c>
      <c r="F35" s="25">
        <v>3.5053626252200001E-2</v>
      </c>
      <c r="G35" s="21"/>
    </row>
    <row r="36" spans="1:7" x14ac:dyDescent="0.2">
      <c r="A36" s="21"/>
      <c r="B36" s="22"/>
      <c r="C36" s="23"/>
      <c r="D36" s="23"/>
      <c r="E36" s="24"/>
      <c r="F36" s="25"/>
      <c r="G36" s="21"/>
    </row>
    <row r="37" spans="1:7" ht="12.75" customHeight="1" x14ac:dyDescent="0.2">
      <c r="A37" s="34" t="s">
        <v>23</v>
      </c>
      <c r="B37" s="27">
        <f>AVERAGE(B6:B36)</f>
        <v>104792.8</v>
      </c>
      <c r="C37" s="28">
        <f>AVERAGE(C6:C36)</f>
        <v>61.346049684948412</v>
      </c>
      <c r="D37" s="28">
        <f>AVERAGE(D6:D36)</f>
        <v>29.00850827429031</v>
      </c>
      <c r="E37" s="27">
        <f>AVERAGE(E6:E36)</f>
        <v>3729.9064891315202</v>
      </c>
      <c r="F37" s="37">
        <f>E37/B37</f>
        <v>3.5593156105491221E-2</v>
      </c>
      <c r="G37" s="29" t="e">
        <f>AVERAGE(G6:G36)</f>
        <v>#DIV/0!</v>
      </c>
    </row>
    <row r="38" spans="1:7" ht="12.75" customHeight="1" x14ac:dyDescent="0.2">
      <c r="A38" s="35" t="s">
        <v>24</v>
      </c>
      <c r="B38" s="30">
        <f>SUM(B6:B36)</f>
        <v>3143784</v>
      </c>
      <c r="C38" s="31" t="s">
        <v>25</v>
      </c>
      <c r="D38" s="31" t="s">
        <v>25</v>
      </c>
      <c r="E38" s="32">
        <f>SUM(E6:E36)</f>
        <v>111897.1946739456</v>
      </c>
      <c r="F38" s="31"/>
      <c r="G38" s="31">
        <f>SUM(G6:G36)</f>
        <v>0</v>
      </c>
    </row>
    <row r="39" spans="1:7" ht="12.75" customHeight="1" x14ac:dyDescent="0.2">
      <c r="A39" s="36" t="s">
        <v>26</v>
      </c>
      <c r="B39" s="29">
        <f xml:space="preserve"> SUM(G38-E38)</f>
        <v>-111897.1946739456</v>
      </c>
      <c r="C39" s="29"/>
      <c r="D39" s="29"/>
      <c r="E39" s="27"/>
      <c r="F39" s="29"/>
      <c r="G39" s="33"/>
    </row>
    <row r="40" spans="1:7" ht="12.75" customHeight="1" x14ac:dyDescent="0.2">
      <c r="A40" s="34" t="s">
        <v>27</v>
      </c>
      <c r="B40" s="29" t="e">
        <f>(G38-E38)/G38*100</f>
        <v>#DIV/0!</v>
      </c>
      <c r="C40" s="29"/>
      <c r="D40" s="29"/>
      <c r="E40" s="27"/>
      <c r="F40" s="29"/>
      <c r="G40" s="33"/>
    </row>
    <row r="41" spans="1:7" ht="12.75" customHeight="1" x14ac:dyDescent="0.2">
      <c r="A41" s="34" t="s">
        <v>28</v>
      </c>
      <c r="B41" s="29">
        <v>0</v>
      </c>
      <c r="C41" s="29"/>
      <c r="D41" s="29"/>
      <c r="E41" s="27"/>
      <c r="F41" s="29"/>
      <c r="G41" s="33"/>
    </row>
    <row r="42" spans="1:7" x14ac:dyDescent="0.2">
      <c r="A42" s="21"/>
      <c r="B42" s="22"/>
      <c r="C42" s="23"/>
      <c r="D42" s="23"/>
      <c r="E42" s="24"/>
      <c r="F42" s="25"/>
      <c r="G42" s="21"/>
    </row>
    <row r="43" spans="1:7" x14ac:dyDescent="0.2">
      <c r="A43" s="21"/>
      <c r="B43" s="22"/>
      <c r="C43" s="23"/>
      <c r="D43" s="23"/>
      <c r="E43" s="24"/>
      <c r="F43" s="25"/>
      <c r="G43" s="21"/>
    </row>
    <row r="44" spans="1:7" x14ac:dyDescent="0.2">
      <c r="A44" s="21"/>
      <c r="B44" s="22"/>
      <c r="C44" s="23"/>
      <c r="D44" s="23"/>
      <c r="E44" s="24"/>
      <c r="F44" s="25"/>
      <c r="G44" s="21"/>
    </row>
    <row r="45" spans="1:7" x14ac:dyDescent="0.2">
      <c r="A45" s="21"/>
      <c r="B45" s="22"/>
      <c r="C45" s="23"/>
      <c r="D45" s="23"/>
      <c r="E45" s="24"/>
      <c r="F45" s="25"/>
      <c r="G45" s="21"/>
    </row>
    <row r="46" spans="1:7" x14ac:dyDescent="0.2">
      <c r="A46" s="21"/>
      <c r="B46" s="22"/>
      <c r="C46" s="23"/>
      <c r="D46" s="23"/>
      <c r="E46" s="24"/>
      <c r="F46" s="25"/>
      <c r="G46" s="21"/>
    </row>
    <row r="47" spans="1:7" x14ac:dyDescent="0.2">
      <c r="A47" s="21"/>
      <c r="B47" s="22"/>
      <c r="C47" s="23"/>
      <c r="D47" s="23"/>
      <c r="E47" s="24"/>
      <c r="F47" s="25"/>
      <c r="G47" s="21"/>
    </row>
    <row r="48" spans="1:7" x14ac:dyDescent="0.2">
      <c r="A48" s="21"/>
      <c r="B48" s="22"/>
      <c r="C48" s="23"/>
      <c r="D48" s="23"/>
      <c r="E48" s="24"/>
      <c r="F48" s="25"/>
      <c r="G48" s="21"/>
    </row>
    <row r="49" spans="1:7" x14ac:dyDescent="0.2">
      <c r="A49" s="21"/>
      <c r="B49" s="22"/>
      <c r="C49" s="23"/>
      <c r="D49" s="23"/>
      <c r="E49" s="24"/>
      <c r="F49" s="25"/>
      <c r="G49" s="21"/>
    </row>
    <row r="50" spans="1:7" x14ac:dyDescent="0.2">
      <c r="A50" s="21"/>
      <c r="B50" s="22"/>
      <c r="C50" s="23"/>
      <c r="D50" s="23"/>
      <c r="E50" s="24"/>
      <c r="F50" s="25"/>
      <c r="G50" s="21"/>
    </row>
    <row r="51" spans="1:7" x14ac:dyDescent="0.2">
      <c r="A51" s="21"/>
      <c r="B51" s="22"/>
      <c r="C51" s="23"/>
      <c r="D51" s="23"/>
      <c r="E51" s="24"/>
      <c r="F51" s="25"/>
      <c r="G51" s="21"/>
    </row>
    <row r="52" spans="1:7" x14ac:dyDescent="0.2">
      <c r="A52" s="21"/>
      <c r="B52" s="22"/>
      <c r="C52" s="23"/>
      <c r="D52" s="23"/>
      <c r="E52" s="24"/>
      <c r="F52" s="25"/>
      <c r="G52" s="21"/>
    </row>
    <row r="53" spans="1:7" x14ac:dyDescent="0.2">
      <c r="A53" s="21"/>
      <c r="B53" s="22"/>
      <c r="C53" s="23"/>
      <c r="D53" s="23"/>
      <c r="E53" s="24"/>
      <c r="F53" s="25"/>
      <c r="G53" s="21"/>
    </row>
    <row r="54" spans="1:7" x14ac:dyDescent="0.2">
      <c r="A54" s="21"/>
      <c r="B54" s="22"/>
      <c r="C54" s="23"/>
      <c r="D54" s="23"/>
      <c r="E54" s="24"/>
      <c r="F54" s="25"/>
      <c r="G54" s="21"/>
    </row>
    <row r="55" spans="1:7" x14ac:dyDescent="0.2">
      <c r="A55" s="21"/>
      <c r="B55" s="22"/>
      <c r="C55" s="23"/>
      <c r="D55" s="23"/>
      <c r="E55" s="24"/>
      <c r="F55" s="25"/>
      <c r="G55" s="21"/>
    </row>
    <row r="56" spans="1:7" x14ac:dyDescent="0.2">
      <c r="A56" s="21"/>
      <c r="B56" s="22"/>
      <c r="C56" s="23"/>
      <c r="D56" s="23"/>
      <c r="E56" s="24"/>
      <c r="F56" s="25"/>
      <c r="G56" s="21"/>
    </row>
    <row r="57" spans="1:7" x14ac:dyDescent="0.2">
      <c r="A57" s="21"/>
      <c r="B57" s="22"/>
      <c r="C57" s="23"/>
      <c r="D57" s="23"/>
      <c r="E57" s="24"/>
      <c r="F57" s="25"/>
      <c r="G57" s="21"/>
    </row>
    <row r="58" spans="1:7" x14ac:dyDescent="0.2">
      <c r="A58" s="21"/>
      <c r="B58" s="22"/>
      <c r="C58" s="23"/>
      <c r="D58" s="23"/>
      <c r="E58" s="24"/>
      <c r="F58" s="25"/>
      <c r="G58" s="21"/>
    </row>
    <row r="59" spans="1:7" x14ac:dyDescent="0.2">
      <c r="A59" s="21"/>
      <c r="B59" s="22"/>
      <c r="C59" s="23"/>
      <c r="D59" s="23"/>
      <c r="E59" s="24"/>
      <c r="F59" s="25"/>
      <c r="G59" s="21"/>
    </row>
    <row r="60" spans="1:7" x14ac:dyDescent="0.2">
      <c r="A60" s="21"/>
      <c r="B60" s="22"/>
      <c r="C60" s="23"/>
      <c r="D60" s="23"/>
      <c r="E60" s="24"/>
      <c r="F60" s="25"/>
      <c r="G60" s="21"/>
    </row>
    <row r="61" spans="1:7" x14ac:dyDescent="0.2">
      <c r="A61" s="21"/>
      <c r="B61" s="22"/>
      <c r="C61" s="23"/>
      <c r="D61" s="23"/>
      <c r="E61" s="24"/>
      <c r="F61" s="25"/>
      <c r="G61" s="21"/>
    </row>
    <row r="62" spans="1:7" x14ac:dyDescent="0.2">
      <c r="A62" s="21"/>
      <c r="B62" s="22"/>
      <c r="C62" s="23"/>
      <c r="D62" s="23"/>
      <c r="E62" s="24"/>
      <c r="F62" s="25"/>
      <c r="G62" s="21"/>
    </row>
    <row r="63" spans="1:7" x14ac:dyDescent="0.2">
      <c r="A63" s="21"/>
      <c r="B63" s="22"/>
      <c r="C63" s="23"/>
      <c r="D63" s="23"/>
      <c r="E63" s="24"/>
      <c r="F63" s="25"/>
      <c r="G63" s="21"/>
    </row>
    <row r="64" spans="1:7" x14ac:dyDescent="0.2">
      <c r="A64" s="21"/>
      <c r="B64" s="22"/>
      <c r="C64" s="23"/>
      <c r="D64" s="23"/>
      <c r="E64" s="24"/>
      <c r="F64" s="25"/>
      <c r="G64" s="21"/>
    </row>
    <row r="65" spans="1:7" x14ac:dyDescent="0.2">
      <c r="A65" s="21"/>
      <c r="B65" s="22"/>
      <c r="C65" s="23"/>
      <c r="D65" s="23"/>
      <c r="E65" s="24"/>
      <c r="F65" s="25"/>
      <c r="G65" s="21"/>
    </row>
    <row r="66" spans="1:7" x14ac:dyDescent="0.2">
      <c r="A66" s="21"/>
      <c r="B66" s="22"/>
      <c r="C66" s="23"/>
      <c r="D66" s="23"/>
      <c r="E66" s="24"/>
      <c r="F66" s="25"/>
      <c r="G66" s="21"/>
    </row>
    <row r="67" spans="1:7" x14ac:dyDescent="0.2">
      <c r="A67" s="21"/>
      <c r="B67" s="22"/>
      <c r="C67" s="23"/>
      <c r="D67" s="23"/>
      <c r="E67" s="24"/>
      <c r="F67" s="25"/>
      <c r="G67" s="21"/>
    </row>
    <row r="68" spans="1:7" x14ac:dyDescent="0.2">
      <c r="A68" s="21"/>
      <c r="B68" s="22"/>
      <c r="C68" s="23"/>
      <c r="D68" s="23"/>
      <c r="E68" s="24"/>
      <c r="F68" s="25"/>
      <c r="G68" s="21"/>
    </row>
    <row r="69" spans="1:7" x14ac:dyDescent="0.2">
      <c r="A69" s="21"/>
      <c r="B69" s="22"/>
      <c r="C69" s="23"/>
      <c r="D69" s="23"/>
      <c r="E69" s="24"/>
      <c r="F69" s="25"/>
      <c r="G69" s="21"/>
    </row>
    <row r="70" spans="1:7" x14ac:dyDescent="0.2">
      <c r="A70" s="21"/>
      <c r="B70" s="22"/>
      <c r="C70" s="23"/>
      <c r="D70" s="23"/>
      <c r="E70" s="24"/>
      <c r="F70" s="25"/>
      <c r="G70" s="21"/>
    </row>
    <row r="71" spans="1:7" x14ac:dyDescent="0.2">
      <c r="A71" s="21"/>
      <c r="B71" s="22"/>
      <c r="C71" s="23"/>
      <c r="D71" s="23"/>
      <c r="E71" s="24"/>
      <c r="F71" s="25"/>
      <c r="G71" s="21"/>
    </row>
    <row r="72" spans="1:7" x14ac:dyDescent="0.2">
      <c r="A72" s="21"/>
      <c r="B72" s="22"/>
      <c r="C72" s="23"/>
      <c r="D72" s="23"/>
      <c r="E72" s="24"/>
      <c r="F72" s="25"/>
      <c r="G72" s="21"/>
    </row>
    <row r="73" spans="1:7" x14ac:dyDescent="0.2">
      <c r="A73" s="21"/>
      <c r="B73" s="22"/>
      <c r="C73" s="23"/>
      <c r="D73" s="23"/>
      <c r="E73" s="24"/>
      <c r="F73" s="25"/>
      <c r="G73" s="21"/>
    </row>
    <row r="74" spans="1:7" x14ac:dyDescent="0.2">
      <c r="A74" s="21"/>
      <c r="B74" s="22"/>
      <c r="C74" s="23"/>
      <c r="D74" s="23"/>
      <c r="E74" s="24"/>
      <c r="F74" s="25"/>
      <c r="G74" s="21"/>
    </row>
    <row r="75" spans="1:7" x14ac:dyDescent="0.2">
      <c r="A75" s="21"/>
      <c r="B75" s="22"/>
      <c r="C75" s="23"/>
      <c r="D75" s="23"/>
      <c r="E75" s="24"/>
      <c r="F75" s="25"/>
      <c r="G75" s="21"/>
    </row>
    <row r="76" spans="1:7" x14ac:dyDescent="0.2">
      <c r="A76" s="21"/>
      <c r="B76" s="22"/>
      <c r="C76" s="23"/>
      <c r="D76" s="23"/>
      <c r="E76" s="24"/>
      <c r="F76" s="25"/>
      <c r="G76" s="21"/>
    </row>
    <row r="77" spans="1:7" x14ac:dyDescent="0.2">
      <c r="A77" s="21"/>
      <c r="B77" s="22"/>
      <c r="C77" s="23"/>
      <c r="D77" s="23"/>
      <c r="E77" s="24"/>
      <c r="F77" s="25"/>
      <c r="G77" s="21"/>
    </row>
    <row r="78" spans="1:7" x14ac:dyDescent="0.2">
      <c r="A78" s="21"/>
      <c r="B78" s="22"/>
      <c r="C78" s="23"/>
      <c r="D78" s="23"/>
      <c r="E78" s="24"/>
      <c r="F78" s="25"/>
      <c r="G78" s="21"/>
    </row>
    <row r="79" spans="1:7" x14ac:dyDescent="0.2">
      <c r="A79" s="21"/>
      <c r="B79" s="22"/>
      <c r="C79" s="23"/>
      <c r="D79" s="23"/>
      <c r="E79" s="24"/>
      <c r="F79" s="25"/>
      <c r="G79" s="21"/>
    </row>
    <row r="80" spans="1:7" x14ac:dyDescent="0.2">
      <c r="A80" s="21"/>
      <c r="B80" s="22"/>
      <c r="C80" s="23"/>
      <c r="D80" s="23"/>
      <c r="E80" s="24"/>
      <c r="F80" s="25"/>
      <c r="G80" s="21"/>
    </row>
    <row r="81" spans="1:7" x14ac:dyDescent="0.2">
      <c r="A81" s="21"/>
      <c r="B81" s="22"/>
      <c r="C81" s="23"/>
      <c r="D81" s="23"/>
      <c r="E81" s="24"/>
      <c r="F81" s="25"/>
      <c r="G81" s="21"/>
    </row>
    <row r="82" spans="1:7" x14ac:dyDescent="0.2">
      <c r="A82" s="21"/>
      <c r="B82" s="22"/>
      <c r="C82" s="23"/>
      <c r="D82" s="23"/>
      <c r="E82" s="24"/>
      <c r="F82" s="25"/>
      <c r="G82" s="21"/>
    </row>
    <row r="83" spans="1:7" x14ac:dyDescent="0.2">
      <c r="A83" s="21"/>
      <c r="B83" s="22"/>
      <c r="C83" s="23"/>
      <c r="D83" s="23"/>
      <c r="E83" s="24"/>
      <c r="F83" s="25"/>
      <c r="G83" s="21"/>
    </row>
    <row r="84" spans="1:7" x14ac:dyDescent="0.2">
      <c r="A84" s="21"/>
      <c r="B84" s="22"/>
      <c r="C84" s="23"/>
      <c r="D84" s="23"/>
      <c r="E84" s="24"/>
      <c r="F84" s="25"/>
      <c r="G84" s="21"/>
    </row>
    <row r="85" spans="1:7" x14ac:dyDescent="0.2">
      <c r="A85" s="21"/>
      <c r="B85" s="22"/>
      <c r="C85" s="23"/>
      <c r="D85" s="23"/>
      <c r="E85" s="24"/>
      <c r="F85" s="25"/>
      <c r="G85" s="21"/>
    </row>
    <row r="86" spans="1:7" x14ac:dyDescent="0.2">
      <c r="A86" s="21"/>
      <c r="B86" s="22"/>
      <c r="C86" s="23"/>
      <c r="D86" s="23"/>
      <c r="E86" s="24"/>
      <c r="F86" s="25"/>
      <c r="G86" s="21"/>
    </row>
    <row r="87" spans="1:7" x14ac:dyDescent="0.2">
      <c r="A87" s="21"/>
      <c r="B87" s="22"/>
      <c r="C87" s="23"/>
      <c r="D87" s="23"/>
      <c r="E87" s="24"/>
      <c r="F87" s="25"/>
      <c r="G87" s="21"/>
    </row>
    <row r="88" spans="1:7" x14ac:dyDescent="0.2">
      <c r="A88" s="21"/>
      <c r="B88" s="22"/>
      <c r="C88" s="23"/>
      <c r="D88" s="23"/>
      <c r="E88" s="24"/>
      <c r="F88" s="25"/>
      <c r="G88" s="21"/>
    </row>
    <row r="89" spans="1:7" x14ac:dyDescent="0.2">
      <c r="A89" s="21"/>
      <c r="B89" s="22"/>
      <c r="C89" s="23"/>
      <c r="D89" s="23"/>
      <c r="E89" s="24"/>
      <c r="F89" s="25"/>
      <c r="G89" s="21"/>
    </row>
    <row r="90" spans="1:7" x14ac:dyDescent="0.2">
      <c r="A90" s="21"/>
      <c r="B90" s="22"/>
      <c r="C90" s="23"/>
      <c r="D90" s="23"/>
      <c r="E90" s="24"/>
      <c r="F90" s="25"/>
      <c r="G90" s="21"/>
    </row>
    <row r="91" spans="1:7" x14ac:dyDescent="0.2">
      <c r="A91" s="21"/>
      <c r="B91" s="22"/>
      <c r="C91" s="23"/>
      <c r="D91" s="23"/>
      <c r="E91" s="24"/>
      <c r="F91" s="25"/>
      <c r="G91" s="21"/>
    </row>
    <row r="92" spans="1:7" x14ac:dyDescent="0.2">
      <c r="A92" s="21"/>
      <c r="B92" s="22"/>
      <c r="C92" s="23"/>
      <c r="D92" s="23"/>
      <c r="E92" s="24"/>
      <c r="F92" s="25"/>
      <c r="G92" s="21"/>
    </row>
    <row r="93" spans="1:7" x14ac:dyDescent="0.2">
      <c r="A93" s="21"/>
      <c r="B93" s="22"/>
      <c r="C93" s="23"/>
      <c r="D93" s="23"/>
      <c r="E93" s="24"/>
      <c r="F93" s="25"/>
      <c r="G93" s="21"/>
    </row>
    <row r="94" spans="1:7" x14ac:dyDescent="0.2">
      <c r="A94" s="21"/>
      <c r="B94" s="22"/>
      <c r="C94" s="23"/>
      <c r="D94" s="23"/>
      <c r="E94" s="24"/>
      <c r="F94" s="25"/>
      <c r="G94" s="21"/>
    </row>
    <row r="95" spans="1:7" x14ac:dyDescent="0.2">
      <c r="A95" s="21"/>
      <c r="B95" s="22"/>
      <c r="C95" s="23"/>
      <c r="D95" s="23"/>
      <c r="E95" s="24"/>
      <c r="F95" s="25"/>
      <c r="G95" s="21"/>
    </row>
    <row r="96" spans="1:7" x14ac:dyDescent="0.2">
      <c r="A96" s="21"/>
      <c r="B96" s="22"/>
      <c r="C96" s="23"/>
      <c r="D96" s="23"/>
      <c r="E96" s="24"/>
      <c r="F96" s="25"/>
      <c r="G96" s="21"/>
    </row>
    <row r="97" spans="1:7" x14ac:dyDescent="0.2">
      <c r="A97" s="21"/>
      <c r="B97" s="22"/>
      <c r="C97" s="23"/>
      <c r="D97" s="23"/>
      <c r="E97" s="24"/>
      <c r="F97" s="25"/>
      <c r="G97" s="21"/>
    </row>
    <row r="98" spans="1:7" x14ac:dyDescent="0.2">
      <c r="A98" s="21"/>
      <c r="B98" s="22"/>
      <c r="C98" s="23"/>
      <c r="D98" s="23"/>
      <c r="E98" s="24"/>
      <c r="F98" s="25"/>
      <c r="G98" s="21"/>
    </row>
    <row r="99" spans="1:7" x14ac:dyDescent="0.2">
      <c r="A99" s="21"/>
      <c r="B99" s="22"/>
      <c r="C99" s="23"/>
      <c r="D99" s="23"/>
      <c r="E99" s="24"/>
      <c r="F99" s="25"/>
      <c r="G99" s="21"/>
    </row>
    <row r="100" spans="1:7" x14ac:dyDescent="0.2">
      <c r="A100" s="21"/>
      <c r="B100" s="22"/>
      <c r="C100" s="23"/>
      <c r="D100" s="23"/>
      <c r="E100" s="24"/>
      <c r="F100" s="25"/>
      <c r="G100" s="21"/>
    </row>
    <row r="101" spans="1:7" x14ac:dyDescent="0.2">
      <c r="A101" s="21"/>
      <c r="B101" s="22"/>
      <c r="C101" s="23"/>
      <c r="D101" s="23"/>
      <c r="E101" s="24"/>
      <c r="F101" s="25"/>
      <c r="G101" s="21"/>
    </row>
    <row r="102" spans="1:7" x14ac:dyDescent="0.2">
      <c r="A102" s="21"/>
      <c r="B102" s="22"/>
      <c r="C102" s="23"/>
      <c r="D102" s="23"/>
      <c r="E102" s="24"/>
      <c r="F102" s="25"/>
      <c r="G102" s="21"/>
    </row>
    <row r="103" spans="1:7" x14ac:dyDescent="0.2">
      <c r="A103" s="21"/>
      <c r="B103" s="22"/>
      <c r="C103" s="23"/>
      <c r="D103" s="23"/>
      <c r="E103" s="24"/>
      <c r="F103" s="25"/>
      <c r="G103" s="21"/>
    </row>
    <row r="104" spans="1:7" x14ac:dyDescent="0.2">
      <c r="A104" s="21"/>
      <c r="B104" s="22"/>
      <c r="C104" s="23"/>
      <c r="D104" s="23"/>
      <c r="E104" s="24"/>
      <c r="F104" s="25"/>
      <c r="G104" s="21"/>
    </row>
    <row r="105" spans="1:7" x14ac:dyDescent="0.2">
      <c r="A105" s="21"/>
      <c r="B105" s="22"/>
      <c r="C105" s="23"/>
      <c r="D105" s="23"/>
      <c r="E105" s="24"/>
      <c r="F105" s="25"/>
      <c r="G105" s="21"/>
    </row>
    <row r="106" spans="1:7" x14ac:dyDescent="0.2">
      <c r="A106" s="21"/>
      <c r="B106" s="22"/>
      <c r="C106" s="23"/>
      <c r="D106" s="23"/>
      <c r="E106" s="24"/>
      <c r="F106" s="25"/>
      <c r="G106" s="21"/>
    </row>
    <row r="107" spans="1:7" x14ac:dyDescent="0.2">
      <c r="A107" s="21"/>
      <c r="B107" s="22"/>
      <c r="C107" s="23"/>
      <c r="D107" s="23"/>
      <c r="E107" s="24"/>
      <c r="F107" s="25"/>
      <c r="G107" s="21"/>
    </row>
    <row r="108" spans="1:7" x14ac:dyDescent="0.2">
      <c r="A108" s="21"/>
      <c r="B108" s="22"/>
      <c r="C108" s="23"/>
      <c r="D108" s="23"/>
      <c r="E108" s="24"/>
      <c r="F108" s="25"/>
      <c r="G108" s="21"/>
    </row>
    <row r="109" spans="1:7" x14ac:dyDescent="0.2">
      <c r="A109" s="21"/>
      <c r="B109" s="22"/>
      <c r="C109" s="23"/>
      <c r="D109" s="23"/>
      <c r="E109" s="24"/>
      <c r="F109" s="25"/>
      <c r="G109" s="21"/>
    </row>
    <row r="110" spans="1:7" x14ac:dyDescent="0.2">
      <c r="A110" s="21"/>
      <c r="B110" s="22"/>
      <c r="C110" s="23"/>
      <c r="D110" s="23"/>
      <c r="E110" s="24"/>
      <c r="F110" s="25"/>
      <c r="G110" s="21"/>
    </row>
    <row r="111" spans="1:7" x14ac:dyDescent="0.2">
      <c r="A111" s="21"/>
      <c r="B111" s="22"/>
      <c r="C111" s="23"/>
      <c r="D111" s="23"/>
      <c r="E111" s="24"/>
      <c r="F111" s="25"/>
      <c r="G111" s="21"/>
    </row>
    <row r="112" spans="1:7" x14ac:dyDescent="0.2">
      <c r="A112" s="21"/>
      <c r="B112" s="22"/>
      <c r="C112" s="23"/>
      <c r="D112" s="23"/>
      <c r="E112" s="24"/>
      <c r="F112" s="25"/>
      <c r="G112" s="21"/>
    </row>
    <row r="113" spans="1:7" x14ac:dyDescent="0.2">
      <c r="A113" s="21"/>
      <c r="B113" s="22"/>
      <c r="C113" s="23"/>
      <c r="D113" s="23"/>
      <c r="E113" s="24"/>
      <c r="F113" s="25"/>
      <c r="G113" s="21"/>
    </row>
    <row r="114" spans="1:7" x14ac:dyDescent="0.2">
      <c r="A114" s="21"/>
      <c r="B114" s="22"/>
      <c r="C114" s="23"/>
      <c r="D114" s="23"/>
      <c r="E114" s="24"/>
      <c r="F114" s="25"/>
      <c r="G114" s="21"/>
    </row>
    <row r="115" spans="1:7" x14ac:dyDescent="0.2">
      <c r="A115" s="21"/>
      <c r="B115" s="22"/>
      <c r="C115" s="23"/>
      <c r="D115" s="23"/>
      <c r="E115" s="24"/>
      <c r="F115" s="25"/>
      <c r="G115" s="21"/>
    </row>
    <row r="116" spans="1:7" x14ac:dyDescent="0.2">
      <c r="A116" s="21"/>
      <c r="B116" s="22"/>
      <c r="C116" s="23"/>
      <c r="D116" s="23"/>
      <c r="E116" s="24"/>
      <c r="F116" s="25"/>
      <c r="G116" s="21"/>
    </row>
    <row r="117" spans="1:7" x14ac:dyDescent="0.2">
      <c r="A117" s="21"/>
      <c r="B117" s="22"/>
      <c r="C117" s="23"/>
      <c r="D117" s="23"/>
      <c r="E117" s="24"/>
      <c r="F117" s="25"/>
      <c r="G117" s="21"/>
    </row>
    <row r="118" spans="1:7" x14ac:dyDescent="0.2">
      <c r="A118" s="21"/>
      <c r="B118" s="22"/>
      <c r="C118" s="23"/>
      <c r="D118" s="23"/>
      <c r="E118" s="24"/>
      <c r="F118" s="25"/>
      <c r="G118" s="21"/>
    </row>
    <row r="119" spans="1:7" x14ac:dyDescent="0.2">
      <c r="A119" s="21"/>
      <c r="B119" s="22"/>
      <c r="C119" s="23"/>
      <c r="D119" s="23"/>
      <c r="E119" s="24"/>
      <c r="F119" s="25"/>
      <c r="G119" s="21"/>
    </row>
    <row r="120" spans="1:7" x14ac:dyDescent="0.2">
      <c r="A120" s="21"/>
      <c r="B120" s="22"/>
      <c r="C120" s="23"/>
      <c r="D120" s="23"/>
      <c r="E120" s="24"/>
      <c r="F120" s="25"/>
      <c r="G120" s="21"/>
    </row>
    <row r="121" spans="1:7" x14ac:dyDescent="0.2">
      <c r="A121" s="21"/>
      <c r="B121" s="22"/>
      <c r="C121" s="23"/>
      <c r="D121" s="23"/>
      <c r="E121" s="24"/>
      <c r="F121" s="25"/>
      <c r="G121" s="21"/>
    </row>
    <row r="122" spans="1:7" x14ac:dyDescent="0.2">
      <c r="A122" s="21"/>
      <c r="B122" s="22"/>
      <c r="C122" s="23"/>
      <c r="D122" s="23"/>
      <c r="E122" s="24"/>
      <c r="F122" s="25"/>
      <c r="G122" s="21"/>
    </row>
    <row r="123" spans="1:7" x14ac:dyDescent="0.2">
      <c r="A123" s="21"/>
      <c r="B123" s="22"/>
      <c r="C123" s="23"/>
      <c r="D123" s="23"/>
      <c r="E123" s="24"/>
      <c r="F123" s="25"/>
      <c r="G123" s="21"/>
    </row>
    <row r="124" spans="1:7" x14ac:dyDescent="0.2">
      <c r="A124" s="21"/>
      <c r="B124" s="22"/>
      <c r="C124" s="23"/>
      <c r="D124" s="23"/>
      <c r="E124" s="24"/>
      <c r="F124" s="25"/>
      <c r="G124" s="21"/>
    </row>
    <row r="125" spans="1:7" x14ac:dyDescent="0.2">
      <c r="A125" s="21"/>
      <c r="B125" s="22"/>
      <c r="C125" s="23"/>
      <c r="D125" s="23"/>
      <c r="E125" s="24"/>
      <c r="F125" s="25"/>
      <c r="G125" s="21"/>
    </row>
    <row r="126" spans="1:7" x14ac:dyDescent="0.2">
      <c r="A126" s="21"/>
      <c r="B126" s="22"/>
      <c r="C126" s="23"/>
      <c r="D126" s="23"/>
      <c r="E126" s="24"/>
      <c r="F126" s="25"/>
      <c r="G126" s="21"/>
    </row>
    <row r="127" spans="1:7" x14ac:dyDescent="0.2">
      <c r="A127" s="21"/>
      <c r="B127" s="22"/>
      <c r="C127" s="23"/>
      <c r="D127" s="23"/>
      <c r="E127" s="24"/>
      <c r="F127" s="25"/>
      <c r="G127" s="21"/>
    </row>
    <row r="128" spans="1:7" x14ac:dyDescent="0.2">
      <c r="A128" s="21"/>
      <c r="B128" s="22"/>
      <c r="C128" s="23"/>
      <c r="D128" s="23"/>
      <c r="E128" s="24"/>
      <c r="F128" s="25"/>
      <c r="G128" s="21"/>
    </row>
    <row r="129" spans="1:7" x14ac:dyDescent="0.2">
      <c r="A129" s="21"/>
      <c r="B129" s="22"/>
      <c r="C129" s="23"/>
      <c r="D129" s="23"/>
      <c r="E129" s="24"/>
      <c r="F129" s="25"/>
      <c r="G129" s="21"/>
    </row>
    <row r="130" spans="1:7" x14ac:dyDescent="0.2">
      <c r="A130" s="21"/>
      <c r="B130" s="22"/>
      <c r="C130" s="23"/>
      <c r="D130" s="23"/>
      <c r="E130" s="24"/>
      <c r="F130" s="25"/>
      <c r="G130" s="21"/>
    </row>
    <row r="131" spans="1:7" x14ac:dyDescent="0.2">
      <c r="A131" s="21"/>
      <c r="B131" s="22"/>
      <c r="C131" s="23"/>
      <c r="D131" s="23"/>
      <c r="E131" s="24"/>
      <c r="F131" s="25"/>
      <c r="G131" s="21"/>
    </row>
    <row r="132" spans="1:7" x14ac:dyDescent="0.2">
      <c r="A132" s="21"/>
      <c r="B132" s="22"/>
      <c r="C132" s="23"/>
      <c r="D132" s="23"/>
      <c r="E132" s="24"/>
      <c r="F132" s="25"/>
      <c r="G132" s="21"/>
    </row>
    <row r="133" spans="1:7" x14ac:dyDescent="0.2">
      <c r="A133" s="21"/>
      <c r="B133" s="22"/>
      <c r="C133" s="23"/>
      <c r="D133" s="23"/>
      <c r="E133" s="24"/>
      <c r="F133" s="25"/>
      <c r="G133" s="21"/>
    </row>
    <row r="134" spans="1:7" x14ac:dyDescent="0.2">
      <c r="A134" s="21"/>
      <c r="B134" s="22"/>
      <c r="C134" s="23"/>
      <c r="D134" s="23"/>
      <c r="E134" s="24"/>
      <c r="F134" s="25"/>
      <c r="G134" s="21"/>
    </row>
    <row r="135" spans="1:7" x14ac:dyDescent="0.2">
      <c r="A135" s="21"/>
      <c r="B135" s="22"/>
      <c r="C135" s="23"/>
      <c r="D135" s="23"/>
      <c r="E135" s="24"/>
      <c r="F135" s="25"/>
      <c r="G135" s="21"/>
    </row>
    <row r="136" spans="1:7" x14ac:dyDescent="0.2">
      <c r="A136" s="21"/>
      <c r="B136" s="22"/>
      <c r="C136" s="23"/>
      <c r="D136" s="23"/>
      <c r="E136" s="24"/>
      <c r="F136" s="25"/>
      <c r="G136" s="21"/>
    </row>
    <row r="137" spans="1:7" x14ac:dyDescent="0.2">
      <c r="A137" s="21"/>
      <c r="B137" s="22"/>
      <c r="C137" s="23"/>
      <c r="D137" s="23"/>
      <c r="E137" s="24"/>
      <c r="F137" s="25"/>
      <c r="G137" s="21"/>
    </row>
    <row r="138" spans="1:7" x14ac:dyDescent="0.2">
      <c r="A138" s="21"/>
      <c r="B138" s="22"/>
      <c r="C138" s="23"/>
      <c r="D138" s="23"/>
      <c r="E138" s="24"/>
      <c r="F138" s="25"/>
      <c r="G138" s="21"/>
    </row>
    <row r="139" spans="1:7" x14ac:dyDescent="0.2">
      <c r="A139" s="21"/>
      <c r="B139" s="22"/>
      <c r="C139" s="23"/>
      <c r="D139" s="23"/>
      <c r="E139" s="24"/>
      <c r="F139" s="25"/>
      <c r="G139" s="21"/>
    </row>
    <row r="140" spans="1:7" x14ac:dyDescent="0.2">
      <c r="A140" s="21"/>
      <c r="B140" s="22"/>
      <c r="C140" s="23"/>
      <c r="D140" s="23"/>
      <c r="E140" s="24"/>
      <c r="F140" s="25"/>
      <c r="G140" s="21"/>
    </row>
    <row r="141" spans="1:7" x14ac:dyDescent="0.2">
      <c r="A141" s="21"/>
      <c r="B141" s="22"/>
      <c r="C141" s="23"/>
      <c r="D141" s="23"/>
      <c r="E141" s="24"/>
      <c r="F141" s="25"/>
      <c r="G141" s="21"/>
    </row>
    <row r="142" spans="1:7" x14ac:dyDescent="0.2">
      <c r="A142" s="21"/>
      <c r="B142" s="22"/>
      <c r="C142" s="23"/>
      <c r="D142" s="23"/>
      <c r="E142" s="24"/>
      <c r="F142" s="25"/>
      <c r="G142" s="21"/>
    </row>
    <row r="143" spans="1:7" x14ac:dyDescent="0.2">
      <c r="A143" s="21"/>
      <c r="B143" s="22"/>
      <c r="C143" s="23"/>
      <c r="D143" s="23"/>
      <c r="E143" s="24"/>
      <c r="F143" s="25"/>
      <c r="G143" s="21"/>
    </row>
    <row r="144" spans="1:7" x14ac:dyDescent="0.2">
      <c r="A144" s="21"/>
      <c r="B144" s="22"/>
      <c r="C144" s="23"/>
      <c r="D144" s="23"/>
      <c r="E144" s="24"/>
      <c r="F144" s="25"/>
      <c r="G144" s="21"/>
    </row>
    <row r="145" spans="1:7" x14ac:dyDescent="0.2">
      <c r="A145" s="21"/>
      <c r="B145" s="22"/>
      <c r="C145" s="23"/>
      <c r="D145" s="23"/>
      <c r="E145" s="24"/>
      <c r="F145" s="25"/>
      <c r="G145" s="21"/>
    </row>
    <row r="146" spans="1:7" x14ac:dyDescent="0.2">
      <c r="A146" s="21"/>
      <c r="B146" s="22"/>
      <c r="C146" s="23"/>
      <c r="D146" s="23"/>
      <c r="E146" s="24"/>
      <c r="F146" s="25"/>
      <c r="G146" s="21"/>
    </row>
    <row r="147" spans="1:7" x14ac:dyDescent="0.2">
      <c r="A147" s="21"/>
      <c r="B147" s="22"/>
      <c r="C147" s="23"/>
      <c r="D147" s="23"/>
      <c r="E147" s="24"/>
      <c r="F147" s="25"/>
      <c r="G147" s="21"/>
    </row>
    <row r="148" spans="1:7" x14ac:dyDescent="0.2">
      <c r="A148" s="21"/>
      <c r="B148" s="22"/>
      <c r="C148" s="23"/>
      <c r="D148" s="23"/>
      <c r="E148" s="24"/>
      <c r="F148" s="25"/>
      <c r="G148" s="21"/>
    </row>
    <row r="149" spans="1:7" x14ac:dyDescent="0.2">
      <c r="A149" s="21"/>
      <c r="B149" s="22"/>
      <c r="C149" s="23"/>
      <c r="D149" s="23"/>
      <c r="E149" s="24"/>
      <c r="F149" s="25"/>
      <c r="G149" s="21"/>
    </row>
    <row r="150" spans="1:7" x14ac:dyDescent="0.2">
      <c r="A150" s="21"/>
      <c r="B150" s="22"/>
      <c r="C150" s="23"/>
      <c r="D150" s="23"/>
      <c r="E150" s="24"/>
      <c r="F150" s="25"/>
      <c r="G150" s="21"/>
    </row>
    <row r="151" spans="1:7" x14ac:dyDescent="0.2">
      <c r="A151" s="21"/>
      <c r="B151" s="22"/>
      <c r="C151" s="23"/>
      <c r="D151" s="23"/>
      <c r="E151" s="24"/>
      <c r="F151" s="25"/>
      <c r="G151" s="21"/>
    </row>
    <row r="152" spans="1:7" x14ac:dyDescent="0.2">
      <c r="A152" s="21"/>
      <c r="B152" s="22"/>
      <c r="C152" s="23"/>
      <c r="D152" s="23"/>
      <c r="E152" s="24"/>
      <c r="F152" s="25"/>
      <c r="G152" s="21"/>
    </row>
    <row r="153" spans="1:7" x14ac:dyDescent="0.2">
      <c r="A153" s="21"/>
      <c r="B153" s="22"/>
      <c r="C153" s="23"/>
      <c r="D153" s="23"/>
      <c r="E153" s="24"/>
      <c r="F153" s="25"/>
      <c r="G153" s="21"/>
    </row>
    <row r="154" spans="1:7" x14ac:dyDescent="0.2">
      <c r="A154" s="21"/>
      <c r="B154" s="22"/>
      <c r="C154" s="23"/>
      <c r="D154" s="23"/>
      <c r="E154" s="24"/>
      <c r="F154" s="25"/>
      <c r="G154" s="21"/>
    </row>
    <row r="155" spans="1:7" x14ac:dyDescent="0.2">
      <c r="A155" s="21"/>
      <c r="B155" s="22"/>
      <c r="C155" s="23"/>
      <c r="D155" s="23"/>
      <c r="E155" s="24"/>
      <c r="F155" s="25"/>
      <c r="G155" s="21"/>
    </row>
    <row r="156" spans="1:7" x14ac:dyDescent="0.2">
      <c r="A156" s="21"/>
      <c r="B156" s="22"/>
      <c r="C156" s="23"/>
      <c r="D156" s="23"/>
      <c r="E156" s="24"/>
      <c r="F156" s="25"/>
      <c r="G156" s="21"/>
    </row>
    <row r="157" spans="1:7" x14ac:dyDescent="0.2">
      <c r="A157" s="21"/>
      <c r="B157" s="22"/>
      <c r="C157" s="23"/>
      <c r="D157" s="23"/>
      <c r="E157" s="24"/>
      <c r="F157" s="25"/>
      <c r="G157" s="21"/>
    </row>
    <row r="158" spans="1:7" x14ac:dyDescent="0.2">
      <c r="A158" s="21"/>
      <c r="B158" s="22"/>
      <c r="C158" s="23"/>
      <c r="D158" s="23"/>
      <c r="E158" s="24"/>
      <c r="F158" s="25"/>
      <c r="G158" s="21"/>
    </row>
    <row r="159" spans="1:7" x14ac:dyDescent="0.2">
      <c r="A159" s="21"/>
      <c r="B159" s="22"/>
      <c r="C159" s="23"/>
      <c r="D159" s="23"/>
      <c r="E159" s="24"/>
      <c r="F159" s="25"/>
      <c r="G159" s="21"/>
    </row>
    <row r="160" spans="1:7" x14ac:dyDescent="0.2">
      <c r="A160" s="21"/>
      <c r="B160" s="22"/>
      <c r="C160" s="23"/>
      <c r="D160" s="23"/>
      <c r="E160" s="24"/>
      <c r="F160" s="25"/>
      <c r="G160" s="21"/>
    </row>
    <row r="161" spans="1:7" x14ac:dyDescent="0.2">
      <c r="A161" s="21"/>
      <c r="B161" s="22"/>
      <c r="C161" s="23"/>
      <c r="D161" s="23"/>
      <c r="E161" s="24"/>
      <c r="F161" s="25"/>
      <c r="G161" s="21"/>
    </row>
    <row r="162" spans="1:7" x14ac:dyDescent="0.2">
      <c r="A162" s="21"/>
      <c r="B162" s="22"/>
      <c r="C162" s="23"/>
      <c r="D162" s="23"/>
      <c r="E162" s="24"/>
      <c r="F162" s="25"/>
      <c r="G162" s="21"/>
    </row>
    <row r="163" spans="1:7" x14ac:dyDescent="0.2">
      <c r="A163" s="21"/>
      <c r="B163" s="22"/>
      <c r="C163" s="23"/>
      <c r="D163" s="23"/>
      <c r="E163" s="24"/>
      <c r="F163" s="25"/>
      <c r="G163" s="21"/>
    </row>
    <row r="164" spans="1:7" x14ac:dyDescent="0.2">
      <c r="A164" s="21"/>
      <c r="B164" s="22"/>
      <c r="C164" s="23"/>
      <c r="D164" s="23"/>
      <c r="E164" s="24"/>
      <c r="F164" s="25"/>
      <c r="G164" s="21"/>
    </row>
    <row r="165" spans="1:7" x14ac:dyDescent="0.2">
      <c r="A165" s="21"/>
      <c r="B165" s="22"/>
      <c r="C165" s="23"/>
      <c r="D165" s="23"/>
      <c r="E165" s="24"/>
      <c r="F165" s="25"/>
      <c r="G165" s="21"/>
    </row>
    <row r="166" spans="1:7" x14ac:dyDescent="0.2">
      <c r="A166" s="21"/>
      <c r="B166" s="22"/>
      <c r="C166" s="23"/>
      <c r="D166" s="23"/>
      <c r="E166" s="24"/>
      <c r="F166" s="25"/>
      <c r="G166" s="21"/>
    </row>
    <row r="167" spans="1:7" x14ac:dyDescent="0.2">
      <c r="A167" s="21"/>
      <c r="B167" s="22"/>
      <c r="C167" s="23"/>
      <c r="D167" s="23"/>
      <c r="E167" s="24"/>
      <c r="F167" s="25"/>
      <c r="G167" s="21"/>
    </row>
    <row r="168" spans="1:7" x14ac:dyDescent="0.2">
      <c r="A168" s="21"/>
      <c r="B168" s="22"/>
      <c r="C168" s="23"/>
      <c r="D168" s="23"/>
      <c r="E168" s="24"/>
      <c r="F168" s="25"/>
      <c r="G168" s="21"/>
    </row>
    <row r="169" spans="1:7" x14ac:dyDescent="0.2">
      <c r="A169" s="21"/>
      <c r="B169" s="22"/>
      <c r="C169" s="23"/>
      <c r="D169" s="23"/>
      <c r="E169" s="24"/>
      <c r="F169" s="25"/>
      <c r="G169" s="21"/>
    </row>
    <row r="170" spans="1:7" x14ac:dyDescent="0.2">
      <c r="A170" s="21"/>
      <c r="B170" s="22"/>
      <c r="C170" s="23"/>
      <c r="D170" s="23"/>
      <c r="E170" s="24"/>
      <c r="F170" s="25"/>
      <c r="G170" s="21"/>
    </row>
    <row r="171" spans="1:7" x14ac:dyDescent="0.2">
      <c r="A171" s="21"/>
      <c r="B171" s="22"/>
      <c r="C171" s="23"/>
      <c r="D171" s="23"/>
      <c r="E171" s="24"/>
      <c r="F171" s="25"/>
      <c r="G171" s="21"/>
    </row>
    <row r="172" spans="1:7" x14ac:dyDescent="0.2">
      <c r="A172" s="21"/>
      <c r="B172" s="22"/>
      <c r="C172" s="23"/>
      <c r="D172" s="23"/>
      <c r="E172" s="24"/>
      <c r="F172" s="25"/>
      <c r="G172" s="21"/>
    </row>
    <row r="173" spans="1:7" x14ac:dyDescent="0.2">
      <c r="A173" s="21"/>
      <c r="B173" s="22"/>
      <c r="C173" s="23"/>
      <c r="D173" s="23"/>
      <c r="E173" s="24"/>
      <c r="F173" s="25"/>
      <c r="G173" s="21"/>
    </row>
    <row r="174" spans="1:7" x14ac:dyDescent="0.2">
      <c r="A174" s="21"/>
      <c r="B174" s="26"/>
      <c r="C174" s="23"/>
      <c r="D174" s="23"/>
      <c r="E174" s="24"/>
      <c r="F174" s="25"/>
      <c r="G174" s="21"/>
    </row>
    <row r="175" spans="1:7" x14ac:dyDescent="0.2">
      <c r="A175" s="21"/>
      <c r="B175" s="26"/>
      <c r="C175" s="23"/>
      <c r="D175" s="23"/>
      <c r="E175" s="24"/>
      <c r="F175" s="25"/>
      <c r="G175" s="21"/>
    </row>
    <row r="176" spans="1:7" x14ac:dyDescent="0.2">
      <c r="A176" s="21"/>
      <c r="B176" s="26"/>
      <c r="C176" s="23"/>
      <c r="D176" s="23"/>
      <c r="E176" s="24"/>
      <c r="F176" s="25"/>
      <c r="G176" s="21"/>
    </row>
    <row r="177" spans="1:7" x14ac:dyDescent="0.2">
      <c r="A177" s="21"/>
      <c r="B177" s="26"/>
      <c r="C177" s="23"/>
      <c r="D177" s="23"/>
      <c r="E177" s="24"/>
      <c r="F177" s="25"/>
      <c r="G177" s="21"/>
    </row>
    <row r="178" spans="1:7" x14ac:dyDescent="0.2">
      <c r="A178" s="21"/>
      <c r="B178" s="26"/>
      <c r="C178" s="23"/>
      <c r="D178" s="23"/>
      <c r="E178" s="24"/>
      <c r="F178" s="25"/>
      <c r="G178" s="21"/>
    </row>
    <row r="179" spans="1:7" x14ac:dyDescent="0.2">
      <c r="A179" s="21"/>
      <c r="B179" s="26"/>
      <c r="C179" s="23"/>
      <c r="D179" s="23"/>
      <c r="E179" s="24"/>
      <c r="F179" s="25"/>
      <c r="G179" s="21"/>
    </row>
    <row r="180" spans="1:7" x14ac:dyDescent="0.2">
      <c r="A180" s="21"/>
      <c r="B180" s="26"/>
      <c r="C180" s="23"/>
      <c r="D180" s="23"/>
      <c r="E180" s="24"/>
      <c r="F180" s="25"/>
      <c r="G180" s="21"/>
    </row>
    <row r="181" spans="1:7" x14ac:dyDescent="0.2">
      <c r="A181" s="21"/>
      <c r="B181" s="26"/>
      <c r="C181" s="23"/>
      <c r="D181" s="23"/>
      <c r="E181" s="24"/>
      <c r="F181" s="25"/>
      <c r="G181" s="21"/>
    </row>
    <row r="182" spans="1:7" x14ac:dyDescent="0.2">
      <c r="A182" s="21"/>
      <c r="B182" s="26"/>
      <c r="C182" s="23"/>
      <c r="D182" s="23"/>
      <c r="E182" s="24"/>
      <c r="F182" s="25"/>
      <c r="G182" s="21"/>
    </row>
    <row r="183" spans="1:7" x14ac:dyDescent="0.2">
      <c r="A183" s="21"/>
      <c r="B183" s="26"/>
      <c r="C183" s="23"/>
      <c r="D183" s="23"/>
      <c r="E183" s="24"/>
      <c r="F183" s="25"/>
      <c r="G183" s="21"/>
    </row>
    <row r="184" spans="1:7" x14ac:dyDescent="0.2">
      <c r="A184" s="21"/>
      <c r="B184" s="26"/>
      <c r="C184" s="23"/>
      <c r="D184" s="23"/>
      <c r="E184" s="24"/>
      <c r="F184" s="25"/>
      <c r="G184" s="21"/>
    </row>
    <row r="185" spans="1:7" x14ac:dyDescent="0.2">
      <c r="A185" s="21"/>
      <c r="B185" s="26"/>
      <c r="C185" s="23"/>
      <c r="D185" s="23"/>
      <c r="E185" s="24"/>
      <c r="F185" s="25"/>
      <c r="G185" s="21"/>
    </row>
    <row r="186" spans="1:7" x14ac:dyDescent="0.2">
      <c r="A186" s="21"/>
      <c r="B186" s="26"/>
      <c r="C186" s="23"/>
      <c r="D186" s="23"/>
      <c r="E186" s="24"/>
      <c r="F186" s="25"/>
      <c r="G186" s="21"/>
    </row>
    <row r="187" spans="1:7" x14ac:dyDescent="0.2">
      <c r="A187" s="21"/>
      <c r="B187" s="26"/>
      <c r="C187" s="23"/>
      <c r="D187" s="23"/>
      <c r="E187" s="24"/>
      <c r="F187" s="25"/>
      <c r="G187" s="21"/>
    </row>
    <row r="188" spans="1:7" x14ac:dyDescent="0.2">
      <c r="A188" s="21"/>
      <c r="B188" s="26"/>
      <c r="C188" s="23"/>
      <c r="D188" s="23"/>
      <c r="E188" s="24"/>
      <c r="F188" s="25"/>
      <c r="G188" s="21"/>
    </row>
    <row r="189" spans="1:7" x14ac:dyDescent="0.2">
      <c r="A189" s="21"/>
      <c r="B189" s="26"/>
      <c r="C189" s="23"/>
      <c r="D189" s="23"/>
      <c r="E189" s="24"/>
      <c r="F189" s="25"/>
      <c r="G189" s="21"/>
    </row>
    <row r="190" spans="1:7" x14ac:dyDescent="0.2">
      <c r="A190" s="21"/>
      <c r="B190" s="26"/>
      <c r="C190" s="23"/>
      <c r="D190" s="23"/>
      <c r="E190" s="24"/>
      <c r="F190" s="25"/>
      <c r="G190" s="21"/>
    </row>
    <row r="191" spans="1:7" x14ac:dyDescent="0.2">
      <c r="A191" s="21"/>
      <c r="B191" s="26"/>
      <c r="C191" s="23"/>
      <c r="D191" s="23"/>
      <c r="E191" s="24"/>
      <c r="F191" s="25"/>
      <c r="G191" s="21"/>
    </row>
    <row r="192" spans="1:7" x14ac:dyDescent="0.2">
      <c r="A192" s="21"/>
      <c r="B192" s="26"/>
      <c r="C192" s="23"/>
      <c r="D192" s="23"/>
      <c r="E192" s="24"/>
      <c r="F192" s="25"/>
      <c r="G192" s="21"/>
    </row>
    <row r="193" spans="1:7" x14ac:dyDescent="0.2">
      <c r="A193" s="21"/>
      <c r="B193" s="26"/>
      <c r="C193" s="23"/>
      <c r="D193" s="23"/>
      <c r="E193" s="24"/>
      <c r="F193" s="25"/>
      <c r="G193" s="21"/>
    </row>
    <row r="194" spans="1:7" x14ac:dyDescent="0.2">
      <c r="A194" s="21"/>
      <c r="B194" s="26"/>
      <c r="C194" s="23"/>
      <c r="D194" s="23"/>
      <c r="E194" s="24"/>
      <c r="F194" s="25"/>
      <c r="G194" s="21"/>
    </row>
    <row r="195" spans="1:7" x14ac:dyDescent="0.2">
      <c r="A195" s="21"/>
      <c r="B195" s="26"/>
      <c r="C195" s="23"/>
      <c r="D195" s="23"/>
      <c r="E195" s="24"/>
      <c r="F195" s="25"/>
      <c r="G195" s="21"/>
    </row>
    <row r="196" spans="1:7" x14ac:dyDescent="0.2">
      <c r="A196" s="21"/>
      <c r="B196" s="26"/>
      <c r="C196" s="23"/>
      <c r="D196" s="23"/>
      <c r="E196" s="24"/>
      <c r="F196" s="25"/>
      <c r="G196" s="21"/>
    </row>
    <row r="197" spans="1:7" x14ac:dyDescent="0.2">
      <c r="A197" s="21"/>
      <c r="B197" s="26"/>
      <c r="C197" s="23"/>
      <c r="D197" s="23"/>
      <c r="E197" s="24"/>
      <c r="F197" s="25"/>
      <c r="G197" s="21"/>
    </row>
    <row r="198" spans="1:7" x14ac:dyDescent="0.2">
      <c r="A198" s="21"/>
      <c r="B198" s="26"/>
      <c r="C198" s="23"/>
      <c r="D198" s="23"/>
      <c r="E198" s="24"/>
      <c r="F198" s="25"/>
      <c r="G198" s="21"/>
    </row>
    <row r="199" spans="1:7" x14ac:dyDescent="0.2">
      <c r="A199" s="21"/>
      <c r="B199" s="26"/>
      <c r="C199" s="23"/>
      <c r="D199" s="23"/>
      <c r="E199" s="24"/>
      <c r="F199" s="25"/>
      <c r="G199" s="21"/>
    </row>
    <row r="200" spans="1:7" x14ac:dyDescent="0.2">
      <c r="A200" s="21"/>
      <c r="B200" s="26"/>
      <c r="C200" s="23"/>
      <c r="D200" s="23"/>
      <c r="E200" s="24"/>
      <c r="F200" s="25"/>
      <c r="G200" s="21"/>
    </row>
    <row r="201" spans="1:7" x14ac:dyDescent="0.2">
      <c r="A201" s="21"/>
      <c r="B201" s="26"/>
      <c r="C201" s="23"/>
      <c r="D201" s="23"/>
      <c r="E201" s="24"/>
      <c r="F201" s="25"/>
      <c r="G201" s="21"/>
    </row>
    <row r="202" spans="1:7" x14ac:dyDescent="0.2">
      <c r="A202" s="21"/>
      <c r="B202" s="26"/>
      <c r="C202" s="23"/>
      <c r="D202" s="23"/>
      <c r="E202" s="24"/>
      <c r="F202" s="25"/>
      <c r="G202" s="21"/>
    </row>
    <row r="203" spans="1:7" x14ac:dyDescent="0.2">
      <c r="A203" s="21"/>
      <c r="B203" s="26"/>
      <c r="C203" s="23"/>
      <c r="D203" s="23"/>
      <c r="E203" s="24"/>
      <c r="F203" s="25"/>
      <c r="G203" s="21"/>
    </row>
    <row r="204" spans="1:7" x14ac:dyDescent="0.2">
      <c r="A204" s="21"/>
      <c r="B204" s="26"/>
      <c r="C204" s="23"/>
      <c r="D204" s="23"/>
      <c r="E204" s="24"/>
      <c r="F204" s="25"/>
      <c r="G204" s="21"/>
    </row>
    <row r="205" spans="1:7" x14ac:dyDescent="0.2">
      <c r="A205" s="21"/>
      <c r="B205" s="26"/>
      <c r="C205" s="23"/>
      <c r="D205" s="23"/>
      <c r="E205" s="24"/>
      <c r="F205" s="25"/>
      <c r="G205" s="21"/>
    </row>
    <row r="206" spans="1:7" x14ac:dyDescent="0.2">
      <c r="A206" s="21"/>
      <c r="B206" s="26"/>
      <c r="C206" s="23"/>
      <c r="D206" s="23"/>
      <c r="E206" s="24"/>
      <c r="F206" s="25"/>
      <c r="G206" s="21"/>
    </row>
    <row r="207" spans="1:7" x14ac:dyDescent="0.2">
      <c r="A207" s="21"/>
      <c r="B207" s="26"/>
      <c r="C207" s="23"/>
      <c r="D207" s="23"/>
      <c r="E207" s="24"/>
      <c r="F207" s="25"/>
      <c r="G207" s="21"/>
    </row>
    <row r="208" spans="1:7" x14ac:dyDescent="0.2">
      <c r="A208" s="21"/>
      <c r="B208" s="26"/>
      <c r="C208" s="23"/>
      <c r="D208" s="23"/>
      <c r="E208" s="24"/>
      <c r="F208" s="25"/>
      <c r="G208" s="21"/>
    </row>
    <row r="209" spans="1:7" x14ac:dyDescent="0.2">
      <c r="A209" s="21"/>
      <c r="B209" s="26"/>
      <c r="C209" s="23"/>
      <c r="D209" s="23"/>
      <c r="E209" s="24"/>
      <c r="F209" s="25"/>
      <c r="G209" s="21"/>
    </row>
    <row r="210" spans="1:7" x14ac:dyDescent="0.2">
      <c r="A210" s="21"/>
      <c r="B210" s="26"/>
      <c r="C210" s="23"/>
      <c r="D210" s="23"/>
      <c r="E210" s="24"/>
      <c r="F210" s="25"/>
      <c r="G210" s="21"/>
    </row>
    <row r="211" spans="1:7" x14ac:dyDescent="0.2">
      <c r="A211" s="21"/>
      <c r="B211" s="26"/>
      <c r="C211" s="23"/>
      <c r="D211" s="23"/>
      <c r="E211" s="24"/>
      <c r="F211" s="25"/>
      <c r="G211" s="21"/>
    </row>
    <row r="212" spans="1:7" x14ac:dyDescent="0.2">
      <c r="A212" s="21"/>
      <c r="B212" s="26"/>
      <c r="C212" s="23"/>
      <c r="D212" s="23"/>
      <c r="E212" s="24"/>
      <c r="F212" s="25"/>
      <c r="G212" s="21"/>
    </row>
    <row r="213" spans="1:7" x14ac:dyDescent="0.2">
      <c r="A213" s="21"/>
      <c r="B213" s="26"/>
      <c r="C213" s="23"/>
      <c r="D213" s="23"/>
      <c r="E213" s="24"/>
      <c r="F213" s="25"/>
      <c r="G213" s="21"/>
    </row>
    <row r="214" spans="1:7" x14ac:dyDescent="0.2">
      <c r="A214" s="21"/>
      <c r="B214" s="26"/>
      <c r="C214" s="23"/>
      <c r="D214" s="23"/>
      <c r="E214" s="24"/>
      <c r="F214" s="25"/>
      <c r="G214" s="21"/>
    </row>
    <row r="215" spans="1:7" x14ac:dyDescent="0.2">
      <c r="A215" s="21"/>
      <c r="B215" s="26"/>
      <c r="C215" s="23"/>
      <c r="D215" s="23"/>
      <c r="E215" s="24"/>
      <c r="F215" s="25"/>
      <c r="G215" s="21"/>
    </row>
    <row r="216" spans="1:7" x14ac:dyDescent="0.2">
      <c r="A216" s="21"/>
      <c r="B216" s="26"/>
      <c r="C216" s="23"/>
      <c r="D216" s="23"/>
      <c r="E216" s="24"/>
      <c r="F216" s="25"/>
      <c r="G216" s="21"/>
    </row>
    <row r="217" spans="1:7" x14ac:dyDescent="0.2">
      <c r="A217" s="21"/>
      <c r="B217" s="26"/>
      <c r="C217" s="23"/>
      <c r="D217" s="23"/>
      <c r="E217" s="24"/>
      <c r="F217" s="25"/>
      <c r="G217" s="21"/>
    </row>
    <row r="218" spans="1:7" x14ac:dyDescent="0.2">
      <c r="A218" s="21"/>
      <c r="B218" s="26"/>
      <c r="C218" s="23"/>
      <c r="D218" s="23"/>
      <c r="E218" s="24"/>
      <c r="F218" s="25"/>
      <c r="G218" s="21"/>
    </row>
    <row r="219" spans="1:7" x14ac:dyDescent="0.2">
      <c r="A219" s="21"/>
      <c r="B219" s="26"/>
      <c r="C219" s="23"/>
      <c r="D219" s="23"/>
      <c r="E219" s="24"/>
      <c r="F219" s="25"/>
      <c r="G219" s="21"/>
    </row>
    <row r="220" spans="1:7" x14ac:dyDescent="0.2">
      <c r="A220" s="21"/>
      <c r="B220" s="26"/>
      <c r="C220" s="23"/>
      <c r="D220" s="23"/>
      <c r="E220" s="24"/>
      <c r="F220" s="25"/>
      <c r="G220" s="21"/>
    </row>
    <row r="221" spans="1:7" x14ac:dyDescent="0.2">
      <c r="A221" s="21"/>
      <c r="B221" s="26"/>
      <c r="C221" s="23"/>
      <c r="D221" s="23"/>
      <c r="E221" s="24"/>
      <c r="F221" s="25"/>
      <c r="G221" s="21"/>
    </row>
    <row r="222" spans="1:7" x14ac:dyDescent="0.2">
      <c r="A222" s="21"/>
      <c r="B222" s="26"/>
      <c r="C222" s="23"/>
      <c r="D222" s="23"/>
      <c r="E222" s="24"/>
      <c r="F222" s="25"/>
      <c r="G222" s="21"/>
    </row>
    <row r="223" spans="1:7" x14ac:dyDescent="0.2">
      <c r="A223" s="21"/>
      <c r="B223" s="26"/>
      <c r="C223" s="23"/>
      <c r="D223" s="23"/>
      <c r="E223" s="24"/>
      <c r="F223" s="25"/>
      <c r="G223" s="21"/>
    </row>
    <row r="224" spans="1:7" x14ac:dyDescent="0.2">
      <c r="A224" s="21"/>
      <c r="B224" s="26"/>
      <c r="C224" s="23"/>
      <c r="D224" s="23"/>
      <c r="E224" s="24"/>
      <c r="F224" s="25"/>
      <c r="G224" s="21"/>
    </row>
    <row r="225" spans="1:7" x14ac:dyDescent="0.2">
      <c r="A225" s="21"/>
      <c r="B225" s="26"/>
      <c r="C225" s="23"/>
      <c r="D225" s="23"/>
      <c r="E225" s="24"/>
      <c r="F225" s="25"/>
      <c r="G225" s="21"/>
    </row>
    <row r="226" spans="1:7" x14ac:dyDescent="0.2">
      <c r="A226" s="21"/>
      <c r="B226" s="26"/>
      <c r="C226" s="23"/>
      <c r="D226" s="23"/>
      <c r="E226" s="24"/>
      <c r="F226" s="25"/>
      <c r="G226" s="21"/>
    </row>
    <row r="227" spans="1:7" x14ac:dyDescent="0.2">
      <c r="B227" s="12"/>
    </row>
    <row r="228" spans="1:7" x14ac:dyDescent="0.2">
      <c r="B228" s="12"/>
    </row>
    <row r="229" spans="1:7" x14ac:dyDescent="0.2">
      <c r="B229" s="12"/>
    </row>
    <row r="230" spans="1:7" x14ac:dyDescent="0.2">
      <c r="B230" s="12"/>
    </row>
    <row r="231" spans="1:7" x14ac:dyDescent="0.2">
      <c r="B231" s="12"/>
    </row>
    <row r="232" spans="1:7" x14ac:dyDescent="0.2">
      <c r="B232" s="12"/>
    </row>
    <row r="233" spans="1:7" x14ac:dyDescent="0.2">
      <c r="B233" s="12"/>
    </row>
    <row r="234" spans="1:7" x14ac:dyDescent="0.2">
      <c r="B234" s="12"/>
    </row>
    <row r="235" spans="1:7" x14ac:dyDescent="0.2">
      <c r="B235" s="12"/>
    </row>
    <row r="236" spans="1:7" x14ac:dyDescent="0.2">
      <c r="B236" s="12"/>
    </row>
    <row r="237" spans="1:7" x14ac:dyDescent="0.2">
      <c r="B237" s="12"/>
    </row>
    <row r="238" spans="1:7" x14ac:dyDescent="0.2">
      <c r="B238" s="12"/>
    </row>
    <row r="239" spans="1:7" x14ac:dyDescent="0.2">
      <c r="B239" s="12"/>
    </row>
    <row r="240" spans="1:7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  <row r="995" spans="2:2" x14ac:dyDescent="0.2">
      <c r="B995" s="12"/>
    </row>
    <row r="996" spans="2:2" x14ac:dyDescent="0.2">
      <c r="B996" s="12"/>
    </row>
    <row r="997" spans="2:2" x14ac:dyDescent="0.2">
      <c r="B997" s="12"/>
    </row>
    <row r="998" spans="2:2" x14ac:dyDescent="0.2">
      <c r="B998" s="12"/>
    </row>
    <row r="999" spans="2:2" x14ac:dyDescent="0.2">
      <c r="B999" s="12"/>
    </row>
    <row r="1000" spans="2:2" x14ac:dyDescent="0.2">
      <c r="B1000" s="12"/>
    </row>
    <row r="1001" spans="2:2" x14ac:dyDescent="0.2">
      <c r="B1001" s="12"/>
    </row>
    <row r="1002" spans="2:2" x14ac:dyDescent="0.2">
      <c r="B1002" s="12"/>
    </row>
    <row r="1003" spans="2:2" x14ac:dyDescent="0.2">
      <c r="B1003" s="12"/>
    </row>
    <row r="1004" spans="2:2" x14ac:dyDescent="0.2">
      <c r="B1004" s="12"/>
    </row>
    <row r="1005" spans="2:2" x14ac:dyDescent="0.2">
      <c r="B1005" s="12"/>
    </row>
    <row r="1006" spans="2:2" x14ac:dyDescent="0.2">
      <c r="B1006" s="12"/>
    </row>
    <row r="1007" spans="2:2" x14ac:dyDescent="0.2">
      <c r="B1007" s="12"/>
    </row>
    <row r="1008" spans="2:2" x14ac:dyDescent="0.2">
      <c r="B1008" s="12"/>
    </row>
    <row r="1009" spans="2:2" x14ac:dyDescent="0.2">
      <c r="B1009" s="12"/>
    </row>
    <row r="1010" spans="2:2" x14ac:dyDescent="0.2">
      <c r="B1010" s="12"/>
    </row>
    <row r="1011" spans="2:2" x14ac:dyDescent="0.2">
      <c r="B1011" s="12"/>
    </row>
    <row r="1012" spans="2:2" x14ac:dyDescent="0.2">
      <c r="B1012" s="12"/>
    </row>
    <row r="1013" spans="2:2" x14ac:dyDescent="0.2">
      <c r="B1013" s="12"/>
    </row>
    <row r="1014" spans="2:2" x14ac:dyDescent="0.2">
      <c r="B1014" s="12"/>
    </row>
    <row r="1015" spans="2:2" x14ac:dyDescent="0.2">
      <c r="B1015" s="12"/>
    </row>
    <row r="1016" spans="2:2" x14ac:dyDescent="0.2">
      <c r="B1016" s="12"/>
    </row>
    <row r="1017" spans="2:2" x14ac:dyDescent="0.2">
      <c r="B1017" s="12"/>
    </row>
    <row r="1018" spans="2:2" x14ac:dyDescent="0.2">
      <c r="B1018" s="12"/>
    </row>
    <row r="1019" spans="2:2" x14ac:dyDescent="0.2">
      <c r="B1019" s="12"/>
    </row>
    <row r="1020" spans="2:2" x14ac:dyDescent="0.2">
      <c r="B1020" s="12"/>
    </row>
    <row r="1021" spans="2:2" x14ac:dyDescent="0.2">
      <c r="B1021" s="12"/>
    </row>
    <row r="1022" spans="2:2" x14ac:dyDescent="0.2">
      <c r="B1022" s="12"/>
    </row>
    <row r="1023" spans="2:2" x14ac:dyDescent="0.2">
      <c r="B1023" s="12"/>
    </row>
    <row r="1024" spans="2:2" x14ac:dyDescent="0.2">
      <c r="B1024" s="12"/>
    </row>
    <row r="1025" spans="2:2" x14ac:dyDescent="0.2">
      <c r="B1025" s="12"/>
    </row>
    <row r="1026" spans="2:2" x14ac:dyDescent="0.2">
      <c r="B1026" s="12"/>
    </row>
    <row r="1027" spans="2:2" x14ac:dyDescent="0.2">
      <c r="B1027" s="12"/>
    </row>
    <row r="1028" spans="2:2" x14ac:dyDescent="0.2">
      <c r="B1028" s="12"/>
    </row>
    <row r="1029" spans="2:2" x14ac:dyDescent="0.2">
      <c r="B1029" s="12"/>
    </row>
    <row r="1030" spans="2:2" x14ac:dyDescent="0.2">
      <c r="B1030" s="12"/>
    </row>
    <row r="1031" spans="2:2" x14ac:dyDescent="0.2">
      <c r="B1031" s="12"/>
    </row>
    <row r="1032" spans="2:2" x14ac:dyDescent="0.2">
      <c r="B1032" s="12"/>
    </row>
    <row r="1033" spans="2:2" x14ac:dyDescent="0.2">
      <c r="B1033" s="12"/>
    </row>
    <row r="1034" spans="2:2" x14ac:dyDescent="0.2">
      <c r="B1034" s="12"/>
    </row>
    <row r="1035" spans="2:2" x14ac:dyDescent="0.2">
      <c r="B1035" s="12"/>
    </row>
    <row r="1036" spans="2:2" x14ac:dyDescent="0.2">
      <c r="B1036" s="12"/>
    </row>
    <row r="1037" spans="2:2" x14ac:dyDescent="0.2">
      <c r="B1037" s="12"/>
    </row>
    <row r="1038" spans="2:2" x14ac:dyDescent="0.2">
      <c r="B1038" s="12"/>
    </row>
    <row r="1039" spans="2:2" x14ac:dyDescent="0.2">
      <c r="B1039" s="12"/>
    </row>
    <row r="1040" spans="2:2" x14ac:dyDescent="0.2">
      <c r="B1040" s="12"/>
    </row>
    <row r="1041" spans="2:2" x14ac:dyDescent="0.2">
      <c r="B1041" s="12"/>
    </row>
    <row r="1042" spans="2:2" x14ac:dyDescent="0.2">
      <c r="B1042" s="12"/>
    </row>
    <row r="1043" spans="2:2" x14ac:dyDescent="0.2">
      <c r="B1043" s="12"/>
    </row>
    <row r="1044" spans="2:2" x14ac:dyDescent="0.2">
      <c r="B1044" s="12"/>
    </row>
    <row r="1045" spans="2:2" x14ac:dyDescent="0.2">
      <c r="B1045" s="12"/>
    </row>
    <row r="1046" spans="2:2" x14ac:dyDescent="0.2">
      <c r="B1046" s="12"/>
    </row>
    <row r="1047" spans="2:2" x14ac:dyDescent="0.2">
      <c r="B1047" s="12"/>
    </row>
    <row r="1048" spans="2:2" x14ac:dyDescent="0.2">
      <c r="B1048" s="12"/>
    </row>
    <row r="1049" spans="2:2" x14ac:dyDescent="0.2">
      <c r="B1049" s="12"/>
    </row>
    <row r="1050" spans="2:2" x14ac:dyDescent="0.2">
      <c r="B1050" s="12"/>
    </row>
    <row r="1051" spans="2:2" x14ac:dyDescent="0.2">
      <c r="B1051" s="12"/>
    </row>
    <row r="1052" spans="2:2" x14ac:dyDescent="0.2">
      <c r="B1052" s="12"/>
    </row>
    <row r="1053" spans="2:2" x14ac:dyDescent="0.2">
      <c r="B1053" s="12"/>
    </row>
    <row r="1054" spans="2:2" x14ac:dyDescent="0.2">
      <c r="B1054" s="12"/>
    </row>
    <row r="1055" spans="2:2" x14ac:dyDescent="0.2">
      <c r="B1055" s="12"/>
    </row>
    <row r="1056" spans="2:2" x14ac:dyDescent="0.2">
      <c r="B1056" s="12"/>
    </row>
    <row r="1057" spans="2:2" x14ac:dyDescent="0.2">
      <c r="B1057" s="12"/>
    </row>
    <row r="1058" spans="2:2" x14ac:dyDescent="0.2">
      <c r="B1058" s="12"/>
    </row>
    <row r="1059" spans="2:2" x14ac:dyDescent="0.2">
      <c r="B1059" s="12"/>
    </row>
    <row r="1060" spans="2:2" x14ac:dyDescent="0.2">
      <c r="B1060" s="12"/>
    </row>
    <row r="1061" spans="2:2" x14ac:dyDescent="0.2">
      <c r="B1061" s="12"/>
    </row>
    <row r="1062" spans="2:2" x14ac:dyDescent="0.2">
      <c r="B1062" s="12"/>
    </row>
    <row r="1063" spans="2:2" x14ac:dyDescent="0.2">
      <c r="B1063" s="12"/>
    </row>
    <row r="1064" spans="2:2" x14ac:dyDescent="0.2">
      <c r="B1064" s="12"/>
    </row>
    <row r="1065" spans="2:2" x14ac:dyDescent="0.2">
      <c r="B1065" s="12"/>
    </row>
    <row r="1066" spans="2:2" x14ac:dyDescent="0.2">
      <c r="B1066" s="12"/>
    </row>
    <row r="1067" spans="2:2" x14ac:dyDescent="0.2">
      <c r="B1067" s="12"/>
    </row>
    <row r="1068" spans="2:2" x14ac:dyDescent="0.2">
      <c r="B1068" s="12"/>
    </row>
    <row r="1069" spans="2:2" x14ac:dyDescent="0.2">
      <c r="B1069" s="12"/>
    </row>
    <row r="1070" spans="2:2" x14ac:dyDescent="0.2">
      <c r="B1070" s="12"/>
    </row>
    <row r="1071" spans="2:2" x14ac:dyDescent="0.2">
      <c r="B1071" s="12"/>
    </row>
    <row r="1072" spans="2:2" x14ac:dyDescent="0.2">
      <c r="B1072" s="12"/>
    </row>
    <row r="1073" spans="2:2" x14ac:dyDescent="0.2">
      <c r="B1073" s="12"/>
    </row>
    <row r="1074" spans="2:2" x14ac:dyDescent="0.2">
      <c r="B1074" s="12"/>
    </row>
    <row r="1075" spans="2:2" x14ac:dyDescent="0.2">
      <c r="B1075" s="12"/>
    </row>
    <row r="1076" spans="2:2" x14ac:dyDescent="0.2">
      <c r="B1076" s="12"/>
    </row>
    <row r="1077" spans="2:2" x14ac:dyDescent="0.2">
      <c r="B1077" s="12"/>
    </row>
    <row r="1078" spans="2:2" x14ac:dyDescent="0.2">
      <c r="B1078" s="12"/>
    </row>
    <row r="1079" spans="2:2" x14ac:dyDescent="0.2">
      <c r="B1079" s="12"/>
    </row>
    <row r="1080" spans="2:2" x14ac:dyDescent="0.2">
      <c r="B1080" s="12"/>
    </row>
    <row r="1081" spans="2:2" x14ac:dyDescent="0.2">
      <c r="B1081" s="12"/>
    </row>
    <row r="1082" spans="2:2" x14ac:dyDescent="0.2">
      <c r="B1082" s="12"/>
    </row>
    <row r="1083" spans="2:2" x14ac:dyDescent="0.2">
      <c r="B1083" s="12"/>
    </row>
    <row r="1084" spans="2:2" x14ac:dyDescent="0.2">
      <c r="B1084" s="12"/>
    </row>
    <row r="1085" spans="2:2" x14ac:dyDescent="0.2">
      <c r="B1085" s="12"/>
    </row>
    <row r="1086" spans="2:2" x14ac:dyDescent="0.2">
      <c r="B1086" s="12"/>
    </row>
    <row r="1087" spans="2:2" x14ac:dyDescent="0.2">
      <c r="B1087" s="12"/>
    </row>
    <row r="1088" spans="2:2" x14ac:dyDescent="0.2">
      <c r="B1088" s="12"/>
    </row>
    <row r="1089" spans="2:2" x14ac:dyDescent="0.2">
      <c r="B1089" s="12"/>
    </row>
    <row r="1090" spans="2:2" x14ac:dyDescent="0.2">
      <c r="B1090" s="12"/>
    </row>
    <row r="1091" spans="2:2" x14ac:dyDescent="0.2">
      <c r="B1091" s="12"/>
    </row>
    <row r="1092" spans="2:2" x14ac:dyDescent="0.2">
      <c r="B1092" s="12"/>
    </row>
    <row r="1093" spans="2:2" x14ac:dyDescent="0.2">
      <c r="B1093" s="12"/>
    </row>
    <row r="1094" spans="2:2" x14ac:dyDescent="0.2">
      <c r="B1094" s="12"/>
    </row>
    <row r="1095" spans="2:2" x14ac:dyDescent="0.2">
      <c r="B1095" s="12"/>
    </row>
    <row r="1096" spans="2:2" x14ac:dyDescent="0.2">
      <c r="B1096" s="12"/>
    </row>
    <row r="1097" spans="2:2" x14ac:dyDescent="0.2">
      <c r="B1097" s="12"/>
    </row>
    <row r="1098" spans="2:2" x14ac:dyDescent="0.2">
      <c r="B1098" s="12"/>
    </row>
    <row r="1099" spans="2:2" x14ac:dyDescent="0.2">
      <c r="B1099" s="12"/>
    </row>
    <row r="1100" spans="2:2" x14ac:dyDescent="0.2">
      <c r="B1100" s="12"/>
    </row>
    <row r="1101" spans="2:2" x14ac:dyDescent="0.2">
      <c r="B1101" s="12"/>
    </row>
    <row r="1102" spans="2:2" x14ac:dyDescent="0.2">
      <c r="B1102" s="12"/>
    </row>
    <row r="1103" spans="2:2" x14ac:dyDescent="0.2">
      <c r="B1103" s="12"/>
    </row>
    <row r="1104" spans="2:2" x14ac:dyDescent="0.2">
      <c r="B1104" s="12"/>
    </row>
    <row r="1105" spans="2:2" x14ac:dyDescent="0.2">
      <c r="B1105" s="12"/>
    </row>
    <row r="1106" spans="2:2" x14ac:dyDescent="0.2">
      <c r="B1106" s="12"/>
    </row>
    <row r="1107" spans="2:2" x14ac:dyDescent="0.2">
      <c r="B1107" s="12"/>
    </row>
    <row r="1108" spans="2:2" x14ac:dyDescent="0.2">
      <c r="B1108" s="12"/>
    </row>
    <row r="1109" spans="2:2" x14ac:dyDescent="0.2">
      <c r="B1109" s="12"/>
    </row>
    <row r="1110" spans="2:2" x14ac:dyDescent="0.2">
      <c r="B1110" s="12"/>
    </row>
    <row r="1111" spans="2:2" x14ac:dyDescent="0.2">
      <c r="B1111" s="12"/>
    </row>
    <row r="1112" spans="2:2" x14ac:dyDescent="0.2">
      <c r="B1112" s="12"/>
    </row>
    <row r="1113" spans="2:2" x14ac:dyDescent="0.2">
      <c r="B1113" s="12"/>
    </row>
    <row r="1114" spans="2:2" x14ac:dyDescent="0.2">
      <c r="B1114" s="12"/>
    </row>
    <row r="1115" spans="2:2" x14ac:dyDescent="0.2">
      <c r="B1115" s="12"/>
    </row>
    <row r="1116" spans="2:2" x14ac:dyDescent="0.2">
      <c r="B1116" s="12"/>
    </row>
    <row r="1117" spans="2:2" x14ac:dyDescent="0.2">
      <c r="B1117" s="12"/>
    </row>
    <row r="1118" spans="2:2" x14ac:dyDescent="0.2">
      <c r="B1118" s="12"/>
    </row>
    <row r="1119" spans="2:2" x14ac:dyDescent="0.2">
      <c r="B1119" s="12"/>
    </row>
    <row r="1120" spans="2:2" x14ac:dyDescent="0.2">
      <c r="B1120" s="12"/>
    </row>
    <row r="1121" spans="2:2" x14ac:dyDescent="0.2">
      <c r="B1121" s="12"/>
    </row>
    <row r="1122" spans="2:2" x14ac:dyDescent="0.2">
      <c r="B1122" s="12"/>
    </row>
    <row r="1123" spans="2:2" x14ac:dyDescent="0.2">
      <c r="B1123" s="12"/>
    </row>
    <row r="1124" spans="2:2" x14ac:dyDescent="0.2">
      <c r="B1124" s="12"/>
    </row>
    <row r="1125" spans="2:2" x14ac:dyDescent="0.2">
      <c r="B1125" s="12"/>
    </row>
    <row r="1126" spans="2:2" x14ac:dyDescent="0.2">
      <c r="B1126" s="12"/>
    </row>
    <row r="1127" spans="2:2" x14ac:dyDescent="0.2">
      <c r="B1127" s="12"/>
    </row>
    <row r="1128" spans="2:2" x14ac:dyDescent="0.2">
      <c r="B1128" s="12"/>
    </row>
    <row r="1129" spans="2:2" x14ac:dyDescent="0.2">
      <c r="B1129" s="12"/>
    </row>
    <row r="1130" spans="2:2" x14ac:dyDescent="0.2">
      <c r="B1130" s="12"/>
    </row>
    <row r="1131" spans="2:2" x14ac:dyDescent="0.2">
      <c r="B1131" s="12"/>
    </row>
    <row r="1132" spans="2:2" x14ac:dyDescent="0.2">
      <c r="B1132" s="12"/>
    </row>
    <row r="1133" spans="2:2" x14ac:dyDescent="0.2">
      <c r="B1133" s="12"/>
    </row>
    <row r="1134" spans="2:2" x14ac:dyDescent="0.2">
      <c r="B1134" s="12"/>
    </row>
    <row r="1135" spans="2:2" x14ac:dyDescent="0.2">
      <c r="B1135" s="12"/>
    </row>
    <row r="1136" spans="2:2" x14ac:dyDescent="0.2">
      <c r="B1136" s="12"/>
    </row>
    <row r="1137" spans="2:2" x14ac:dyDescent="0.2">
      <c r="B1137" s="12"/>
    </row>
    <row r="1138" spans="2:2" x14ac:dyDescent="0.2">
      <c r="B1138" s="12"/>
    </row>
    <row r="1139" spans="2:2" x14ac:dyDescent="0.2">
      <c r="B1139" s="12"/>
    </row>
    <row r="1140" spans="2:2" x14ac:dyDescent="0.2">
      <c r="B1140" s="12"/>
    </row>
    <row r="1141" spans="2:2" x14ac:dyDescent="0.2">
      <c r="B1141" s="12"/>
    </row>
    <row r="1142" spans="2:2" x14ac:dyDescent="0.2">
      <c r="B1142" s="12"/>
    </row>
    <row r="1143" spans="2:2" x14ac:dyDescent="0.2">
      <c r="B1143" s="12"/>
    </row>
    <row r="1144" spans="2:2" x14ac:dyDescent="0.2">
      <c r="B1144" s="12"/>
    </row>
    <row r="1145" spans="2:2" x14ac:dyDescent="0.2">
      <c r="B1145" s="12"/>
    </row>
    <row r="1146" spans="2:2" x14ac:dyDescent="0.2">
      <c r="B1146" s="12"/>
    </row>
    <row r="1147" spans="2:2" x14ac:dyDescent="0.2">
      <c r="B1147" s="12"/>
    </row>
    <row r="1148" spans="2:2" x14ac:dyDescent="0.2">
      <c r="B1148" s="12"/>
    </row>
    <row r="1149" spans="2:2" x14ac:dyDescent="0.2">
      <c r="B1149" s="12"/>
    </row>
    <row r="1150" spans="2:2" x14ac:dyDescent="0.2">
      <c r="B1150" s="12"/>
    </row>
    <row r="1151" spans="2:2" x14ac:dyDescent="0.2">
      <c r="B1151" s="12"/>
    </row>
    <row r="1152" spans="2:2" x14ac:dyDescent="0.2">
      <c r="B1152" s="12"/>
    </row>
    <row r="1153" spans="2:2" x14ac:dyDescent="0.2">
      <c r="B1153" s="12"/>
    </row>
    <row r="1154" spans="2:2" x14ac:dyDescent="0.2">
      <c r="B1154" s="12"/>
    </row>
    <row r="1155" spans="2:2" x14ac:dyDescent="0.2">
      <c r="B1155" s="12"/>
    </row>
    <row r="1156" spans="2:2" x14ac:dyDescent="0.2">
      <c r="B1156" s="12"/>
    </row>
    <row r="1157" spans="2:2" x14ac:dyDescent="0.2">
      <c r="B1157" s="12"/>
    </row>
    <row r="1158" spans="2:2" x14ac:dyDescent="0.2">
      <c r="B1158" s="12"/>
    </row>
    <row r="1159" spans="2:2" x14ac:dyDescent="0.2">
      <c r="B1159" s="12"/>
    </row>
    <row r="1160" spans="2:2" x14ac:dyDescent="0.2">
      <c r="B1160" s="12"/>
    </row>
    <row r="1161" spans="2:2" x14ac:dyDescent="0.2">
      <c r="B1161" s="12"/>
    </row>
    <row r="1162" spans="2:2" x14ac:dyDescent="0.2">
      <c r="B1162" s="12"/>
    </row>
    <row r="1163" spans="2:2" x14ac:dyDescent="0.2">
      <c r="B1163" s="12"/>
    </row>
    <row r="1164" spans="2:2" x14ac:dyDescent="0.2">
      <c r="B1164" s="12"/>
    </row>
    <row r="1165" spans="2:2" x14ac:dyDescent="0.2">
      <c r="B1165" s="12"/>
    </row>
    <row r="1166" spans="2:2" x14ac:dyDescent="0.2">
      <c r="B1166" s="12"/>
    </row>
    <row r="1167" spans="2:2" x14ac:dyDescent="0.2">
      <c r="B1167" s="12"/>
    </row>
    <row r="1168" spans="2:2" x14ac:dyDescent="0.2">
      <c r="B1168" s="12"/>
    </row>
    <row r="1169" spans="2:2" x14ac:dyDescent="0.2">
      <c r="B1169" s="12"/>
    </row>
    <row r="1170" spans="2:2" x14ac:dyDescent="0.2">
      <c r="B1170" s="12"/>
    </row>
    <row r="1171" spans="2:2" x14ac:dyDescent="0.2">
      <c r="B1171" s="12"/>
    </row>
    <row r="1172" spans="2:2" x14ac:dyDescent="0.2">
      <c r="B1172" s="12"/>
    </row>
    <row r="1173" spans="2:2" x14ac:dyDescent="0.2">
      <c r="B1173" s="12"/>
    </row>
    <row r="1174" spans="2:2" x14ac:dyDescent="0.2">
      <c r="B1174" s="12"/>
    </row>
    <row r="1175" spans="2:2" x14ac:dyDescent="0.2">
      <c r="B1175" s="12"/>
    </row>
    <row r="1176" spans="2:2" x14ac:dyDescent="0.2">
      <c r="B1176" s="12"/>
    </row>
    <row r="1177" spans="2:2" x14ac:dyDescent="0.2">
      <c r="B1177" s="12"/>
    </row>
    <row r="1178" spans="2:2" x14ac:dyDescent="0.2">
      <c r="B1178" s="12"/>
    </row>
    <row r="1179" spans="2:2" x14ac:dyDescent="0.2">
      <c r="B1179" s="12"/>
    </row>
    <row r="1180" spans="2:2" x14ac:dyDescent="0.2">
      <c r="B1180" s="12"/>
    </row>
    <row r="1181" spans="2:2" x14ac:dyDescent="0.2">
      <c r="B1181" s="12"/>
    </row>
    <row r="1182" spans="2:2" x14ac:dyDescent="0.2">
      <c r="B1182" s="12"/>
    </row>
    <row r="1183" spans="2:2" x14ac:dyDescent="0.2">
      <c r="B1183" s="12"/>
    </row>
    <row r="1184" spans="2:2" x14ac:dyDescent="0.2">
      <c r="B1184" s="12"/>
    </row>
    <row r="1185" spans="2:2" x14ac:dyDescent="0.2">
      <c r="B1185" s="12"/>
    </row>
    <row r="1186" spans="2:2" x14ac:dyDescent="0.2">
      <c r="B1186" s="12"/>
    </row>
    <row r="1187" spans="2:2" x14ac:dyDescent="0.2">
      <c r="B1187" s="12"/>
    </row>
    <row r="1188" spans="2:2" x14ac:dyDescent="0.2">
      <c r="B1188" s="12"/>
    </row>
    <row r="1189" spans="2:2" x14ac:dyDescent="0.2">
      <c r="B1189" s="12"/>
    </row>
    <row r="1190" spans="2:2" x14ac:dyDescent="0.2">
      <c r="B1190" s="12"/>
    </row>
    <row r="1191" spans="2:2" x14ac:dyDescent="0.2">
      <c r="B1191" s="12"/>
    </row>
    <row r="1192" spans="2:2" x14ac:dyDescent="0.2">
      <c r="B1192" s="12"/>
    </row>
    <row r="1193" spans="2:2" x14ac:dyDescent="0.2">
      <c r="B1193" s="12"/>
    </row>
    <row r="1194" spans="2:2" x14ac:dyDescent="0.2">
      <c r="B1194" s="12"/>
    </row>
    <row r="1195" spans="2:2" x14ac:dyDescent="0.2">
      <c r="B1195" s="12"/>
    </row>
    <row r="1196" spans="2:2" x14ac:dyDescent="0.2">
      <c r="B1196" s="12"/>
    </row>
    <row r="1197" spans="2:2" x14ac:dyDescent="0.2">
      <c r="B1197" s="12"/>
    </row>
  </sheetData>
  <mergeCells count="3">
    <mergeCell ref="A1:G1"/>
    <mergeCell ref="B3:E3"/>
    <mergeCell ref="B4:E4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225</v>
      </c>
      <c r="B3" s="53">
        <v>0.375</v>
      </c>
      <c r="C3" s="54">
        <v>2013</v>
      </c>
      <c r="D3" s="54">
        <v>6</v>
      </c>
      <c r="E3" s="54">
        <v>1</v>
      </c>
      <c r="F3" s="55">
        <v>502487</v>
      </c>
      <c r="G3" s="54">
        <v>0</v>
      </c>
      <c r="H3" s="55">
        <v>200922</v>
      </c>
      <c r="I3" s="54">
        <v>0</v>
      </c>
      <c r="J3" s="54">
        <v>2</v>
      </c>
      <c r="K3" s="54">
        <v>0</v>
      </c>
      <c r="L3" s="55">
        <v>314.18060000000003</v>
      </c>
      <c r="M3" s="55">
        <v>30</v>
      </c>
      <c r="N3" s="56">
        <v>0</v>
      </c>
      <c r="O3" s="57">
        <v>1649</v>
      </c>
      <c r="P3" s="58">
        <f>F4-F3</f>
        <v>1649</v>
      </c>
      <c r="Q3" s="38">
        <v>1</v>
      </c>
      <c r="R3" s="59">
        <f>S3/4.1868</f>
        <v>8196.1578101891664</v>
      </c>
      <c r="S3" s="73">
        <f>'Mérida oeste'!F6*1000000</f>
        <v>34315.673519700002</v>
      </c>
      <c r="T3" s="60">
        <f>R3*0.11237</f>
        <v>921.00225313095666</v>
      </c>
      <c r="U3" s="61"/>
      <c r="V3" s="60">
        <f>O3</f>
        <v>1649</v>
      </c>
      <c r="W3" s="62">
        <f>V3*35.31467</f>
        <v>58233.890829999997</v>
      </c>
      <c r="X3" s="61"/>
      <c r="Y3" s="63">
        <f>V3*R3/1000000</f>
        <v>13.515464229001935</v>
      </c>
      <c r="Z3" s="64">
        <f>S3*V3/1000000</f>
        <v>56.586545633985303</v>
      </c>
      <c r="AA3" s="65">
        <f>W3*T3/1000000</f>
        <v>53.633544663012152</v>
      </c>
      <c r="AE3" s="121" t="str">
        <f>RIGHT(F3,6)</f>
        <v>502487</v>
      </c>
      <c r="AF3" s="133"/>
      <c r="AG3" s="134"/>
      <c r="AH3" s="135"/>
      <c r="AI3" s="136">
        <f t="shared" ref="AI3:AI34" si="0">IFERROR(AE3*1,0)</f>
        <v>502487</v>
      </c>
      <c r="AJ3" s="137">
        <f>(AI3-AH3)</f>
        <v>502487</v>
      </c>
      <c r="AK3" s="122"/>
      <c r="AL3" s="138">
        <f>AH4-AH3</f>
        <v>0</v>
      </c>
      <c r="AM3" s="139">
        <f>AI4-AI3</f>
        <v>1649</v>
      </c>
      <c r="AN3" s="140">
        <f>(AM3-AL3)</f>
        <v>1649</v>
      </c>
      <c r="AO3" s="141">
        <f t="shared" ref="AO3:AO33" si="1">IFERROR(AN3/AM3,"")</f>
        <v>1</v>
      </c>
      <c r="AP3" s="122"/>
    </row>
    <row r="4" spans="1:42" x14ac:dyDescent="0.2">
      <c r="A4" s="66">
        <v>225</v>
      </c>
      <c r="B4" s="67">
        <v>0.375</v>
      </c>
      <c r="C4" s="68">
        <v>2013</v>
      </c>
      <c r="D4" s="68">
        <v>6</v>
      </c>
      <c r="E4" s="68">
        <v>2</v>
      </c>
      <c r="F4" s="69">
        <v>504136</v>
      </c>
      <c r="G4" s="68">
        <v>0</v>
      </c>
      <c r="H4" s="69">
        <v>200998</v>
      </c>
      <c r="I4" s="68">
        <v>0</v>
      </c>
      <c r="J4" s="68">
        <v>2</v>
      </c>
      <c r="K4" s="68">
        <v>0</v>
      </c>
      <c r="L4" s="69">
        <v>312.67899999999997</v>
      </c>
      <c r="M4" s="69">
        <v>29.4</v>
      </c>
      <c r="N4" s="70">
        <v>0</v>
      </c>
      <c r="O4" s="71">
        <v>473</v>
      </c>
      <c r="P4" s="58">
        <f t="shared" ref="P4:P33" si="2">F5-F4</f>
        <v>473</v>
      </c>
      <c r="Q4" s="38">
        <v>2</v>
      </c>
      <c r="R4" s="72">
        <f t="shared" ref="R4:R33" si="3">S4/4.1868</f>
        <v>8219.1810285659685</v>
      </c>
      <c r="S4" s="73">
        <f>'Mérida oeste'!F7*1000000</f>
        <v>34412.067130399999</v>
      </c>
      <c r="T4" s="74">
        <f>R4*0.11237</f>
        <v>923.58937217995788</v>
      </c>
      <c r="U4" s="61"/>
      <c r="V4" s="74">
        <f t="shared" ref="V4:V33" si="4">O4</f>
        <v>473</v>
      </c>
      <c r="W4" s="75">
        <f>V4*35.31467</f>
        <v>16703.838909999999</v>
      </c>
      <c r="X4" s="61"/>
      <c r="Y4" s="76">
        <f>V4*R4/1000000</f>
        <v>3.8876726265117032</v>
      </c>
      <c r="Z4" s="73">
        <f>S4*V4/1000000</f>
        <v>16.2769077526792</v>
      </c>
      <c r="AA4" s="74">
        <f>W4*T4/1000000</f>
        <v>15.427488091882051</v>
      </c>
      <c r="AE4" s="121" t="str">
        <f t="shared" ref="AE4:AE34" si="5">RIGHT(F4,6)</f>
        <v>504136</v>
      </c>
      <c r="AF4" s="142"/>
      <c r="AG4" s="143"/>
      <c r="AH4" s="144"/>
      <c r="AI4" s="145">
        <f t="shared" si="0"/>
        <v>504136</v>
      </c>
      <c r="AJ4" s="146">
        <f t="shared" ref="AJ4:AJ34" si="6">(AI4-AH4)</f>
        <v>504136</v>
      </c>
      <c r="AK4" s="122"/>
      <c r="AL4" s="138">
        <f t="shared" ref="AL4:AM33" si="7">AH5-AH4</f>
        <v>0</v>
      </c>
      <c r="AM4" s="147">
        <f t="shared" si="7"/>
        <v>473</v>
      </c>
      <c r="AN4" s="148">
        <f t="shared" ref="AN4:AN33" si="8">(AM4-AL4)</f>
        <v>473</v>
      </c>
      <c r="AO4" s="149">
        <f t="shared" si="1"/>
        <v>1</v>
      </c>
      <c r="AP4" s="122"/>
    </row>
    <row r="5" spans="1:42" x14ac:dyDescent="0.2">
      <c r="A5" s="66">
        <v>225</v>
      </c>
      <c r="B5" s="67">
        <v>0.375</v>
      </c>
      <c r="C5" s="68">
        <v>2013</v>
      </c>
      <c r="D5" s="68">
        <v>6</v>
      </c>
      <c r="E5" s="68">
        <v>3</v>
      </c>
      <c r="F5" s="69">
        <v>504609</v>
      </c>
      <c r="G5" s="68">
        <v>0</v>
      </c>
      <c r="H5" s="69">
        <v>201019</v>
      </c>
      <c r="I5" s="68">
        <v>0</v>
      </c>
      <c r="J5" s="68">
        <v>2</v>
      </c>
      <c r="K5" s="68">
        <v>0</v>
      </c>
      <c r="L5" s="69">
        <v>312.35199999999998</v>
      </c>
      <c r="M5" s="69">
        <v>28.7</v>
      </c>
      <c r="N5" s="70">
        <v>0</v>
      </c>
      <c r="O5" s="71">
        <v>2907</v>
      </c>
      <c r="P5" s="58">
        <f t="shared" si="2"/>
        <v>2907</v>
      </c>
      <c r="Q5" s="38">
        <v>3</v>
      </c>
      <c r="R5" s="72">
        <f t="shared" si="3"/>
        <v>8434.2971103945729</v>
      </c>
      <c r="S5" s="73">
        <f>'Mérida oeste'!F8*1000000</f>
        <v>35312.715141799999</v>
      </c>
      <c r="T5" s="74">
        <f t="shared" ref="T5:T33" si="9">R5*0.11237</f>
        <v>947.76196629503818</v>
      </c>
      <c r="U5" s="61"/>
      <c r="V5" s="74">
        <f t="shared" si="4"/>
        <v>2907</v>
      </c>
      <c r="W5" s="75">
        <f t="shared" ref="W5:W33" si="10">V5*35.31467</f>
        <v>102659.74569</v>
      </c>
      <c r="X5" s="61"/>
      <c r="Y5" s="76">
        <f t="shared" ref="Y5:Y33" si="11">V5*R5/1000000</f>
        <v>24.518501699917021</v>
      </c>
      <c r="Z5" s="73">
        <f t="shared" ref="Z5:Z33" si="12">S5*V5/1000000</f>
        <v>102.6540629172126</v>
      </c>
      <c r="AA5" s="74">
        <f t="shared" ref="AA5:AA33" si="13">W5*T5/1000000</f>
        <v>97.297002434502971</v>
      </c>
      <c r="AE5" s="121" t="str">
        <f t="shared" si="5"/>
        <v>504609</v>
      </c>
      <c r="AF5" s="142"/>
      <c r="AG5" s="143"/>
      <c r="AH5" s="144"/>
      <c r="AI5" s="145">
        <f t="shared" si="0"/>
        <v>504609</v>
      </c>
      <c r="AJ5" s="146">
        <f t="shared" si="6"/>
        <v>504609</v>
      </c>
      <c r="AK5" s="122"/>
      <c r="AL5" s="138">
        <f t="shared" si="7"/>
        <v>0</v>
      </c>
      <c r="AM5" s="147">
        <f t="shared" si="7"/>
        <v>2907</v>
      </c>
      <c r="AN5" s="148">
        <f t="shared" si="8"/>
        <v>2907</v>
      </c>
      <c r="AO5" s="149">
        <f t="shared" si="1"/>
        <v>1</v>
      </c>
      <c r="AP5" s="122"/>
    </row>
    <row r="6" spans="1:42" x14ac:dyDescent="0.2">
      <c r="A6" s="66">
        <v>225</v>
      </c>
      <c r="B6" s="67">
        <v>0.375</v>
      </c>
      <c r="C6" s="68">
        <v>2013</v>
      </c>
      <c r="D6" s="68">
        <v>6</v>
      </c>
      <c r="E6" s="68">
        <v>4</v>
      </c>
      <c r="F6" s="69">
        <v>507516</v>
      </c>
      <c r="G6" s="68">
        <v>0</v>
      </c>
      <c r="H6" s="69">
        <v>201152</v>
      </c>
      <c r="I6" s="68">
        <v>0</v>
      </c>
      <c r="J6" s="68">
        <v>2</v>
      </c>
      <c r="K6" s="68">
        <v>0</v>
      </c>
      <c r="L6" s="69">
        <v>309.28800000000001</v>
      </c>
      <c r="M6" s="69">
        <v>29.3</v>
      </c>
      <c r="N6" s="70">
        <v>0</v>
      </c>
      <c r="O6" s="71">
        <v>2837</v>
      </c>
      <c r="P6" s="58">
        <f t="shared" si="2"/>
        <v>2837</v>
      </c>
      <c r="Q6" s="38">
        <v>4</v>
      </c>
      <c r="R6" s="72">
        <f t="shared" si="3"/>
        <v>8403.6307991783688</v>
      </c>
      <c r="S6" s="73">
        <f>'Mérida oeste'!F9*1000000</f>
        <v>35184.321429999996</v>
      </c>
      <c r="T6" s="74">
        <f t="shared" si="9"/>
        <v>944.3159929036733</v>
      </c>
      <c r="U6" s="61"/>
      <c r="V6" s="74">
        <f t="shared" si="4"/>
        <v>2837</v>
      </c>
      <c r="W6" s="75">
        <f t="shared" si="10"/>
        <v>100187.71879</v>
      </c>
      <c r="X6" s="61"/>
      <c r="Y6" s="76">
        <f t="shared" si="11"/>
        <v>23.841100577269032</v>
      </c>
      <c r="Z6" s="73">
        <f t="shared" si="12"/>
        <v>99.817919896909999</v>
      </c>
      <c r="AA6" s="74">
        <f t="shared" si="13"/>
        <v>94.608865145932853</v>
      </c>
      <c r="AE6" s="121" t="str">
        <f t="shared" si="5"/>
        <v>507516</v>
      </c>
      <c r="AF6" s="142"/>
      <c r="AG6" s="143"/>
      <c r="AH6" s="144"/>
      <c r="AI6" s="145">
        <f t="shared" si="0"/>
        <v>507516</v>
      </c>
      <c r="AJ6" s="146">
        <f t="shared" si="6"/>
        <v>507516</v>
      </c>
      <c r="AK6" s="122"/>
      <c r="AL6" s="138">
        <f t="shared" si="7"/>
        <v>0</v>
      </c>
      <c r="AM6" s="147">
        <f t="shared" si="7"/>
        <v>2837</v>
      </c>
      <c r="AN6" s="148">
        <f t="shared" si="8"/>
        <v>2837</v>
      </c>
      <c r="AO6" s="149">
        <f t="shared" si="1"/>
        <v>1</v>
      </c>
      <c r="AP6" s="122"/>
    </row>
    <row r="7" spans="1:42" x14ac:dyDescent="0.2">
      <c r="A7" s="66">
        <v>225</v>
      </c>
      <c r="B7" s="67">
        <v>0.375</v>
      </c>
      <c r="C7" s="68">
        <v>2013</v>
      </c>
      <c r="D7" s="68">
        <v>6</v>
      </c>
      <c r="E7" s="68">
        <v>5</v>
      </c>
      <c r="F7" s="69">
        <v>510353</v>
      </c>
      <c r="G7" s="68">
        <v>0</v>
      </c>
      <c r="H7" s="69">
        <v>201283</v>
      </c>
      <c r="I7" s="68">
        <v>0</v>
      </c>
      <c r="J7" s="68">
        <v>2</v>
      </c>
      <c r="K7" s="68">
        <v>0</v>
      </c>
      <c r="L7" s="69">
        <v>309.62200000000001</v>
      </c>
      <c r="M7" s="69">
        <v>30.3</v>
      </c>
      <c r="N7" s="70">
        <v>0</v>
      </c>
      <c r="O7" s="71">
        <v>2742</v>
      </c>
      <c r="P7" s="58">
        <f t="shared" si="2"/>
        <v>2742</v>
      </c>
      <c r="Q7" s="38">
        <v>5</v>
      </c>
      <c r="R7" s="72">
        <f t="shared" si="3"/>
        <v>8443.6277222699919</v>
      </c>
      <c r="S7" s="73">
        <f>'Mérida oeste'!F10*1000000</f>
        <v>35351.780547599999</v>
      </c>
      <c r="T7" s="74">
        <f t="shared" si="9"/>
        <v>948.81044715147891</v>
      </c>
      <c r="U7" s="61"/>
      <c r="V7" s="74">
        <f t="shared" si="4"/>
        <v>2742</v>
      </c>
      <c r="W7" s="75">
        <f t="shared" si="10"/>
        <v>96832.825140000001</v>
      </c>
      <c r="X7" s="61"/>
      <c r="Y7" s="76">
        <f t="shared" si="11"/>
        <v>23.152427214464318</v>
      </c>
      <c r="Z7" s="73">
        <f t="shared" si="12"/>
        <v>96.934582261519196</v>
      </c>
      <c r="AA7" s="74">
        <f t="shared" si="13"/>
        <v>91.875996120024368</v>
      </c>
      <c r="AE7" s="121" t="str">
        <f t="shared" si="5"/>
        <v>510353</v>
      </c>
      <c r="AF7" s="142"/>
      <c r="AG7" s="143"/>
      <c r="AH7" s="144"/>
      <c r="AI7" s="145">
        <f t="shared" si="0"/>
        <v>510353</v>
      </c>
      <c r="AJ7" s="146">
        <f t="shared" si="6"/>
        <v>510353</v>
      </c>
      <c r="AK7" s="122"/>
      <c r="AL7" s="138">
        <f t="shared" si="7"/>
        <v>0</v>
      </c>
      <c r="AM7" s="147">
        <f t="shared" si="7"/>
        <v>2742</v>
      </c>
      <c r="AN7" s="148">
        <f t="shared" si="8"/>
        <v>2742</v>
      </c>
      <c r="AO7" s="149">
        <f t="shared" si="1"/>
        <v>1</v>
      </c>
      <c r="AP7" s="122"/>
    </row>
    <row r="8" spans="1:42" x14ac:dyDescent="0.2">
      <c r="A8" s="66">
        <v>225</v>
      </c>
      <c r="B8" s="67">
        <v>0.375</v>
      </c>
      <c r="C8" s="68">
        <v>2013</v>
      </c>
      <c r="D8" s="68">
        <v>6</v>
      </c>
      <c r="E8" s="68">
        <v>6</v>
      </c>
      <c r="F8" s="69">
        <v>513095</v>
      </c>
      <c r="G8" s="68">
        <v>0</v>
      </c>
      <c r="H8" s="69">
        <v>201409</v>
      </c>
      <c r="I8" s="68">
        <v>0</v>
      </c>
      <c r="J8" s="68">
        <v>2</v>
      </c>
      <c r="K8" s="68">
        <v>0</v>
      </c>
      <c r="L8" s="69">
        <v>309.702</v>
      </c>
      <c r="M8" s="69">
        <v>31.3</v>
      </c>
      <c r="N8" s="70">
        <v>0</v>
      </c>
      <c r="O8" s="71">
        <v>1502</v>
      </c>
      <c r="P8" s="58">
        <f t="shared" si="2"/>
        <v>1502</v>
      </c>
      <c r="Q8" s="38">
        <v>6</v>
      </c>
      <c r="R8" s="72">
        <f t="shared" si="3"/>
        <v>8479.855482038789</v>
      </c>
      <c r="S8" s="73">
        <f>'Mérida oeste'!F11*1000000</f>
        <v>35503.458932200003</v>
      </c>
      <c r="T8" s="74">
        <f t="shared" si="9"/>
        <v>952.88136051669869</v>
      </c>
      <c r="U8" s="61"/>
      <c r="V8" s="74">
        <f t="shared" si="4"/>
        <v>1502</v>
      </c>
      <c r="W8" s="75">
        <f t="shared" si="10"/>
        <v>53042.634339999997</v>
      </c>
      <c r="X8" s="61"/>
      <c r="Y8" s="76">
        <f t="shared" si="11"/>
        <v>12.73674293402226</v>
      </c>
      <c r="Z8" s="73">
        <f t="shared" si="12"/>
        <v>53.326195316164402</v>
      </c>
      <c r="AA8" s="74">
        <f t="shared" si="13"/>
        <v>50.543337575288959</v>
      </c>
      <c r="AE8" s="121" t="str">
        <f t="shared" si="5"/>
        <v>513095</v>
      </c>
      <c r="AF8" s="142"/>
      <c r="AG8" s="143"/>
      <c r="AH8" s="144"/>
      <c r="AI8" s="145">
        <f t="shared" si="0"/>
        <v>513095</v>
      </c>
      <c r="AJ8" s="146">
        <f t="shared" si="6"/>
        <v>513095</v>
      </c>
      <c r="AK8" s="122"/>
      <c r="AL8" s="138">
        <f t="shared" si="7"/>
        <v>0</v>
      </c>
      <c r="AM8" s="147">
        <f t="shared" si="7"/>
        <v>1502</v>
      </c>
      <c r="AN8" s="148">
        <f t="shared" si="8"/>
        <v>1502</v>
      </c>
      <c r="AO8" s="149">
        <f t="shared" si="1"/>
        <v>1</v>
      </c>
      <c r="AP8" s="122"/>
    </row>
    <row r="9" spans="1:42" x14ac:dyDescent="0.2">
      <c r="A9" s="66">
        <v>225</v>
      </c>
      <c r="B9" s="67">
        <v>0.375</v>
      </c>
      <c r="C9" s="68">
        <v>2013</v>
      </c>
      <c r="D9" s="68">
        <v>6</v>
      </c>
      <c r="E9" s="68">
        <v>7</v>
      </c>
      <c r="F9" s="69">
        <v>514597</v>
      </c>
      <c r="G9" s="68">
        <v>0</v>
      </c>
      <c r="H9" s="69">
        <v>201478</v>
      </c>
      <c r="I9" s="68">
        <v>0</v>
      </c>
      <c r="J9" s="68">
        <v>2</v>
      </c>
      <c r="K9" s="68">
        <v>0</v>
      </c>
      <c r="L9" s="69">
        <v>310.29000000000002</v>
      </c>
      <c r="M9" s="69">
        <v>31.6</v>
      </c>
      <c r="N9" s="70">
        <v>0</v>
      </c>
      <c r="O9" s="71">
        <v>1459</v>
      </c>
      <c r="P9" s="58">
        <f t="shared" si="2"/>
        <v>1459</v>
      </c>
      <c r="Q9" s="38">
        <v>7</v>
      </c>
      <c r="R9" s="72">
        <f t="shared" si="3"/>
        <v>8453.6510041798047</v>
      </c>
      <c r="S9" s="73">
        <f>'Mérida oeste'!F12*1000000</f>
        <v>35393.746024300002</v>
      </c>
      <c r="T9" s="74">
        <f t="shared" si="9"/>
        <v>949.9367633396846</v>
      </c>
      <c r="U9" s="61"/>
      <c r="V9" s="74">
        <f t="shared" si="4"/>
        <v>1459</v>
      </c>
      <c r="W9" s="75">
        <f t="shared" si="10"/>
        <v>51524.10353</v>
      </c>
      <c r="X9" s="61"/>
      <c r="Y9" s="76">
        <f t="shared" si="11"/>
        <v>12.333876815098334</v>
      </c>
      <c r="Z9" s="73">
        <f t="shared" si="12"/>
        <v>51.639475449453705</v>
      </c>
      <c r="AA9" s="74">
        <f t="shared" si="13"/>
        <v>48.944640141267016</v>
      </c>
      <c r="AE9" s="121" t="str">
        <f t="shared" si="5"/>
        <v>514597</v>
      </c>
      <c r="AF9" s="142"/>
      <c r="AG9" s="143"/>
      <c r="AH9" s="144"/>
      <c r="AI9" s="145">
        <f t="shared" si="0"/>
        <v>514597</v>
      </c>
      <c r="AJ9" s="146">
        <f t="shared" si="6"/>
        <v>514597</v>
      </c>
      <c r="AK9" s="122"/>
      <c r="AL9" s="138">
        <f t="shared" si="7"/>
        <v>0</v>
      </c>
      <c r="AM9" s="147">
        <f t="shared" si="7"/>
        <v>1459</v>
      </c>
      <c r="AN9" s="148">
        <f t="shared" si="8"/>
        <v>1459</v>
      </c>
      <c r="AO9" s="149">
        <f t="shared" si="1"/>
        <v>1</v>
      </c>
      <c r="AP9" s="122"/>
    </row>
    <row r="10" spans="1:42" x14ac:dyDescent="0.2">
      <c r="A10" s="66">
        <v>225</v>
      </c>
      <c r="B10" s="67">
        <v>0.375</v>
      </c>
      <c r="C10" s="68">
        <v>2013</v>
      </c>
      <c r="D10" s="68">
        <v>6</v>
      </c>
      <c r="E10" s="68">
        <v>8</v>
      </c>
      <c r="F10" s="69">
        <v>516056</v>
      </c>
      <c r="G10" s="68">
        <v>0</v>
      </c>
      <c r="H10" s="69">
        <v>201545</v>
      </c>
      <c r="I10" s="68">
        <v>0</v>
      </c>
      <c r="J10" s="68">
        <v>2</v>
      </c>
      <c r="K10" s="68">
        <v>0</v>
      </c>
      <c r="L10" s="69">
        <v>310.76799999999997</v>
      </c>
      <c r="M10" s="69">
        <v>28.6</v>
      </c>
      <c r="N10" s="70">
        <v>0</v>
      </c>
      <c r="O10" s="71">
        <v>67</v>
      </c>
      <c r="P10" s="58">
        <f t="shared" si="2"/>
        <v>67</v>
      </c>
      <c r="Q10" s="38">
        <v>8</v>
      </c>
      <c r="R10" s="72">
        <f t="shared" si="3"/>
        <v>8662.7266398681568</v>
      </c>
      <c r="S10" s="73">
        <f>'Mérida oeste'!F13*1000000</f>
        <v>36269.103895799999</v>
      </c>
      <c r="T10" s="74">
        <f t="shared" si="9"/>
        <v>973.43059252198475</v>
      </c>
      <c r="U10" s="61"/>
      <c r="V10" s="74">
        <f t="shared" si="4"/>
        <v>67</v>
      </c>
      <c r="W10" s="75">
        <f t="shared" si="10"/>
        <v>2366.0828900000001</v>
      </c>
      <c r="X10" s="61"/>
      <c r="Y10" s="76">
        <f t="shared" si="11"/>
        <v>0.58040268487116653</v>
      </c>
      <c r="Z10" s="73">
        <f t="shared" si="12"/>
        <v>2.4300299610186</v>
      </c>
      <c r="AA10" s="74">
        <f t="shared" si="13"/>
        <v>2.3032174695688301</v>
      </c>
      <c r="AE10" s="121" t="str">
        <f t="shared" si="5"/>
        <v>516056</v>
      </c>
      <c r="AF10" s="142"/>
      <c r="AG10" s="143"/>
      <c r="AH10" s="144"/>
      <c r="AI10" s="145">
        <f t="shared" si="0"/>
        <v>516056</v>
      </c>
      <c r="AJ10" s="146">
        <f t="shared" si="6"/>
        <v>516056</v>
      </c>
      <c r="AK10" s="122"/>
      <c r="AL10" s="138">
        <f t="shared" si="7"/>
        <v>0</v>
      </c>
      <c r="AM10" s="147">
        <f t="shared" si="7"/>
        <v>67</v>
      </c>
      <c r="AN10" s="148">
        <f t="shared" si="8"/>
        <v>67</v>
      </c>
      <c r="AO10" s="149">
        <f t="shared" si="1"/>
        <v>1</v>
      </c>
      <c r="AP10" s="122"/>
    </row>
    <row r="11" spans="1:42" x14ac:dyDescent="0.2">
      <c r="A11" s="66">
        <v>225</v>
      </c>
      <c r="B11" s="67">
        <v>0.375</v>
      </c>
      <c r="C11" s="68">
        <v>2013</v>
      </c>
      <c r="D11" s="68">
        <v>6</v>
      </c>
      <c r="E11" s="68">
        <v>9</v>
      </c>
      <c r="F11" s="69">
        <v>516123</v>
      </c>
      <c r="G11" s="68">
        <v>0</v>
      </c>
      <c r="H11" s="69">
        <v>201548</v>
      </c>
      <c r="I11" s="68">
        <v>0</v>
      </c>
      <c r="J11" s="68">
        <v>2</v>
      </c>
      <c r="K11" s="68">
        <v>0</v>
      </c>
      <c r="L11" s="69">
        <v>312.89800000000002</v>
      </c>
      <c r="M11" s="69">
        <v>28.5</v>
      </c>
      <c r="N11" s="70">
        <v>0</v>
      </c>
      <c r="O11" s="71">
        <v>0</v>
      </c>
      <c r="P11" s="58">
        <f t="shared" si="2"/>
        <v>0</v>
      </c>
      <c r="Q11" s="38">
        <v>9</v>
      </c>
      <c r="R11" s="77">
        <f t="shared" si="3"/>
        <v>8840.3387653339068</v>
      </c>
      <c r="S11" s="73">
        <f>'Mérida oeste'!F14*1000000</f>
        <v>37012.730342700001</v>
      </c>
      <c r="T11" s="74">
        <f t="shared" si="9"/>
        <v>993.3888670605711</v>
      </c>
      <c r="V11" s="78">
        <f t="shared" si="4"/>
        <v>0</v>
      </c>
      <c r="W11" s="79">
        <f t="shared" si="10"/>
        <v>0</v>
      </c>
      <c r="Y11" s="76">
        <f t="shared" si="11"/>
        <v>0</v>
      </c>
      <c r="Z11" s="73">
        <f t="shared" si="12"/>
        <v>0</v>
      </c>
      <c r="AA11" s="74">
        <f t="shared" si="13"/>
        <v>0</v>
      </c>
      <c r="AE11" s="121" t="str">
        <f t="shared" si="5"/>
        <v>516123</v>
      </c>
      <c r="AF11" s="142"/>
      <c r="AG11" s="143"/>
      <c r="AH11" s="144"/>
      <c r="AI11" s="145">
        <f t="shared" si="0"/>
        <v>516123</v>
      </c>
      <c r="AJ11" s="146">
        <f t="shared" si="6"/>
        <v>516123</v>
      </c>
      <c r="AK11" s="122"/>
      <c r="AL11" s="138">
        <f t="shared" si="7"/>
        <v>0</v>
      </c>
      <c r="AM11" s="147">
        <f t="shared" si="7"/>
        <v>0</v>
      </c>
      <c r="AN11" s="148">
        <f t="shared" si="8"/>
        <v>0</v>
      </c>
      <c r="AO11" s="149" t="str">
        <f t="shared" si="1"/>
        <v/>
      </c>
      <c r="AP11" s="122"/>
    </row>
    <row r="12" spans="1:42" x14ac:dyDescent="0.2">
      <c r="A12" s="66">
        <v>225</v>
      </c>
      <c r="B12" s="67">
        <v>0.375</v>
      </c>
      <c r="C12" s="68">
        <v>2013</v>
      </c>
      <c r="D12" s="68">
        <v>6</v>
      </c>
      <c r="E12" s="68">
        <v>10</v>
      </c>
      <c r="F12" s="69">
        <v>516123</v>
      </c>
      <c r="G12" s="68">
        <v>0</v>
      </c>
      <c r="H12" s="69">
        <v>201548</v>
      </c>
      <c r="I12" s="68">
        <v>0</v>
      </c>
      <c r="J12" s="68">
        <v>2</v>
      </c>
      <c r="K12" s="68">
        <v>0</v>
      </c>
      <c r="L12" s="69">
        <v>311.976</v>
      </c>
      <c r="M12" s="69">
        <v>30.9</v>
      </c>
      <c r="N12" s="70">
        <v>0</v>
      </c>
      <c r="O12" s="71">
        <v>993</v>
      </c>
      <c r="P12" s="58">
        <f t="shared" si="2"/>
        <v>993</v>
      </c>
      <c r="Q12" s="38">
        <v>10</v>
      </c>
      <c r="R12" s="77">
        <f t="shared" si="3"/>
        <v>8909.5991407041165</v>
      </c>
      <c r="S12" s="73">
        <f>'Mérida oeste'!F15*1000000</f>
        <v>37302.709682299996</v>
      </c>
      <c r="T12" s="74">
        <f t="shared" si="9"/>
        <v>1001.1716554409215</v>
      </c>
      <c r="V12" s="78">
        <f t="shared" si="4"/>
        <v>993</v>
      </c>
      <c r="W12" s="79">
        <f t="shared" si="10"/>
        <v>35067.46731</v>
      </c>
      <c r="Y12" s="76">
        <f t="shared" si="11"/>
        <v>8.8472319467191891</v>
      </c>
      <c r="Z12" s="73">
        <f t="shared" si="12"/>
        <v>37.041590714523899</v>
      </c>
      <c r="AA12" s="74">
        <f t="shared" si="13"/>
        <v>35.108554298873095</v>
      </c>
      <c r="AE12" s="121" t="str">
        <f t="shared" si="5"/>
        <v>516123</v>
      </c>
      <c r="AF12" s="142"/>
      <c r="AG12" s="143"/>
      <c r="AH12" s="144"/>
      <c r="AI12" s="145">
        <f t="shared" si="0"/>
        <v>516123</v>
      </c>
      <c r="AJ12" s="146">
        <f t="shared" si="6"/>
        <v>516123</v>
      </c>
      <c r="AK12" s="122"/>
      <c r="AL12" s="138">
        <f t="shared" si="7"/>
        <v>0</v>
      </c>
      <c r="AM12" s="147">
        <f t="shared" si="7"/>
        <v>993</v>
      </c>
      <c r="AN12" s="148">
        <f t="shared" si="8"/>
        <v>993</v>
      </c>
      <c r="AO12" s="149">
        <f t="shared" si="1"/>
        <v>1</v>
      </c>
      <c r="AP12" s="122"/>
    </row>
    <row r="13" spans="1:42" x14ac:dyDescent="0.2">
      <c r="A13" s="66">
        <v>225</v>
      </c>
      <c r="B13" s="67">
        <v>0.375</v>
      </c>
      <c r="C13" s="68">
        <v>2013</v>
      </c>
      <c r="D13" s="68">
        <v>6</v>
      </c>
      <c r="E13" s="68">
        <v>11</v>
      </c>
      <c r="F13" s="69">
        <v>517116</v>
      </c>
      <c r="G13" s="68">
        <v>0</v>
      </c>
      <c r="H13" s="69">
        <v>201592</v>
      </c>
      <c r="I13" s="68">
        <v>0</v>
      </c>
      <c r="J13" s="68">
        <v>2</v>
      </c>
      <c r="K13" s="68">
        <v>0</v>
      </c>
      <c r="L13" s="69">
        <v>311.286</v>
      </c>
      <c r="M13" s="69">
        <v>32.1</v>
      </c>
      <c r="N13" s="70">
        <v>0</v>
      </c>
      <c r="O13" s="71">
        <v>2484</v>
      </c>
      <c r="P13" s="58">
        <f t="shared" si="2"/>
        <v>2484</v>
      </c>
      <c r="Q13" s="38">
        <v>11</v>
      </c>
      <c r="R13" s="77">
        <f t="shared" si="3"/>
        <v>8487.9177358125526</v>
      </c>
      <c r="S13" s="73">
        <f>'Mérida oeste'!F16*1000000</f>
        <v>35537.213976299994</v>
      </c>
      <c r="T13" s="74">
        <f t="shared" si="9"/>
        <v>953.78731597325657</v>
      </c>
      <c r="V13" s="78">
        <f t="shared" si="4"/>
        <v>2484</v>
      </c>
      <c r="W13" s="79">
        <f t="shared" si="10"/>
        <v>87721.640279999992</v>
      </c>
      <c r="Y13" s="76">
        <f t="shared" si="11"/>
        <v>21.083987655758381</v>
      </c>
      <c r="Z13" s="73">
        <f t="shared" si="12"/>
        <v>88.274439517129181</v>
      </c>
      <c r="AA13" s="74">
        <f t="shared" si="13"/>
        <v>83.667787835432705</v>
      </c>
      <c r="AE13" s="121" t="str">
        <f t="shared" si="5"/>
        <v>517116</v>
      </c>
      <c r="AF13" s="142"/>
      <c r="AG13" s="143"/>
      <c r="AH13" s="144"/>
      <c r="AI13" s="145">
        <f t="shared" si="0"/>
        <v>517116</v>
      </c>
      <c r="AJ13" s="146">
        <f t="shared" si="6"/>
        <v>517116</v>
      </c>
      <c r="AK13" s="122"/>
      <c r="AL13" s="138">
        <f t="shared" si="7"/>
        <v>0</v>
      </c>
      <c r="AM13" s="147">
        <f t="shared" si="7"/>
        <v>2484</v>
      </c>
      <c r="AN13" s="148">
        <f t="shared" si="8"/>
        <v>2484</v>
      </c>
      <c r="AO13" s="149">
        <f t="shared" si="1"/>
        <v>1</v>
      </c>
      <c r="AP13" s="122"/>
    </row>
    <row r="14" spans="1:42" x14ac:dyDescent="0.2">
      <c r="A14" s="66">
        <v>225</v>
      </c>
      <c r="B14" s="67">
        <v>0.375</v>
      </c>
      <c r="C14" s="68">
        <v>2013</v>
      </c>
      <c r="D14" s="68">
        <v>6</v>
      </c>
      <c r="E14" s="68">
        <v>12</v>
      </c>
      <c r="F14" s="69">
        <v>519600</v>
      </c>
      <c r="G14" s="68">
        <v>0</v>
      </c>
      <c r="H14" s="69">
        <v>201707</v>
      </c>
      <c r="I14" s="68">
        <v>0</v>
      </c>
      <c r="J14" s="68">
        <v>2</v>
      </c>
      <c r="K14" s="68">
        <v>0</v>
      </c>
      <c r="L14" s="69">
        <v>309.89499999999998</v>
      </c>
      <c r="M14" s="69">
        <v>31.3</v>
      </c>
      <c r="N14" s="70">
        <v>0</v>
      </c>
      <c r="O14" s="71">
        <v>2925</v>
      </c>
      <c r="P14" s="58">
        <f t="shared" si="2"/>
        <v>2925</v>
      </c>
      <c r="Q14" s="38">
        <v>12</v>
      </c>
      <c r="R14" s="77">
        <f t="shared" si="3"/>
        <v>8572.255057609631</v>
      </c>
      <c r="S14" s="73">
        <f>'Mérida oeste'!F17*1000000</f>
        <v>35890.317475200005</v>
      </c>
      <c r="T14" s="74">
        <f t="shared" si="9"/>
        <v>963.26430082359423</v>
      </c>
      <c r="V14" s="78">
        <f t="shared" si="4"/>
        <v>2925</v>
      </c>
      <c r="W14" s="79">
        <f t="shared" si="10"/>
        <v>103295.40974999999</v>
      </c>
      <c r="Y14" s="76">
        <f t="shared" si="11"/>
        <v>25.073846043508173</v>
      </c>
      <c r="Z14" s="73">
        <f t="shared" si="12"/>
        <v>104.97917861496002</v>
      </c>
      <c r="AA14" s="74">
        <f t="shared" si="13"/>
        <v>99.500780651120422</v>
      </c>
      <c r="AE14" s="121" t="str">
        <f t="shared" si="5"/>
        <v>519600</v>
      </c>
      <c r="AF14" s="142"/>
      <c r="AG14" s="143"/>
      <c r="AH14" s="144"/>
      <c r="AI14" s="145">
        <f t="shared" si="0"/>
        <v>519600</v>
      </c>
      <c r="AJ14" s="146">
        <f t="shared" si="6"/>
        <v>519600</v>
      </c>
      <c r="AK14" s="122"/>
      <c r="AL14" s="138">
        <f t="shared" si="7"/>
        <v>0</v>
      </c>
      <c r="AM14" s="147">
        <f t="shared" si="7"/>
        <v>2925</v>
      </c>
      <c r="AN14" s="148">
        <f t="shared" si="8"/>
        <v>2925</v>
      </c>
      <c r="AO14" s="149">
        <f t="shared" si="1"/>
        <v>1</v>
      </c>
      <c r="AP14" s="122"/>
    </row>
    <row r="15" spans="1:42" x14ac:dyDescent="0.2">
      <c r="A15" s="66">
        <v>225</v>
      </c>
      <c r="B15" s="67">
        <v>0.375</v>
      </c>
      <c r="C15" s="68">
        <v>2013</v>
      </c>
      <c r="D15" s="68">
        <v>6</v>
      </c>
      <c r="E15" s="68">
        <v>13</v>
      </c>
      <c r="F15" s="69">
        <v>522525</v>
      </c>
      <c r="G15" s="68">
        <v>0</v>
      </c>
      <c r="H15" s="69">
        <v>201842</v>
      </c>
      <c r="I15" s="68">
        <v>0</v>
      </c>
      <c r="J15" s="68">
        <v>2</v>
      </c>
      <c r="K15" s="68">
        <v>0</v>
      </c>
      <c r="L15" s="69">
        <v>309.76799999999997</v>
      </c>
      <c r="M15" s="69">
        <v>32</v>
      </c>
      <c r="N15" s="70">
        <v>0</v>
      </c>
      <c r="O15" s="71">
        <v>3075</v>
      </c>
      <c r="P15" s="58">
        <f t="shared" si="2"/>
        <v>3075</v>
      </c>
      <c r="Q15" s="38">
        <v>13</v>
      </c>
      <c r="R15" s="77">
        <f t="shared" si="3"/>
        <v>8452.412363117417</v>
      </c>
      <c r="S15" s="73">
        <f>'Mérida oeste'!F18*1000000</f>
        <v>35388.560081900003</v>
      </c>
      <c r="T15" s="74">
        <f t="shared" si="9"/>
        <v>949.79757724350418</v>
      </c>
      <c r="V15" s="78">
        <f t="shared" si="4"/>
        <v>3075</v>
      </c>
      <c r="W15" s="79">
        <f t="shared" si="10"/>
        <v>108592.61025</v>
      </c>
      <c r="Y15" s="76">
        <f t="shared" si="11"/>
        <v>25.991168016586059</v>
      </c>
      <c r="Z15" s="73">
        <f t="shared" si="12"/>
        <v>108.81982225184251</v>
      </c>
      <c r="AA15" s="74">
        <f t="shared" si="13"/>
        <v>103.14099812199812</v>
      </c>
      <c r="AE15" s="121" t="str">
        <f t="shared" si="5"/>
        <v>522525</v>
      </c>
      <c r="AF15" s="142"/>
      <c r="AG15" s="143"/>
      <c r="AH15" s="144"/>
      <c r="AI15" s="145">
        <f t="shared" si="0"/>
        <v>522525</v>
      </c>
      <c r="AJ15" s="146">
        <f t="shared" si="6"/>
        <v>522525</v>
      </c>
      <c r="AK15" s="122"/>
      <c r="AL15" s="138">
        <f t="shared" si="7"/>
        <v>0</v>
      </c>
      <c r="AM15" s="147">
        <f t="shared" si="7"/>
        <v>3075</v>
      </c>
      <c r="AN15" s="148">
        <f t="shared" si="8"/>
        <v>3075</v>
      </c>
      <c r="AO15" s="149">
        <f t="shared" si="1"/>
        <v>1</v>
      </c>
      <c r="AP15" s="122"/>
    </row>
    <row r="16" spans="1:42" x14ac:dyDescent="0.2">
      <c r="A16" s="66">
        <v>225</v>
      </c>
      <c r="B16" s="67">
        <v>0.375</v>
      </c>
      <c r="C16" s="68">
        <v>2013</v>
      </c>
      <c r="D16" s="68">
        <v>6</v>
      </c>
      <c r="E16" s="68">
        <v>14</v>
      </c>
      <c r="F16" s="69">
        <v>525600</v>
      </c>
      <c r="G16" s="68">
        <v>0</v>
      </c>
      <c r="H16" s="69">
        <v>201983</v>
      </c>
      <c r="I16" s="68">
        <v>0</v>
      </c>
      <c r="J16" s="68">
        <v>2</v>
      </c>
      <c r="K16" s="68">
        <v>0</v>
      </c>
      <c r="L16" s="69">
        <v>310.07900000000001</v>
      </c>
      <c r="M16" s="69">
        <v>31.6</v>
      </c>
      <c r="N16" s="70">
        <v>0</v>
      </c>
      <c r="O16" s="71">
        <v>3030</v>
      </c>
      <c r="P16" s="58">
        <f t="shared" si="2"/>
        <v>3030</v>
      </c>
      <c r="Q16" s="38">
        <v>14</v>
      </c>
      <c r="R16" s="77">
        <f t="shared" si="3"/>
        <v>8522.0082235119899</v>
      </c>
      <c r="S16" s="73">
        <f>'Mérida oeste'!F19*1000000</f>
        <v>35679.9440302</v>
      </c>
      <c r="T16" s="74">
        <f t="shared" si="9"/>
        <v>957.61806407604229</v>
      </c>
      <c r="V16" s="78">
        <f t="shared" si="4"/>
        <v>3030</v>
      </c>
      <c r="W16" s="79">
        <f t="shared" si="10"/>
        <v>107003.4501</v>
      </c>
      <c r="Y16" s="76">
        <f t="shared" si="11"/>
        <v>25.821684917241328</v>
      </c>
      <c r="Z16" s="73">
        <f t="shared" si="12"/>
        <v>108.110230411506</v>
      </c>
      <c r="AA16" s="74">
        <f t="shared" si="13"/>
        <v>102.4684367342194</v>
      </c>
      <c r="AE16" s="121" t="str">
        <f t="shared" si="5"/>
        <v>525600</v>
      </c>
      <c r="AF16" s="142"/>
      <c r="AG16" s="143"/>
      <c r="AH16" s="144"/>
      <c r="AI16" s="145">
        <f t="shared" si="0"/>
        <v>525600</v>
      </c>
      <c r="AJ16" s="146">
        <f t="shared" si="6"/>
        <v>525600</v>
      </c>
      <c r="AK16" s="122"/>
      <c r="AL16" s="138">
        <f t="shared" si="7"/>
        <v>0</v>
      </c>
      <c r="AM16" s="147">
        <f t="shared" si="7"/>
        <v>3030</v>
      </c>
      <c r="AN16" s="148">
        <f t="shared" si="8"/>
        <v>3030</v>
      </c>
      <c r="AO16" s="149">
        <f t="shared" si="1"/>
        <v>1</v>
      </c>
      <c r="AP16" s="122"/>
    </row>
    <row r="17" spans="1:42" x14ac:dyDescent="0.2">
      <c r="A17" s="66">
        <v>225</v>
      </c>
      <c r="B17" s="67">
        <v>0.375</v>
      </c>
      <c r="C17" s="68">
        <v>2013</v>
      </c>
      <c r="D17" s="68">
        <v>6</v>
      </c>
      <c r="E17" s="68">
        <v>15</v>
      </c>
      <c r="F17" s="69">
        <v>528630</v>
      </c>
      <c r="G17" s="68">
        <v>0</v>
      </c>
      <c r="H17" s="69">
        <v>202122</v>
      </c>
      <c r="I17" s="68">
        <v>0</v>
      </c>
      <c r="J17" s="68">
        <v>2</v>
      </c>
      <c r="K17" s="68">
        <v>0</v>
      </c>
      <c r="L17" s="69">
        <v>310.87099999999998</v>
      </c>
      <c r="M17" s="69">
        <v>32.1</v>
      </c>
      <c r="N17" s="70">
        <v>0</v>
      </c>
      <c r="O17" s="71">
        <v>1209</v>
      </c>
      <c r="P17" s="58">
        <f t="shared" si="2"/>
        <v>1209</v>
      </c>
      <c r="Q17" s="38">
        <v>15</v>
      </c>
      <c r="R17" s="77">
        <f t="shared" si="3"/>
        <v>8555.6828113117408</v>
      </c>
      <c r="S17" s="73">
        <f>'Mérida oeste'!F20*1000000</f>
        <v>35820.932794399996</v>
      </c>
      <c r="T17" s="74">
        <f t="shared" si="9"/>
        <v>961.40207750710033</v>
      </c>
      <c r="V17" s="78">
        <f t="shared" si="4"/>
        <v>1209</v>
      </c>
      <c r="W17" s="79">
        <f t="shared" si="10"/>
        <v>42695.436029999997</v>
      </c>
      <c r="Y17" s="76">
        <f t="shared" si="11"/>
        <v>10.343820518875894</v>
      </c>
      <c r="Z17" s="73">
        <f t="shared" si="12"/>
        <v>43.307507748429593</v>
      </c>
      <c r="AA17" s="74">
        <f t="shared" si="13"/>
        <v>41.047480899313499</v>
      </c>
      <c r="AE17" s="121" t="str">
        <f t="shared" si="5"/>
        <v>528630</v>
      </c>
      <c r="AF17" s="142"/>
      <c r="AG17" s="143"/>
      <c r="AH17" s="144"/>
      <c r="AI17" s="145">
        <f t="shared" si="0"/>
        <v>528630</v>
      </c>
      <c r="AJ17" s="146">
        <f t="shared" si="6"/>
        <v>528630</v>
      </c>
      <c r="AK17" s="122"/>
      <c r="AL17" s="138">
        <f t="shared" si="7"/>
        <v>0</v>
      </c>
      <c r="AM17" s="147">
        <f t="shared" si="7"/>
        <v>1209</v>
      </c>
      <c r="AN17" s="148">
        <f t="shared" si="8"/>
        <v>1209</v>
      </c>
      <c r="AO17" s="149">
        <f t="shared" si="1"/>
        <v>1</v>
      </c>
      <c r="AP17" s="122"/>
    </row>
    <row r="18" spans="1:42" x14ac:dyDescent="0.2">
      <c r="A18" s="66">
        <v>225</v>
      </c>
      <c r="B18" s="67">
        <v>0.375</v>
      </c>
      <c r="C18" s="68">
        <v>2013</v>
      </c>
      <c r="D18" s="68">
        <v>6</v>
      </c>
      <c r="E18" s="68">
        <v>16</v>
      </c>
      <c r="F18" s="69">
        <v>529839</v>
      </c>
      <c r="G18" s="68">
        <v>0</v>
      </c>
      <c r="H18" s="69">
        <v>202178</v>
      </c>
      <c r="I18" s="68">
        <v>0</v>
      </c>
      <c r="J18" s="68">
        <v>2</v>
      </c>
      <c r="K18" s="68">
        <v>0</v>
      </c>
      <c r="L18" s="69">
        <v>313.36329999999998</v>
      </c>
      <c r="M18" s="69">
        <v>32.299999999999997</v>
      </c>
      <c r="N18" s="70">
        <v>0</v>
      </c>
      <c r="O18" s="71">
        <v>310</v>
      </c>
      <c r="P18" s="58">
        <f t="shared" si="2"/>
        <v>310</v>
      </c>
      <c r="Q18" s="38">
        <v>16</v>
      </c>
      <c r="R18" s="77">
        <f t="shared" si="3"/>
        <v>8617.3109800802522</v>
      </c>
      <c r="S18" s="73">
        <f>'Mérida oeste'!F21*1000000</f>
        <v>36078.957611400001</v>
      </c>
      <c r="T18" s="74">
        <f t="shared" si="9"/>
        <v>968.32723483161794</v>
      </c>
      <c r="V18" s="78">
        <f t="shared" si="4"/>
        <v>310</v>
      </c>
      <c r="W18" s="79">
        <f t="shared" si="10"/>
        <v>10947.547699999999</v>
      </c>
      <c r="Y18" s="76">
        <f t="shared" si="11"/>
        <v>2.6713664038248783</v>
      </c>
      <c r="Z18" s="73">
        <f t="shared" si="12"/>
        <v>11.184476859534001</v>
      </c>
      <c r="AA18" s="74">
        <f t="shared" si="13"/>
        <v>10.600808592528239</v>
      </c>
      <c r="AE18" s="121" t="str">
        <f t="shared" si="5"/>
        <v>529839</v>
      </c>
      <c r="AF18" s="142"/>
      <c r="AG18" s="143"/>
      <c r="AH18" s="144"/>
      <c r="AI18" s="145">
        <f t="shared" si="0"/>
        <v>529839</v>
      </c>
      <c r="AJ18" s="146">
        <f t="shared" si="6"/>
        <v>529839</v>
      </c>
      <c r="AK18" s="122"/>
      <c r="AL18" s="138">
        <f t="shared" si="7"/>
        <v>0</v>
      </c>
      <c r="AM18" s="147">
        <f t="shared" si="7"/>
        <v>310</v>
      </c>
      <c r="AN18" s="148">
        <f t="shared" si="8"/>
        <v>310</v>
      </c>
      <c r="AO18" s="149">
        <f t="shared" si="1"/>
        <v>1</v>
      </c>
      <c r="AP18" s="122"/>
    </row>
    <row r="19" spans="1:42" x14ac:dyDescent="0.2">
      <c r="A19" s="66">
        <v>225</v>
      </c>
      <c r="B19" s="67">
        <v>0.375</v>
      </c>
      <c r="C19" s="68">
        <v>2013</v>
      </c>
      <c r="D19" s="68">
        <v>6</v>
      </c>
      <c r="E19" s="68">
        <v>17</v>
      </c>
      <c r="F19" s="69">
        <v>530149</v>
      </c>
      <c r="G19" s="68">
        <v>0</v>
      </c>
      <c r="H19" s="69">
        <v>202192</v>
      </c>
      <c r="I19" s="68">
        <v>0</v>
      </c>
      <c r="J19" s="68">
        <v>2</v>
      </c>
      <c r="K19" s="68">
        <v>0</v>
      </c>
      <c r="L19" s="69">
        <v>313.78129999999999</v>
      </c>
      <c r="M19" s="69">
        <v>33</v>
      </c>
      <c r="N19" s="70">
        <v>0</v>
      </c>
      <c r="O19" s="71">
        <v>2825</v>
      </c>
      <c r="P19" s="58">
        <f t="shared" si="2"/>
        <v>2825</v>
      </c>
      <c r="Q19" s="38">
        <v>17</v>
      </c>
      <c r="R19" s="77">
        <f t="shared" si="3"/>
        <v>8459.1669688544953</v>
      </c>
      <c r="S19" s="73">
        <f>'Mérida oeste'!F22*1000000</f>
        <v>35416.8402652</v>
      </c>
      <c r="T19" s="74">
        <f t="shared" si="9"/>
        <v>950.55659229017965</v>
      </c>
      <c r="V19" s="78">
        <f t="shared" si="4"/>
        <v>2825</v>
      </c>
      <c r="W19" s="79">
        <f t="shared" si="10"/>
        <v>99763.942750000002</v>
      </c>
      <c r="Y19" s="76">
        <f t="shared" si="11"/>
        <v>23.897146687013951</v>
      </c>
      <c r="Z19" s="73">
        <f t="shared" si="12"/>
        <v>100.05257374919</v>
      </c>
      <c r="AA19" s="74">
        <f t="shared" si="13"/>
        <v>94.831273453872583</v>
      </c>
      <c r="AE19" s="121" t="str">
        <f t="shared" si="5"/>
        <v>530149</v>
      </c>
      <c r="AF19" s="142"/>
      <c r="AG19" s="143"/>
      <c r="AH19" s="144"/>
      <c r="AI19" s="145">
        <f t="shared" si="0"/>
        <v>530149</v>
      </c>
      <c r="AJ19" s="146">
        <f t="shared" si="6"/>
        <v>530149</v>
      </c>
      <c r="AK19" s="122"/>
      <c r="AL19" s="138">
        <f t="shared" si="7"/>
        <v>0</v>
      </c>
      <c r="AM19" s="147">
        <f t="shared" si="7"/>
        <v>2825</v>
      </c>
      <c r="AN19" s="148">
        <f t="shared" si="8"/>
        <v>2825</v>
      </c>
      <c r="AO19" s="149">
        <f t="shared" si="1"/>
        <v>1</v>
      </c>
      <c r="AP19" s="122"/>
    </row>
    <row r="20" spans="1:42" x14ac:dyDescent="0.2">
      <c r="A20" s="66">
        <v>225</v>
      </c>
      <c r="B20" s="67">
        <v>0.375</v>
      </c>
      <c r="C20" s="68">
        <v>2013</v>
      </c>
      <c r="D20" s="68">
        <v>6</v>
      </c>
      <c r="E20" s="68">
        <v>18</v>
      </c>
      <c r="F20" s="69">
        <v>532974</v>
      </c>
      <c r="G20" s="68">
        <v>0</v>
      </c>
      <c r="H20" s="69">
        <v>202320</v>
      </c>
      <c r="I20" s="68">
        <v>0</v>
      </c>
      <c r="J20" s="68">
        <v>2</v>
      </c>
      <c r="K20" s="68">
        <v>0</v>
      </c>
      <c r="L20" s="69">
        <v>311.35109999999997</v>
      </c>
      <c r="M20" s="69">
        <v>29.8</v>
      </c>
      <c r="N20" s="70">
        <v>0</v>
      </c>
      <c r="O20" s="71">
        <v>2301</v>
      </c>
      <c r="P20" s="58">
        <f t="shared" si="2"/>
        <v>2301</v>
      </c>
      <c r="Q20" s="38">
        <v>18</v>
      </c>
      <c r="R20" s="77">
        <f t="shared" si="3"/>
        <v>8415.7920815658745</v>
      </c>
      <c r="S20" s="73">
        <f>'Mérida oeste'!F23*1000000</f>
        <v>35235.238287100001</v>
      </c>
      <c r="T20" s="74">
        <f t="shared" si="9"/>
        <v>945.68255620555726</v>
      </c>
      <c r="V20" s="78">
        <f t="shared" si="4"/>
        <v>2301</v>
      </c>
      <c r="W20" s="79">
        <f t="shared" si="10"/>
        <v>81259.055670000002</v>
      </c>
      <c r="Y20" s="76">
        <f t="shared" si="11"/>
        <v>19.364737579683077</v>
      </c>
      <c r="Z20" s="73">
        <f t="shared" si="12"/>
        <v>81.076283298617099</v>
      </c>
      <c r="AA20" s="74">
        <f t="shared" si="13"/>
        <v>76.845271480855288</v>
      </c>
      <c r="AE20" s="121" t="str">
        <f t="shared" si="5"/>
        <v>532974</v>
      </c>
      <c r="AF20" s="142"/>
      <c r="AG20" s="143"/>
      <c r="AH20" s="144"/>
      <c r="AI20" s="145">
        <f t="shared" si="0"/>
        <v>532974</v>
      </c>
      <c r="AJ20" s="146">
        <f t="shared" si="6"/>
        <v>532974</v>
      </c>
      <c r="AK20" s="122"/>
      <c r="AL20" s="138">
        <f t="shared" si="7"/>
        <v>0</v>
      </c>
      <c r="AM20" s="147">
        <f t="shared" si="7"/>
        <v>2301</v>
      </c>
      <c r="AN20" s="148">
        <f t="shared" si="8"/>
        <v>2301</v>
      </c>
      <c r="AO20" s="149">
        <f t="shared" si="1"/>
        <v>1</v>
      </c>
      <c r="AP20" s="122"/>
    </row>
    <row r="21" spans="1:42" x14ac:dyDescent="0.2">
      <c r="A21" s="66">
        <v>225</v>
      </c>
      <c r="B21" s="67">
        <v>0.375</v>
      </c>
      <c r="C21" s="68">
        <v>2013</v>
      </c>
      <c r="D21" s="68">
        <v>6</v>
      </c>
      <c r="E21" s="68">
        <v>19</v>
      </c>
      <c r="F21" s="69">
        <v>535275</v>
      </c>
      <c r="G21" s="68">
        <v>0</v>
      </c>
      <c r="H21" s="69">
        <v>202424</v>
      </c>
      <c r="I21" s="68">
        <v>0</v>
      </c>
      <c r="J21" s="68">
        <v>2</v>
      </c>
      <c r="K21" s="68">
        <v>0</v>
      </c>
      <c r="L21" s="69">
        <v>309.99419999999998</v>
      </c>
      <c r="M21" s="69">
        <v>27.1</v>
      </c>
      <c r="N21" s="70">
        <v>0</v>
      </c>
      <c r="O21" s="71">
        <v>2535</v>
      </c>
      <c r="P21" s="58">
        <f t="shared" si="2"/>
        <v>2535</v>
      </c>
      <c r="Q21" s="38">
        <v>19</v>
      </c>
      <c r="R21" s="77">
        <f t="shared" si="3"/>
        <v>8470.1058076573991</v>
      </c>
      <c r="S21" s="73">
        <f>'Mérida oeste'!F24*1000000</f>
        <v>35462.638995499998</v>
      </c>
      <c r="T21" s="74">
        <f t="shared" si="9"/>
        <v>951.78578960646189</v>
      </c>
      <c r="V21" s="78">
        <f t="shared" si="4"/>
        <v>2535</v>
      </c>
      <c r="W21" s="79">
        <f t="shared" si="10"/>
        <v>89522.688450000001</v>
      </c>
      <c r="Y21" s="76">
        <f t="shared" si="11"/>
        <v>21.471718222411507</v>
      </c>
      <c r="Z21" s="73">
        <f t="shared" si="12"/>
        <v>89.897789853592499</v>
      </c>
      <c r="AA21" s="74">
        <f t="shared" si="13"/>
        <v>85.206422714076538</v>
      </c>
      <c r="AE21" s="121" t="str">
        <f t="shared" si="5"/>
        <v>535275</v>
      </c>
      <c r="AF21" s="142"/>
      <c r="AG21" s="143"/>
      <c r="AH21" s="144"/>
      <c r="AI21" s="145">
        <f t="shared" si="0"/>
        <v>535275</v>
      </c>
      <c r="AJ21" s="146">
        <f t="shared" si="6"/>
        <v>535275</v>
      </c>
      <c r="AK21" s="122"/>
      <c r="AL21" s="138">
        <f t="shared" si="7"/>
        <v>0</v>
      </c>
      <c r="AM21" s="147">
        <f t="shared" si="7"/>
        <v>2535</v>
      </c>
      <c r="AN21" s="148">
        <f t="shared" si="8"/>
        <v>2535</v>
      </c>
      <c r="AO21" s="149">
        <f t="shared" si="1"/>
        <v>1</v>
      </c>
      <c r="AP21" s="122"/>
    </row>
    <row r="22" spans="1:42" x14ac:dyDescent="0.2">
      <c r="A22" s="66">
        <v>225</v>
      </c>
      <c r="B22" s="67">
        <v>0.375</v>
      </c>
      <c r="C22" s="68">
        <v>2013</v>
      </c>
      <c r="D22" s="68">
        <v>6</v>
      </c>
      <c r="E22" s="68">
        <v>20</v>
      </c>
      <c r="F22" s="69">
        <v>537810</v>
      </c>
      <c r="G22" s="68">
        <v>0</v>
      </c>
      <c r="H22" s="69">
        <v>202540</v>
      </c>
      <c r="I22" s="68">
        <v>0</v>
      </c>
      <c r="J22" s="68">
        <v>2</v>
      </c>
      <c r="K22" s="68">
        <v>0</v>
      </c>
      <c r="L22" s="69">
        <v>309.43049999999999</v>
      </c>
      <c r="M22" s="69">
        <v>30.4</v>
      </c>
      <c r="N22" s="70">
        <v>0</v>
      </c>
      <c r="O22" s="71">
        <v>1998</v>
      </c>
      <c r="P22" s="58">
        <f t="shared" si="2"/>
        <v>1998</v>
      </c>
      <c r="Q22" s="38">
        <v>20</v>
      </c>
      <c r="R22" s="77">
        <f t="shared" si="3"/>
        <v>8602.7612694181717</v>
      </c>
      <c r="S22" s="73">
        <f>'Mérida oeste'!F25*1000000</f>
        <v>36018.0408828</v>
      </c>
      <c r="T22" s="74">
        <f t="shared" si="9"/>
        <v>966.69228384451992</v>
      </c>
      <c r="V22" s="78">
        <f t="shared" si="4"/>
        <v>1998</v>
      </c>
      <c r="W22" s="79">
        <f t="shared" si="10"/>
        <v>70558.710659999997</v>
      </c>
      <c r="Y22" s="76">
        <f t="shared" si="11"/>
        <v>17.188317016297507</v>
      </c>
      <c r="Z22" s="73">
        <f t="shared" si="12"/>
        <v>71.964045683834399</v>
      </c>
      <c r="AA22" s="74">
        <f t="shared" si="13"/>
        <v>68.208561153040066</v>
      </c>
      <c r="AE22" s="121" t="str">
        <f t="shared" si="5"/>
        <v>537810</v>
      </c>
      <c r="AF22" s="142"/>
      <c r="AG22" s="143"/>
      <c r="AH22" s="144"/>
      <c r="AI22" s="145">
        <f t="shared" si="0"/>
        <v>537810</v>
      </c>
      <c r="AJ22" s="146">
        <f t="shared" si="6"/>
        <v>537810</v>
      </c>
      <c r="AK22" s="122"/>
      <c r="AL22" s="138">
        <f t="shared" si="7"/>
        <v>0</v>
      </c>
      <c r="AM22" s="147">
        <f t="shared" si="7"/>
        <v>1998</v>
      </c>
      <c r="AN22" s="148">
        <f t="shared" si="8"/>
        <v>1998</v>
      </c>
      <c r="AO22" s="149">
        <f t="shared" si="1"/>
        <v>1</v>
      </c>
      <c r="AP22" s="122"/>
    </row>
    <row r="23" spans="1:42" x14ac:dyDescent="0.2">
      <c r="A23" s="66">
        <v>225</v>
      </c>
      <c r="B23" s="67">
        <v>0.375</v>
      </c>
      <c r="C23" s="68">
        <v>2013</v>
      </c>
      <c r="D23" s="68">
        <v>6</v>
      </c>
      <c r="E23" s="68">
        <v>21</v>
      </c>
      <c r="F23" s="69">
        <v>539808</v>
      </c>
      <c r="G23" s="68">
        <v>0</v>
      </c>
      <c r="H23" s="69">
        <v>202632</v>
      </c>
      <c r="I23" s="68">
        <v>0</v>
      </c>
      <c r="J23" s="68">
        <v>2</v>
      </c>
      <c r="K23" s="68">
        <v>0</v>
      </c>
      <c r="L23" s="69">
        <v>310.05970000000002</v>
      </c>
      <c r="M23" s="69">
        <v>31.2</v>
      </c>
      <c r="N23" s="70">
        <v>0</v>
      </c>
      <c r="O23" s="71">
        <v>2117</v>
      </c>
      <c r="P23" s="58">
        <f t="shared" si="2"/>
        <v>2117</v>
      </c>
      <c r="Q23" s="38">
        <v>21</v>
      </c>
      <c r="R23" s="77">
        <f t="shared" si="3"/>
        <v>8521.868040269419</v>
      </c>
      <c r="S23" s="73">
        <f>'Mérida oeste'!F26*1000000</f>
        <v>35679.357111000005</v>
      </c>
      <c r="T23" s="74">
        <f t="shared" si="9"/>
        <v>957.6023116850746</v>
      </c>
      <c r="V23" s="78">
        <f t="shared" si="4"/>
        <v>2117</v>
      </c>
      <c r="W23" s="79">
        <f t="shared" si="10"/>
        <v>74761.156390000004</v>
      </c>
      <c r="Y23" s="76">
        <f t="shared" si="11"/>
        <v>18.040794641250361</v>
      </c>
      <c r="Z23" s="73">
        <f t="shared" si="12"/>
        <v>75.533199003987008</v>
      </c>
      <c r="AA23" s="74">
        <f t="shared" si="13"/>
        <v>71.591456183313383</v>
      </c>
      <c r="AE23" s="121" t="str">
        <f t="shared" si="5"/>
        <v>539808</v>
      </c>
      <c r="AF23" s="142"/>
      <c r="AG23" s="143"/>
      <c r="AH23" s="144"/>
      <c r="AI23" s="145">
        <f t="shared" si="0"/>
        <v>539808</v>
      </c>
      <c r="AJ23" s="146">
        <f t="shared" si="6"/>
        <v>539808</v>
      </c>
      <c r="AK23" s="122"/>
      <c r="AL23" s="138">
        <f t="shared" si="7"/>
        <v>0</v>
      </c>
      <c r="AM23" s="147">
        <f t="shared" si="7"/>
        <v>2117</v>
      </c>
      <c r="AN23" s="148">
        <f t="shared" si="8"/>
        <v>2117</v>
      </c>
      <c r="AO23" s="149">
        <f t="shared" si="1"/>
        <v>1</v>
      </c>
      <c r="AP23" s="122"/>
    </row>
    <row r="24" spans="1:42" x14ac:dyDescent="0.2">
      <c r="A24" s="66">
        <v>225</v>
      </c>
      <c r="B24" s="67">
        <v>0.375</v>
      </c>
      <c r="C24" s="68">
        <v>2013</v>
      </c>
      <c r="D24" s="68">
        <v>6</v>
      </c>
      <c r="E24" s="68">
        <v>22</v>
      </c>
      <c r="F24" s="69">
        <v>541925</v>
      </c>
      <c r="G24" s="68">
        <v>0</v>
      </c>
      <c r="H24" s="69">
        <v>202729</v>
      </c>
      <c r="I24" s="68">
        <v>0</v>
      </c>
      <c r="J24" s="68">
        <v>2</v>
      </c>
      <c r="K24" s="68">
        <v>0</v>
      </c>
      <c r="L24" s="69">
        <v>310.5532</v>
      </c>
      <c r="M24" s="69">
        <v>31.4</v>
      </c>
      <c r="N24" s="70">
        <v>0</v>
      </c>
      <c r="O24" s="71">
        <v>786</v>
      </c>
      <c r="P24" s="58">
        <f t="shared" si="2"/>
        <v>786</v>
      </c>
      <c r="Q24" s="38">
        <v>22</v>
      </c>
      <c r="R24" s="77">
        <f t="shared" si="3"/>
        <v>8472.3986534346059</v>
      </c>
      <c r="S24" s="73">
        <f>'Mérida oeste'!F27*1000000</f>
        <v>35472.238682200004</v>
      </c>
      <c r="T24" s="74">
        <f t="shared" si="9"/>
        <v>952.04343668644663</v>
      </c>
      <c r="V24" s="78">
        <f t="shared" si="4"/>
        <v>786</v>
      </c>
      <c r="W24" s="79">
        <f t="shared" si="10"/>
        <v>27757.330620000001</v>
      </c>
      <c r="Y24" s="76">
        <f t="shared" si="11"/>
        <v>6.6593053415996</v>
      </c>
      <c r="Z24" s="73">
        <f t="shared" si="12"/>
        <v>27.881179604209205</v>
      </c>
      <c r="AA24" s="74">
        <f t="shared" si="13"/>
        <v>26.426184436706738</v>
      </c>
      <c r="AE24" s="121" t="str">
        <f t="shared" si="5"/>
        <v>541925</v>
      </c>
      <c r="AF24" s="142"/>
      <c r="AG24" s="143"/>
      <c r="AH24" s="144"/>
      <c r="AI24" s="145">
        <f t="shared" si="0"/>
        <v>541925</v>
      </c>
      <c r="AJ24" s="146">
        <f t="shared" si="6"/>
        <v>541925</v>
      </c>
      <c r="AK24" s="122"/>
      <c r="AL24" s="138">
        <f t="shared" si="7"/>
        <v>0</v>
      </c>
      <c r="AM24" s="147">
        <f t="shared" si="7"/>
        <v>786</v>
      </c>
      <c r="AN24" s="148">
        <f t="shared" si="8"/>
        <v>786</v>
      </c>
      <c r="AO24" s="149">
        <f t="shared" si="1"/>
        <v>1</v>
      </c>
      <c r="AP24" s="122"/>
    </row>
    <row r="25" spans="1:42" x14ac:dyDescent="0.2">
      <c r="A25" s="66">
        <v>225</v>
      </c>
      <c r="B25" s="67">
        <v>0.375</v>
      </c>
      <c r="C25" s="68">
        <v>2013</v>
      </c>
      <c r="D25" s="68">
        <v>6</v>
      </c>
      <c r="E25" s="68">
        <v>23</v>
      </c>
      <c r="F25" s="69">
        <v>542711</v>
      </c>
      <c r="G25" s="68">
        <v>0</v>
      </c>
      <c r="H25" s="69">
        <v>202766</v>
      </c>
      <c r="I25" s="68">
        <v>0</v>
      </c>
      <c r="J25" s="68">
        <v>2</v>
      </c>
      <c r="K25" s="68">
        <v>0</v>
      </c>
      <c r="L25" s="69">
        <v>310.65219999999999</v>
      </c>
      <c r="M25" s="69">
        <v>31.2</v>
      </c>
      <c r="N25" s="70">
        <v>0</v>
      </c>
      <c r="O25" s="71">
        <v>278</v>
      </c>
      <c r="P25" s="58">
        <f t="shared" si="2"/>
        <v>278</v>
      </c>
      <c r="Q25" s="38">
        <v>23</v>
      </c>
      <c r="R25" s="77">
        <f t="shared" si="3"/>
        <v>8643.1256639915919</v>
      </c>
      <c r="S25" s="73">
        <f>'Mérida oeste'!F28*1000000</f>
        <v>36187.038529999998</v>
      </c>
      <c r="T25" s="74">
        <f t="shared" si="9"/>
        <v>971.22803086273518</v>
      </c>
      <c r="V25" s="78">
        <f t="shared" si="4"/>
        <v>278</v>
      </c>
      <c r="W25" s="79">
        <f t="shared" si="10"/>
        <v>9817.4782599999999</v>
      </c>
      <c r="Y25" s="76">
        <f t="shared" si="11"/>
        <v>2.4027889345896627</v>
      </c>
      <c r="Z25" s="73">
        <f t="shared" si="12"/>
        <v>10.059996711339998</v>
      </c>
      <c r="AA25" s="74">
        <f t="shared" si="13"/>
        <v>9.5350100784975123</v>
      </c>
      <c r="AE25" s="121" t="str">
        <f t="shared" si="5"/>
        <v>542711</v>
      </c>
      <c r="AF25" s="142"/>
      <c r="AG25" s="143"/>
      <c r="AH25" s="144"/>
      <c r="AI25" s="145">
        <f t="shared" si="0"/>
        <v>542711</v>
      </c>
      <c r="AJ25" s="146">
        <f t="shared" si="6"/>
        <v>542711</v>
      </c>
      <c r="AK25" s="122"/>
      <c r="AL25" s="138">
        <f t="shared" si="7"/>
        <v>0</v>
      </c>
      <c r="AM25" s="147">
        <f t="shared" si="7"/>
        <v>278</v>
      </c>
      <c r="AN25" s="148">
        <f t="shared" si="8"/>
        <v>278</v>
      </c>
      <c r="AO25" s="149">
        <f t="shared" si="1"/>
        <v>1</v>
      </c>
      <c r="AP25" s="122"/>
    </row>
    <row r="26" spans="1:42" x14ac:dyDescent="0.2">
      <c r="A26" s="66">
        <v>225</v>
      </c>
      <c r="B26" s="67">
        <v>0.375</v>
      </c>
      <c r="C26" s="68">
        <v>2013</v>
      </c>
      <c r="D26" s="68">
        <v>6</v>
      </c>
      <c r="E26" s="68">
        <v>24</v>
      </c>
      <c r="F26" s="69">
        <v>542989</v>
      </c>
      <c r="G26" s="68">
        <v>0</v>
      </c>
      <c r="H26" s="69">
        <v>202778</v>
      </c>
      <c r="I26" s="68">
        <v>0</v>
      </c>
      <c r="J26" s="68">
        <v>2</v>
      </c>
      <c r="K26" s="68">
        <v>0</v>
      </c>
      <c r="L26" s="69">
        <v>311.32459999999998</v>
      </c>
      <c r="M26" s="69">
        <v>32.299999999999997</v>
      </c>
      <c r="N26" s="70">
        <v>0</v>
      </c>
      <c r="O26" s="71">
        <v>2165</v>
      </c>
      <c r="P26" s="58">
        <f t="shared" si="2"/>
        <v>2165</v>
      </c>
      <c r="Q26" s="38">
        <v>24</v>
      </c>
      <c r="R26" s="77">
        <f t="shared" si="3"/>
        <v>8437.9518001098695</v>
      </c>
      <c r="S26" s="73">
        <f>'Mérida oeste'!F29*1000000</f>
        <v>35328.016596699999</v>
      </c>
      <c r="T26" s="74">
        <f t="shared" si="9"/>
        <v>948.17264377834601</v>
      </c>
      <c r="V26" s="78">
        <f t="shared" si="4"/>
        <v>2165</v>
      </c>
      <c r="W26" s="79">
        <f t="shared" si="10"/>
        <v>76456.260549999992</v>
      </c>
      <c r="Y26" s="76">
        <f t="shared" si="11"/>
        <v>18.268165647237868</v>
      </c>
      <c r="Z26" s="73">
        <f t="shared" si="12"/>
        <v>76.485155931855502</v>
      </c>
      <c r="AA26" s="74">
        <f t="shared" si="13"/>
        <v>72.493734699099562</v>
      </c>
      <c r="AE26" s="121" t="str">
        <f t="shared" si="5"/>
        <v>542989</v>
      </c>
      <c r="AF26" s="142"/>
      <c r="AG26" s="143"/>
      <c r="AH26" s="144"/>
      <c r="AI26" s="145">
        <f t="shared" si="0"/>
        <v>542989</v>
      </c>
      <c r="AJ26" s="146">
        <f t="shared" si="6"/>
        <v>542989</v>
      </c>
      <c r="AK26" s="122"/>
      <c r="AL26" s="138">
        <f t="shared" si="7"/>
        <v>0</v>
      </c>
      <c r="AM26" s="147">
        <f t="shared" si="7"/>
        <v>2165</v>
      </c>
      <c r="AN26" s="148">
        <f t="shared" si="8"/>
        <v>2165</v>
      </c>
      <c r="AO26" s="149">
        <f t="shared" si="1"/>
        <v>1</v>
      </c>
      <c r="AP26" s="122"/>
    </row>
    <row r="27" spans="1:42" x14ac:dyDescent="0.2">
      <c r="A27" s="66">
        <v>225</v>
      </c>
      <c r="B27" s="67">
        <v>0.375</v>
      </c>
      <c r="C27" s="68">
        <v>2013</v>
      </c>
      <c r="D27" s="68">
        <v>6</v>
      </c>
      <c r="E27" s="68">
        <v>25</v>
      </c>
      <c r="F27" s="69">
        <v>545154</v>
      </c>
      <c r="G27" s="68">
        <v>0</v>
      </c>
      <c r="H27" s="69">
        <v>202877</v>
      </c>
      <c r="I27" s="68">
        <v>0</v>
      </c>
      <c r="J27" s="68">
        <v>2</v>
      </c>
      <c r="K27" s="68">
        <v>0</v>
      </c>
      <c r="L27" s="69">
        <v>310.5641</v>
      </c>
      <c r="M27" s="69">
        <v>32.5</v>
      </c>
      <c r="N27" s="70">
        <v>0</v>
      </c>
      <c r="O27" s="71">
        <v>2553</v>
      </c>
      <c r="P27" s="58">
        <f t="shared" si="2"/>
        <v>2553</v>
      </c>
      <c r="Q27" s="38">
        <v>25</v>
      </c>
      <c r="R27" s="77">
        <f t="shared" si="3"/>
        <v>8605.716500167191</v>
      </c>
      <c r="S27" s="73">
        <f>'Mérida oeste'!F30*1000000</f>
        <v>36030.413842899994</v>
      </c>
      <c r="T27" s="74">
        <f t="shared" si="9"/>
        <v>967.02436312378723</v>
      </c>
      <c r="V27" s="78">
        <f t="shared" si="4"/>
        <v>2553</v>
      </c>
      <c r="W27" s="79">
        <f t="shared" si="10"/>
        <v>90158.352509999997</v>
      </c>
      <c r="Y27" s="76">
        <f t="shared" si="11"/>
        <v>21.970394224926842</v>
      </c>
      <c r="Z27" s="73">
        <f t="shared" si="12"/>
        <v>91.985646540923682</v>
      </c>
      <c r="AA27" s="74">
        <f t="shared" si="13"/>
        <v>87.185323416272652</v>
      </c>
      <c r="AE27" s="121" t="str">
        <f t="shared" si="5"/>
        <v>545154</v>
      </c>
      <c r="AF27" s="142"/>
      <c r="AG27" s="143"/>
      <c r="AH27" s="144"/>
      <c r="AI27" s="145">
        <f t="shared" si="0"/>
        <v>545154</v>
      </c>
      <c r="AJ27" s="146">
        <f t="shared" si="6"/>
        <v>545154</v>
      </c>
      <c r="AK27" s="122"/>
      <c r="AL27" s="138">
        <f t="shared" si="7"/>
        <v>0</v>
      </c>
      <c r="AM27" s="147">
        <f t="shared" si="7"/>
        <v>2553</v>
      </c>
      <c r="AN27" s="148">
        <f t="shared" si="8"/>
        <v>2553</v>
      </c>
      <c r="AO27" s="149">
        <f t="shared" si="1"/>
        <v>1</v>
      </c>
      <c r="AP27" s="122"/>
    </row>
    <row r="28" spans="1:42" x14ac:dyDescent="0.2">
      <c r="A28" s="66">
        <v>225</v>
      </c>
      <c r="B28" s="67">
        <v>0.375</v>
      </c>
      <c r="C28" s="68">
        <v>2013</v>
      </c>
      <c r="D28" s="68">
        <v>6</v>
      </c>
      <c r="E28" s="68">
        <v>26</v>
      </c>
      <c r="F28" s="69">
        <v>547707</v>
      </c>
      <c r="G28" s="68">
        <v>0</v>
      </c>
      <c r="H28" s="69">
        <v>202995</v>
      </c>
      <c r="I28" s="68">
        <v>0</v>
      </c>
      <c r="J28" s="68">
        <v>2</v>
      </c>
      <c r="K28" s="68">
        <v>0</v>
      </c>
      <c r="L28" s="69">
        <v>309.62549999999999</v>
      </c>
      <c r="M28" s="69">
        <v>32.1</v>
      </c>
      <c r="N28" s="70">
        <v>0</v>
      </c>
      <c r="O28" s="71">
        <v>2750</v>
      </c>
      <c r="P28" s="58">
        <f t="shared" si="2"/>
        <v>2750</v>
      </c>
      <c r="Q28" s="38">
        <v>26</v>
      </c>
      <c r="R28" s="77">
        <f t="shared" si="3"/>
        <v>8683.9207430973547</v>
      </c>
      <c r="S28" s="73">
        <f>'Mérida oeste'!F31*1000000</f>
        <v>36357.839367200002</v>
      </c>
      <c r="T28" s="74">
        <f t="shared" si="9"/>
        <v>975.81217390184975</v>
      </c>
      <c r="V28" s="78">
        <f t="shared" si="4"/>
        <v>2750</v>
      </c>
      <c r="W28" s="79">
        <f t="shared" si="10"/>
        <v>97115.342499999999</v>
      </c>
      <c r="Y28" s="76">
        <f t="shared" si="11"/>
        <v>23.880782043517723</v>
      </c>
      <c r="Z28" s="73">
        <f t="shared" si="12"/>
        <v>99.984058259800008</v>
      </c>
      <c r="AA28" s="74">
        <f t="shared" si="13"/>
        <v>94.766333484147694</v>
      </c>
      <c r="AE28" s="121" t="str">
        <f t="shared" si="5"/>
        <v>547707</v>
      </c>
      <c r="AF28" s="142"/>
      <c r="AG28" s="143"/>
      <c r="AH28" s="144"/>
      <c r="AI28" s="145">
        <f t="shared" si="0"/>
        <v>547707</v>
      </c>
      <c r="AJ28" s="146">
        <f t="shared" si="6"/>
        <v>547707</v>
      </c>
      <c r="AK28" s="122"/>
      <c r="AL28" s="138">
        <f t="shared" si="7"/>
        <v>0</v>
      </c>
      <c r="AM28" s="147">
        <f t="shared" si="7"/>
        <v>2750</v>
      </c>
      <c r="AN28" s="148">
        <f t="shared" si="8"/>
        <v>2750</v>
      </c>
      <c r="AO28" s="149">
        <f t="shared" si="1"/>
        <v>1</v>
      </c>
      <c r="AP28" s="122"/>
    </row>
    <row r="29" spans="1:42" x14ac:dyDescent="0.2">
      <c r="A29" s="66">
        <v>225</v>
      </c>
      <c r="B29" s="67">
        <v>0.375</v>
      </c>
      <c r="C29" s="68">
        <v>2013</v>
      </c>
      <c r="D29" s="68">
        <v>6</v>
      </c>
      <c r="E29" s="68">
        <v>27</v>
      </c>
      <c r="F29" s="69">
        <v>550457</v>
      </c>
      <c r="G29" s="68">
        <v>0</v>
      </c>
      <c r="H29" s="69">
        <v>203121</v>
      </c>
      <c r="I29" s="68">
        <v>0</v>
      </c>
      <c r="J29" s="68">
        <v>2</v>
      </c>
      <c r="K29" s="68">
        <v>0</v>
      </c>
      <c r="L29" s="69">
        <v>310.9255</v>
      </c>
      <c r="M29" s="69">
        <v>32.200000000000003</v>
      </c>
      <c r="N29" s="70">
        <v>0</v>
      </c>
      <c r="O29" s="71">
        <v>2429</v>
      </c>
      <c r="P29" s="58">
        <f t="shared" si="2"/>
        <v>2429</v>
      </c>
      <c r="Q29" s="38">
        <v>27</v>
      </c>
      <c r="R29" s="77">
        <f t="shared" si="3"/>
        <v>8655.7032935893767</v>
      </c>
      <c r="S29" s="73">
        <f>'Mérida oeste'!F32*1000000</f>
        <v>36239.698549599998</v>
      </c>
      <c r="T29" s="74">
        <f t="shared" si="9"/>
        <v>972.64137910063823</v>
      </c>
      <c r="V29" s="78">
        <f t="shared" si="4"/>
        <v>2429</v>
      </c>
      <c r="W29" s="79">
        <f t="shared" si="10"/>
        <v>85779.333429999999</v>
      </c>
      <c r="Y29" s="76">
        <f t="shared" si="11"/>
        <v>21.024703300128596</v>
      </c>
      <c r="Z29" s="73">
        <f t="shared" si="12"/>
        <v>88.026227776978388</v>
      </c>
      <c r="AA29" s="74">
        <f t="shared" si="13"/>
        <v>83.432529165688678</v>
      </c>
      <c r="AE29" s="121" t="str">
        <f t="shared" si="5"/>
        <v>550457</v>
      </c>
      <c r="AF29" s="142"/>
      <c r="AG29" s="143"/>
      <c r="AH29" s="144"/>
      <c r="AI29" s="145">
        <f t="shared" si="0"/>
        <v>550457</v>
      </c>
      <c r="AJ29" s="146">
        <f t="shared" si="6"/>
        <v>550457</v>
      </c>
      <c r="AK29" s="122"/>
      <c r="AL29" s="138">
        <f t="shared" si="7"/>
        <v>0</v>
      </c>
      <c r="AM29" s="147">
        <f t="shared" si="7"/>
        <v>2429</v>
      </c>
      <c r="AN29" s="148">
        <f t="shared" si="8"/>
        <v>2429</v>
      </c>
      <c r="AO29" s="149">
        <f t="shared" si="1"/>
        <v>1</v>
      </c>
      <c r="AP29" s="122"/>
    </row>
    <row r="30" spans="1:42" x14ac:dyDescent="0.2">
      <c r="A30" s="66">
        <v>225</v>
      </c>
      <c r="B30" s="67">
        <v>0.375</v>
      </c>
      <c r="C30" s="68">
        <v>2013</v>
      </c>
      <c r="D30" s="68">
        <v>6</v>
      </c>
      <c r="E30" s="68">
        <v>28</v>
      </c>
      <c r="F30" s="69">
        <v>552886</v>
      </c>
      <c r="G30" s="68">
        <v>0</v>
      </c>
      <c r="H30" s="69">
        <v>203232</v>
      </c>
      <c r="I30" s="68">
        <v>0</v>
      </c>
      <c r="J30" s="68">
        <v>2</v>
      </c>
      <c r="K30" s="68">
        <v>0</v>
      </c>
      <c r="L30" s="69">
        <v>311.26780000000002</v>
      </c>
      <c r="M30" s="69">
        <v>31.1</v>
      </c>
      <c r="N30" s="70">
        <v>0</v>
      </c>
      <c r="O30" s="71">
        <v>2020</v>
      </c>
      <c r="P30" s="58">
        <f t="shared" si="2"/>
        <v>2020</v>
      </c>
      <c r="Q30" s="38">
        <v>28</v>
      </c>
      <c r="R30" s="77">
        <f t="shared" si="3"/>
        <v>8434.7910738272676</v>
      </c>
      <c r="S30" s="73">
        <f>'Mérida oeste'!F33*1000000</f>
        <v>35314.783267900006</v>
      </c>
      <c r="T30" s="74">
        <f t="shared" si="9"/>
        <v>947.81747296597007</v>
      </c>
      <c r="V30" s="78">
        <f t="shared" si="4"/>
        <v>2020</v>
      </c>
      <c r="W30" s="79">
        <f t="shared" si="10"/>
        <v>71335.633400000006</v>
      </c>
      <c r="Y30" s="76">
        <f t="shared" si="11"/>
        <v>17.038277969131084</v>
      </c>
      <c r="Z30" s="73">
        <f t="shared" si="12"/>
        <v>71.335862201158022</v>
      </c>
      <c r="AA30" s="74">
        <f t="shared" si="13"/>
        <v>67.613159781614854</v>
      </c>
      <c r="AE30" s="121" t="str">
        <f t="shared" si="5"/>
        <v>552886</v>
      </c>
      <c r="AF30" s="142"/>
      <c r="AG30" s="143"/>
      <c r="AH30" s="144"/>
      <c r="AI30" s="145">
        <f t="shared" si="0"/>
        <v>552886</v>
      </c>
      <c r="AJ30" s="146">
        <f t="shared" si="6"/>
        <v>552886</v>
      </c>
      <c r="AK30" s="122"/>
      <c r="AL30" s="138">
        <f t="shared" si="7"/>
        <v>0</v>
      </c>
      <c r="AM30" s="147">
        <f t="shared" si="7"/>
        <v>2020</v>
      </c>
      <c r="AN30" s="148">
        <f t="shared" si="8"/>
        <v>2020</v>
      </c>
      <c r="AO30" s="149">
        <f t="shared" si="1"/>
        <v>1</v>
      </c>
      <c r="AP30" s="122"/>
    </row>
    <row r="31" spans="1:42" x14ac:dyDescent="0.2">
      <c r="A31" s="66">
        <v>225</v>
      </c>
      <c r="B31" s="67">
        <v>0.375</v>
      </c>
      <c r="C31" s="68">
        <v>2013</v>
      </c>
      <c r="D31" s="68">
        <v>6</v>
      </c>
      <c r="E31" s="68">
        <v>29</v>
      </c>
      <c r="F31" s="69">
        <v>554906</v>
      </c>
      <c r="G31" s="68">
        <v>0</v>
      </c>
      <c r="H31" s="69">
        <v>203324</v>
      </c>
      <c r="I31" s="68">
        <v>0</v>
      </c>
      <c r="J31" s="68">
        <v>2</v>
      </c>
      <c r="K31" s="68">
        <v>0</v>
      </c>
      <c r="L31" s="69">
        <v>311.67579999999998</v>
      </c>
      <c r="M31" s="69">
        <v>30.8</v>
      </c>
      <c r="N31" s="70">
        <v>0</v>
      </c>
      <c r="O31" s="71">
        <v>1024</v>
      </c>
      <c r="P31" s="58">
        <f t="shared" si="2"/>
        <v>1024</v>
      </c>
      <c r="Q31" s="38">
        <v>29</v>
      </c>
      <c r="R31" s="77">
        <f t="shared" si="3"/>
        <v>8208.0117377472052</v>
      </c>
      <c r="S31" s="73">
        <f>'Mérida oeste'!F34*1000000</f>
        <v>34365.303543599999</v>
      </c>
      <c r="T31" s="74">
        <f t="shared" si="9"/>
        <v>922.33427897065337</v>
      </c>
      <c r="V31" s="78">
        <f t="shared" si="4"/>
        <v>1024</v>
      </c>
      <c r="W31" s="79">
        <f t="shared" si="10"/>
        <v>36162.22208</v>
      </c>
      <c r="Y31" s="76">
        <f t="shared" si="11"/>
        <v>8.4050040194531377</v>
      </c>
      <c r="Z31" s="73">
        <f t="shared" si="12"/>
        <v>35.190070828646398</v>
      </c>
      <c r="AA31" s="74">
        <f t="shared" si="13"/>
        <v>33.353657028133441</v>
      </c>
      <c r="AE31" s="121" t="str">
        <f t="shared" si="5"/>
        <v>554906</v>
      </c>
      <c r="AF31" s="142"/>
      <c r="AG31" s="143"/>
      <c r="AH31" s="144"/>
      <c r="AI31" s="145">
        <f t="shared" si="0"/>
        <v>554906</v>
      </c>
      <c r="AJ31" s="146">
        <f t="shared" si="6"/>
        <v>554906</v>
      </c>
      <c r="AK31" s="122"/>
      <c r="AL31" s="138">
        <f t="shared" si="7"/>
        <v>0</v>
      </c>
      <c r="AM31" s="147">
        <f t="shared" si="7"/>
        <v>1024</v>
      </c>
      <c r="AN31" s="148">
        <f t="shared" si="8"/>
        <v>1024</v>
      </c>
      <c r="AO31" s="149">
        <f t="shared" si="1"/>
        <v>1</v>
      </c>
      <c r="AP31" s="122"/>
    </row>
    <row r="32" spans="1:42" x14ac:dyDescent="0.2">
      <c r="A32" s="66">
        <v>225</v>
      </c>
      <c r="B32" s="67">
        <v>0.375</v>
      </c>
      <c r="C32" s="68">
        <v>2013</v>
      </c>
      <c r="D32" s="68">
        <v>6</v>
      </c>
      <c r="E32" s="68">
        <v>30</v>
      </c>
      <c r="F32" s="69">
        <v>555930</v>
      </c>
      <c r="G32" s="68">
        <v>0</v>
      </c>
      <c r="H32" s="69">
        <v>203371</v>
      </c>
      <c r="I32" s="68">
        <v>0</v>
      </c>
      <c r="J32" s="68">
        <v>2</v>
      </c>
      <c r="K32" s="68">
        <v>0</v>
      </c>
      <c r="L32" s="69">
        <v>313.29840000000002</v>
      </c>
      <c r="M32" s="69">
        <v>31.8</v>
      </c>
      <c r="N32" s="70">
        <v>0</v>
      </c>
      <c r="O32" s="71">
        <v>397</v>
      </c>
      <c r="P32" s="58">
        <f t="shared" si="2"/>
        <v>397</v>
      </c>
      <c r="Q32" s="38">
        <v>30</v>
      </c>
      <c r="R32" s="77">
        <f t="shared" si="3"/>
        <v>8372.4147922518405</v>
      </c>
      <c r="S32" s="73">
        <f>'Mérida oeste'!F35*1000000</f>
        <v>35053.626252200003</v>
      </c>
      <c r="T32" s="74">
        <f t="shared" si="9"/>
        <v>940.80825020533928</v>
      </c>
      <c r="V32" s="78">
        <f t="shared" si="4"/>
        <v>397</v>
      </c>
      <c r="W32" s="79">
        <f t="shared" si="10"/>
        <v>14019.923989999999</v>
      </c>
      <c r="Y32" s="76">
        <f t="shared" si="11"/>
        <v>3.3238486725239804</v>
      </c>
      <c r="Z32" s="73">
        <f t="shared" si="12"/>
        <v>13.916289622123402</v>
      </c>
      <c r="AA32" s="74">
        <f t="shared" si="13"/>
        <v>13.190060157043758</v>
      </c>
      <c r="AE32" s="121" t="str">
        <f t="shared" si="5"/>
        <v>555930</v>
      </c>
      <c r="AF32" s="142"/>
      <c r="AG32" s="143"/>
      <c r="AH32" s="144"/>
      <c r="AI32" s="145">
        <f t="shared" si="0"/>
        <v>555930</v>
      </c>
      <c r="AJ32" s="146">
        <f t="shared" si="6"/>
        <v>555930</v>
      </c>
      <c r="AK32" s="122"/>
      <c r="AL32" s="138">
        <f t="shared" si="7"/>
        <v>0</v>
      </c>
      <c r="AM32" s="147">
        <f t="shared" si="7"/>
        <v>397</v>
      </c>
      <c r="AN32" s="148">
        <f t="shared" si="8"/>
        <v>397</v>
      </c>
      <c r="AO32" s="149">
        <f t="shared" si="1"/>
        <v>1</v>
      </c>
      <c r="AP32" s="122"/>
    </row>
    <row r="33" spans="1:42" ht="13.5" thickBot="1" x14ac:dyDescent="0.25">
      <c r="A33" s="66">
        <v>225</v>
      </c>
      <c r="B33" s="67">
        <v>0.375</v>
      </c>
      <c r="C33" s="68">
        <v>2013</v>
      </c>
      <c r="D33" s="68">
        <v>7</v>
      </c>
      <c r="E33" s="68">
        <v>1</v>
      </c>
      <c r="F33" s="69">
        <v>556327</v>
      </c>
      <c r="G33" s="68">
        <v>0</v>
      </c>
      <c r="H33" s="69">
        <v>203389</v>
      </c>
      <c r="I33" s="68">
        <v>0</v>
      </c>
      <c r="J33" s="68">
        <v>2</v>
      </c>
      <c r="K33" s="68">
        <v>0</v>
      </c>
      <c r="L33" s="69">
        <v>313.27850000000001</v>
      </c>
      <c r="M33" s="69">
        <v>30.9</v>
      </c>
      <c r="N33" s="70">
        <v>0</v>
      </c>
      <c r="O33" s="71">
        <v>0</v>
      </c>
      <c r="P33" s="58">
        <f t="shared" si="2"/>
        <v>-556327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0</v>
      </c>
      <c r="W33" s="84">
        <f t="shared" si="10"/>
        <v>0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556327</v>
      </c>
      <c r="AF33" s="142"/>
      <c r="AG33" s="143"/>
      <c r="AH33" s="144"/>
      <c r="AI33" s="145">
        <f t="shared" si="0"/>
        <v>556327</v>
      </c>
      <c r="AJ33" s="146">
        <f t="shared" si="6"/>
        <v>556327</v>
      </c>
      <c r="AK33" s="122"/>
      <c r="AL33" s="138">
        <f t="shared" si="7"/>
        <v>0</v>
      </c>
      <c r="AM33" s="150">
        <f t="shared" si="7"/>
        <v>-556327</v>
      </c>
      <c r="AN33" s="148">
        <f t="shared" si="8"/>
        <v>-556327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314.18060000000003</v>
      </c>
      <c r="M36" s="101">
        <f>MAX(M3:M34)</f>
        <v>33</v>
      </c>
      <c r="N36" s="99" t="s">
        <v>10</v>
      </c>
      <c r="O36" s="101">
        <f>SUM(O3:O33)</f>
        <v>53840</v>
      </c>
      <c r="Q36" s="99" t="s">
        <v>45</v>
      </c>
      <c r="R36" s="102">
        <f>AVERAGE(R3:R33)</f>
        <v>8233.3671322628416</v>
      </c>
      <c r="S36" s="102">
        <f>AVERAGE(S3:S33)</f>
        <v>34471.461509358065</v>
      </c>
      <c r="T36" s="103">
        <f>AVERAGE(T3:T33)</f>
        <v>925.18346465237551</v>
      </c>
      <c r="V36" s="104">
        <f>SUM(V3:V33)</f>
        <v>53840</v>
      </c>
      <c r="W36" s="105">
        <f>SUM(W3:W33)</f>
        <v>1901341.8327999995</v>
      </c>
      <c r="Y36" s="106">
        <f>SUM(Y3:Y33)</f>
        <v>457.33527858343456</v>
      </c>
      <c r="Z36" s="107">
        <f>SUM(Z3:Z33)</f>
        <v>1914.7713443731238</v>
      </c>
      <c r="AA36" s="108">
        <f>SUM(AA3:AA33)</f>
        <v>1814.8479160073275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16415413</v>
      </c>
      <c r="AK36" s="162" t="s">
        <v>50</v>
      </c>
      <c r="AL36" s="163"/>
      <c r="AM36" s="163"/>
      <c r="AN36" s="161">
        <f>SUM(AN3:AN33)</f>
        <v>-502487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311.18710645161286</v>
      </c>
      <c r="M37" s="109">
        <f>AVERAGE(M3:M34)</f>
        <v>30.896774193548385</v>
      </c>
      <c r="N37" s="99" t="s">
        <v>46</v>
      </c>
      <c r="O37" s="110">
        <f>O36*35.31467</f>
        <v>1901341.8328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309.28800000000001</v>
      </c>
      <c r="M38" s="110">
        <f>MIN(M3:M34)</f>
        <v>27.1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342.30581709677415</v>
      </c>
      <c r="M44" s="118">
        <f>M37*(1+$L$43)</f>
        <v>33.986451612903224</v>
      </c>
    </row>
    <row r="45" spans="1:42" x14ac:dyDescent="0.2">
      <c r="K45" s="117" t="s">
        <v>59</v>
      </c>
      <c r="L45" s="118">
        <f>L37*(1-$L$43)</f>
        <v>280.06839580645158</v>
      </c>
      <c r="M45" s="118">
        <f>M37*(1-$L$43)</f>
        <v>27.807096774193546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227</v>
      </c>
      <c r="B3" s="53">
        <v>0.375</v>
      </c>
      <c r="C3" s="54">
        <v>2013</v>
      </c>
      <c r="D3" s="54">
        <v>6</v>
      </c>
      <c r="E3" s="54">
        <v>1</v>
      </c>
      <c r="F3" s="55">
        <v>605028</v>
      </c>
      <c r="G3" s="54">
        <v>0</v>
      </c>
      <c r="H3" s="55">
        <v>74410</v>
      </c>
      <c r="I3" s="54">
        <v>0</v>
      </c>
      <c r="J3" s="54">
        <v>70</v>
      </c>
      <c r="K3" s="54">
        <v>0</v>
      </c>
      <c r="L3" s="55">
        <v>313.69569999999999</v>
      </c>
      <c r="M3" s="55">
        <v>29.2</v>
      </c>
      <c r="N3" s="56">
        <v>0</v>
      </c>
      <c r="O3" s="57">
        <v>14794</v>
      </c>
      <c r="P3" s="58">
        <f>F4-F3</f>
        <v>14794</v>
      </c>
      <c r="Q3" s="38">
        <v>1</v>
      </c>
      <c r="R3" s="59">
        <f>S3/4.1868</f>
        <v>8196.1578101891664</v>
      </c>
      <c r="S3" s="73">
        <f>'Mérida oeste'!F6*1000000</f>
        <v>34315.673519700002</v>
      </c>
      <c r="T3" s="60">
        <f>R3*0.11237</f>
        <v>921.00225313095666</v>
      </c>
      <c r="U3" s="61"/>
      <c r="V3" s="60">
        <f>O3</f>
        <v>14794</v>
      </c>
      <c r="W3" s="62">
        <f>V3*35.31467</f>
        <v>522445.22797999997</v>
      </c>
      <c r="X3" s="61"/>
      <c r="Y3" s="63">
        <f>V3*R3/1000000</f>
        <v>121.25395864393853</v>
      </c>
      <c r="Z3" s="64">
        <f>S3*V3/1000000</f>
        <v>507.66607405044181</v>
      </c>
      <c r="AA3" s="65">
        <f>W3*T3/1000000</f>
        <v>481.17323210709634</v>
      </c>
      <c r="AE3" s="121" t="str">
        <f>RIGHT(F3,6)</f>
        <v>605028</v>
      </c>
      <c r="AF3" s="133"/>
      <c r="AG3" s="134"/>
      <c r="AH3" s="135"/>
      <c r="AI3" s="136">
        <f t="shared" ref="AI3:AI34" si="0">IFERROR(AE3*1,0)</f>
        <v>605028</v>
      </c>
      <c r="AJ3" s="137">
        <f>(AI3-AH3)</f>
        <v>605028</v>
      </c>
      <c r="AK3" s="122"/>
      <c r="AL3" s="138">
        <f>AH4-AH3</f>
        <v>0</v>
      </c>
      <c r="AM3" s="139">
        <f>AI4-AI3</f>
        <v>14794</v>
      </c>
      <c r="AN3" s="140">
        <f>(AM3-AL3)</f>
        <v>14794</v>
      </c>
      <c r="AO3" s="141">
        <f t="shared" ref="AO3:AO33" si="1">IFERROR(AN3/AM3,"")</f>
        <v>1</v>
      </c>
      <c r="AP3" s="122"/>
    </row>
    <row r="4" spans="1:42" x14ac:dyDescent="0.2">
      <c r="A4" s="66">
        <v>227</v>
      </c>
      <c r="B4" s="67">
        <v>0.375</v>
      </c>
      <c r="C4" s="68">
        <v>2013</v>
      </c>
      <c r="D4" s="68">
        <v>6</v>
      </c>
      <c r="E4" s="68">
        <v>2</v>
      </c>
      <c r="F4" s="69">
        <v>619822</v>
      </c>
      <c r="G4" s="68">
        <v>0</v>
      </c>
      <c r="H4" s="69">
        <v>75085</v>
      </c>
      <c r="I4" s="68">
        <v>0</v>
      </c>
      <c r="J4" s="68">
        <v>70</v>
      </c>
      <c r="K4" s="68">
        <v>0</v>
      </c>
      <c r="L4" s="69">
        <v>310.39100000000002</v>
      </c>
      <c r="M4" s="69">
        <v>29.6</v>
      </c>
      <c r="N4" s="70">
        <v>0</v>
      </c>
      <c r="O4" s="71">
        <v>16891</v>
      </c>
      <c r="P4" s="58">
        <f t="shared" ref="P4:P33" si="2">F5-F4</f>
        <v>16891</v>
      </c>
      <c r="Q4" s="38">
        <v>2</v>
      </c>
      <c r="R4" s="72">
        <f t="shared" ref="R4:R33" si="3">S4/4.1868</f>
        <v>8219.1810285659685</v>
      </c>
      <c r="S4" s="73">
        <f>'Mérida oeste'!F7*1000000</f>
        <v>34412.067130399999</v>
      </c>
      <c r="T4" s="74">
        <f>R4*0.11237</f>
        <v>923.58937217995788</v>
      </c>
      <c r="U4" s="61"/>
      <c r="V4" s="74">
        <f t="shared" ref="V4:V33" si="4">O4</f>
        <v>16891</v>
      </c>
      <c r="W4" s="75">
        <f>V4*35.31467</f>
        <v>596500.09097000002</v>
      </c>
      <c r="X4" s="61"/>
      <c r="Y4" s="76">
        <f>V4*R4/1000000</f>
        <v>138.83018675350777</v>
      </c>
      <c r="Z4" s="73">
        <f>S4*V4/1000000</f>
        <v>581.25422589958646</v>
      </c>
      <c r="AA4" s="74">
        <f>W4*T4/1000000</f>
        <v>550.92114452427006</v>
      </c>
      <c r="AE4" s="121" t="str">
        <f t="shared" ref="AE4:AE34" si="5">RIGHT(F4,6)</f>
        <v>619822</v>
      </c>
      <c r="AF4" s="142"/>
      <c r="AG4" s="143"/>
      <c r="AH4" s="144"/>
      <c r="AI4" s="145">
        <f t="shared" si="0"/>
        <v>619822</v>
      </c>
      <c r="AJ4" s="146">
        <f t="shared" ref="AJ4:AJ34" si="6">(AI4-AH4)</f>
        <v>619822</v>
      </c>
      <c r="AK4" s="122"/>
      <c r="AL4" s="138">
        <f t="shared" ref="AL4:AM33" si="7">AH5-AH4</f>
        <v>0</v>
      </c>
      <c r="AM4" s="147">
        <f t="shared" si="7"/>
        <v>16891</v>
      </c>
      <c r="AN4" s="148">
        <f t="shared" ref="AN4:AN33" si="8">(AM4-AL4)</f>
        <v>16891</v>
      </c>
      <c r="AO4" s="149">
        <f t="shared" si="1"/>
        <v>1</v>
      </c>
      <c r="AP4" s="122"/>
    </row>
    <row r="5" spans="1:42" x14ac:dyDescent="0.2">
      <c r="A5" s="66">
        <v>227</v>
      </c>
      <c r="B5" s="67">
        <v>0.375</v>
      </c>
      <c r="C5" s="68">
        <v>2013</v>
      </c>
      <c r="D5" s="68">
        <v>6</v>
      </c>
      <c r="E5" s="68">
        <v>3</v>
      </c>
      <c r="F5" s="69">
        <v>636713</v>
      </c>
      <c r="G5" s="68">
        <v>0</v>
      </c>
      <c r="H5" s="69">
        <v>75857</v>
      </c>
      <c r="I5" s="68">
        <v>0</v>
      </c>
      <c r="J5" s="68">
        <v>70</v>
      </c>
      <c r="K5" s="68">
        <v>0</v>
      </c>
      <c r="L5" s="69">
        <v>309.48599999999999</v>
      </c>
      <c r="M5" s="69">
        <v>28.9</v>
      </c>
      <c r="N5" s="70">
        <v>0</v>
      </c>
      <c r="O5" s="71">
        <v>33270</v>
      </c>
      <c r="P5" s="58">
        <f t="shared" si="2"/>
        <v>33270</v>
      </c>
      <c r="Q5" s="38">
        <v>3</v>
      </c>
      <c r="R5" s="72">
        <f t="shared" si="3"/>
        <v>8434.2971103945729</v>
      </c>
      <c r="S5" s="73">
        <f>'Mérida oeste'!F8*1000000</f>
        <v>35312.715141799999</v>
      </c>
      <c r="T5" s="74">
        <f t="shared" ref="T5:T33" si="9">R5*0.11237</f>
        <v>947.76196629503818</v>
      </c>
      <c r="U5" s="61"/>
      <c r="V5" s="74">
        <f t="shared" si="4"/>
        <v>33270</v>
      </c>
      <c r="W5" s="75">
        <f t="shared" ref="W5:W33" si="10">V5*35.31467</f>
        <v>1174919.0708999999</v>
      </c>
      <c r="X5" s="61"/>
      <c r="Y5" s="76">
        <f t="shared" ref="Y5:Y33" si="11">V5*R5/1000000</f>
        <v>280.60906486282744</v>
      </c>
      <c r="Z5" s="73">
        <f t="shared" ref="Z5:Z33" si="12">S5*V5/1000000</f>
        <v>1174.8540327676858</v>
      </c>
      <c r="AA5" s="74">
        <f t="shared" ref="AA5:AA33" si="13">W5*T5/1000000</f>
        <v>1113.5436088737233</v>
      </c>
      <c r="AE5" s="121" t="str">
        <f t="shared" si="5"/>
        <v>636713</v>
      </c>
      <c r="AF5" s="142"/>
      <c r="AG5" s="143"/>
      <c r="AH5" s="144"/>
      <c r="AI5" s="145">
        <f t="shared" si="0"/>
        <v>636713</v>
      </c>
      <c r="AJ5" s="146">
        <f t="shared" si="6"/>
        <v>636713</v>
      </c>
      <c r="AK5" s="122"/>
      <c r="AL5" s="138">
        <f t="shared" si="7"/>
        <v>0</v>
      </c>
      <c r="AM5" s="147">
        <f t="shared" si="7"/>
        <v>33270</v>
      </c>
      <c r="AN5" s="148">
        <f t="shared" si="8"/>
        <v>33270</v>
      </c>
      <c r="AO5" s="149">
        <f t="shared" si="1"/>
        <v>1</v>
      </c>
      <c r="AP5" s="122"/>
    </row>
    <row r="6" spans="1:42" x14ac:dyDescent="0.2">
      <c r="A6" s="66">
        <v>227</v>
      </c>
      <c r="B6" s="67">
        <v>0.375</v>
      </c>
      <c r="C6" s="68">
        <v>2013</v>
      </c>
      <c r="D6" s="68">
        <v>6</v>
      </c>
      <c r="E6" s="68">
        <v>4</v>
      </c>
      <c r="F6" s="69">
        <v>669983</v>
      </c>
      <c r="G6" s="68">
        <v>0</v>
      </c>
      <c r="H6" s="69">
        <v>77445</v>
      </c>
      <c r="I6" s="68">
        <v>0</v>
      </c>
      <c r="J6" s="68">
        <v>70</v>
      </c>
      <c r="K6" s="68">
        <v>0</v>
      </c>
      <c r="L6" s="69">
        <v>297.64999999999998</v>
      </c>
      <c r="M6" s="69">
        <v>29.5</v>
      </c>
      <c r="N6" s="70">
        <v>0</v>
      </c>
      <c r="O6" s="71">
        <v>29009</v>
      </c>
      <c r="P6" s="58">
        <f t="shared" si="2"/>
        <v>29009</v>
      </c>
      <c r="Q6" s="38">
        <v>4</v>
      </c>
      <c r="R6" s="72">
        <f t="shared" si="3"/>
        <v>8403.6307991783688</v>
      </c>
      <c r="S6" s="73">
        <f>'Mérida oeste'!F9*1000000</f>
        <v>35184.321429999996</v>
      </c>
      <c r="T6" s="74">
        <f t="shared" si="9"/>
        <v>944.3159929036733</v>
      </c>
      <c r="U6" s="61"/>
      <c r="V6" s="74">
        <f t="shared" si="4"/>
        <v>29009</v>
      </c>
      <c r="W6" s="75">
        <f t="shared" si="10"/>
        <v>1024443.26203</v>
      </c>
      <c r="X6" s="61"/>
      <c r="Y6" s="76">
        <f t="shared" si="11"/>
        <v>243.78092585336529</v>
      </c>
      <c r="Z6" s="73">
        <f t="shared" si="12"/>
        <v>1020.6619803628698</v>
      </c>
      <c r="AA6" s="74">
        <f t="shared" si="13"/>
        <v>967.39815615733744</v>
      </c>
      <c r="AE6" s="121" t="str">
        <f t="shared" si="5"/>
        <v>669983</v>
      </c>
      <c r="AF6" s="142"/>
      <c r="AG6" s="143"/>
      <c r="AH6" s="144"/>
      <c r="AI6" s="145">
        <f t="shared" si="0"/>
        <v>669983</v>
      </c>
      <c r="AJ6" s="146">
        <f t="shared" si="6"/>
        <v>669983</v>
      </c>
      <c r="AK6" s="122"/>
      <c r="AL6" s="138">
        <f t="shared" si="7"/>
        <v>0</v>
      </c>
      <c r="AM6" s="147">
        <f t="shared" si="7"/>
        <v>29009</v>
      </c>
      <c r="AN6" s="148">
        <f t="shared" si="8"/>
        <v>29009</v>
      </c>
      <c r="AO6" s="149">
        <f t="shared" si="1"/>
        <v>1</v>
      </c>
      <c r="AP6" s="122"/>
    </row>
    <row r="7" spans="1:42" x14ac:dyDescent="0.2">
      <c r="A7" s="66">
        <v>227</v>
      </c>
      <c r="B7" s="67">
        <v>0.375</v>
      </c>
      <c r="C7" s="68">
        <v>2013</v>
      </c>
      <c r="D7" s="68">
        <v>6</v>
      </c>
      <c r="E7" s="68">
        <v>5</v>
      </c>
      <c r="F7" s="69">
        <v>698992</v>
      </c>
      <c r="G7" s="68">
        <v>0</v>
      </c>
      <c r="H7" s="69">
        <v>78823</v>
      </c>
      <c r="I7" s="68">
        <v>0</v>
      </c>
      <c r="J7" s="68">
        <v>70</v>
      </c>
      <c r="K7" s="68">
        <v>0</v>
      </c>
      <c r="L7" s="69">
        <v>299.64600000000002</v>
      </c>
      <c r="M7" s="69">
        <v>30</v>
      </c>
      <c r="N7" s="70">
        <v>0</v>
      </c>
      <c r="O7" s="71">
        <v>33998</v>
      </c>
      <c r="P7" s="58">
        <f t="shared" si="2"/>
        <v>33998</v>
      </c>
      <c r="Q7" s="38">
        <v>5</v>
      </c>
      <c r="R7" s="72">
        <f t="shared" si="3"/>
        <v>8443.6277222699919</v>
      </c>
      <c r="S7" s="73">
        <f>'Mérida oeste'!F10*1000000</f>
        <v>35351.780547599999</v>
      </c>
      <c r="T7" s="74">
        <f t="shared" si="9"/>
        <v>948.81044715147891</v>
      </c>
      <c r="U7" s="61"/>
      <c r="V7" s="74">
        <f t="shared" si="4"/>
        <v>33998</v>
      </c>
      <c r="W7" s="75">
        <f t="shared" si="10"/>
        <v>1200628.15066</v>
      </c>
      <c r="X7" s="61"/>
      <c r="Y7" s="76">
        <f t="shared" si="11"/>
        <v>287.06645530173517</v>
      </c>
      <c r="Z7" s="73">
        <f t="shared" si="12"/>
        <v>1201.8898350573049</v>
      </c>
      <c r="AA7" s="74">
        <f t="shared" si="13"/>
        <v>1139.1685324903679</v>
      </c>
      <c r="AE7" s="121" t="str">
        <f t="shared" si="5"/>
        <v>698992</v>
      </c>
      <c r="AF7" s="142"/>
      <c r="AG7" s="143"/>
      <c r="AH7" s="144"/>
      <c r="AI7" s="145">
        <f t="shared" si="0"/>
        <v>698992</v>
      </c>
      <c r="AJ7" s="146">
        <f t="shared" si="6"/>
        <v>698992</v>
      </c>
      <c r="AK7" s="122"/>
      <c r="AL7" s="138">
        <f t="shared" si="7"/>
        <v>0</v>
      </c>
      <c r="AM7" s="147">
        <f t="shared" si="7"/>
        <v>33998</v>
      </c>
      <c r="AN7" s="148">
        <f t="shared" si="8"/>
        <v>33998</v>
      </c>
      <c r="AO7" s="149">
        <f t="shared" si="1"/>
        <v>1</v>
      </c>
      <c r="AP7" s="122"/>
    </row>
    <row r="8" spans="1:42" x14ac:dyDescent="0.2">
      <c r="A8" s="66">
        <v>227</v>
      </c>
      <c r="B8" s="67">
        <v>0.375</v>
      </c>
      <c r="C8" s="68">
        <v>2013</v>
      </c>
      <c r="D8" s="68">
        <v>6</v>
      </c>
      <c r="E8" s="68">
        <v>6</v>
      </c>
      <c r="F8" s="69">
        <v>732990</v>
      </c>
      <c r="G8" s="68">
        <v>0</v>
      </c>
      <c r="H8" s="69">
        <v>80449</v>
      </c>
      <c r="I8" s="68">
        <v>0</v>
      </c>
      <c r="J8" s="68">
        <v>70</v>
      </c>
      <c r="K8" s="68">
        <v>0</v>
      </c>
      <c r="L8" s="69">
        <v>297.62599999999998</v>
      </c>
      <c r="M8" s="69">
        <v>30.3</v>
      </c>
      <c r="N8" s="70">
        <v>0</v>
      </c>
      <c r="O8" s="71">
        <v>32077</v>
      </c>
      <c r="P8" s="58">
        <f t="shared" si="2"/>
        <v>32077</v>
      </c>
      <c r="Q8" s="38">
        <v>6</v>
      </c>
      <c r="R8" s="72">
        <f t="shared" si="3"/>
        <v>8479.855482038789</v>
      </c>
      <c r="S8" s="73">
        <f>'Mérida oeste'!F11*1000000</f>
        <v>35503.458932200003</v>
      </c>
      <c r="T8" s="74">
        <f t="shared" si="9"/>
        <v>952.88136051669869</v>
      </c>
      <c r="U8" s="61"/>
      <c r="V8" s="74">
        <f t="shared" si="4"/>
        <v>32077</v>
      </c>
      <c r="W8" s="75">
        <f t="shared" si="10"/>
        <v>1132788.6695900001</v>
      </c>
      <c r="X8" s="61"/>
      <c r="Y8" s="76">
        <f t="shared" si="11"/>
        <v>272.00832429735823</v>
      </c>
      <c r="Z8" s="73">
        <f t="shared" si="12"/>
        <v>1138.8444521681795</v>
      </c>
      <c r="AA8" s="74">
        <f t="shared" si="13"/>
        <v>1079.4132086568202</v>
      </c>
      <c r="AE8" s="121" t="str">
        <f t="shared" si="5"/>
        <v>732990</v>
      </c>
      <c r="AF8" s="142"/>
      <c r="AG8" s="143"/>
      <c r="AH8" s="144"/>
      <c r="AI8" s="145">
        <f t="shared" si="0"/>
        <v>732990</v>
      </c>
      <c r="AJ8" s="146">
        <f t="shared" si="6"/>
        <v>732990</v>
      </c>
      <c r="AK8" s="122"/>
      <c r="AL8" s="138">
        <f t="shared" si="7"/>
        <v>0</v>
      </c>
      <c r="AM8" s="147">
        <f t="shared" si="7"/>
        <v>32077</v>
      </c>
      <c r="AN8" s="148">
        <f t="shared" si="8"/>
        <v>32077</v>
      </c>
      <c r="AO8" s="149">
        <f t="shared" si="1"/>
        <v>1</v>
      </c>
      <c r="AP8" s="122"/>
    </row>
    <row r="9" spans="1:42" x14ac:dyDescent="0.2">
      <c r="A9" s="66">
        <v>227</v>
      </c>
      <c r="B9" s="67">
        <v>0.375</v>
      </c>
      <c r="C9" s="68">
        <v>2013</v>
      </c>
      <c r="D9" s="68">
        <v>6</v>
      </c>
      <c r="E9" s="68">
        <v>7</v>
      </c>
      <c r="F9" s="69">
        <v>765067</v>
      </c>
      <c r="G9" s="68">
        <v>0</v>
      </c>
      <c r="H9" s="69">
        <v>81974</v>
      </c>
      <c r="I9" s="68">
        <v>0</v>
      </c>
      <c r="J9" s="68">
        <v>70</v>
      </c>
      <c r="K9" s="68">
        <v>0</v>
      </c>
      <c r="L9" s="69">
        <v>299.63200000000001</v>
      </c>
      <c r="M9" s="69">
        <v>30.7</v>
      </c>
      <c r="N9" s="70">
        <v>0</v>
      </c>
      <c r="O9" s="71">
        <v>32619</v>
      </c>
      <c r="P9" s="58">
        <f t="shared" si="2"/>
        <v>32619</v>
      </c>
      <c r="Q9" s="38">
        <v>7</v>
      </c>
      <c r="R9" s="72">
        <f t="shared" si="3"/>
        <v>8453.6510041798047</v>
      </c>
      <c r="S9" s="73">
        <f>'Mérida oeste'!F12*1000000</f>
        <v>35393.746024300002</v>
      </c>
      <c r="T9" s="74">
        <f t="shared" si="9"/>
        <v>949.9367633396846</v>
      </c>
      <c r="U9" s="61"/>
      <c r="V9" s="74">
        <f t="shared" si="4"/>
        <v>32619</v>
      </c>
      <c r="W9" s="75">
        <f t="shared" si="10"/>
        <v>1151929.2207299999</v>
      </c>
      <c r="X9" s="61"/>
      <c r="Y9" s="76">
        <f t="shared" si="11"/>
        <v>275.74964210534108</v>
      </c>
      <c r="Z9" s="73">
        <f t="shared" si="12"/>
        <v>1154.5086015666418</v>
      </c>
      <c r="AA9" s="74">
        <f t="shared" si="13"/>
        <v>1094.2599155366611</v>
      </c>
      <c r="AE9" s="121" t="str">
        <f t="shared" si="5"/>
        <v>765067</v>
      </c>
      <c r="AF9" s="142"/>
      <c r="AG9" s="143"/>
      <c r="AH9" s="144"/>
      <c r="AI9" s="145">
        <f t="shared" si="0"/>
        <v>765067</v>
      </c>
      <c r="AJ9" s="146">
        <f t="shared" si="6"/>
        <v>765067</v>
      </c>
      <c r="AK9" s="122"/>
      <c r="AL9" s="138">
        <f t="shared" si="7"/>
        <v>0</v>
      </c>
      <c r="AM9" s="147">
        <f t="shared" si="7"/>
        <v>32619</v>
      </c>
      <c r="AN9" s="148">
        <f t="shared" si="8"/>
        <v>32619</v>
      </c>
      <c r="AO9" s="149">
        <f t="shared" si="1"/>
        <v>1</v>
      </c>
      <c r="AP9" s="122"/>
    </row>
    <row r="10" spans="1:42" x14ac:dyDescent="0.2">
      <c r="A10" s="66">
        <v>227</v>
      </c>
      <c r="B10" s="67">
        <v>0.375</v>
      </c>
      <c r="C10" s="68">
        <v>2013</v>
      </c>
      <c r="D10" s="68">
        <v>6</v>
      </c>
      <c r="E10" s="68">
        <v>8</v>
      </c>
      <c r="F10" s="69">
        <v>797686</v>
      </c>
      <c r="G10" s="68">
        <v>0</v>
      </c>
      <c r="H10" s="69">
        <v>83516</v>
      </c>
      <c r="I10" s="68">
        <v>0</v>
      </c>
      <c r="J10" s="68">
        <v>70</v>
      </c>
      <c r="K10" s="68">
        <v>0</v>
      </c>
      <c r="L10" s="69">
        <v>299.76299999999998</v>
      </c>
      <c r="M10" s="69">
        <v>28.7</v>
      </c>
      <c r="N10" s="70">
        <v>0</v>
      </c>
      <c r="O10" s="71">
        <v>30111</v>
      </c>
      <c r="P10" s="58">
        <f t="shared" si="2"/>
        <v>30111</v>
      </c>
      <c r="Q10" s="38">
        <v>8</v>
      </c>
      <c r="R10" s="72">
        <f t="shared" si="3"/>
        <v>8662.7266398681568</v>
      </c>
      <c r="S10" s="73">
        <f>'Mérida oeste'!F13*1000000</f>
        <v>36269.103895799999</v>
      </c>
      <c r="T10" s="74">
        <f t="shared" si="9"/>
        <v>973.43059252198475</v>
      </c>
      <c r="U10" s="61"/>
      <c r="V10" s="74">
        <f t="shared" si="4"/>
        <v>30111</v>
      </c>
      <c r="W10" s="75">
        <f t="shared" si="10"/>
        <v>1063360.02837</v>
      </c>
      <c r="X10" s="61"/>
      <c r="Y10" s="76">
        <f t="shared" si="11"/>
        <v>260.84336185307006</v>
      </c>
      <c r="Z10" s="73">
        <f t="shared" si="12"/>
        <v>1092.0989874064337</v>
      </c>
      <c r="AA10" s="74">
        <f t="shared" si="13"/>
        <v>1035.1071824804035</v>
      </c>
      <c r="AE10" s="121" t="str">
        <f t="shared" si="5"/>
        <v>797686</v>
      </c>
      <c r="AF10" s="142"/>
      <c r="AG10" s="143"/>
      <c r="AH10" s="144"/>
      <c r="AI10" s="145">
        <f t="shared" si="0"/>
        <v>797686</v>
      </c>
      <c r="AJ10" s="146">
        <f t="shared" si="6"/>
        <v>797686</v>
      </c>
      <c r="AK10" s="122"/>
      <c r="AL10" s="138">
        <f t="shared" si="7"/>
        <v>0</v>
      </c>
      <c r="AM10" s="147">
        <f t="shared" si="7"/>
        <v>30111</v>
      </c>
      <c r="AN10" s="148">
        <f t="shared" si="8"/>
        <v>30111</v>
      </c>
      <c r="AO10" s="149">
        <f t="shared" si="1"/>
        <v>1</v>
      </c>
      <c r="AP10" s="122"/>
    </row>
    <row r="11" spans="1:42" x14ac:dyDescent="0.2">
      <c r="A11" s="66">
        <v>227</v>
      </c>
      <c r="B11" s="67">
        <v>0.375</v>
      </c>
      <c r="C11" s="68">
        <v>2013</v>
      </c>
      <c r="D11" s="68">
        <v>6</v>
      </c>
      <c r="E11" s="68">
        <v>9</v>
      </c>
      <c r="F11" s="69">
        <v>827797</v>
      </c>
      <c r="G11" s="68">
        <v>0</v>
      </c>
      <c r="H11" s="69">
        <v>84916</v>
      </c>
      <c r="I11" s="68">
        <v>0</v>
      </c>
      <c r="J11" s="68">
        <v>70</v>
      </c>
      <c r="K11" s="68">
        <v>0</v>
      </c>
      <c r="L11" s="69">
        <v>304.17200000000003</v>
      </c>
      <c r="M11" s="69">
        <v>28.5</v>
      </c>
      <c r="N11" s="70">
        <v>0</v>
      </c>
      <c r="O11" s="71">
        <v>31823</v>
      </c>
      <c r="P11" s="58">
        <f t="shared" si="2"/>
        <v>31823</v>
      </c>
      <c r="Q11" s="38">
        <v>9</v>
      </c>
      <c r="R11" s="77">
        <f t="shared" si="3"/>
        <v>8840.3387653339068</v>
      </c>
      <c r="S11" s="73">
        <f>'Mérida oeste'!F14*1000000</f>
        <v>37012.730342700001</v>
      </c>
      <c r="T11" s="74">
        <f t="shared" si="9"/>
        <v>993.3888670605711</v>
      </c>
      <c r="V11" s="78">
        <f t="shared" si="4"/>
        <v>31823</v>
      </c>
      <c r="W11" s="79">
        <f t="shared" si="10"/>
        <v>1123818.7434099999</v>
      </c>
      <c r="Y11" s="76">
        <f t="shared" si="11"/>
        <v>281.32610052922092</v>
      </c>
      <c r="Z11" s="73">
        <f t="shared" si="12"/>
        <v>1177.8561176957421</v>
      </c>
      <c r="AA11" s="74">
        <f t="shared" si="13"/>
        <v>1116.3890282974944</v>
      </c>
      <c r="AE11" s="121" t="str">
        <f t="shared" si="5"/>
        <v>827797</v>
      </c>
      <c r="AF11" s="142"/>
      <c r="AG11" s="143"/>
      <c r="AH11" s="144"/>
      <c r="AI11" s="145">
        <f t="shared" si="0"/>
        <v>827797</v>
      </c>
      <c r="AJ11" s="146">
        <f t="shared" si="6"/>
        <v>827797</v>
      </c>
      <c r="AK11" s="122"/>
      <c r="AL11" s="138">
        <f t="shared" si="7"/>
        <v>0</v>
      </c>
      <c r="AM11" s="147">
        <f t="shared" si="7"/>
        <v>31823</v>
      </c>
      <c r="AN11" s="148">
        <f t="shared" si="8"/>
        <v>31823</v>
      </c>
      <c r="AO11" s="149">
        <f t="shared" si="1"/>
        <v>1</v>
      </c>
      <c r="AP11" s="122"/>
    </row>
    <row r="12" spans="1:42" x14ac:dyDescent="0.2">
      <c r="A12" s="66">
        <v>227</v>
      </c>
      <c r="B12" s="67">
        <v>0.375</v>
      </c>
      <c r="C12" s="68">
        <v>2013</v>
      </c>
      <c r="D12" s="68">
        <v>6</v>
      </c>
      <c r="E12" s="68">
        <v>10</v>
      </c>
      <c r="F12" s="69">
        <v>859620</v>
      </c>
      <c r="G12" s="68">
        <v>0</v>
      </c>
      <c r="H12" s="69">
        <v>86413</v>
      </c>
      <c r="I12" s="68">
        <v>0</v>
      </c>
      <c r="J12" s="68">
        <v>70</v>
      </c>
      <c r="K12" s="68">
        <v>0</v>
      </c>
      <c r="L12" s="69">
        <v>302.62400000000002</v>
      </c>
      <c r="M12" s="69">
        <v>30.4</v>
      </c>
      <c r="N12" s="70">
        <v>0</v>
      </c>
      <c r="O12" s="71">
        <v>32992</v>
      </c>
      <c r="P12" s="58">
        <f t="shared" si="2"/>
        <v>32992</v>
      </c>
      <c r="Q12" s="38">
        <v>10</v>
      </c>
      <c r="R12" s="77">
        <f t="shared" si="3"/>
        <v>8909.5991407041165</v>
      </c>
      <c r="S12" s="73">
        <f>'Mérida oeste'!F15*1000000</f>
        <v>37302.709682299996</v>
      </c>
      <c r="T12" s="74">
        <f t="shared" si="9"/>
        <v>1001.1716554409215</v>
      </c>
      <c r="V12" s="78">
        <f t="shared" si="4"/>
        <v>32992</v>
      </c>
      <c r="W12" s="79">
        <f t="shared" si="10"/>
        <v>1165101.5926399999</v>
      </c>
      <c r="Y12" s="76">
        <f t="shared" si="11"/>
        <v>293.94549485011021</v>
      </c>
      <c r="Z12" s="73">
        <f t="shared" si="12"/>
        <v>1230.6909978384413</v>
      </c>
      <c r="AA12" s="74">
        <f t="shared" si="13"/>
        <v>1166.466690260243</v>
      </c>
      <c r="AE12" s="121" t="str">
        <f t="shared" si="5"/>
        <v>859620</v>
      </c>
      <c r="AF12" s="142"/>
      <c r="AG12" s="143"/>
      <c r="AH12" s="144"/>
      <c r="AI12" s="145">
        <f t="shared" si="0"/>
        <v>859620</v>
      </c>
      <c r="AJ12" s="146">
        <f t="shared" si="6"/>
        <v>859620</v>
      </c>
      <c r="AK12" s="122"/>
      <c r="AL12" s="138">
        <f t="shared" si="7"/>
        <v>0</v>
      </c>
      <c r="AM12" s="147">
        <f t="shared" si="7"/>
        <v>32992</v>
      </c>
      <c r="AN12" s="148">
        <f t="shared" si="8"/>
        <v>32992</v>
      </c>
      <c r="AO12" s="149">
        <f t="shared" si="1"/>
        <v>1</v>
      </c>
      <c r="AP12" s="122"/>
    </row>
    <row r="13" spans="1:42" x14ac:dyDescent="0.2">
      <c r="A13" s="66">
        <v>227</v>
      </c>
      <c r="B13" s="67">
        <v>0.375</v>
      </c>
      <c r="C13" s="68">
        <v>2013</v>
      </c>
      <c r="D13" s="68">
        <v>6</v>
      </c>
      <c r="E13" s="68">
        <v>11</v>
      </c>
      <c r="F13" s="69">
        <v>892612</v>
      </c>
      <c r="G13" s="68">
        <v>0</v>
      </c>
      <c r="H13" s="69">
        <v>87977</v>
      </c>
      <c r="I13" s="68">
        <v>0</v>
      </c>
      <c r="J13" s="68">
        <v>70</v>
      </c>
      <c r="K13" s="68">
        <v>0</v>
      </c>
      <c r="L13" s="69">
        <v>299.50200000000001</v>
      </c>
      <c r="M13" s="69">
        <v>29.9</v>
      </c>
      <c r="N13" s="70">
        <v>0</v>
      </c>
      <c r="O13" s="71">
        <v>32605</v>
      </c>
      <c r="P13" s="58">
        <f t="shared" si="2"/>
        <v>32605</v>
      </c>
      <c r="Q13" s="38">
        <v>11</v>
      </c>
      <c r="R13" s="77">
        <f t="shared" si="3"/>
        <v>8487.9177358125526</v>
      </c>
      <c r="S13" s="73">
        <f>'Mérida oeste'!F16*1000000</f>
        <v>35537.213976299994</v>
      </c>
      <c r="T13" s="74">
        <f t="shared" si="9"/>
        <v>953.78731597325657</v>
      </c>
      <c r="V13" s="78">
        <f t="shared" si="4"/>
        <v>32605</v>
      </c>
      <c r="W13" s="79">
        <f t="shared" si="10"/>
        <v>1151434.81535</v>
      </c>
      <c r="Y13" s="76">
        <f t="shared" si="11"/>
        <v>276.7485577761683</v>
      </c>
      <c r="Z13" s="73">
        <f t="shared" si="12"/>
        <v>1158.6908616972614</v>
      </c>
      <c r="AA13" s="74">
        <f t="shared" si="13"/>
        <v>1098.2239220508386</v>
      </c>
      <c r="AE13" s="121" t="str">
        <f t="shared" si="5"/>
        <v>892612</v>
      </c>
      <c r="AF13" s="142"/>
      <c r="AG13" s="143"/>
      <c r="AH13" s="144"/>
      <c r="AI13" s="145">
        <f t="shared" si="0"/>
        <v>892612</v>
      </c>
      <c r="AJ13" s="146">
        <f t="shared" si="6"/>
        <v>892612</v>
      </c>
      <c r="AK13" s="122"/>
      <c r="AL13" s="138">
        <f t="shared" si="7"/>
        <v>0</v>
      </c>
      <c r="AM13" s="147">
        <f t="shared" si="7"/>
        <v>32605</v>
      </c>
      <c r="AN13" s="148">
        <f t="shared" si="8"/>
        <v>32605</v>
      </c>
      <c r="AO13" s="149">
        <f t="shared" si="1"/>
        <v>1</v>
      </c>
      <c r="AP13" s="122"/>
    </row>
    <row r="14" spans="1:42" x14ac:dyDescent="0.2">
      <c r="A14" s="66">
        <v>227</v>
      </c>
      <c r="B14" s="67">
        <v>0.375</v>
      </c>
      <c r="C14" s="68">
        <v>2013</v>
      </c>
      <c r="D14" s="68">
        <v>6</v>
      </c>
      <c r="E14" s="68">
        <v>12</v>
      </c>
      <c r="F14" s="69">
        <v>925217</v>
      </c>
      <c r="G14" s="68">
        <v>0</v>
      </c>
      <c r="H14" s="69">
        <v>89528</v>
      </c>
      <c r="I14" s="68">
        <v>0</v>
      </c>
      <c r="J14" s="68">
        <v>70</v>
      </c>
      <c r="K14" s="68">
        <v>0</v>
      </c>
      <c r="L14" s="69">
        <v>299.37700000000001</v>
      </c>
      <c r="M14" s="69">
        <v>30.2</v>
      </c>
      <c r="N14" s="70">
        <v>0</v>
      </c>
      <c r="O14" s="71">
        <v>33066</v>
      </c>
      <c r="P14" s="58">
        <f t="shared" si="2"/>
        <v>33066</v>
      </c>
      <c r="Q14" s="38">
        <v>12</v>
      </c>
      <c r="R14" s="77">
        <f t="shared" si="3"/>
        <v>8572.255057609631</v>
      </c>
      <c r="S14" s="73">
        <f>'Mérida oeste'!F17*1000000</f>
        <v>35890.317475200005</v>
      </c>
      <c r="T14" s="74">
        <f t="shared" si="9"/>
        <v>963.26430082359423</v>
      </c>
      <c r="V14" s="78">
        <f t="shared" si="4"/>
        <v>33066</v>
      </c>
      <c r="W14" s="79">
        <f t="shared" si="10"/>
        <v>1167714.8782200001</v>
      </c>
      <c r="Y14" s="76">
        <f t="shared" si="11"/>
        <v>283.45018573492007</v>
      </c>
      <c r="Z14" s="73">
        <f t="shared" si="12"/>
        <v>1186.7492376349633</v>
      </c>
      <c r="AA14" s="74">
        <f t="shared" si="13"/>
        <v>1124.8180557298967</v>
      </c>
      <c r="AE14" s="121" t="str">
        <f t="shared" si="5"/>
        <v>925217</v>
      </c>
      <c r="AF14" s="142"/>
      <c r="AG14" s="143"/>
      <c r="AH14" s="144"/>
      <c r="AI14" s="145">
        <f t="shared" si="0"/>
        <v>925217</v>
      </c>
      <c r="AJ14" s="146">
        <f t="shared" si="6"/>
        <v>925217</v>
      </c>
      <c r="AK14" s="122"/>
      <c r="AL14" s="138">
        <f t="shared" si="7"/>
        <v>0</v>
      </c>
      <c r="AM14" s="147">
        <f t="shared" si="7"/>
        <v>33066</v>
      </c>
      <c r="AN14" s="148">
        <f t="shared" si="8"/>
        <v>33066</v>
      </c>
      <c r="AO14" s="149">
        <f t="shared" si="1"/>
        <v>1</v>
      </c>
      <c r="AP14" s="122"/>
    </row>
    <row r="15" spans="1:42" x14ac:dyDescent="0.2">
      <c r="A15" s="66">
        <v>227</v>
      </c>
      <c r="B15" s="67">
        <v>0.375</v>
      </c>
      <c r="C15" s="68">
        <v>2013</v>
      </c>
      <c r="D15" s="68">
        <v>6</v>
      </c>
      <c r="E15" s="68">
        <v>13</v>
      </c>
      <c r="F15" s="69">
        <v>958283</v>
      </c>
      <c r="G15" s="68">
        <v>0</v>
      </c>
      <c r="H15" s="69">
        <v>91107</v>
      </c>
      <c r="I15" s="68">
        <v>0</v>
      </c>
      <c r="J15" s="68">
        <v>70</v>
      </c>
      <c r="K15" s="68">
        <v>0</v>
      </c>
      <c r="L15" s="69">
        <v>298.471</v>
      </c>
      <c r="M15" s="69">
        <v>30.7</v>
      </c>
      <c r="N15" s="70">
        <v>0</v>
      </c>
      <c r="O15" s="71">
        <v>33009</v>
      </c>
      <c r="P15" s="58">
        <f t="shared" si="2"/>
        <v>33009</v>
      </c>
      <c r="Q15" s="38">
        <v>13</v>
      </c>
      <c r="R15" s="77">
        <f t="shared" si="3"/>
        <v>8452.412363117417</v>
      </c>
      <c r="S15" s="73">
        <f>'Mérida oeste'!F18*1000000</f>
        <v>35388.560081900003</v>
      </c>
      <c r="T15" s="74">
        <f t="shared" si="9"/>
        <v>949.79757724350418</v>
      </c>
      <c r="V15" s="78">
        <f t="shared" si="4"/>
        <v>33009</v>
      </c>
      <c r="W15" s="79">
        <f t="shared" si="10"/>
        <v>1165701.94203</v>
      </c>
      <c r="Y15" s="76">
        <f t="shared" si="11"/>
        <v>279.00567969414283</v>
      </c>
      <c r="Z15" s="73">
        <f t="shared" si="12"/>
        <v>1168.1409797434374</v>
      </c>
      <c r="AA15" s="74">
        <f t="shared" si="13"/>
        <v>1107.1808803281417</v>
      </c>
      <c r="AE15" s="121" t="str">
        <f t="shared" si="5"/>
        <v>958283</v>
      </c>
      <c r="AF15" s="142"/>
      <c r="AG15" s="143"/>
      <c r="AH15" s="144"/>
      <c r="AI15" s="145">
        <f t="shared" si="0"/>
        <v>958283</v>
      </c>
      <c r="AJ15" s="146">
        <f t="shared" si="6"/>
        <v>958283</v>
      </c>
      <c r="AK15" s="122"/>
      <c r="AL15" s="138">
        <f t="shared" si="7"/>
        <v>0</v>
      </c>
      <c r="AM15" s="147">
        <f t="shared" si="7"/>
        <v>33009</v>
      </c>
      <c r="AN15" s="148">
        <f t="shared" si="8"/>
        <v>33009</v>
      </c>
      <c r="AO15" s="149">
        <f t="shared" si="1"/>
        <v>1</v>
      </c>
      <c r="AP15" s="122"/>
    </row>
    <row r="16" spans="1:42" x14ac:dyDescent="0.2">
      <c r="A16" s="66">
        <v>227</v>
      </c>
      <c r="B16" s="67">
        <v>0.375</v>
      </c>
      <c r="C16" s="68">
        <v>2013</v>
      </c>
      <c r="D16" s="68">
        <v>6</v>
      </c>
      <c r="E16" s="68">
        <v>14</v>
      </c>
      <c r="F16" s="69">
        <v>991292</v>
      </c>
      <c r="G16" s="68">
        <v>0</v>
      </c>
      <c r="H16" s="69">
        <v>92675</v>
      </c>
      <c r="I16" s="68">
        <v>0</v>
      </c>
      <c r="J16" s="68">
        <v>70</v>
      </c>
      <c r="K16" s="68">
        <v>0</v>
      </c>
      <c r="L16" s="69">
        <v>299.11900000000003</v>
      </c>
      <c r="M16" s="69">
        <v>30.1</v>
      </c>
      <c r="N16" s="70">
        <v>0</v>
      </c>
      <c r="O16" s="71">
        <v>29079</v>
      </c>
      <c r="P16" s="58">
        <f t="shared" si="2"/>
        <v>-970921</v>
      </c>
      <c r="Q16" s="38">
        <v>14</v>
      </c>
      <c r="R16" s="77">
        <f t="shared" si="3"/>
        <v>8522.0082235119899</v>
      </c>
      <c r="S16" s="73">
        <f>'Mérida oeste'!F19*1000000</f>
        <v>35679.9440302</v>
      </c>
      <c r="T16" s="74">
        <f t="shared" si="9"/>
        <v>957.61806407604229</v>
      </c>
      <c r="V16" s="78">
        <f t="shared" si="4"/>
        <v>29079</v>
      </c>
      <c r="W16" s="79">
        <f t="shared" si="10"/>
        <v>1026915.28893</v>
      </c>
      <c r="Y16" s="76">
        <f t="shared" si="11"/>
        <v>247.81147713150517</v>
      </c>
      <c r="Z16" s="73">
        <f t="shared" si="12"/>
        <v>1037.5370924541858</v>
      </c>
      <c r="AA16" s="74">
        <f t="shared" si="13"/>
        <v>983.39263095523631</v>
      </c>
      <c r="AE16" s="121" t="str">
        <f t="shared" si="5"/>
        <v>991292</v>
      </c>
      <c r="AF16" s="142"/>
      <c r="AG16" s="143"/>
      <c r="AH16" s="144"/>
      <c r="AI16" s="145">
        <f t="shared" si="0"/>
        <v>991292</v>
      </c>
      <c r="AJ16" s="146">
        <f t="shared" si="6"/>
        <v>991292</v>
      </c>
      <c r="AK16" s="122"/>
      <c r="AL16" s="138">
        <f t="shared" si="7"/>
        <v>0</v>
      </c>
      <c r="AM16" s="147">
        <f t="shared" si="7"/>
        <v>-970921</v>
      </c>
      <c r="AN16" s="148">
        <f t="shared" si="8"/>
        <v>-970921</v>
      </c>
      <c r="AO16" s="149">
        <f t="shared" si="1"/>
        <v>1</v>
      </c>
      <c r="AP16" s="122"/>
    </row>
    <row r="17" spans="1:42" x14ac:dyDescent="0.2">
      <c r="A17" s="66">
        <v>227</v>
      </c>
      <c r="B17" s="67">
        <v>0.375</v>
      </c>
      <c r="C17" s="68">
        <v>2013</v>
      </c>
      <c r="D17" s="68">
        <v>6</v>
      </c>
      <c r="E17" s="68">
        <v>15</v>
      </c>
      <c r="F17" s="69">
        <v>20371</v>
      </c>
      <c r="G17" s="68">
        <v>0</v>
      </c>
      <c r="H17" s="69">
        <v>94054</v>
      </c>
      <c r="I17" s="68">
        <v>0</v>
      </c>
      <c r="J17" s="68">
        <v>70</v>
      </c>
      <c r="K17" s="68">
        <v>0</v>
      </c>
      <c r="L17" s="69">
        <v>301.45999999999998</v>
      </c>
      <c r="M17" s="69">
        <v>30.7</v>
      </c>
      <c r="N17" s="70">
        <v>0</v>
      </c>
      <c r="O17" s="71">
        <v>8928</v>
      </c>
      <c r="P17" s="58">
        <f t="shared" si="2"/>
        <v>8928</v>
      </c>
      <c r="Q17" s="38">
        <v>15</v>
      </c>
      <c r="R17" s="77">
        <f t="shared" si="3"/>
        <v>8555.6828113117408</v>
      </c>
      <c r="S17" s="73">
        <f>'Mérida oeste'!F20*1000000</f>
        <v>35820.932794399996</v>
      </c>
      <c r="T17" s="74">
        <f t="shared" si="9"/>
        <v>961.40207750710033</v>
      </c>
      <c r="V17" s="78">
        <f t="shared" si="4"/>
        <v>8928</v>
      </c>
      <c r="W17" s="79">
        <f t="shared" si="10"/>
        <v>315289.37375999999</v>
      </c>
      <c r="Y17" s="76">
        <f t="shared" si="11"/>
        <v>76.385136139391236</v>
      </c>
      <c r="Z17" s="73">
        <f t="shared" si="12"/>
        <v>319.80928798840313</v>
      </c>
      <c r="AA17" s="74">
        <f t="shared" si="13"/>
        <v>303.11985894877665</v>
      </c>
      <c r="AE17" s="121" t="str">
        <f t="shared" si="5"/>
        <v>20371</v>
      </c>
      <c r="AF17" s="142"/>
      <c r="AG17" s="143"/>
      <c r="AH17" s="144"/>
      <c r="AI17" s="145">
        <f t="shared" si="0"/>
        <v>20371</v>
      </c>
      <c r="AJ17" s="146">
        <f t="shared" si="6"/>
        <v>20371</v>
      </c>
      <c r="AK17" s="122"/>
      <c r="AL17" s="138">
        <f t="shared" si="7"/>
        <v>0</v>
      </c>
      <c r="AM17" s="147">
        <f t="shared" si="7"/>
        <v>8928</v>
      </c>
      <c r="AN17" s="148">
        <f t="shared" si="8"/>
        <v>8928</v>
      </c>
      <c r="AO17" s="149">
        <f t="shared" si="1"/>
        <v>1</v>
      </c>
      <c r="AP17" s="122"/>
    </row>
    <row r="18" spans="1:42" x14ac:dyDescent="0.2">
      <c r="A18" s="66">
        <v>227</v>
      </c>
      <c r="B18" s="67">
        <v>0.375</v>
      </c>
      <c r="C18" s="68">
        <v>2013</v>
      </c>
      <c r="D18" s="68">
        <v>6</v>
      </c>
      <c r="E18" s="68">
        <v>16</v>
      </c>
      <c r="F18" s="69">
        <v>29299</v>
      </c>
      <c r="G18" s="68">
        <v>0</v>
      </c>
      <c r="H18" s="69">
        <v>94470</v>
      </c>
      <c r="I18" s="68">
        <v>0</v>
      </c>
      <c r="J18" s="68">
        <v>70</v>
      </c>
      <c r="K18" s="68">
        <v>0</v>
      </c>
      <c r="L18" s="69">
        <v>311.49860000000001</v>
      </c>
      <c r="M18" s="69">
        <v>30.3</v>
      </c>
      <c r="N18" s="70">
        <v>0</v>
      </c>
      <c r="O18" s="71">
        <v>5772</v>
      </c>
      <c r="P18" s="58">
        <f t="shared" si="2"/>
        <v>5772</v>
      </c>
      <c r="Q18" s="38">
        <v>16</v>
      </c>
      <c r="R18" s="77">
        <f t="shared" si="3"/>
        <v>8617.3109800802522</v>
      </c>
      <c r="S18" s="73">
        <f>'Mérida oeste'!F21*1000000</f>
        <v>36078.957611400001</v>
      </c>
      <c r="T18" s="74">
        <f t="shared" si="9"/>
        <v>968.32723483161794</v>
      </c>
      <c r="V18" s="78">
        <f t="shared" si="4"/>
        <v>5772</v>
      </c>
      <c r="W18" s="79">
        <f t="shared" si="10"/>
        <v>203836.27523999999</v>
      </c>
      <c r="Y18" s="76">
        <f t="shared" si="11"/>
        <v>49.739118977023217</v>
      </c>
      <c r="Z18" s="73">
        <f t="shared" si="12"/>
        <v>208.24774333300081</v>
      </c>
      <c r="AA18" s="74">
        <f t="shared" si="13"/>
        <v>197.38021676152579</v>
      </c>
      <c r="AE18" s="121" t="str">
        <f t="shared" si="5"/>
        <v>29299</v>
      </c>
      <c r="AF18" s="142"/>
      <c r="AG18" s="143"/>
      <c r="AH18" s="144"/>
      <c r="AI18" s="145">
        <f t="shared" si="0"/>
        <v>29299</v>
      </c>
      <c r="AJ18" s="146">
        <f t="shared" si="6"/>
        <v>29299</v>
      </c>
      <c r="AK18" s="122"/>
      <c r="AL18" s="138">
        <f t="shared" si="7"/>
        <v>0</v>
      </c>
      <c r="AM18" s="147">
        <f t="shared" si="7"/>
        <v>5772</v>
      </c>
      <c r="AN18" s="148">
        <f t="shared" si="8"/>
        <v>5772</v>
      </c>
      <c r="AO18" s="149">
        <f t="shared" si="1"/>
        <v>1</v>
      </c>
      <c r="AP18" s="122"/>
    </row>
    <row r="19" spans="1:42" x14ac:dyDescent="0.2">
      <c r="A19" s="66">
        <v>227</v>
      </c>
      <c r="B19" s="67">
        <v>0.375</v>
      </c>
      <c r="C19" s="68">
        <v>2013</v>
      </c>
      <c r="D19" s="68">
        <v>6</v>
      </c>
      <c r="E19" s="68">
        <v>17</v>
      </c>
      <c r="F19" s="69">
        <v>35071</v>
      </c>
      <c r="G19" s="68">
        <v>0</v>
      </c>
      <c r="H19" s="69">
        <v>94731</v>
      </c>
      <c r="I19" s="68">
        <v>0</v>
      </c>
      <c r="J19" s="68">
        <v>70</v>
      </c>
      <c r="K19" s="68">
        <v>0</v>
      </c>
      <c r="L19" s="69">
        <v>312.7801</v>
      </c>
      <c r="M19" s="69">
        <v>31.4</v>
      </c>
      <c r="N19" s="70">
        <v>0</v>
      </c>
      <c r="O19" s="71">
        <v>25905</v>
      </c>
      <c r="P19" s="58">
        <f t="shared" si="2"/>
        <v>25905</v>
      </c>
      <c r="Q19" s="38">
        <v>17</v>
      </c>
      <c r="R19" s="77">
        <f t="shared" si="3"/>
        <v>8459.1669688544953</v>
      </c>
      <c r="S19" s="73">
        <f>'Mérida oeste'!F22*1000000</f>
        <v>35416.8402652</v>
      </c>
      <c r="T19" s="74">
        <f t="shared" si="9"/>
        <v>950.55659229017965</v>
      </c>
      <c r="V19" s="78">
        <f t="shared" si="4"/>
        <v>25905</v>
      </c>
      <c r="W19" s="79">
        <f t="shared" si="10"/>
        <v>914826.52634999994</v>
      </c>
      <c r="Y19" s="76">
        <f t="shared" si="11"/>
        <v>219.13472032817569</v>
      </c>
      <c r="Z19" s="73">
        <f t="shared" si="12"/>
        <v>917.47324707000598</v>
      </c>
      <c r="AA19" s="74">
        <f t="shared" si="13"/>
        <v>869.59438542391808</v>
      </c>
      <c r="AE19" s="121" t="str">
        <f t="shared" si="5"/>
        <v>35071</v>
      </c>
      <c r="AF19" s="142"/>
      <c r="AG19" s="143"/>
      <c r="AH19" s="144"/>
      <c r="AI19" s="145">
        <f t="shared" si="0"/>
        <v>35071</v>
      </c>
      <c r="AJ19" s="146">
        <f t="shared" si="6"/>
        <v>35071</v>
      </c>
      <c r="AK19" s="122"/>
      <c r="AL19" s="138">
        <f t="shared" si="7"/>
        <v>0</v>
      </c>
      <c r="AM19" s="147">
        <f t="shared" si="7"/>
        <v>25905</v>
      </c>
      <c r="AN19" s="148">
        <f t="shared" si="8"/>
        <v>25905</v>
      </c>
      <c r="AO19" s="149">
        <f t="shared" si="1"/>
        <v>1</v>
      </c>
      <c r="AP19" s="122"/>
    </row>
    <row r="20" spans="1:42" x14ac:dyDescent="0.2">
      <c r="A20" s="66">
        <v>227</v>
      </c>
      <c r="B20" s="67">
        <v>0.375</v>
      </c>
      <c r="C20" s="68">
        <v>2013</v>
      </c>
      <c r="D20" s="68">
        <v>6</v>
      </c>
      <c r="E20" s="68">
        <v>18</v>
      </c>
      <c r="F20" s="69">
        <v>60976</v>
      </c>
      <c r="G20" s="68">
        <v>0</v>
      </c>
      <c r="H20" s="69">
        <v>95933</v>
      </c>
      <c r="I20" s="68">
        <v>0</v>
      </c>
      <c r="J20" s="68">
        <v>70</v>
      </c>
      <c r="K20" s="68">
        <v>0</v>
      </c>
      <c r="L20" s="69">
        <v>304.03629999999998</v>
      </c>
      <c r="M20" s="69">
        <v>28.2</v>
      </c>
      <c r="N20" s="70">
        <v>0</v>
      </c>
      <c r="O20" s="71">
        <v>33616</v>
      </c>
      <c r="P20" s="58">
        <f t="shared" si="2"/>
        <v>33616</v>
      </c>
      <c r="Q20" s="38">
        <v>18</v>
      </c>
      <c r="R20" s="77">
        <f t="shared" si="3"/>
        <v>8415.7920815658745</v>
      </c>
      <c r="S20" s="73">
        <f>'Mérida oeste'!F23*1000000</f>
        <v>35235.238287100001</v>
      </c>
      <c r="T20" s="74">
        <f t="shared" si="9"/>
        <v>945.68255620555726</v>
      </c>
      <c r="V20" s="78">
        <f t="shared" si="4"/>
        <v>33616</v>
      </c>
      <c r="W20" s="79">
        <f t="shared" si="10"/>
        <v>1187137.9467199999</v>
      </c>
      <c r="Y20" s="76">
        <f t="shared" si="11"/>
        <v>282.9052666139184</v>
      </c>
      <c r="Z20" s="73">
        <f t="shared" si="12"/>
        <v>1184.4677702591537</v>
      </c>
      <c r="AA20" s="74">
        <f t="shared" si="13"/>
        <v>1122.6556480227862</v>
      </c>
      <c r="AE20" s="121" t="str">
        <f t="shared" si="5"/>
        <v>60976</v>
      </c>
      <c r="AF20" s="142"/>
      <c r="AG20" s="143"/>
      <c r="AH20" s="144"/>
      <c r="AI20" s="145">
        <f t="shared" si="0"/>
        <v>60976</v>
      </c>
      <c r="AJ20" s="146">
        <f t="shared" si="6"/>
        <v>60976</v>
      </c>
      <c r="AK20" s="122"/>
      <c r="AL20" s="138">
        <f t="shared" si="7"/>
        <v>0</v>
      </c>
      <c r="AM20" s="147">
        <f t="shared" si="7"/>
        <v>33616</v>
      </c>
      <c r="AN20" s="148">
        <f t="shared" si="8"/>
        <v>33616</v>
      </c>
      <c r="AO20" s="149">
        <f t="shared" si="1"/>
        <v>1</v>
      </c>
      <c r="AP20" s="122"/>
    </row>
    <row r="21" spans="1:42" x14ac:dyDescent="0.2">
      <c r="A21" s="66">
        <v>227</v>
      </c>
      <c r="B21" s="67">
        <v>0.375</v>
      </c>
      <c r="C21" s="68">
        <v>2013</v>
      </c>
      <c r="D21" s="68">
        <v>6</v>
      </c>
      <c r="E21" s="68">
        <v>19</v>
      </c>
      <c r="F21" s="69">
        <v>94592</v>
      </c>
      <c r="G21" s="68">
        <v>0</v>
      </c>
      <c r="H21" s="69">
        <v>97517</v>
      </c>
      <c r="I21" s="68">
        <v>0</v>
      </c>
      <c r="J21" s="68">
        <v>70</v>
      </c>
      <c r="K21" s="68">
        <v>0</v>
      </c>
      <c r="L21" s="69">
        <v>298.1105</v>
      </c>
      <c r="M21" s="69">
        <v>27.2</v>
      </c>
      <c r="N21" s="70">
        <v>0</v>
      </c>
      <c r="O21" s="71">
        <v>34395</v>
      </c>
      <c r="P21" s="58">
        <f t="shared" si="2"/>
        <v>34395</v>
      </c>
      <c r="Q21" s="38">
        <v>19</v>
      </c>
      <c r="R21" s="77">
        <f t="shared" si="3"/>
        <v>8470.1058076573991</v>
      </c>
      <c r="S21" s="73">
        <f>'Mérida oeste'!F24*1000000</f>
        <v>35462.638995499998</v>
      </c>
      <c r="T21" s="74">
        <f t="shared" si="9"/>
        <v>951.78578960646189</v>
      </c>
      <c r="V21" s="78">
        <f t="shared" si="4"/>
        <v>34395</v>
      </c>
      <c r="W21" s="79">
        <f t="shared" si="10"/>
        <v>1214648.0746500001</v>
      </c>
      <c r="Y21" s="76">
        <f t="shared" si="11"/>
        <v>291.32928925437625</v>
      </c>
      <c r="Z21" s="73">
        <f t="shared" si="12"/>
        <v>1219.7374682502225</v>
      </c>
      <c r="AA21" s="74">
        <f t="shared" si="13"/>
        <v>1156.084776824719</v>
      </c>
      <c r="AE21" s="121" t="str">
        <f t="shared" si="5"/>
        <v>94592</v>
      </c>
      <c r="AF21" s="142"/>
      <c r="AG21" s="143"/>
      <c r="AH21" s="144"/>
      <c r="AI21" s="145">
        <f t="shared" si="0"/>
        <v>94592</v>
      </c>
      <c r="AJ21" s="146">
        <f t="shared" si="6"/>
        <v>94592</v>
      </c>
      <c r="AK21" s="122"/>
      <c r="AL21" s="138">
        <f t="shared" si="7"/>
        <v>0</v>
      </c>
      <c r="AM21" s="147">
        <f t="shared" si="7"/>
        <v>34395</v>
      </c>
      <c r="AN21" s="148">
        <f t="shared" si="8"/>
        <v>34395</v>
      </c>
      <c r="AO21" s="149">
        <f t="shared" si="1"/>
        <v>1</v>
      </c>
      <c r="AP21" s="122"/>
    </row>
    <row r="22" spans="1:42" x14ac:dyDescent="0.2">
      <c r="A22" s="66">
        <v>227</v>
      </c>
      <c r="B22" s="67">
        <v>0.375</v>
      </c>
      <c r="C22" s="68">
        <v>2013</v>
      </c>
      <c r="D22" s="68">
        <v>6</v>
      </c>
      <c r="E22" s="68">
        <v>20</v>
      </c>
      <c r="F22" s="69">
        <v>128987</v>
      </c>
      <c r="G22" s="68">
        <v>0</v>
      </c>
      <c r="H22" s="69">
        <v>99157</v>
      </c>
      <c r="I22" s="68">
        <v>0</v>
      </c>
      <c r="J22" s="68">
        <v>70</v>
      </c>
      <c r="K22" s="68">
        <v>0</v>
      </c>
      <c r="L22" s="69">
        <v>296.8109</v>
      </c>
      <c r="M22" s="69">
        <v>29.7</v>
      </c>
      <c r="N22" s="70">
        <v>0</v>
      </c>
      <c r="O22" s="71">
        <v>33330</v>
      </c>
      <c r="P22" s="58">
        <f t="shared" si="2"/>
        <v>33330</v>
      </c>
      <c r="Q22" s="38">
        <v>20</v>
      </c>
      <c r="R22" s="77">
        <f t="shared" si="3"/>
        <v>8602.7612694181717</v>
      </c>
      <c r="S22" s="73">
        <f>'Mérida oeste'!F25*1000000</f>
        <v>36018.0408828</v>
      </c>
      <c r="T22" s="74">
        <f t="shared" si="9"/>
        <v>966.69228384451992</v>
      </c>
      <c r="V22" s="78">
        <f t="shared" si="4"/>
        <v>33330</v>
      </c>
      <c r="W22" s="79">
        <f t="shared" si="10"/>
        <v>1177037.9510999999</v>
      </c>
      <c r="Y22" s="76">
        <f t="shared" si="11"/>
        <v>286.73003310970768</v>
      </c>
      <c r="Z22" s="73">
        <f t="shared" si="12"/>
        <v>1200.4813026237239</v>
      </c>
      <c r="AA22" s="74">
        <f t="shared" si="13"/>
        <v>1137.8335051205331</v>
      </c>
      <c r="AE22" s="121" t="str">
        <f t="shared" si="5"/>
        <v>128987</v>
      </c>
      <c r="AF22" s="142"/>
      <c r="AG22" s="143"/>
      <c r="AH22" s="144"/>
      <c r="AI22" s="145">
        <f t="shared" si="0"/>
        <v>128987</v>
      </c>
      <c r="AJ22" s="146">
        <f t="shared" si="6"/>
        <v>128987</v>
      </c>
      <c r="AK22" s="122"/>
      <c r="AL22" s="138">
        <f t="shared" si="7"/>
        <v>0</v>
      </c>
      <c r="AM22" s="147">
        <f t="shared" si="7"/>
        <v>33330</v>
      </c>
      <c r="AN22" s="148">
        <f t="shared" si="8"/>
        <v>33330</v>
      </c>
      <c r="AO22" s="149">
        <f t="shared" si="1"/>
        <v>1</v>
      </c>
      <c r="AP22" s="122"/>
    </row>
    <row r="23" spans="1:42" x14ac:dyDescent="0.2">
      <c r="A23" s="66">
        <v>227</v>
      </c>
      <c r="B23" s="67">
        <v>0.375</v>
      </c>
      <c r="C23" s="68">
        <v>2013</v>
      </c>
      <c r="D23" s="68">
        <v>6</v>
      </c>
      <c r="E23" s="68">
        <v>21</v>
      </c>
      <c r="F23" s="69">
        <v>162317</v>
      </c>
      <c r="G23" s="68">
        <v>0</v>
      </c>
      <c r="H23" s="69">
        <v>100740</v>
      </c>
      <c r="I23" s="68">
        <v>0</v>
      </c>
      <c r="J23" s="68">
        <v>70</v>
      </c>
      <c r="K23" s="68">
        <v>0</v>
      </c>
      <c r="L23" s="69">
        <v>298.57560000000001</v>
      </c>
      <c r="M23" s="69">
        <v>30.2</v>
      </c>
      <c r="N23" s="70">
        <v>0</v>
      </c>
      <c r="O23" s="71">
        <v>32941</v>
      </c>
      <c r="P23" s="58">
        <f t="shared" si="2"/>
        <v>32941</v>
      </c>
      <c r="Q23" s="38">
        <v>21</v>
      </c>
      <c r="R23" s="77">
        <f t="shared" si="3"/>
        <v>8521.868040269419</v>
      </c>
      <c r="S23" s="73">
        <f>'Mérida oeste'!F26*1000000</f>
        <v>35679.357111000005</v>
      </c>
      <c r="T23" s="74">
        <f t="shared" si="9"/>
        <v>957.6023116850746</v>
      </c>
      <c r="V23" s="78">
        <f t="shared" si="4"/>
        <v>32941</v>
      </c>
      <c r="W23" s="79">
        <f t="shared" si="10"/>
        <v>1163300.5444700001</v>
      </c>
      <c r="Y23" s="76">
        <f t="shared" si="11"/>
        <v>280.71885511451495</v>
      </c>
      <c r="Z23" s="73">
        <f t="shared" si="12"/>
        <v>1175.3137025934514</v>
      </c>
      <c r="AA23" s="74">
        <f t="shared" si="13"/>
        <v>1113.9792905689781</v>
      </c>
      <c r="AE23" s="121" t="str">
        <f t="shared" si="5"/>
        <v>162317</v>
      </c>
      <c r="AF23" s="142"/>
      <c r="AG23" s="143"/>
      <c r="AH23" s="144"/>
      <c r="AI23" s="145">
        <f t="shared" si="0"/>
        <v>162317</v>
      </c>
      <c r="AJ23" s="146">
        <f t="shared" si="6"/>
        <v>162317</v>
      </c>
      <c r="AK23" s="122"/>
      <c r="AL23" s="138">
        <f t="shared" si="7"/>
        <v>0</v>
      </c>
      <c r="AM23" s="147">
        <f t="shared" si="7"/>
        <v>32941</v>
      </c>
      <c r="AN23" s="148">
        <f t="shared" si="8"/>
        <v>32941</v>
      </c>
      <c r="AO23" s="149">
        <f t="shared" si="1"/>
        <v>1</v>
      </c>
      <c r="AP23" s="122"/>
    </row>
    <row r="24" spans="1:42" x14ac:dyDescent="0.2">
      <c r="A24" s="66">
        <v>227</v>
      </c>
      <c r="B24" s="67">
        <v>0.375</v>
      </c>
      <c r="C24" s="68">
        <v>2013</v>
      </c>
      <c r="D24" s="68">
        <v>6</v>
      </c>
      <c r="E24" s="68">
        <v>22</v>
      </c>
      <c r="F24" s="69">
        <v>195258</v>
      </c>
      <c r="G24" s="68">
        <v>0</v>
      </c>
      <c r="H24" s="69">
        <v>102299</v>
      </c>
      <c r="I24" s="68">
        <v>0</v>
      </c>
      <c r="J24" s="68">
        <v>70</v>
      </c>
      <c r="K24" s="68">
        <v>0</v>
      </c>
      <c r="L24" s="69">
        <v>299.51819999999998</v>
      </c>
      <c r="M24" s="69">
        <v>30.1</v>
      </c>
      <c r="N24" s="70">
        <v>0</v>
      </c>
      <c r="O24" s="71">
        <v>33897</v>
      </c>
      <c r="P24" s="58">
        <f t="shared" si="2"/>
        <v>33897</v>
      </c>
      <c r="Q24" s="38">
        <v>22</v>
      </c>
      <c r="R24" s="77">
        <f t="shared" si="3"/>
        <v>8472.3986534346059</v>
      </c>
      <c r="S24" s="73">
        <f>'Mérida oeste'!F27*1000000</f>
        <v>35472.238682200004</v>
      </c>
      <c r="T24" s="74">
        <f t="shared" si="9"/>
        <v>952.04343668644663</v>
      </c>
      <c r="V24" s="78">
        <f t="shared" si="4"/>
        <v>33897</v>
      </c>
      <c r="W24" s="79">
        <f t="shared" si="10"/>
        <v>1197061.3689899999</v>
      </c>
      <c r="Y24" s="76">
        <f t="shared" si="11"/>
        <v>287.18889715547283</v>
      </c>
      <c r="Z24" s="73">
        <f t="shared" si="12"/>
        <v>1202.4024746105335</v>
      </c>
      <c r="AA24" s="74">
        <f t="shared" si="13"/>
        <v>1139.6544196578222</v>
      </c>
      <c r="AE24" s="121" t="str">
        <f t="shared" si="5"/>
        <v>195258</v>
      </c>
      <c r="AF24" s="142"/>
      <c r="AG24" s="143"/>
      <c r="AH24" s="144"/>
      <c r="AI24" s="145">
        <f t="shared" si="0"/>
        <v>195258</v>
      </c>
      <c r="AJ24" s="146">
        <f t="shared" si="6"/>
        <v>195258</v>
      </c>
      <c r="AK24" s="122"/>
      <c r="AL24" s="138">
        <f t="shared" si="7"/>
        <v>0</v>
      </c>
      <c r="AM24" s="147">
        <f t="shared" si="7"/>
        <v>33897</v>
      </c>
      <c r="AN24" s="148">
        <f t="shared" si="8"/>
        <v>33897</v>
      </c>
      <c r="AO24" s="149">
        <f t="shared" si="1"/>
        <v>1</v>
      </c>
      <c r="AP24" s="122"/>
    </row>
    <row r="25" spans="1:42" x14ac:dyDescent="0.2">
      <c r="A25" s="66">
        <v>227</v>
      </c>
      <c r="B25" s="67">
        <v>0.375</v>
      </c>
      <c r="C25" s="68">
        <v>2013</v>
      </c>
      <c r="D25" s="68">
        <v>6</v>
      </c>
      <c r="E25" s="68">
        <v>23</v>
      </c>
      <c r="F25" s="69">
        <v>229155</v>
      </c>
      <c r="G25" s="68">
        <v>0</v>
      </c>
      <c r="H25" s="69">
        <v>103899</v>
      </c>
      <c r="I25" s="68">
        <v>0</v>
      </c>
      <c r="J25" s="68">
        <v>70</v>
      </c>
      <c r="K25" s="68">
        <v>0</v>
      </c>
      <c r="L25" s="69">
        <v>299.8827</v>
      </c>
      <c r="M25" s="69">
        <v>29.8</v>
      </c>
      <c r="N25" s="70">
        <v>0</v>
      </c>
      <c r="O25" s="71">
        <v>32899</v>
      </c>
      <c r="P25" s="58">
        <f t="shared" si="2"/>
        <v>32899</v>
      </c>
      <c r="Q25" s="38">
        <v>23</v>
      </c>
      <c r="R25" s="77">
        <f t="shared" si="3"/>
        <v>8643.1256639915919</v>
      </c>
      <c r="S25" s="73">
        <f>'Mérida oeste'!F28*1000000</f>
        <v>36187.038529999998</v>
      </c>
      <c r="T25" s="74">
        <f t="shared" si="9"/>
        <v>971.22803086273518</v>
      </c>
      <c r="V25" s="78">
        <f t="shared" si="4"/>
        <v>32899</v>
      </c>
      <c r="W25" s="79">
        <f t="shared" si="10"/>
        <v>1161817.3283299999</v>
      </c>
      <c r="Y25" s="76">
        <f t="shared" si="11"/>
        <v>284.35019121965939</v>
      </c>
      <c r="Z25" s="73">
        <f t="shared" si="12"/>
        <v>1190.51738059847</v>
      </c>
      <c r="AA25" s="74">
        <f t="shared" si="13"/>
        <v>1128.3895560161498</v>
      </c>
      <c r="AE25" s="121" t="str">
        <f t="shared" si="5"/>
        <v>229155</v>
      </c>
      <c r="AF25" s="142"/>
      <c r="AG25" s="143"/>
      <c r="AH25" s="144"/>
      <c r="AI25" s="145">
        <f t="shared" si="0"/>
        <v>229155</v>
      </c>
      <c r="AJ25" s="146">
        <f t="shared" si="6"/>
        <v>229155</v>
      </c>
      <c r="AK25" s="122"/>
      <c r="AL25" s="138">
        <f t="shared" si="7"/>
        <v>0</v>
      </c>
      <c r="AM25" s="147">
        <f t="shared" si="7"/>
        <v>32899</v>
      </c>
      <c r="AN25" s="148">
        <f t="shared" si="8"/>
        <v>32899</v>
      </c>
      <c r="AO25" s="149">
        <f t="shared" si="1"/>
        <v>1</v>
      </c>
      <c r="AP25" s="122"/>
    </row>
    <row r="26" spans="1:42" x14ac:dyDescent="0.2">
      <c r="A26" s="66">
        <v>227</v>
      </c>
      <c r="B26" s="67">
        <v>0.375</v>
      </c>
      <c r="C26" s="68">
        <v>2013</v>
      </c>
      <c r="D26" s="68">
        <v>6</v>
      </c>
      <c r="E26" s="68">
        <v>24</v>
      </c>
      <c r="F26" s="69">
        <v>262054</v>
      </c>
      <c r="G26" s="68">
        <v>0</v>
      </c>
      <c r="H26" s="69">
        <v>105442</v>
      </c>
      <c r="I26" s="68">
        <v>0</v>
      </c>
      <c r="J26" s="68">
        <v>70</v>
      </c>
      <c r="K26" s="68">
        <v>0</v>
      </c>
      <c r="L26" s="69">
        <v>301.66489999999999</v>
      </c>
      <c r="M26" s="69">
        <v>30</v>
      </c>
      <c r="N26" s="70">
        <v>0</v>
      </c>
      <c r="O26" s="71">
        <v>33686</v>
      </c>
      <c r="P26" s="58">
        <f t="shared" si="2"/>
        <v>33686</v>
      </c>
      <c r="Q26" s="38">
        <v>24</v>
      </c>
      <c r="R26" s="77">
        <f t="shared" si="3"/>
        <v>8437.9518001098695</v>
      </c>
      <c r="S26" s="73">
        <f>'Mérida oeste'!F29*1000000</f>
        <v>35328.016596699999</v>
      </c>
      <c r="T26" s="74">
        <f t="shared" si="9"/>
        <v>948.17264377834601</v>
      </c>
      <c r="V26" s="78">
        <f t="shared" si="4"/>
        <v>33686</v>
      </c>
      <c r="W26" s="79">
        <f t="shared" si="10"/>
        <v>1189609.9736200001</v>
      </c>
      <c r="Y26" s="76">
        <f t="shared" si="11"/>
        <v>284.24084433850106</v>
      </c>
      <c r="Z26" s="73">
        <f t="shared" si="12"/>
        <v>1190.0595670764362</v>
      </c>
      <c r="AA26" s="74">
        <f t="shared" si="13"/>
        <v>1127.9556337523638</v>
      </c>
      <c r="AE26" s="121" t="str">
        <f t="shared" si="5"/>
        <v>262054</v>
      </c>
      <c r="AF26" s="142"/>
      <c r="AG26" s="143"/>
      <c r="AH26" s="144"/>
      <c r="AI26" s="145">
        <f t="shared" si="0"/>
        <v>262054</v>
      </c>
      <c r="AJ26" s="146">
        <f t="shared" si="6"/>
        <v>262054</v>
      </c>
      <c r="AK26" s="122"/>
      <c r="AL26" s="138">
        <f t="shared" si="7"/>
        <v>0</v>
      </c>
      <c r="AM26" s="147">
        <f t="shared" si="7"/>
        <v>33686</v>
      </c>
      <c r="AN26" s="148">
        <f t="shared" si="8"/>
        <v>33686</v>
      </c>
      <c r="AO26" s="149">
        <f t="shared" si="1"/>
        <v>1</v>
      </c>
      <c r="AP26" s="122"/>
    </row>
    <row r="27" spans="1:42" x14ac:dyDescent="0.2">
      <c r="A27" s="66">
        <v>227</v>
      </c>
      <c r="B27" s="67">
        <v>0.375</v>
      </c>
      <c r="C27" s="68">
        <v>2013</v>
      </c>
      <c r="D27" s="68">
        <v>6</v>
      </c>
      <c r="E27" s="68">
        <v>25</v>
      </c>
      <c r="F27" s="69">
        <v>295740</v>
      </c>
      <c r="G27" s="68">
        <v>0</v>
      </c>
      <c r="H27" s="69">
        <v>107039</v>
      </c>
      <c r="I27" s="68">
        <v>0</v>
      </c>
      <c r="J27" s="68">
        <v>70</v>
      </c>
      <c r="K27" s="68">
        <v>0</v>
      </c>
      <c r="L27" s="69">
        <v>299.23860000000002</v>
      </c>
      <c r="M27" s="69">
        <v>30.4</v>
      </c>
      <c r="N27" s="70">
        <v>0</v>
      </c>
      <c r="O27" s="71">
        <v>34039</v>
      </c>
      <c r="P27" s="58">
        <f t="shared" si="2"/>
        <v>34039</v>
      </c>
      <c r="Q27" s="38">
        <v>25</v>
      </c>
      <c r="R27" s="77">
        <f t="shared" si="3"/>
        <v>8605.716500167191</v>
      </c>
      <c r="S27" s="73">
        <f>'Mérida oeste'!F30*1000000</f>
        <v>36030.413842899994</v>
      </c>
      <c r="T27" s="74">
        <f t="shared" si="9"/>
        <v>967.02436312378723</v>
      </c>
      <c r="V27" s="78">
        <f t="shared" si="4"/>
        <v>34039</v>
      </c>
      <c r="W27" s="79">
        <f t="shared" si="10"/>
        <v>1202076.05213</v>
      </c>
      <c r="Y27" s="76">
        <f t="shared" si="11"/>
        <v>292.92998394919101</v>
      </c>
      <c r="Z27" s="73">
        <f t="shared" si="12"/>
        <v>1226.4392567984728</v>
      </c>
      <c r="AA27" s="74">
        <f t="shared" si="13"/>
        <v>1162.4368287373698</v>
      </c>
      <c r="AE27" s="121" t="str">
        <f t="shared" si="5"/>
        <v>295740</v>
      </c>
      <c r="AF27" s="142"/>
      <c r="AG27" s="143"/>
      <c r="AH27" s="144"/>
      <c r="AI27" s="145">
        <f t="shared" si="0"/>
        <v>295740</v>
      </c>
      <c r="AJ27" s="146">
        <f t="shared" si="6"/>
        <v>295740</v>
      </c>
      <c r="AK27" s="122"/>
      <c r="AL27" s="138">
        <f t="shared" si="7"/>
        <v>0</v>
      </c>
      <c r="AM27" s="147">
        <f t="shared" si="7"/>
        <v>34039</v>
      </c>
      <c r="AN27" s="148">
        <f t="shared" si="8"/>
        <v>34039</v>
      </c>
      <c r="AO27" s="149">
        <f t="shared" si="1"/>
        <v>1</v>
      </c>
      <c r="AP27" s="122"/>
    </row>
    <row r="28" spans="1:42" x14ac:dyDescent="0.2">
      <c r="A28" s="66">
        <v>227</v>
      </c>
      <c r="B28" s="67">
        <v>0.375</v>
      </c>
      <c r="C28" s="68">
        <v>2013</v>
      </c>
      <c r="D28" s="68">
        <v>6</v>
      </c>
      <c r="E28" s="68">
        <v>26</v>
      </c>
      <c r="F28" s="69">
        <v>329779</v>
      </c>
      <c r="G28" s="68">
        <v>0</v>
      </c>
      <c r="H28" s="69">
        <v>108669</v>
      </c>
      <c r="I28" s="68">
        <v>0</v>
      </c>
      <c r="J28" s="68">
        <v>70</v>
      </c>
      <c r="K28" s="68">
        <v>0</v>
      </c>
      <c r="L28" s="69">
        <v>297.10430000000002</v>
      </c>
      <c r="M28" s="69">
        <v>30.7</v>
      </c>
      <c r="N28" s="70">
        <v>0</v>
      </c>
      <c r="O28" s="71">
        <v>24130</v>
      </c>
      <c r="P28" s="58">
        <f t="shared" si="2"/>
        <v>24130</v>
      </c>
      <c r="Q28" s="38">
        <v>26</v>
      </c>
      <c r="R28" s="77">
        <f t="shared" si="3"/>
        <v>8683.9207430973547</v>
      </c>
      <c r="S28" s="73">
        <f>'Mérida oeste'!F31*1000000</f>
        <v>36357.839367200002</v>
      </c>
      <c r="T28" s="74">
        <f t="shared" si="9"/>
        <v>975.81217390184975</v>
      </c>
      <c r="V28" s="78">
        <f t="shared" si="4"/>
        <v>24130</v>
      </c>
      <c r="W28" s="79">
        <f t="shared" si="10"/>
        <v>852142.98710000003</v>
      </c>
      <c r="Y28" s="76">
        <f t="shared" si="11"/>
        <v>209.54300753093915</v>
      </c>
      <c r="Z28" s="73">
        <f t="shared" si="12"/>
        <v>877.31466393053608</v>
      </c>
      <c r="AA28" s="74">
        <f t="shared" si="13"/>
        <v>831.53150071726691</v>
      </c>
      <c r="AE28" s="121" t="str">
        <f t="shared" si="5"/>
        <v>329779</v>
      </c>
      <c r="AF28" s="142"/>
      <c r="AG28" s="143"/>
      <c r="AH28" s="144"/>
      <c r="AI28" s="145">
        <f t="shared" si="0"/>
        <v>329779</v>
      </c>
      <c r="AJ28" s="146">
        <f t="shared" si="6"/>
        <v>329779</v>
      </c>
      <c r="AK28" s="122"/>
      <c r="AL28" s="138">
        <f t="shared" si="7"/>
        <v>0</v>
      </c>
      <c r="AM28" s="147">
        <f t="shared" si="7"/>
        <v>24130</v>
      </c>
      <c r="AN28" s="148">
        <f t="shared" si="8"/>
        <v>24130</v>
      </c>
      <c r="AO28" s="149">
        <f t="shared" si="1"/>
        <v>1</v>
      </c>
      <c r="AP28" s="122"/>
    </row>
    <row r="29" spans="1:42" x14ac:dyDescent="0.2">
      <c r="A29" s="66">
        <v>227</v>
      </c>
      <c r="B29" s="67">
        <v>0.375</v>
      </c>
      <c r="C29" s="68">
        <v>2013</v>
      </c>
      <c r="D29" s="68">
        <v>6</v>
      </c>
      <c r="E29" s="68">
        <v>27</v>
      </c>
      <c r="F29" s="69">
        <v>353909</v>
      </c>
      <c r="G29" s="68">
        <v>0</v>
      </c>
      <c r="H29" s="69">
        <v>109807</v>
      </c>
      <c r="I29" s="68">
        <v>0</v>
      </c>
      <c r="J29" s="68">
        <v>70</v>
      </c>
      <c r="K29" s="68">
        <v>0</v>
      </c>
      <c r="L29" s="69">
        <v>303.63159999999999</v>
      </c>
      <c r="M29" s="69">
        <v>30.5</v>
      </c>
      <c r="N29" s="70">
        <v>0</v>
      </c>
      <c r="O29" s="71">
        <v>16915</v>
      </c>
      <c r="P29" s="58">
        <f t="shared" si="2"/>
        <v>16915</v>
      </c>
      <c r="Q29" s="38">
        <v>27</v>
      </c>
      <c r="R29" s="77">
        <f t="shared" si="3"/>
        <v>8655.7032935893767</v>
      </c>
      <c r="S29" s="73">
        <f>'Mérida oeste'!F32*1000000</f>
        <v>36239.698549599998</v>
      </c>
      <c r="T29" s="74">
        <f t="shared" si="9"/>
        <v>972.64137910063823</v>
      </c>
      <c r="V29" s="78">
        <f t="shared" si="4"/>
        <v>16915</v>
      </c>
      <c r="W29" s="79">
        <f t="shared" si="10"/>
        <v>597347.64304999996</v>
      </c>
      <c r="Y29" s="76">
        <f t="shared" si="11"/>
        <v>146.41122121106432</v>
      </c>
      <c r="Z29" s="73">
        <f t="shared" si="12"/>
        <v>612.994500966484</v>
      </c>
      <c r="AA29" s="74">
        <f t="shared" si="13"/>
        <v>581.00503533866777</v>
      </c>
      <c r="AE29" s="121" t="str">
        <f t="shared" si="5"/>
        <v>353909</v>
      </c>
      <c r="AF29" s="142"/>
      <c r="AG29" s="143"/>
      <c r="AH29" s="144"/>
      <c r="AI29" s="145">
        <f t="shared" si="0"/>
        <v>353909</v>
      </c>
      <c r="AJ29" s="146">
        <f t="shared" si="6"/>
        <v>353909</v>
      </c>
      <c r="AK29" s="122"/>
      <c r="AL29" s="138">
        <f t="shared" si="7"/>
        <v>0</v>
      </c>
      <c r="AM29" s="147">
        <f t="shared" si="7"/>
        <v>16915</v>
      </c>
      <c r="AN29" s="148">
        <f t="shared" si="8"/>
        <v>16915</v>
      </c>
      <c r="AO29" s="149">
        <f t="shared" si="1"/>
        <v>1</v>
      </c>
      <c r="AP29" s="122"/>
    </row>
    <row r="30" spans="1:42" x14ac:dyDescent="0.2">
      <c r="A30" s="66">
        <v>227</v>
      </c>
      <c r="B30" s="67">
        <v>0.375</v>
      </c>
      <c r="C30" s="68">
        <v>2013</v>
      </c>
      <c r="D30" s="68">
        <v>6</v>
      </c>
      <c r="E30" s="68">
        <v>28</v>
      </c>
      <c r="F30" s="69">
        <v>370824</v>
      </c>
      <c r="G30" s="68">
        <v>0</v>
      </c>
      <c r="H30" s="69">
        <v>110585</v>
      </c>
      <c r="I30" s="68">
        <v>0</v>
      </c>
      <c r="J30" s="68">
        <v>70</v>
      </c>
      <c r="K30" s="68">
        <v>0</v>
      </c>
      <c r="L30" s="69">
        <v>307.25290000000001</v>
      </c>
      <c r="M30" s="69">
        <v>29.9</v>
      </c>
      <c r="N30" s="70">
        <v>0</v>
      </c>
      <c r="O30" s="71">
        <v>16832</v>
      </c>
      <c r="P30" s="58">
        <f t="shared" si="2"/>
        <v>16832</v>
      </c>
      <c r="Q30" s="38">
        <v>28</v>
      </c>
      <c r="R30" s="77">
        <f t="shared" si="3"/>
        <v>8434.7910738272676</v>
      </c>
      <c r="S30" s="73">
        <f>'Mérida oeste'!F33*1000000</f>
        <v>35314.783267900006</v>
      </c>
      <c r="T30" s="74">
        <f t="shared" si="9"/>
        <v>947.81747296597007</v>
      </c>
      <c r="V30" s="78">
        <f t="shared" si="4"/>
        <v>16832</v>
      </c>
      <c r="W30" s="79">
        <f t="shared" si="10"/>
        <v>594416.52544</v>
      </c>
      <c r="Y30" s="76">
        <f t="shared" si="11"/>
        <v>141.97440335466058</v>
      </c>
      <c r="Z30" s="73">
        <f t="shared" si="12"/>
        <v>594.41843196529294</v>
      </c>
      <c r="AA30" s="74">
        <f t="shared" si="13"/>
        <v>563.39836903175308</v>
      </c>
      <c r="AE30" s="121" t="str">
        <f t="shared" si="5"/>
        <v>370824</v>
      </c>
      <c r="AF30" s="142"/>
      <c r="AG30" s="143"/>
      <c r="AH30" s="144"/>
      <c r="AI30" s="145">
        <f t="shared" si="0"/>
        <v>370824</v>
      </c>
      <c r="AJ30" s="146">
        <f t="shared" si="6"/>
        <v>370824</v>
      </c>
      <c r="AK30" s="122"/>
      <c r="AL30" s="138">
        <f t="shared" si="7"/>
        <v>0</v>
      </c>
      <c r="AM30" s="147">
        <f t="shared" si="7"/>
        <v>16832</v>
      </c>
      <c r="AN30" s="148">
        <f t="shared" si="8"/>
        <v>16832</v>
      </c>
      <c r="AO30" s="149">
        <f t="shared" si="1"/>
        <v>1</v>
      </c>
      <c r="AP30" s="122"/>
    </row>
    <row r="31" spans="1:42" x14ac:dyDescent="0.2">
      <c r="A31" s="66">
        <v>227</v>
      </c>
      <c r="B31" s="67">
        <v>0.375</v>
      </c>
      <c r="C31" s="68">
        <v>2013</v>
      </c>
      <c r="D31" s="68">
        <v>6</v>
      </c>
      <c r="E31" s="68">
        <v>29</v>
      </c>
      <c r="F31" s="69">
        <v>387656</v>
      </c>
      <c r="G31" s="68">
        <v>0</v>
      </c>
      <c r="H31" s="69">
        <v>111357</v>
      </c>
      <c r="I31" s="68">
        <v>0</v>
      </c>
      <c r="J31" s="68">
        <v>70</v>
      </c>
      <c r="K31" s="68">
        <v>0</v>
      </c>
      <c r="L31" s="69">
        <v>307.86989999999997</v>
      </c>
      <c r="M31" s="69">
        <v>29.5</v>
      </c>
      <c r="N31" s="70">
        <v>0</v>
      </c>
      <c r="O31" s="71">
        <v>2838</v>
      </c>
      <c r="P31" s="58">
        <f t="shared" si="2"/>
        <v>2838</v>
      </c>
      <c r="Q31" s="38">
        <v>29</v>
      </c>
      <c r="R31" s="77">
        <f t="shared" si="3"/>
        <v>8208.0117377472052</v>
      </c>
      <c r="S31" s="73">
        <f>'Mérida oeste'!F34*1000000</f>
        <v>34365.303543599999</v>
      </c>
      <c r="T31" s="74">
        <f t="shared" si="9"/>
        <v>922.33427897065337</v>
      </c>
      <c r="V31" s="78">
        <f t="shared" si="4"/>
        <v>2838</v>
      </c>
      <c r="W31" s="79">
        <f t="shared" si="10"/>
        <v>100223.03346000001</v>
      </c>
      <c r="Y31" s="76">
        <f t="shared" si="11"/>
        <v>23.294337311726569</v>
      </c>
      <c r="Z31" s="73">
        <f t="shared" si="12"/>
        <v>97.528731456736807</v>
      </c>
      <c r="AA31" s="74">
        <f t="shared" si="13"/>
        <v>92.43913930258077</v>
      </c>
      <c r="AE31" s="121" t="str">
        <f t="shared" si="5"/>
        <v>387656</v>
      </c>
      <c r="AF31" s="142"/>
      <c r="AG31" s="143"/>
      <c r="AH31" s="144"/>
      <c r="AI31" s="145">
        <f t="shared" si="0"/>
        <v>387656</v>
      </c>
      <c r="AJ31" s="146">
        <f t="shared" si="6"/>
        <v>387656</v>
      </c>
      <c r="AK31" s="122"/>
      <c r="AL31" s="138">
        <f t="shared" si="7"/>
        <v>0</v>
      </c>
      <c r="AM31" s="147">
        <f t="shared" si="7"/>
        <v>2838</v>
      </c>
      <c r="AN31" s="148">
        <f t="shared" si="8"/>
        <v>2838</v>
      </c>
      <c r="AO31" s="149">
        <f t="shared" si="1"/>
        <v>1</v>
      </c>
      <c r="AP31" s="122"/>
    </row>
    <row r="32" spans="1:42" x14ac:dyDescent="0.2">
      <c r="A32" s="66">
        <v>227</v>
      </c>
      <c r="B32" s="67">
        <v>0.375</v>
      </c>
      <c r="C32" s="68">
        <v>2013</v>
      </c>
      <c r="D32" s="68">
        <v>6</v>
      </c>
      <c r="E32" s="68">
        <v>30</v>
      </c>
      <c r="F32" s="69">
        <v>390494</v>
      </c>
      <c r="G32" s="68">
        <v>0</v>
      </c>
      <c r="H32" s="69">
        <v>111488</v>
      </c>
      <c r="I32" s="68">
        <v>0</v>
      </c>
      <c r="J32" s="68">
        <v>70</v>
      </c>
      <c r="K32" s="68">
        <v>0</v>
      </c>
      <c r="L32" s="69">
        <v>312.76499999999999</v>
      </c>
      <c r="M32" s="69">
        <v>30.2</v>
      </c>
      <c r="N32" s="70">
        <v>0</v>
      </c>
      <c r="O32" s="71">
        <v>7719</v>
      </c>
      <c r="P32" s="58">
        <f t="shared" si="2"/>
        <v>7719</v>
      </c>
      <c r="Q32" s="38">
        <v>30</v>
      </c>
      <c r="R32" s="77">
        <f t="shared" si="3"/>
        <v>8372.4147922518405</v>
      </c>
      <c r="S32" s="73">
        <f>'Mérida oeste'!F35*1000000</f>
        <v>35053.626252200003</v>
      </c>
      <c r="T32" s="74">
        <f t="shared" si="9"/>
        <v>940.80825020533928</v>
      </c>
      <c r="V32" s="78">
        <f t="shared" si="4"/>
        <v>7719</v>
      </c>
      <c r="W32" s="79">
        <f t="shared" si="10"/>
        <v>272593.93773000001</v>
      </c>
      <c r="Y32" s="76">
        <f t="shared" si="11"/>
        <v>64.626669781391954</v>
      </c>
      <c r="Z32" s="73">
        <f t="shared" si="12"/>
        <v>270.57894104073182</v>
      </c>
      <c r="AA32" s="74">
        <f t="shared" si="13"/>
        <v>256.45862557234449</v>
      </c>
      <c r="AE32" s="121" t="str">
        <f t="shared" si="5"/>
        <v>390494</v>
      </c>
      <c r="AF32" s="142"/>
      <c r="AG32" s="143"/>
      <c r="AH32" s="144"/>
      <c r="AI32" s="145">
        <f t="shared" si="0"/>
        <v>390494</v>
      </c>
      <c r="AJ32" s="146">
        <f t="shared" si="6"/>
        <v>390494</v>
      </c>
      <c r="AK32" s="122"/>
      <c r="AL32" s="138">
        <f t="shared" si="7"/>
        <v>0</v>
      </c>
      <c r="AM32" s="147">
        <f t="shared" si="7"/>
        <v>7719</v>
      </c>
      <c r="AN32" s="148">
        <f t="shared" si="8"/>
        <v>7719</v>
      </c>
      <c r="AO32" s="149">
        <f t="shared" si="1"/>
        <v>1</v>
      </c>
      <c r="AP32" s="122"/>
    </row>
    <row r="33" spans="1:42" ht="13.5" thickBot="1" x14ac:dyDescent="0.25">
      <c r="A33" s="66">
        <v>227</v>
      </c>
      <c r="B33" s="67">
        <v>0.375</v>
      </c>
      <c r="C33" s="68">
        <v>2013</v>
      </c>
      <c r="D33" s="68">
        <v>7</v>
      </c>
      <c r="E33" s="68">
        <v>1</v>
      </c>
      <c r="F33" s="69">
        <v>398213</v>
      </c>
      <c r="G33" s="68">
        <v>0</v>
      </c>
      <c r="H33" s="69">
        <v>111835</v>
      </c>
      <c r="I33" s="68">
        <v>0</v>
      </c>
      <c r="J33" s="68">
        <v>70</v>
      </c>
      <c r="K33" s="68">
        <v>0</v>
      </c>
      <c r="L33" s="69">
        <v>311947</v>
      </c>
      <c r="M33" s="69">
        <v>29.8</v>
      </c>
      <c r="N33" s="70">
        <v>0</v>
      </c>
      <c r="O33" s="71">
        <v>0</v>
      </c>
      <c r="P33" s="58">
        <f t="shared" si="2"/>
        <v>-398213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0</v>
      </c>
      <c r="W33" s="84">
        <f t="shared" si="10"/>
        <v>0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398213</v>
      </c>
      <c r="AF33" s="142"/>
      <c r="AG33" s="143"/>
      <c r="AH33" s="144"/>
      <c r="AI33" s="145">
        <f t="shared" si="0"/>
        <v>398213</v>
      </c>
      <c r="AJ33" s="146">
        <f t="shared" si="6"/>
        <v>398213</v>
      </c>
      <c r="AK33" s="122"/>
      <c r="AL33" s="138">
        <f t="shared" si="7"/>
        <v>0</v>
      </c>
      <c r="AM33" s="150">
        <f t="shared" si="7"/>
        <v>-398213</v>
      </c>
      <c r="AN33" s="148">
        <f t="shared" si="8"/>
        <v>-398213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311947</v>
      </c>
      <c r="M36" s="101">
        <f>MAX(M3:M34)</f>
        <v>31.4</v>
      </c>
      <c r="N36" s="99" t="s">
        <v>10</v>
      </c>
      <c r="O36" s="101">
        <f>SUM(O3:O33)</f>
        <v>793185</v>
      </c>
      <c r="Q36" s="99" t="s">
        <v>45</v>
      </c>
      <c r="R36" s="102">
        <f>AVERAGE(R3:R33)</f>
        <v>8233.3671322628416</v>
      </c>
      <c r="S36" s="102">
        <f>AVERAGE(S3:S33)</f>
        <v>34471.461509358065</v>
      </c>
      <c r="T36" s="103">
        <f>AVERAGE(T3:T33)</f>
        <v>925.18346465237551</v>
      </c>
      <c r="V36" s="104">
        <f>SUM(V3:V33)</f>
        <v>793185</v>
      </c>
      <c r="W36" s="105">
        <f>SUM(W3:W33)</f>
        <v>28011066.523949999</v>
      </c>
      <c r="Y36" s="106">
        <f>SUM(Y3:Y33)</f>
        <v>6763.9313907769247</v>
      </c>
      <c r="Z36" s="107">
        <f>SUM(Z3:Z33)</f>
        <v>28319.227946904834</v>
      </c>
      <c r="AA36" s="108">
        <f>SUM(AA3:AA33)</f>
        <v>26841.372978246087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14725797</v>
      </c>
      <c r="AK36" s="162" t="s">
        <v>50</v>
      </c>
      <c r="AL36" s="163"/>
      <c r="AM36" s="163"/>
      <c r="AN36" s="161">
        <f>SUM(AN3:AN33)</f>
        <v>-605028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10355.817896774193</v>
      </c>
      <c r="M37" s="109">
        <f>AVERAGE(M3:M34)</f>
        <v>29.848387096774196</v>
      </c>
      <c r="N37" s="99" t="s">
        <v>46</v>
      </c>
      <c r="O37" s="110">
        <f>O36*35.31467</f>
        <v>28011066.523949999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296.8109</v>
      </c>
      <c r="M38" s="110">
        <f>MIN(M3:M34)</f>
        <v>27.2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11391.399686451614</v>
      </c>
      <c r="M44" s="118">
        <f>M37*(1+$L$43)</f>
        <v>32.833225806451615</v>
      </c>
    </row>
    <row r="45" spans="1:42" x14ac:dyDescent="0.2">
      <c r="K45" s="117" t="s">
        <v>59</v>
      </c>
      <c r="L45" s="118">
        <f>L37*(1-$L$43)</f>
        <v>9320.2361070967745</v>
      </c>
      <c r="M45" s="118">
        <f>M37*(1-$L$43)</f>
        <v>26.863548387096778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workbookViewId="0"/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229</v>
      </c>
      <c r="B3" s="53">
        <v>0.375</v>
      </c>
      <c r="C3" s="54">
        <v>2013</v>
      </c>
      <c r="D3" s="54">
        <v>6</v>
      </c>
      <c r="E3" s="54">
        <v>1</v>
      </c>
      <c r="F3" s="55">
        <v>18893</v>
      </c>
      <c r="G3" s="54">
        <v>0</v>
      </c>
      <c r="H3" s="55">
        <v>362819</v>
      </c>
      <c r="I3" s="54">
        <v>0</v>
      </c>
      <c r="J3" s="54">
        <v>6</v>
      </c>
      <c r="K3" s="54">
        <v>0</v>
      </c>
      <c r="L3" s="55">
        <v>313.7654</v>
      </c>
      <c r="M3" s="55">
        <v>30</v>
      </c>
      <c r="N3" s="56">
        <v>0</v>
      </c>
      <c r="O3" s="57">
        <v>185</v>
      </c>
      <c r="P3" s="58">
        <f>F4-F3</f>
        <v>185</v>
      </c>
      <c r="Q3" s="38">
        <v>1</v>
      </c>
      <c r="R3" s="59">
        <f>S3/4.1868</f>
        <v>8196.1578101891664</v>
      </c>
      <c r="S3" s="73">
        <f>'Mérida oeste'!F6*1000000</f>
        <v>34315.673519700002</v>
      </c>
      <c r="T3" s="60">
        <f>R3*0.11237</f>
        <v>921.00225313095666</v>
      </c>
      <c r="U3" s="61"/>
      <c r="V3" s="60">
        <f>O3</f>
        <v>185</v>
      </c>
      <c r="W3" s="62">
        <f>V3*35.31467</f>
        <v>6533.2139500000003</v>
      </c>
      <c r="X3" s="61"/>
      <c r="Y3" s="63">
        <f>V3*R3/1000000</f>
        <v>1.5162891948849957</v>
      </c>
      <c r="Z3" s="64">
        <f>S3*V3/1000000</f>
        <v>6.3483996011445001</v>
      </c>
      <c r="AA3" s="65">
        <f>W3*T3/1000000</f>
        <v>6.0171047681365977</v>
      </c>
      <c r="AE3" s="121" t="str">
        <f>RIGHT(F3,6)</f>
        <v>18893</v>
      </c>
      <c r="AF3" s="133"/>
      <c r="AG3" s="134"/>
      <c r="AH3" s="135"/>
      <c r="AI3" s="136">
        <f t="shared" ref="AI3:AI34" si="0">IFERROR(AE3*1,0)</f>
        <v>18893</v>
      </c>
      <c r="AJ3" s="137">
        <f>(AI3-AH3)</f>
        <v>18893</v>
      </c>
      <c r="AK3" s="122"/>
      <c r="AL3" s="138">
        <f>AH4-AH3</f>
        <v>0</v>
      </c>
      <c r="AM3" s="139">
        <f>AI4-AI3</f>
        <v>185</v>
      </c>
      <c r="AN3" s="140">
        <f>(AM3-AL3)</f>
        <v>185</v>
      </c>
      <c r="AO3" s="141">
        <f t="shared" ref="AO3:AO33" si="1">IFERROR(AN3/AM3,"")</f>
        <v>1</v>
      </c>
      <c r="AP3" s="122"/>
    </row>
    <row r="4" spans="1:42" x14ac:dyDescent="0.2">
      <c r="A4" s="66">
        <v>229</v>
      </c>
      <c r="B4" s="67">
        <v>0.375</v>
      </c>
      <c r="C4" s="68">
        <v>2013</v>
      </c>
      <c r="D4" s="68">
        <v>6</v>
      </c>
      <c r="E4" s="68">
        <v>2</v>
      </c>
      <c r="F4" s="69">
        <v>19078</v>
      </c>
      <c r="G4" s="68">
        <v>0</v>
      </c>
      <c r="H4" s="69">
        <v>362828</v>
      </c>
      <c r="I4" s="68">
        <v>0</v>
      </c>
      <c r="J4" s="68">
        <v>6</v>
      </c>
      <c r="K4" s="68">
        <v>0</v>
      </c>
      <c r="L4" s="69">
        <v>311.17899999999997</v>
      </c>
      <c r="M4" s="69">
        <v>28.8</v>
      </c>
      <c r="N4" s="70">
        <v>0</v>
      </c>
      <c r="O4" s="71">
        <v>599</v>
      </c>
      <c r="P4" s="58">
        <f t="shared" ref="P4:P33" si="2">F5-F4</f>
        <v>599</v>
      </c>
      <c r="Q4" s="38">
        <v>2</v>
      </c>
      <c r="R4" s="72">
        <f t="shared" ref="R4:R33" si="3">S4/4.1868</f>
        <v>8219.1810285659685</v>
      </c>
      <c r="S4" s="73">
        <f>'Mérida oeste'!F7*1000000</f>
        <v>34412.067130399999</v>
      </c>
      <c r="T4" s="74">
        <f>R4*0.11237</f>
        <v>923.58937217995788</v>
      </c>
      <c r="U4" s="61"/>
      <c r="V4" s="74">
        <f t="shared" ref="V4:V33" si="4">O4</f>
        <v>599</v>
      </c>
      <c r="W4" s="75">
        <f>V4*35.31467</f>
        <v>21153.48733</v>
      </c>
      <c r="X4" s="61"/>
      <c r="Y4" s="76">
        <f>V4*R4/1000000</f>
        <v>4.9232894361110153</v>
      </c>
      <c r="Z4" s="73">
        <f>S4*V4/1000000</f>
        <v>20.612828211109601</v>
      </c>
      <c r="AA4" s="74">
        <f>W4*T4/1000000</f>
        <v>19.537136082531394</v>
      </c>
      <c r="AE4" s="121" t="str">
        <f t="shared" ref="AE4:AE34" si="5">RIGHT(F4,6)</f>
        <v>19078</v>
      </c>
      <c r="AF4" s="142"/>
      <c r="AG4" s="143"/>
      <c r="AH4" s="144"/>
      <c r="AI4" s="145">
        <f t="shared" si="0"/>
        <v>19078</v>
      </c>
      <c r="AJ4" s="146">
        <f t="shared" ref="AJ4:AJ34" si="6">(AI4-AH4)</f>
        <v>19078</v>
      </c>
      <c r="AK4" s="122"/>
      <c r="AL4" s="138">
        <f t="shared" ref="AL4:AM33" si="7">AH5-AH4</f>
        <v>0</v>
      </c>
      <c r="AM4" s="147">
        <f t="shared" si="7"/>
        <v>599</v>
      </c>
      <c r="AN4" s="148">
        <f t="shared" ref="AN4:AN33" si="8">(AM4-AL4)</f>
        <v>599</v>
      </c>
      <c r="AO4" s="149">
        <f t="shared" si="1"/>
        <v>1</v>
      </c>
      <c r="AP4" s="122"/>
    </row>
    <row r="5" spans="1:42" x14ac:dyDescent="0.2">
      <c r="A5" s="66">
        <v>229</v>
      </c>
      <c r="B5" s="67">
        <v>0.375</v>
      </c>
      <c r="C5" s="68">
        <v>2013</v>
      </c>
      <c r="D5" s="68">
        <v>6</v>
      </c>
      <c r="E5" s="68">
        <v>3</v>
      </c>
      <c r="F5" s="69">
        <v>19677</v>
      </c>
      <c r="G5" s="68">
        <v>0</v>
      </c>
      <c r="H5" s="69">
        <v>362855</v>
      </c>
      <c r="I5" s="68">
        <v>0</v>
      </c>
      <c r="J5" s="68">
        <v>6</v>
      </c>
      <c r="K5" s="68">
        <v>0</v>
      </c>
      <c r="L5" s="69">
        <v>310.34800000000001</v>
      </c>
      <c r="M5" s="69">
        <v>28.3</v>
      </c>
      <c r="N5" s="70">
        <v>0</v>
      </c>
      <c r="O5" s="71">
        <v>5156</v>
      </c>
      <c r="P5" s="58">
        <f t="shared" si="2"/>
        <v>5156</v>
      </c>
      <c r="Q5" s="38">
        <v>3</v>
      </c>
      <c r="R5" s="72">
        <f t="shared" si="3"/>
        <v>8434.2971103945729</v>
      </c>
      <c r="S5" s="73">
        <f>'Mérida oeste'!F8*1000000</f>
        <v>35312.715141799999</v>
      </c>
      <c r="T5" s="74">
        <f t="shared" ref="T5:T33" si="9">R5*0.11237</f>
        <v>947.76196629503818</v>
      </c>
      <c r="U5" s="61"/>
      <c r="V5" s="74">
        <f t="shared" si="4"/>
        <v>5156</v>
      </c>
      <c r="W5" s="75">
        <f t="shared" ref="W5:W33" si="10">V5*35.31467</f>
        <v>182082.43852</v>
      </c>
      <c r="X5" s="61"/>
      <c r="Y5" s="76">
        <f t="shared" ref="Y5:Y33" si="11">V5*R5/1000000</f>
        <v>43.487235901194417</v>
      </c>
      <c r="Z5" s="73">
        <f t="shared" ref="Z5:Z33" si="12">S5*V5/1000000</f>
        <v>182.07235927112077</v>
      </c>
      <c r="AA5" s="74">
        <f t="shared" ref="AA5:AA33" si="13">W5*T5/1000000</f>
        <v>172.5708099595106</v>
      </c>
      <c r="AE5" s="121" t="str">
        <f t="shared" si="5"/>
        <v>19677</v>
      </c>
      <c r="AF5" s="142"/>
      <c r="AG5" s="143"/>
      <c r="AH5" s="144"/>
      <c r="AI5" s="145">
        <f t="shared" si="0"/>
        <v>19677</v>
      </c>
      <c r="AJ5" s="146">
        <f t="shared" si="6"/>
        <v>19677</v>
      </c>
      <c r="AK5" s="122"/>
      <c r="AL5" s="138">
        <f t="shared" si="7"/>
        <v>0</v>
      </c>
      <c r="AM5" s="147">
        <f t="shared" si="7"/>
        <v>5156</v>
      </c>
      <c r="AN5" s="148">
        <f t="shared" si="8"/>
        <v>5156</v>
      </c>
      <c r="AO5" s="149">
        <f t="shared" si="1"/>
        <v>1</v>
      </c>
      <c r="AP5" s="122"/>
    </row>
    <row r="6" spans="1:42" x14ac:dyDescent="0.2">
      <c r="A6" s="66">
        <v>229</v>
      </c>
      <c r="B6" s="67">
        <v>0.375</v>
      </c>
      <c r="C6" s="68">
        <v>2013</v>
      </c>
      <c r="D6" s="68">
        <v>6</v>
      </c>
      <c r="E6" s="68">
        <v>4</v>
      </c>
      <c r="F6" s="69">
        <v>24833</v>
      </c>
      <c r="G6" s="68">
        <v>0</v>
      </c>
      <c r="H6" s="69">
        <v>363101</v>
      </c>
      <c r="I6" s="68">
        <v>0</v>
      </c>
      <c r="J6" s="68">
        <v>6</v>
      </c>
      <c r="K6" s="68">
        <v>0</v>
      </c>
      <c r="L6" s="69">
        <v>300.12099999999998</v>
      </c>
      <c r="M6" s="69">
        <v>31.1</v>
      </c>
      <c r="N6" s="70">
        <v>0</v>
      </c>
      <c r="O6" s="71">
        <v>6530</v>
      </c>
      <c r="P6" s="58">
        <f t="shared" si="2"/>
        <v>6530</v>
      </c>
      <c r="Q6" s="38">
        <v>4</v>
      </c>
      <c r="R6" s="72">
        <f t="shared" si="3"/>
        <v>8403.6307991783688</v>
      </c>
      <c r="S6" s="73">
        <f>'Mérida oeste'!F9*1000000</f>
        <v>35184.321429999996</v>
      </c>
      <c r="T6" s="74">
        <f t="shared" si="9"/>
        <v>944.3159929036733</v>
      </c>
      <c r="U6" s="61"/>
      <c r="V6" s="74">
        <f t="shared" si="4"/>
        <v>6530</v>
      </c>
      <c r="W6" s="75">
        <f t="shared" si="10"/>
        <v>230604.79509999999</v>
      </c>
      <c r="X6" s="61"/>
      <c r="Y6" s="76">
        <f t="shared" si="11"/>
        <v>54.875709118634745</v>
      </c>
      <c r="Z6" s="73">
        <f t="shared" si="12"/>
        <v>229.75361893789997</v>
      </c>
      <c r="AA6" s="74">
        <f t="shared" si="13"/>
        <v>217.76379605320463</v>
      </c>
      <c r="AE6" s="121" t="str">
        <f t="shared" si="5"/>
        <v>24833</v>
      </c>
      <c r="AF6" s="142"/>
      <c r="AG6" s="143"/>
      <c r="AH6" s="144"/>
      <c r="AI6" s="145">
        <f t="shared" si="0"/>
        <v>24833</v>
      </c>
      <c r="AJ6" s="146">
        <f t="shared" si="6"/>
        <v>24833</v>
      </c>
      <c r="AK6" s="122"/>
      <c r="AL6" s="138">
        <f t="shared" si="7"/>
        <v>0</v>
      </c>
      <c r="AM6" s="147">
        <f t="shared" si="7"/>
        <v>6530</v>
      </c>
      <c r="AN6" s="148">
        <f t="shared" si="8"/>
        <v>6530</v>
      </c>
      <c r="AO6" s="149">
        <f t="shared" si="1"/>
        <v>1</v>
      </c>
      <c r="AP6" s="122"/>
    </row>
    <row r="7" spans="1:42" x14ac:dyDescent="0.2">
      <c r="A7" s="66">
        <v>229</v>
      </c>
      <c r="B7" s="67">
        <v>0.375</v>
      </c>
      <c r="C7" s="68">
        <v>2013</v>
      </c>
      <c r="D7" s="68">
        <v>6</v>
      </c>
      <c r="E7" s="68">
        <v>5</v>
      </c>
      <c r="F7" s="69">
        <v>31363</v>
      </c>
      <c r="G7" s="68">
        <v>0</v>
      </c>
      <c r="H7" s="69">
        <v>363411</v>
      </c>
      <c r="I7" s="68">
        <v>0</v>
      </c>
      <c r="J7" s="68">
        <v>6</v>
      </c>
      <c r="K7" s="68">
        <v>0</v>
      </c>
      <c r="L7" s="69">
        <v>300.892</v>
      </c>
      <c r="M7" s="69">
        <v>31.8</v>
      </c>
      <c r="N7" s="70">
        <v>0</v>
      </c>
      <c r="O7" s="71">
        <v>5160</v>
      </c>
      <c r="P7" s="58">
        <f t="shared" si="2"/>
        <v>5160</v>
      </c>
      <c r="Q7" s="38">
        <v>5</v>
      </c>
      <c r="R7" s="72">
        <f t="shared" si="3"/>
        <v>8443.6277222699919</v>
      </c>
      <c r="S7" s="73">
        <f>'Mérida oeste'!F10*1000000</f>
        <v>35351.780547599999</v>
      </c>
      <c r="T7" s="74">
        <f t="shared" si="9"/>
        <v>948.81044715147891</v>
      </c>
      <c r="U7" s="61"/>
      <c r="V7" s="74">
        <f t="shared" si="4"/>
        <v>5160</v>
      </c>
      <c r="W7" s="75">
        <f t="shared" si="10"/>
        <v>182223.6972</v>
      </c>
      <c r="X7" s="61"/>
      <c r="Y7" s="76">
        <f t="shared" si="11"/>
        <v>43.569119046913151</v>
      </c>
      <c r="Z7" s="73">
        <f t="shared" si="12"/>
        <v>182.41518762561597</v>
      </c>
      <c r="AA7" s="74">
        <f t="shared" si="13"/>
        <v>172.89574762192768</v>
      </c>
      <c r="AE7" s="121" t="str">
        <f t="shared" si="5"/>
        <v>31363</v>
      </c>
      <c r="AF7" s="142"/>
      <c r="AG7" s="143"/>
      <c r="AH7" s="144"/>
      <c r="AI7" s="145">
        <f t="shared" si="0"/>
        <v>31363</v>
      </c>
      <c r="AJ7" s="146">
        <f t="shared" si="6"/>
        <v>31363</v>
      </c>
      <c r="AK7" s="122"/>
      <c r="AL7" s="138">
        <f t="shared" si="7"/>
        <v>0</v>
      </c>
      <c r="AM7" s="147">
        <f t="shared" si="7"/>
        <v>5160</v>
      </c>
      <c r="AN7" s="148">
        <f t="shared" si="8"/>
        <v>5160</v>
      </c>
      <c r="AO7" s="149">
        <f t="shared" si="1"/>
        <v>1</v>
      </c>
      <c r="AP7" s="122"/>
    </row>
    <row r="8" spans="1:42" x14ac:dyDescent="0.2">
      <c r="A8" s="66">
        <v>229</v>
      </c>
      <c r="B8" s="67">
        <v>0.375</v>
      </c>
      <c r="C8" s="68">
        <v>2013</v>
      </c>
      <c r="D8" s="68">
        <v>6</v>
      </c>
      <c r="E8" s="68">
        <v>6</v>
      </c>
      <c r="F8" s="69">
        <v>36523</v>
      </c>
      <c r="G8" s="68">
        <v>0</v>
      </c>
      <c r="H8" s="69">
        <v>363658</v>
      </c>
      <c r="I8" s="68">
        <v>0</v>
      </c>
      <c r="J8" s="68">
        <v>6</v>
      </c>
      <c r="K8" s="68">
        <v>0</v>
      </c>
      <c r="L8" s="69">
        <v>300.113</v>
      </c>
      <c r="M8" s="69">
        <v>31.9</v>
      </c>
      <c r="N8" s="70">
        <v>0</v>
      </c>
      <c r="O8" s="71">
        <v>4047</v>
      </c>
      <c r="P8" s="58">
        <f t="shared" si="2"/>
        <v>4047</v>
      </c>
      <c r="Q8" s="38">
        <v>6</v>
      </c>
      <c r="R8" s="72">
        <f t="shared" si="3"/>
        <v>8479.855482038789</v>
      </c>
      <c r="S8" s="73">
        <f>'Mérida oeste'!F11*1000000</f>
        <v>35503.458932200003</v>
      </c>
      <c r="T8" s="74">
        <f t="shared" si="9"/>
        <v>952.88136051669869</v>
      </c>
      <c r="U8" s="61"/>
      <c r="V8" s="74">
        <f t="shared" si="4"/>
        <v>4047</v>
      </c>
      <c r="W8" s="75">
        <f t="shared" si="10"/>
        <v>142918.46948999999</v>
      </c>
      <c r="X8" s="61"/>
      <c r="Y8" s="76">
        <f t="shared" si="11"/>
        <v>34.317975135810975</v>
      </c>
      <c r="Z8" s="73">
        <f t="shared" si="12"/>
        <v>143.68249829861341</v>
      </c>
      <c r="AA8" s="74">
        <f t="shared" si="13"/>
        <v>136.18434565059547</v>
      </c>
      <c r="AE8" s="121" t="str">
        <f t="shared" si="5"/>
        <v>36523</v>
      </c>
      <c r="AF8" s="142"/>
      <c r="AG8" s="143"/>
      <c r="AH8" s="144"/>
      <c r="AI8" s="145">
        <f t="shared" si="0"/>
        <v>36523</v>
      </c>
      <c r="AJ8" s="146">
        <f t="shared" si="6"/>
        <v>36523</v>
      </c>
      <c r="AK8" s="122"/>
      <c r="AL8" s="138">
        <f t="shared" si="7"/>
        <v>0</v>
      </c>
      <c r="AM8" s="147">
        <f t="shared" si="7"/>
        <v>4047</v>
      </c>
      <c r="AN8" s="148">
        <f t="shared" si="8"/>
        <v>4047</v>
      </c>
      <c r="AO8" s="149">
        <f t="shared" si="1"/>
        <v>1</v>
      </c>
      <c r="AP8" s="122"/>
    </row>
    <row r="9" spans="1:42" x14ac:dyDescent="0.2">
      <c r="A9" s="66">
        <v>229</v>
      </c>
      <c r="B9" s="67">
        <v>0.375</v>
      </c>
      <c r="C9" s="68">
        <v>2013</v>
      </c>
      <c r="D9" s="68">
        <v>6</v>
      </c>
      <c r="E9" s="68">
        <v>7</v>
      </c>
      <c r="F9" s="69">
        <v>40570</v>
      </c>
      <c r="G9" s="68">
        <v>0</v>
      </c>
      <c r="H9" s="69">
        <v>363851</v>
      </c>
      <c r="I9" s="68">
        <v>0</v>
      </c>
      <c r="J9" s="68">
        <v>6</v>
      </c>
      <c r="K9" s="68">
        <v>0</v>
      </c>
      <c r="L9" s="69">
        <v>302.05700000000002</v>
      </c>
      <c r="M9" s="69">
        <v>31.7</v>
      </c>
      <c r="N9" s="70">
        <v>0</v>
      </c>
      <c r="O9" s="71">
        <v>4086</v>
      </c>
      <c r="P9" s="58">
        <f t="shared" si="2"/>
        <v>4086</v>
      </c>
      <c r="Q9" s="38">
        <v>7</v>
      </c>
      <c r="R9" s="72">
        <f t="shared" si="3"/>
        <v>8453.6510041798047</v>
      </c>
      <c r="S9" s="73">
        <f>'Mérida oeste'!F12*1000000</f>
        <v>35393.746024300002</v>
      </c>
      <c r="T9" s="74">
        <f t="shared" si="9"/>
        <v>949.9367633396846</v>
      </c>
      <c r="U9" s="61"/>
      <c r="V9" s="74">
        <f t="shared" si="4"/>
        <v>4086</v>
      </c>
      <c r="W9" s="75">
        <f t="shared" si="10"/>
        <v>144295.74161999999</v>
      </c>
      <c r="X9" s="61"/>
      <c r="Y9" s="76">
        <f t="shared" si="11"/>
        <v>34.541618003078682</v>
      </c>
      <c r="Z9" s="73">
        <f t="shared" si="12"/>
        <v>144.61884625528981</v>
      </c>
      <c r="AA9" s="74">
        <f t="shared" si="13"/>
        <v>137.0718297582022</v>
      </c>
      <c r="AE9" s="121" t="str">
        <f t="shared" si="5"/>
        <v>40570</v>
      </c>
      <c r="AF9" s="142"/>
      <c r="AG9" s="143"/>
      <c r="AH9" s="144"/>
      <c r="AI9" s="145">
        <f t="shared" si="0"/>
        <v>40570</v>
      </c>
      <c r="AJ9" s="146">
        <f t="shared" si="6"/>
        <v>40570</v>
      </c>
      <c r="AK9" s="122"/>
      <c r="AL9" s="138">
        <f t="shared" si="7"/>
        <v>0</v>
      </c>
      <c r="AM9" s="147">
        <f t="shared" si="7"/>
        <v>4086</v>
      </c>
      <c r="AN9" s="148">
        <f t="shared" si="8"/>
        <v>4086</v>
      </c>
      <c r="AO9" s="149">
        <f t="shared" si="1"/>
        <v>1</v>
      </c>
      <c r="AP9" s="122"/>
    </row>
    <row r="10" spans="1:42" x14ac:dyDescent="0.2">
      <c r="A10" s="66">
        <v>229</v>
      </c>
      <c r="B10" s="67">
        <v>0.375</v>
      </c>
      <c r="C10" s="68">
        <v>2013</v>
      </c>
      <c r="D10" s="68">
        <v>6</v>
      </c>
      <c r="E10" s="68">
        <v>8</v>
      </c>
      <c r="F10" s="69">
        <v>44656</v>
      </c>
      <c r="G10" s="68">
        <v>0</v>
      </c>
      <c r="H10" s="69">
        <v>364044</v>
      </c>
      <c r="I10" s="68">
        <v>0</v>
      </c>
      <c r="J10" s="68">
        <v>6</v>
      </c>
      <c r="K10" s="68">
        <v>0</v>
      </c>
      <c r="L10" s="69">
        <v>302.30200000000002</v>
      </c>
      <c r="M10" s="69">
        <v>30.4</v>
      </c>
      <c r="N10" s="70">
        <v>0</v>
      </c>
      <c r="O10" s="71">
        <v>1770</v>
      </c>
      <c r="P10" s="58">
        <f t="shared" si="2"/>
        <v>1770</v>
      </c>
      <c r="Q10" s="38">
        <v>8</v>
      </c>
      <c r="R10" s="72">
        <f t="shared" si="3"/>
        <v>8662.7266398681568</v>
      </c>
      <c r="S10" s="73">
        <f>'Mérida oeste'!F13*1000000</f>
        <v>36269.103895799999</v>
      </c>
      <c r="T10" s="74">
        <f t="shared" si="9"/>
        <v>973.43059252198475</v>
      </c>
      <c r="U10" s="61"/>
      <c r="V10" s="74">
        <f t="shared" si="4"/>
        <v>1770</v>
      </c>
      <c r="W10" s="75">
        <f t="shared" si="10"/>
        <v>62506.965899999996</v>
      </c>
      <c r="X10" s="61"/>
      <c r="Y10" s="76">
        <f t="shared" si="11"/>
        <v>15.333026152566639</v>
      </c>
      <c r="Z10" s="73">
        <f t="shared" si="12"/>
        <v>64.196313895566007</v>
      </c>
      <c r="AA10" s="74">
        <f t="shared" si="13"/>
        <v>60.846192852788491</v>
      </c>
      <c r="AE10" s="121" t="str">
        <f t="shared" si="5"/>
        <v>44656</v>
      </c>
      <c r="AF10" s="142"/>
      <c r="AG10" s="143"/>
      <c r="AH10" s="144"/>
      <c r="AI10" s="145">
        <f t="shared" si="0"/>
        <v>44656</v>
      </c>
      <c r="AJ10" s="146">
        <f t="shared" si="6"/>
        <v>44656</v>
      </c>
      <c r="AK10" s="122"/>
      <c r="AL10" s="138">
        <f t="shared" si="7"/>
        <v>0</v>
      </c>
      <c r="AM10" s="147">
        <f t="shared" si="7"/>
        <v>1770</v>
      </c>
      <c r="AN10" s="148">
        <f t="shared" si="8"/>
        <v>1770</v>
      </c>
      <c r="AO10" s="149">
        <f t="shared" si="1"/>
        <v>1</v>
      </c>
      <c r="AP10" s="122"/>
    </row>
    <row r="11" spans="1:42" x14ac:dyDescent="0.2">
      <c r="A11" s="66">
        <v>229</v>
      </c>
      <c r="B11" s="67">
        <v>0.375</v>
      </c>
      <c r="C11" s="68">
        <v>2013</v>
      </c>
      <c r="D11" s="68">
        <v>6</v>
      </c>
      <c r="E11" s="68">
        <v>9</v>
      </c>
      <c r="F11" s="69">
        <v>46426</v>
      </c>
      <c r="G11" s="68">
        <v>0</v>
      </c>
      <c r="H11" s="69">
        <v>364127</v>
      </c>
      <c r="I11" s="68">
        <v>0</v>
      </c>
      <c r="J11" s="68">
        <v>6</v>
      </c>
      <c r="K11" s="68">
        <v>0</v>
      </c>
      <c r="L11" s="69">
        <v>306.70499999999998</v>
      </c>
      <c r="M11" s="69">
        <v>28.2</v>
      </c>
      <c r="N11" s="70">
        <v>0</v>
      </c>
      <c r="O11" s="71">
        <v>576</v>
      </c>
      <c r="P11" s="58">
        <f t="shared" si="2"/>
        <v>576</v>
      </c>
      <c r="Q11" s="38">
        <v>9</v>
      </c>
      <c r="R11" s="77">
        <f t="shared" si="3"/>
        <v>8840.3387653339068</v>
      </c>
      <c r="S11" s="73">
        <f>'Mérida oeste'!F14*1000000</f>
        <v>37012.730342700001</v>
      </c>
      <c r="T11" s="74">
        <f t="shared" si="9"/>
        <v>993.3888670605711</v>
      </c>
      <c r="V11" s="78">
        <f t="shared" si="4"/>
        <v>576</v>
      </c>
      <c r="W11" s="79">
        <f t="shared" si="10"/>
        <v>20341.249919999998</v>
      </c>
      <c r="Y11" s="76">
        <f t="shared" si="11"/>
        <v>5.0920351288323298</v>
      </c>
      <c r="Z11" s="73">
        <f t="shared" si="12"/>
        <v>21.319332677395202</v>
      </c>
      <c r="AA11" s="74">
        <f t="shared" si="13"/>
        <v>20.206771212624734</v>
      </c>
      <c r="AE11" s="121" t="str">
        <f t="shared" si="5"/>
        <v>46426</v>
      </c>
      <c r="AF11" s="142"/>
      <c r="AG11" s="143"/>
      <c r="AH11" s="144"/>
      <c r="AI11" s="145">
        <f t="shared" si="0"/>
        <v>46426</v>
      </c>
      <c r="AJ11" s="146">
        <f t="shared" si="6"/>
        <v>46426</v>
      </c>
      <c r="AK11" s="122"/>
      <c r="AL11" s="138">
        <f t="shared" si="7"/>
        <v>0</v>
      </c>
      <c r="AM11" s="147">
        <f t="shared" si="7"/>
        <v>576</v>
      </c>
      <c r="AN11" s="148">
        <f t="shared" si="8"/>
        <v>576</v>
      </c>
      <c r="AO11" s="149">
        <f t="shared" si="1"/>
        <v>1</v>
      </c>
      <c r="AP11" s="122"/>
    </row>
    <row r="12" spans="1:42" x14ac:dyDescent="0.2">
      <c r="A12" s="66">
        <v>229</v>
      </c>
      <c r="B12" s="67">
        <v>0.375</v>
      </c>
      <c r="C12" s="68">
        <v>2013</v>
      </c>
      <c r="D12" s="68">
        <v>6</v>
      </c>
      <c r="E12" s="68">
        <v>10</v>
      </c>
      <c r="F12" s="69">
        <v>47002</v>
      </c>
      <c r="G12" s="68">
        <v>0</v>
      </c>
      <c r="H12" s="69">
        <v>364154</v>
      </c>
      <c r="I12" s="68">
        <v>0</v>
      </c>
      <c r="J12" s="68">
        <v>6</v>
      </c>
      <c r="K12" s="68">
        <v>0</v>
      </c>
      <c r="L12" s="69">
        <v>305.71800000000002</v>
      </c>
      <c r="M12" s="69">
        <v>30.3</v>
      </c>
      <c r="N12" s="70">
        <v>0</v>
      </c>
      <c r="O12" s="71">
        <v>4833</v>
      </c>
      <c r="P12" s="58">
        <f t="shared" si="2"/>
        <v>4833</v>
      </c>
      <c r="Q12" s="38">
        <v>10</v>
      </c>
      <c r="R12" s="77">
        <f t="shared" si="3"/>
        <v>8909.5991407041165</v>
      </c>
      <c r="S12" s="73">
        <f>'Mérida oeste'!F15*1000000</f>
        <v>37302.709682299996</v>
      </c>
      <c r="T12" s="74">
        <f t="shared" si="9"/>
        <v>1001.1716554409215</v>
      </c>
      <c r="V12" s="78">
        <f t="shared" si="4"/>
        <v>4833</v>
      </c>
      <c r="W12" s="79">
        <f t="shared" si="10"/>
        <v>170675.80011000001</v>
      </c>
      <c r="Y12" s="76">
        <f t="shared" si="11"/>
        <v>43.060092647022991</v>
      </c>
      <c r="Z12" s="73">
        <f t="shared" si="12"/>
        <v>180.28399589455586</v>
      </c>
      <c r="AA12" s="74">
        <f t="shared" si="13"/>
        <v>170.87577333983253</v>
      </c>
      <c r="AE12" s="121" t="str">
        <f t="shared" si="5"/>
        <v>47002</v>
      </c>
      <c r="AF12" s="142"/>
      <c r="AG12" s="143"/>
      <c r="AH12" s="144"/>
      <c r="AI12" s="145">
        <f t="shared" si="0"/>
        <v>47002</v>
      </c>
      <c r="AJ12" s="146">
        <f t="shared" si="6"/>
        <v>47002</v>
      </c>
      <c r="AK12" s="122"/>
      <c r="AL12" s="138">
        <f t="shared" si="7"/>
        <v>0</v>
      </c>
      <c r="AM12" s="147">
        <f t="shared" si="7"/>
        <v>4833</v>
      </c>
      <c r="AN12" s="148">
        <f t="shared" si="8"/>
        <v>4833</v>
      </c>
      <c r="AO12" s="149">
        <f t="shared" si="1"/>
        <v>1</v>
      </c>
      <c r="AP12" s="122"/>
    </row>
    <row r="13" spans="1:42" x14ac:dyDescent="0.2">
      <c r="A13" s="66">
        <v>229</v>
      </c>
      <c r="B13" s="67">
        <v>0.375</v>
      </c>
      <c r="C13" s="68">
        <v>2013</v>
      </c>
      <c r="D13" s="68">
        <v>6</v>
      </c>
      <c r="E13" s="68">
        <v>11</v>
      </c>
      <c r="F13" s="69">
        <v>51835</v>
      </c>
      <c r="G13" s="68">
        <v>0</v>
      </c>
      <c r="H13" s="69">
        <v>364383</v>
      </c>
      <c r="I13" s="68">
        <v>0</v>
      </c>
      <c r="J13" s="68">
        <v>6</v>
      </c>
      <c r="K13" s="68">
        <v>0</v>
      </c>
      <c r="L13" s="69">
        <v>302.072</v>
      </c>
      <c r="M13" s="69">
        <v>31.4</v>
      </c>
      <c r="N13" s="70">
        <v>0</v>
      </c>
      <c r="O13" s="71">
        <v>2464</v>
      </c>
      <c r="P13" s="58">
        <f t="shared" si="2"/>
        <v>2464</v>
      </c>
      <c r="Q13" s="38">
        <v>11</v>
      </c>
      <c r="R13" s="77">
        <f t="shared" si="3"/>
        <v>8487.9177358125526</v>
      </c>
      <c r="S13" s="73">
        <f>'Mérida oeste'!F16*1000000</f>
        <v>35537.213976299994</v>
      </c>
      <c r="T13" s="74">
        <f t="shared" si="9"/>
        <v>953.78731597325657</v>
      </c>
      <c r="V13" s="78">
        <f t="shared" si="4"/>
        <v>2464</v>
      </c>
      <c r="W13" s="79">
        <f t="shared" si="10"/>
        <v>87015.346879999997</v>
      </c>
      <c r="Y13" s="76">
        <f t="shared" si="11"/>
        <v>20.914229301042127</v>
      </c>
      <c r="Z13" s="73">
        <f t="shared" si="12"/>
        <v>87.563695237603184</v>
      </c>
      <c r="AA13" s="74">
        <f t="shared" si="13"/>
        <v>82.994134149157077</v>
      </c>
      <c r="AE13" s="121" t="str">
        <f t="shared" si="5"/>
        <v>51835</v>
      </c>
      <c r="AF13" s="142"/>
      <c r="AG13" s="143"/>
      <c r="AH13" s="144"/>
      <c r="AI13" s="145">
        <f t="shared" si="0"/>
        <v>51835</v>
      </c>
      <c r="AJ13" s="146">
        <f t="shared" si="6"/>
        <v>51835</v>
      </c>
      <c r="AK13" s="122"/>
      <c r="AL13" s="138">
        <f t="shared" si="7"/>
        <v>0</v>
      </c>
      <c r="AM13" s="147">
        <f t="shared" si="7"/>
        <v>2464</v>
      </c>
      <c r="AN13" s="148">
        <f t="shared" si="8"/>
        <v>2464</v>
      </c>
      <c r="AO13" s="149">
        <f t="shared" si="1"/>
        <v>1</v>
      </c>
      <c r="AP13" s="122"/>
    </row>
    <row r="14" spans="1:42" x14ac:dyDescent="0.2">
      <c r="A14" s="66">
        <v>229</v>
      </c>
      <c r="B14" s="67">
        <v>0.375</v>
      </c>
      <c r="C14" s="68">
        <v>2013</v>
      </c>
      <c r="D14" s="68">
        <v>6</v>
      </c>
      <c r="E14" s="68">
        <v>12</v>
      </c>
      <c r="F14" s="69">
        <v>54299</v>
      </c>
      <c r="G14" s="68">
        <v>0</v>
      </c>
      <c r="H14" s="69">
        <v>364501</v>
      </c>
      <c r="I14" s="68">
        <v>0</v>
      </c>
      <c r="J14" s="68">
        <v>6</v>
      </c>
      <c r="K14" s="68">
        <v>0</v>
      </c>
      <c r="L14" s="69">
        <v>302.29399999999998</v>
      </c>
      <c r="M14" s="69">
        <v>30.7</v>
      </c>
      <c r="N14" s="70">
        <v>0</v>
      </c>
      <c r="O14" s="71">
        <v>4407</v>
      </c>
      <c r="P14" s="58">
        <f t="shared" si="2"/>
        <v>4407</v>
      </c>
      <c r="Q14" s="38">
        <v>12</v>
      </c>
      <c r="R14" s="77">
        <f t="shared" si="3"/>
        <v>8572.255057609631</v>
      </c>
      <c r="S14" s="73">
        <f>'Mérida oeste'!F17*1000000</f>
        <v>35890.317475200005</v>
      </c>
      <c r="T14" s="74">
        <f t="shared" si="9"/>
        <v>963.26430082359423</v>
      </c>
      <c r="V14" s="78">
        <f t="shared" si="4"/>
        <v>4407</v>
      </c>
      <c r="W14" s="79">
        <f t="shared" si="10"/>
        <v>155631.75068999999</v>
      </c>
      <c r="Y14" s="76">
        <f t="shared" si="11"/>
        <v>37.777928038885648</v>
      </c>
      <c r="Z14" s="73">
        <f t="shared" si="12"/>
        <v>158.16862911320641</v>
      </c>
      <c r="AA14" s="74">
        <f t="shared" si="13"/>
        <v>149.91450951435476</v>
      </c>
      <c r="AE14" s="121" t="str">
        <f t="shared" si="5"/>
        <v>54299</v>
      </c>
      <c r="AF14" s="142"/>
      <c r="AG14" s="143"/>
      <c r="AH14" s="144"/>
      <c r="AI14" s="145">
        <f t="shared" si="0"/>
        <v>54299</v>
      </c>
      <c r="AJ14" s="146">
        <f t="shared" si="6"/>
        <v>54299</v>
      </c>
      <c r="AK14" s="122"/>
      <c r="AL14" s="138">
        <f t="shared" si="7"/>
        <v>0</v>
      </c>
      <c r="AM14" s="147">
        <f t="shared" si="7"/>
        <v>4407</v>
      </c>
      <c r="AN14" s="148">
        <f t="shared" si="8"/>
        <v>4407</v>
      </c>
      <c r="AO14" s="149">
        <f t="shared" si="1"/>
        <v>1</v>
      </c>
      <c r="AP14" s="122"/>
    </row>
    <row r="15" spans="1:42" x14ac:dyDescent="0.2">
      <c r="A15" s="66">
        <v>229</v>
      </c>
      <c r="B15" s="67">
        <v>0.375</v>
      </c>
      <c r="C15" s="68">
        <v>2013</v>
      </c>
      <c r="D15" s="68">
        <v>6</v>
      </c>
      <c r="E15" s="68">
        <v>13</v>
      </c>
      <c r="F15" s="69">
        <v>58706</v>
      </c>
      <c r="G15" s="68">
        <v>0</v>
      </c>
      <c r="H15" s="69">
        <v>364711</v>
      </c>
      <c r="I15" s="68">
        <v>0</v>
      </c>
      <c r="J15" s="68">
        <v>6</v>
      </c>
      <c r="K15" s="68">
        <v>0</v>
      </c>
      <c r="L15" s="69">
        <v>301.06200000000001</v>
      </c>
      <c r="M15" s="69">
        <v>32</v>
      </c>
      <c r="N15" s="70">
        <v>0</v>
      </c>
      <c r="O15" s="71">
        <v>3872</v>
      </c>
      <c r="P15" s="58">
        <f t="shared" si="2"/>
        <v>3872</v>
      </c>
      <c r="Q15" s="38">
        <v>13</v>
      </c>
      <c r="R15" s="77">
        <f t="shared" si="3"/>
        <v>8452.412363117417</v>
      </c>
      <c r="S15" s="73">
        <f>'Mérida oeste'!F18*1000000</f>
        <v>35388.560081900003</v>
      </c>
      <c r="T15" s="74">
        <f t="shared" si="9"/>
        <v>949.79757724350418</v>
      </c>
      <c r="V15" s="78">
        <f t="shared" si="4"/>
        <v>3872</v>
      </c>
      <c r="W15" s="79">
        <f t="shared" si="10"/>
        <v>136738.40224</v>
      </c>
      <c r="Y15" s="76">
        <f t="shared" si="11"/>
        <v>32.727740669990638</v>
      </c>
      <c r="Z15" s="73">
        <f t="shared" si="12"/>
        <v>137.02450463711682</v>
      </c>
      <c r="AA15" s="74">
        <f t="shared" si="13"/>
        <v>129.87380316369973</v>
      </c>
      <c r="AE15" s="121" t="str">
        <f t="shared" si="5"/>
        <v>58706</v>
      </c>
      <c r="AF15" s="142"/>
      <c r="AG15" s="143"/>
      <c r="AH15" s="144"/>
      <c r="AI15" s="145">
        <f t="shared" si="0"/>
        <v>58706</v>
      </c>
      <c r="AJ15" s="146">
        <f t="shared" si="6"/>
        <v>58706</v>
      </c>
      <c r="AK15" s="122"/>
      <c r="AL15" s="138">
        <f t="shared" si="7"/>
        <v>0</v>
      </c>
      <c r="AM15" s="147">
        <f t="shared" si="7"/>
        <v>3872</v>
      </c>
      <c r="AN15" s="148">
        <f t="shared" si="8"/>
        <v>3872</v>
      </c>
      <c r="AO15" s="149">
        <f t="shared" si="1"/>
        <v>1</v>
      </c>
      <c r="AP15" s="122"/>
    </row>
    <row r="16" spans="1:42" x14ac:dyDescent="0.2">
      <c r="A16" s="66">
        <v>229</v>
      </c>
      <c r="B16" s="67">
        <v>0.375</v>
      </c>
      <c r="C16" s="68">
        <v>2013</v>
      </c>
      <c r="D16" s="68">
        <v>6</v>
      </c>
      <c r="E16" s="68">
        <v>14</v>
      </c>
      <c r="F16" s="69">
        <v>62578</v>
      </c>
      <c r="G16" s="68">
        <v>0</v>
      </c>
      <c r="H16" s="69">
        <v>364896</v>
      </c>
      <c r="I16" s="68">
        <v>0</v>
      </c>
      <c r="J16" s="68">
        <v>6</v>
      </c>
      <c r="K16" s="68">
        <v>0</v>
      </c>
      <c r="L16" s="69">
        <v>301.73</v>
      </c>
      <c r="M16" s="69">
        <v>30.9</v>
      </c>
      <c r="N16" s="70">
        <v>0</v>
      </c>
      <c r="O16" s="71">
        <v>4728</v>
      </c>
      <c r="P16" s="58">
        <f t="shared" si="2"/>
        <v>4728</v>
      </c>
      <c r="Q16" s="38">
        <v>14</v>
      </c>
      <c r="R16" s="77">
        <f t="shared" si="3"/>
        <v>8522.0082235119899</v>
      </c>
      <c r="S16" s="73">
        <f>'Mérida oeste'!F19*1000000</f>
        <v>35679.9440302</v>
      </c>
      <c r="T16" s="74">
        <f t="shared" si="9"/>
        <v>957.61806407604229</v>
      </c>
      <c r="V16" s="78">
        <f t="shared" si="4"/>
        <v>4728</v>
      </c>
      <c r="W16" s="79">
        <f t="shared" si="10"/>
        <v>166967.75975999999</v>
      </c>
      <c r="Y16" s="76">
        <f t="shared" si="11"/>
        <v>40.292054880764688</v>
      </c>
      <c r="Z16" s="73">
        <f t="shared" si="12"/>
        <v>168.69477537478559</v>
      </c>
      <c r="AA16" s="74">
        <f t="shared" si="13"/>
        <v>159.8913428644849</v>
      </c>
      <c r="AE16" s="121" t="str">
        <f t="shared" si="5"/>
        <v>62578</v>
      </c>
      <c r="AF16" s="142"/>
      <c r="AG16" s="143"/>
      <c r="AH16" s="144"/>
      <c r="AI16" s="145">
        <f t="shared" si="0"/>
        <v>62578</v>
      </c>
      <c r="AJ16" s="146">
        <f t="shared" si="6"/>
        <v>62578</v>
      </c>
      <c r="AK16" s="122"/>
      <c r="AL16" s="138">
        <f t="shared" si="7"/>
        <v>0</v>
      </c>
      <c r="AM16" s="147">
        <f t="shared" si="7"/>
        <v>4728</v>
      </c>
      <c r="AN16" s="148">
        <f t="shared" si="8"/>
        <v>4728</v>
      </c>
      <c r="AO16" s="149">
        <f t="shared" si="1"/>
        <v>1</v>
      </c>
      <c r="AP16" s="122"/>
    </row>
    <row r="17" spans="1:42" x14ac:dyDescent="0.2">
      <c r="A17" s="66">
        <v>229</v>
      </c>
      <c r="B17" s="67">
        <v>0.375</v>
      </c>
      <c r="C17" s="68">
        <v>2013</v>
      </c>
      <c r="D17" s="68">
        <v>6</v>
      </c>
      <c r="E17" s="68">
        <v>15</v>
      </c>
      <c r="F17" s="69">
        <v>67306</v>
      </c>
      <c r="G17" s="68">
        <v>0</v>
      </c>
      <c r="H17" s="69">
        <v>365120</v>
      </c>
      <c r="I17" s="68">
        <v>0</v>
      </c>
      <c r="J17" s="68">
        <v>6</v>
      </c>
      <c r="K17" s="68">
        <v>0</v>
      </c>
      <c r="L17" s="69">
        <v>303.24700000000001</v>
      </c>
      <c r="M17" s="69">
        <v>32.1</v>
      </c>
      <c r="N17" s="70">
        <v>0</v>
      </c>
      <c r="O17" s="71">
        <v>1720</v>
      </c>
      <c r="P17" s="58">
        <f t="shared" si="2"/>
        <v>1720</v>
      </c>
      <c r="Q17" s="38">
        <v>15</v>
      </c>
      <c r="R17" s="77">
        <f t="shared" si="3"/>
        <v>8555.6828113117408</v>
      </c>
      <c r="S17" s="73">
        <f>'Mérida oeste'!F20*1000000</f>
        <v>35820.932794399996</v>
      </c>
      <c r="T17" s="74">
        <f t="shared" si="9"/>
        <v>961.40207750710033</v>
      </c>
      <c r="V17" s="78">
        <f t="shared" si="4"/>
        <v>1720</v>
      </c>
      <c r="W17" s="79">
        <f t="shared" si="10"/>
        <v>60741.232400000001</v>
      </c>
      <c r="Y17" s="76">
        <f t="shared" si="11"/>
        <v>14.715774435456193</v>
      </c>
      <c r="Z17" s="73">
        <f t="shared" si="12"/>
        <v>61.612004406367994</v>
      </c>
      <c r="AA17" s="74">
        <f t="shared" si="13"/>
        <v>58.396747019701593</v>
      </c>
      <c r="AE17" s="121" t="str">
        <f t="shared" si="5"/>
        <v>67306</v>
      </c>
      <c r="AF17" s="142"/>
      <c r="AG17" s="143"/>
      <c r="AH17" s="144"/>
      <c r="AI17" s="145">
        <f t="shared" si="0"/>
        <v>67306</v>
      </c>
      <c r="AJ17" s="146">
        <f t="shared" si="6"/>
        <v>67306</v>
      </c>
      <c r="AK17" s="122"/>
      <c r="AL17" s="138">
        <f t="shared" si="7"/>
        <v>0</v>
      </c>
      <c r="AM17" s="147">
        <f t="shared" si="7"/>
        <v>1720</v>
      </c>
      <c r="AN17" s="148">
        <f t="shared" si="8"/>
        <v>1720</v>
      </c>
      <c r="AO17" s="149">
        <f t="shared" si="1"/>
        <v>1</v>
      </c>
      <c r="AP17" s="122"/>
    </row>
    <row r="18" spans="1:42" x14ac:dyDescent="0.2">
      <c r="A18" s="66">
        <v>229</v>
      </c>
      <c r="B18" s="67">
        <v>0.375</v>
      </c>
      <c r="C18" s="68">
        <v>2013</v>
      </c>
      <c r="D18" s="68">
        <v>6</v>
      </c>
      <c r="E18" s="68">
        <v>16</v>
      </c>
      <c r="F18" s="69">
        <v>69026</v>
      </c>
      <c r="G18" s="68">
        <v>0</v>
      </c>
      <c r="H18" s="69">
        <v>365201</v>
      </c>
      <c r="I18" s="68">
        <v>0</v>
      </c>
      <c r="J18" s="68">
        <v>6</v>
      </c>
      <c r="K18" s="68">
        <v>0</v>
      </c>
      <c r="L18" s="69">
        <v>311.72199999999998</v>
      </c>
      <c r="M18" s="69">
        <v>30.8</v>
      </c>
      <c r="N18" s="70">
        <v>0</v>
      </c>
      <c r="O18" s="71">
        <v>157</v>
      </c>
      <c r="P18" s="58">
        <f t="shared" si="2"/>
        <v>157</v>
      </c>
      <c r="Q18" s="38">
        <v>16</v>
      </c>
      <c r="R18" s="77">
        <f t="shared" si="3"/>
        <v>8617.3109800802522</v>
      </c>
      <c r="S18" s="73">
        <f>'Mérida oeste'!F21*1000000</f>
        <v>36078.957611400001</v>
      </c>
      <c r="T18" s="74">
        <f t="shared" si="9"/>
        <v>968.32723483161794</v>
      </c>
      <c r="V18" s="78">
        <f t="shared" si="4"/>
        <v>157</v>
      </c>
      <c r="W18" s="79">
        <f t="shared" si="10"/>
        <v>5544.40319</v>
      </c>
      <c r="Y18" s="76">
        <f t="shared" si="11"/>
        <v>1.3529178238725996</v>
      </c>
      <c r="Z18" s="73">
        <f t="shared" si="12"/>
        <v>5.6643963449898003</v>
      </c>
      <c r="AA18" s="74">
        <f t="shared" si="13"/>
        <v>5.368796609764301</v>
      </c>
      <c r="AE18" s="121" t="str">
        <f t="shared" si="5"/>
        <v>69026</v>
      </c>
      <c r="AF18" s="142"/>
      <c r="AG18" s="143"/>
      <c r="AH18" s="144"/>
      <c r="AI18" s="145">
        <f t="shared" si="0"/>
        <v>69026</v>
      </c>
      <c r="AJ18" s="146">
        <f t="shared" si="6"/>
        <v>69026</v>
      </c>
      <c r="AK18" s="122"/>
      <c r="AL18" s="138">
        <f t="shared" si="7"/>
        <v>0</v>
      </c>
      <c r="AM18" s="147">
        <f t="shared" si="7"/>
        <v>157</v>
      </c>
      <c r="AN18" s="148">
        <f t="shared" si="8"/>
        <v>157</v>
      </c>
      <c r="AO18" s="149">
        <f t="shared" si="1"/>
        <v>1</v>
      </c>
      <c r="AP18" s="122"/>
    </row>
    <row r="19" spans="1:42" x14ac:dyDescent="0.2">
      <c r="A19" s="66">
        <v>229</v>
      </c>
      <c r="B19" s="67">
        <v>0.375</v>
      </c>
      <c r="C19" s="68">
        <v>2013</v>
      </c>
      <c r="D19" s="68">
        <v>6</v>
      </c>
      <c r="E19" s="68">
        <v>17</v>
      </c>
      <c r="F19" s="69">
        <v>69183</v>
      </c>
      <c r="G19" s="68">
        <v>0</v>
      </c>
      <c r="H19" s="69">
        <v>365208</v>
      </c>
      <c r="I19" s="68">
        <v>0</v>
      </c>
      <c r="J19" s="68">
        <v>6</v>
      </c>
      <c r="K19" s="68">
        <v>0</v>
      </c>
      <c r="L19" s="69">
        <v>313.10480000000001</v>
      </c>
      <c r="M19" s="69">
        <v>30.6</v>
      </c>
      <c r="N19" s="70">
        <v>0</v>
      </c>
      <c r="O19" s="71">
        <v>2420</v>
      </c>
      <c r="P19" s="58">
        <f t="shared" si="2"/>
        <v>2420</v>
      </c>
      <c r="Q19" s="38">
        <v>17</v>
      </c>
      <c r="R19" s="77">
        <f t="shared" si="3"/>
        <v>8459.1669688544953</v>
      </c>
      <c r="S19" s="73">
        <f>'Mérida oeste'!F22*1000000</f>
        <v>35416.8402652</v>
      </c>
      <c r="T19" s="74">
        <f t="shared" si="9"/>
        <v>950.55659229017965</v>
      </c>
      <c r="V19" s="78">
        <f t="shared" si="4"/>
        <v>2420</v>
      </c>
      <c r="W19" s="79">
        <f t="shared" si="10"/>
        <v>85461.501399999994</v>
      </c>
      <c r="Y19" s="76">
        <f t="shared" si="11"/>
        <v>20.471184064627877</v>
      </c>
      <c r="Z19" s="73">
        <f t="shared" si="12"/>
        <v>85.708753441783998</v>
      </c>
      <c r="AA19" s="74">
        <f t="shared" si="13"/>
        <v>81.235993542786403</v>
      </c>
      <c r="AE19" s="121" t="str">
        <f t="shared" si="5"/>
        <v>69183</v>
      </c>
      <c r="AF19" s="142"/>
      <c r="AG19" s="143"/>
      <c r="AH19" s="144"/>
      <c r="AI19" s="145">
        <f t="shared" si="0"/>
        <v>69183</v>
      </c>
      <c r="AJ19" s="146">
        <f t="shared" si="6"/>
        <v>69183</v>
      </c>
      <c r="AK19" s="122"/>
      <c r="AL19" s="138">
        <f t="shared" si="7"/>
        <v>0</v>
      </c>
      <c r="AM19" s="147">
        <f t="shared" si="7"/>
        <v>2420</v>
      </c>
      <c r="AN19" s="148">
        <f t="shared" si="8"/>
        <v>2420</v>
      </c>
      <c r="AO19" s="149">
        <f t="shared" si="1"/>
        <v>1</v>
      </c>
      <c r="AP19" s="122"/>
    </row>
    <row r="20" spans="1:42" x14ac:dyDescent="0.2">
      <c r="A20" s="66">
        <v>229</v>
      </c>
      <c r="B20" s="67">
        <v>0.375</v>
      </c>
      <c r="C20" s="68">
        <v>2013</v>
      </c>
      <c r="D20" s="68">
        <v>6</v>
      </c>
      <c r="E20" s="68">
        <v>18</v>
      </c>
      <c r="F20" s="69">
        <v>71603</v>
      </c>
      <c r="G20" s="68">
        <v>0</v>
      </c>
      <c r="H20" s="69">
        <v>365321</v>
      </c>
      <c r="I20" s="68">
        <v>0</v>
      </c>
      <c r="J20" s="68">
        <v>6</v>
      </c>
      <c r="K20" s="68">
        <v>0</v>
      </c>
      <c r="L20" s="69">
        <v>305.9796</v>
      </c>
      <c r="M20" s="69">
        <v>29.2</v>
      </c>
      <c r="N20" s="70">
        <v>0</v>
      </c>
      <c r="O20" s="71">
        <v>5468</v>
      </c>
      <c r="P20" s="58">
        <f t="shared" si="2"/>
        <v>5468</v>
      </c>
      <c r="Q20" s="38">
        <v>18</v>
      </c>
      <c r="R20" s="77">
        <f t="shared" si="3"/>
        <v>8415.7920815658745</v>
      </c>
      <c r="S20" s="73">
        <f>'Mérida oeste'!F23*1000000</f>
        <v>35235.238287100001</v>
      </c>
      <c r="T20" s="74">
        <f t="shared" si="9"/>
        <v>945.68255620555726</v>
      </c>
      <c r="V20" s="78">
        <f t="shared" si="4"/>
        <v>5468</v>
      </c>
      <c r="W20" s="79">
        <f t="shared" si="10"/>
        <v>193100.61556000001</v>
      </c>
      <c r="Y20" s="76">
        <f t="shared" si="11"/>
        <v>46.017551102002201</v>
      </c>
      <c r="Z20" s="73">
        <f t="shared" si="12"/>
        <v>192.6662829538628</v>
      </c>
      <c r="AA20" s="74">
        <f t="shared" si="13"/>
        <v>182.61188372764741</v>
      </c>
      <c r="AE20" s="121" t="str">
        <f t="shared" si="5"/>
        <v>71603</v>
      </c>
      <c r="AF20" s="142"/>
      <c r="AG20" s="143"/>
      <c r="AH20" s="144"/>
      <c r="AI20" s="145">
        <f t="shared" si="0"/>
        <v>71603</v>
      </c>
      <c r="AJ20" s="146">
        <f t="shared" si="6"/>
        <v>71603</v>
      </c>
      <c r="AK20" s="122"/>
      <c r="AL20" s="138">
        <f t="shared" si="7"/>
        <v>0</v>
      </c>
      <c r="AM20" s="147">
        <f t="shared" si="7"/>
        <v>5468</v>
      </c>
      <c r="AN20" s="148">
        <f t="shared" si="8"/>
        <v>5468</v>
      </c>
      <c r="AO20" s="149">
        <f t="shared" si="1"/>
        <v>1</v>
      </c>
      <c r="AP20" s="122"/>
    </row>
    <row r="21" spans="1:42" x14ac:dyDescent="0.2">
      <c r="A21" s="66">
        <v>229</v>
      </c>
      <c r="B21" s="67">
        <v>0.375</v>
      </c>
      <c r="C21" s="68">
        <v>2013</v>
      </c>
      <c r="D21" s="68">
        <v>6</v>
      </c>
      <c r="E21" s="68">
        <v>19</v>
      </c>
      <c r="F21" s="69">
        <v>77071</v>
      </c>
      <c r="G21" s="68">
        <v>0</v>
      </c>
      <c r="H21" s="69">
        <v>365578</v>
      </c>
      <c r="I21" s="68">
        <v>0</v>
      </c>
      <c r="J21" s="68">
        <v>6</v>
      </c>
      <c r="K21" s="68">
        <v>0</v>
      </c>
      <c r="L21" s="69">
        <v>300.6078</v>
      </c>
      <c r="M21" s="69">
        <v>29.7</v>
      </c>
      <c r="N21" s="70">
        <v>0</v>
      </c>
      <c r="O21" s="71">
        <v>6032</v>
      </c>
      <c r="P21" s="58">
        <f t="shared" si="2"/>
        <v>6032</v>
      </c>
      <c r="Q21" s="38">
        <v>19</v>
      </c>
      <c r="R21" s="77">
        <f t="shared" si="3"/>
        <v>8470.1058076573991</v>
      </c>
      <c r="S21" s="73">
        <f>'Mérida oeste'!F24*1000000</f>
        <v>35462.638995499998</v>
      </c>
      <c r="T21" s="74">
        <f t="shared" si="9"/>
        <v>951.78578960646189</v>
      </c>
      <c r="V21" s="78">
        <f t="shared" si="4"/>
        <v>6032</v>
      </c>
      <c r="W21" s="79">
        <f t="shared" si="10"/>
        <v>213018.08944000001</v>
      </c>
      <c r="Y21" s="76">
        <f t="shared" si="11"/>
        <v>51.09167823178943</v>
      </c>
      <c r="Z21" s="73">
        <f t="shared" si="12"/>
        <v>213.910638420856</v>
      </c>
      <c r="AA21" s="74">
        <f t="shared" si="13"/>
        <v>202.74759045811032</v>
      </c>
      <c r="AE21" s="121" t="str">
        <f t="shared" si="5"/>
        <v>77071</v>
      </c>
      <c r="AF21" s="142"/>
      <c r="AG21" s="143"/>
      <c r="AH21" s="144"/>
      <c r="AI21" s="145">
        <f t="shared" si="0"/>
        <v>77071</v>
      </c>
      <c r="AJ21" s="146">
        <f t="shared" si="6"/>
        <v>77071</v>
      </c>
      <c r="AK21" s="122"/>
      <c r="AL21" s="138">
        <f t="shared" si="7"/>
        <v>0</v>
      </c>
      <c r="AM21" s="147">
        <f t="shared" si="7"/>
        <v>6032</v>
      </c>
      <c r="AN21" s="148">
        <f t="shared" si="8"/>
        <v>6032</v>
      </c>
      <c r="AO21" s="149">
        <f t="shared" si="1"/>
        <v>1</v>
      </c>
      <c r="AP21" s="122"/>
    </row>
    <row r="22" spans="1:42" x14ac:dyDescent="0.2">
      <c r="A22" s="66">
        <v>229</v>
      </c>
      <c r="B22" s="67">
        <v>0.375</v>
      </c>
      <c r="C22" s="68">
        <v>2013</v>
      </c>
      <c r="D22" s="68">
        <v>6</v>
      </c>
      <c r="E22" s="68">
        <v>20</v>
      </c>
      <c r="F22" s="69">
        <v>83103</v>
      </c>
      <c r="G22" s="68">
        <v>0</v>
      </c>
      <c r="H22" s="69">
        <v>365866</v>
      </c>
      <c r="I22" s="68">
        <v>0</v>
      </c>
      <c r="J22" s="68">
        <v>6</v>
      </c>
      <c r="K22" s="68">
        <v>0</v>
      </c>
      <c r="L22" s="69">
        <v>299.19880000000001</v>
      </c>
      <c r="M22" s="69">
        <v>31.9</v>
      </c>
      <c r="N22" s="70">
        <v>0</v>
      </c>
      <c r="O22" s="71">
        <v>4577</v>
      </c>
      <c r="P22" s="58">
        <f t="shared" si="2"/>
        <v>4577</v>
      </c>
      <c r="Q22" s="38">
        <v>20</v>
      </c>
      <c r="R22" s="77">
        <f t="shared" si="3"/>
        <v>8602.7612694181717</v>
      </c>
      <c r="S22" s="73">
        <f>'Mérida oeste'!F25*1000000</f>
        <v>36018.0408828</v>
      </c>
      <c r="T22" s="74">
        <f t="shared" si="9"/>
        <v>966.69228384451992</v>
      </c>
      <c r="V22" s="78">
        <f t="shared" si="4"/>
        <v>4577</v>
      </c>
      <c r="W22" s="79">
        <f t="shared" si="10"/>
        <v>161635.24458999999</v>
      </c>
      <c r="Y22" s="76">
        <f t="shared" si="11"/>
        <v>39.37483833012697</v>
      </c>
      <c r="Z22" s="73">
        <f t="shared" si="12"/>
        <v>164.85457312057559</v>
      </c>
      <c r="AA22" s="74">
        <f t="shared" si="13"/>
        <v>156.25154374247467</v>
      </c>
      <c r="AE22" s="121" t="str">
        <f t="shared" si="5"/>
        <v>83103</v>
      </c>
      <c r="AF22" s="142"/>
      <c r="AG22" s="143"/>
      <c r="AH22" s="144"/>
      <c r="AI22" s="145">
        <f t="shared" si="0"/>
        <v>83103</v>
      </c>
      <c r="AJ22" s="146">
        <f t="shared" si="6"/>
        <v>83103</v>
      </c>
      <c r="AK22" s="122"/>
      <c r="AL22" s="138">
        <f t="shared" si="7"/>
        <v>0</v>
      </c>
      <c r="AM22" s="147">
        <f t="shared" si="7"/>
        <v>4577</v>
      </c>
      <c r="AN22" s="148">
        <f t="shared" si="8"/>
        <v>4577</v>
      </c>
      <c r="AO22" s="149">
        <f t="shared" si="1"/>
        <v>1</v>
      </c>
      <c r="AP22" s="122"/>
    </row>
    <row r="23" spans="1:42" x14ac:dyDescent="0.2">
      <c r="A23" s="66">
        <v>229</v>
      </c>
      <c r="B23" s="67">
        <v>0.375</v>
      </c>
      <c r="C23" s="68">
        <v>2013</v>
      </c>
      <c r="D23" s="68">
        <v>6</v>
      </c>
      <c r="E23" s="68">
        <v>21</v>
      </c>
      <c r="F23" s="69">
        <v>87680</v>
      </c>
      <c r="G23" s="68">
        <v>0</v>
      </c>
      <c r="H23" s="69">
        <v>366084</v>
      </c>
      <c r="I23" s="68">
        <v>0</v>
      </c>
      <c r="J23" s="68">
        <v>6</v>
      </c>
      <c r="K23" s="68">
        <v>0</v>
      </c>
      <c r="L23" s="69">
        <v>301.1542</v>
      </c>
      <c r="M23" s="69">
        <v>31.8</v>
      </c>
      <c r="N23" s="70">
        <v>0</v>
      </c>
      <c r="O23" s="71">
        <v>4009</v>
      </c>
      <c r="P23" s="58">
        <f t="shared" si="2"/>
        <v>4009</v>
      </c>
      <c r="Q23" s="38">
        <v>21</v>
      </c>
      <c r="R23" s="77">
        <f t="shared" si="3"/>
        <v>8521.868040269419</v>
      </c>
      <c r="S23" s="73">
        <f>'Mérida oeste'!F26*1000000</f>
        <v>35679.357111000005</v>
      </c>
      <c r="T23" s="74">
        <f t="shared" si="9"/>
        <v>957.6023116850746</v>
      </c>
      <c r="V23" s="78">
        <f t="shared" si="4"/>
        <v>4009</v>
      </c>
      <c r="W23" s="79">
        <f t="shared" si="10"/>
        <v>141576.51203000001</v>
      </c>
      <c r="Y23" s="76">
        <f t="shared" si="11"/>
        <v>34.164168973440106</v>
      </c>
      <c r="Z23" s="73">
        <f t="shared" si="12"/>
        <v>143.03854265799902</v>
      </c>
      <c r="AA23" s="74">
        <f t="shared" si="13"/>
        <v>135.57399520023779</v>
      </c>
      <c r="AE23" s="121" t="str">
        <f t="shared" si="5"/>
        <v>87680</v>
      </c>
      <c r="AF23" s="142"/>
      <c r="AG23" s="143"/>
      <c r="AH23" s="144"/>
      <c r="AI23" s="145">
        <f t="shared" si="0"/>
        <v>87680</v>
      </c>
      <c r="AJ23" s="146">
        <f t="shared" si="6"/>
        <v>87680</v>
      </c>
      <c r="AK23" s="122"/>
      <c r="AL23" s="138">
        <f t="shared" si="7"/>
        <v>0</v>
      </c>
      <c r="AM23" s="147">
        <f t="shared" si="7"/>
        <v>4009</v>
      </c>
      <c r="AN23" s="148">
        <f t="shared" si="8"/>
        <v>4009</v>
      </c>
      <c r="AO23" s="149">
        <f t="shared" si="1"/>
        <v>1</v>
      </c>
      <c r="AP23" s="122"/>
    </row>
    <row r="24" spans="1:42" x14ac:dyDescent="0.2">
      <c r="A24" s="66">
        <v>229</v>
      </c>
      <c r="B24" s="67">
        <v>0.375</v>
      </c>
      <c r="C24" s="68">
        <v>2013</v>
      </c>
      <c r="D24" s="68">
        <v>6</v>
      </c>
      <c r="E24" s="68">
        <v>22</v>
      </c>
      <c r="F24" s="69">
        <v>91689</v>
      </c>
      <c r="G24" s="68">
        <v>0</v>
      </c>
      <c r="H24" s="69">
        <v>366274</v>
      </c>
      <c r="I24" s="68">
        <v>0</v>
      </c>
      <c r="J24" s="68">
        <v>6</v>
      </c>
      <c r="K24" s="68">
        <v>0</v>
      </c>
      <c r="L24" s="69">
        <v>302.18509999999998</v>
      </c>
      <c r="M24" s="69">
        <v>31.6</v>
      </c>
      <c r="N24" s="70">
        <v>0</v>
      </c>
      <c r="O24" s="71">
        <v>2288</v>
      </c>
      <c r="P24" s="58">
        <f t="shared" si="2"/>
        <v>2288</v>
      </c>
      <c r="Q24" s="38">
        <v>22</v>
      </c>
      <c r="R24" s="77">
        <f t="shared" si="3"/>
        <v>8472.3986534346059</v>
      </c>
      <c r="S24" s="73">
        <f>'Mérida oeste'!F27*1000000</f>
        <v>35472.238682200004</v>
      </c>
      <c r="T24" s="74">
        <f t="shared" si="9"/>
        <v>952.04343668644663</v>
      </c>
      <c r="V24" s="78">
        <f t="shared" si="4"/>
        <v>2288</v>
      </c>
      <c r="W24" s="79">
        <f t="shared" si="10"/>
        <v>80799.964959999998</v>
      </c>
      <c r="Y24" s="76">
        <f t="shared" si="11"/>
        <v>19.384848119058379</v>
      </c>
      <c r="Z24" s="73">
        <f t="shared" si="12"/>
        <v>81.160482104873608</v>
      </c>
      <c r="AA24" s="74">
        <f t="shared" si="13"/>
        <v>76.925076324662868</v>
      </c>
      <c r="AE24" s="121" t="str">
        <f t="shared" si="5"/>
        <v>91689</v>
      </c>
      <c r="AF24" s="142"/>
      <c r="AG24" s="143"/>
      <c r="AH24" s="144"/>
      <c r="AI24" s="145">
        <f t="shared" si="0"/>
        <v>91689</v>
      </c>
      <c r="AJ24" s="146">
        <f t="shared" si="6"/>
        <v>91689</v>
      </c>
      <c r="AK24" s="122"/>
      <c r="AL24" s="138">
        <f t="shared" si="7"/>
        <v>0</v>
      </c>
      <c r="AM24" s="147">
        <f t="shared" si="7"/>
        <v>2288</v>
      </c>
      <c r="AN24" s="148">
        <f t="shared" si="8"/>
        <v>2288</v>
      </c>
      <c r="AO24" s="149">
        <f t="shared" si="1"/>
        <v>1</v>
      </c>
      <c r="AP24" s="122"/>
    </row>
    <row r="25" spans="1:42" x14ac:dyDescent="0.2">
      <c r="A25" s="66">
        <v>229</v>
      </c>
      <c r="B25" s="67">
        <v>0.375</v>
      </c>
      <c r="C25" s="68">
        <v>2013</v>
      </c>
      <c r="D25" s="68">
        <v>6</v>
      </c>
      <c r="E25" s="68">
        <v>23</v>
      </c>
      <c r="F25" s="69">
        <v>93977</v>
      </c>
      <c r="G25" s="68">
        <v>0</v>
      </c>
      <c r="H25" s="69">
        <v>366383</v>
      </c>
      <c r="I25" s="68">
        <v>0</v>
      </c>
      <c r="J25" s="68">
        <v>6</v>
      </c>
      <c r="K25" s="68">
        <v>0</v>
      </c>
      <c r="L25" s="69">
        <v>302.95030000000003</v>
      </c>
      <c r="M25" s="69">
        <v>29.7</v>
      </c>
      <c r="N25" s="70">
        <v>0</v>
      </c>
      <c r="O25" s="71">
        <v>611</v>
      </c>
      <c r="P25" s="58">
        <f t="shared" si="2"/>
        <v>611</v>
      </c>
      <c r="Q25" s="38">
        <v>23</v>
      </c>
      <c r="R25" s="77">
        <f t="shared" si="3"/>
        <v>8643.1256639915919</v>
      </c>
      <c r="S25" s="73">
        <f>'Mérida oeste'!F28*1000000</f>
        <v>36187.038529999998</v>
      </c>
      <c r="T25" s="74">
        <f t="shared" si="9"/>
        <v>971.22803086273518</v>
      </c>
      <c r="V25" s="78">
        <f t="shared" si="4"/>
        <v>611</v>
      </c>
      <c r="W25" s="79">
        <f t="shared" si="10"/>
        <v>21577.263370000001</v>
      </c>
      <c r="Y25" s="76">
        <f t="shared" si="11"/>
        <v>5.2809497806988626</v>
      </c>
      <c r="Z25" s="73">
        <f t="shared" si="12"/>
        <v>22.110280541830001</v>
      </c>
      <c r="AA25" s="74">
        <f t="shared" si="13"/>
        <v>20.956443014251729</v>
      </c>
      <c r="AE25" s="121" t="str">
        <f t="shared" si="5"/>
        <v>93977</v>
      </c>
      <c r="AF25" s="142"/>
      <c r="AG25" s="143"/>
      <c r="AH25" s="144"/>
      <c r="AI25" s="145">
        <f t="shared" si="0"/>
        <v>93977</v>
      </c>
      <c r="AJ25" s="146">
        <f t="shared" si="6"/>
        <v>93977</v>
      </c>
      <c r="AK25" s="122"/>
      <c r="AL25" s="138">
        <f t="shared" si="7"/>
        <v>0</v>
      </c>
      <c r="AM25" s="147">
        <f t="shared" si="7"/>
        <v>611</v>
      </c>
      <c r="AN25" s="148">
        <f t="shared" si="8"/>
        <v>611</v>
      </c>
      <c r="AO25" s="149">
        <f t="shared" si="1"/>
        <v>1</v>
      </c>
      <c r="AP25" s="122"/>
    </row>
    <row r="26" spans="1:42" x14ac:dyDescent="0.2">
      <c r="A26" s="66">
        <v>229</v>
      </c>
      <c r="B26" s="67">
        <v>0.375</v>
      </c>
      <c r="C26" s="68">
        <v>2013</v>
      </c>
      <c r="D26" s="68">
        <v>6</v>
      </c>
      <c r="E26" s="68">
        <v>24</v>
      </c>
      <c r="F26" s="69">
        <v>94588</v>
      </c>
      <c r="G26" s="68">
        <v>0</v>
      </c>
      <c r="H26" s="69">
        <v>366412</v>
      </c>
      <c r="I26" s="68">
        <v>0</v>
      </c>
      <c r="J26" s="68">
        <v>6</v>
      </c>
      <c r="K26" s="68">
        <v>0</v>
      </c>
      <c r="L26" s="69">
        <v>304.8175</v>
      </c>
      <c r="M26" s="69">
        <v>29.9</v>
      </c>
      <c r="N26" s="70">
        <v>0</v>
      </c>
      <c r="O26" s="71">
        <v>3661</v>
      </c>
      <c r="P26" s="58">
        <f t="shared" si="2"/>
        <v>3661</v>
      </c>
      <c r="Q26" s="38">
        <v>24</v>
      </c>
      <c r="R26" s="77">
        <f t="shared" si="3"/>
        <v>8437.9518001098695</v>
      </c>
      <c r="S26" s="73">
        <f>'Mérida oeste'!F29*1000000</f>
        <v>35328.016596699999</v>
      </c>
      <c r="T26" s="74">
        <f t="shared" si="9"/>
        <v>948.17264377834601</v>
      </c>
      <c r="V26" s="78">
        <f t="shared" si="4"/>
        <v>3661</v>
      </c>
      <c r="W26" s="79">
        <f t="shared" si="10"/>
        <v>129287.00687</v>
      </c>
      <c r="Y26" s="76">
        <f t="shared" si="11"/>
        <v>30.891341540202234</v>
      </c>
      <c r="Z26" s="73">
        <f t="shared" si="12"/>
        <v>129.33586876051871</v>
      </c>
      <c r="AA26" s="74">
        <f t="shared" si="13"/>
        <v>122.58640311011708</v>
      </c>
      <c r="AE26" s="121" t="str">
        <f t="shared" si="5"/>
        <v>94588</v>
      </c>
      <c r="AF26" s="142"/>
      <c r="AG26" s="143"/>
      <c r="AH26" s="144"/>
      <c r="AI26" s="145">
        <f t="shared" si="0"/>
        <v>94588</v>
      </c>
      <c r="AJ26" s="146">
        <f t="shared" si="6"/>
        <v>94588</v>
      </c>
      <c r="AK26" s="122"/>
      <c r="AL26" s="138">
        <f t="shared" si="7"/>
        <v>0</v>
      </c>
      <c r="AM26" s="147">
        <f t="shared" si="7"/>
        <v>3661</v>
      </c>
      <c r="AN26" s="148">
        <f t="shared" si="8"/>
        <v>3661</v>
      </c>
      <c r="AO26" s="149">
        <f t="shared" si="1"/>
        <v>1</v>
      </c>
      <c r="AP26" s="122"/>
    </row>
    <row r="27" spans="1:42" x14ac:dyDescent="0.2">
      <c r="A27" s="66">
        <v>229</v>
      </c>
      <c r="B27" s="67">
        <v>0.375</v>
      </c>
      <c r="C27" s="68">
        <v>2013</v>
      </c>
      <c r="D27" s="68">
        <v>6</v>
      </c>
      <c r="E27" s="68">
        <v>25</v>
      </c>
      <c r="F27" s="69">
        <v>98249</v>
      </c>
      <c r="G27" s="68">
        <v>0</v>
      </c>
      <c r="H27" s="69">
        <v>366585</v>
      </c>
      <c r="I27" s="68">
        <v>0</v>
      </c>
      <c r="J27" s="68">
        <v>6</v>
      </c>
      <c r="K27" s="68">
        <v>0</v>
      </c>
      <c r="L27" s="69">
        <v>302.0643</v>
      </c>
      <c r="M27" s="69">
        <v>31.7</v>
      </c>
      <c r="N27" s="70">
        <v>0</v>
      </c>
      <c r="O27" s="71">
        <v>5653</v>
      </c>
      <c r="P27" s="58">
        <f t="shared" si="2"/>
        <v>5653</v>
      </c>
      <c r="Q27" s="38">
        <v>25</v>
      </c>
      <c r="R27" s="77">
        <f t="shared" si="3"/>
        <v>8605.716500167191</v>
      </c>
      <c r="S27" s="73">
        <f>'Mérida oeste'!F30*1000000</f>
        <v>36030.413842899994</v>
      </c>
      <c r="T27" s="74">
        <f t="shared" si="9"/>
        <v>967.02436312378723</v>
      </c>
      <c r="V27" s="78">
        <f t="shared" si="4"/>
        <v>5653</v>
      </c>
      <c r="W27" s="79">
        <f t="shared" si="10"/>
        <v>199633.82951000001</v>
      </c>
      <c r="Y27" s="76">
        <f t="shared" si="11"/>
        <v>48.64811537544513</v>
      </c>
      <c r="Z27" s="73">
        <f t="shared" si="12"/>
        <v>203.67992945391367</v>
      </c>
      <c r="AA27" s="74">
        <f t="shared" si="13"/>
        <v>193.05077683987048</v>
      </c>
      <c r="AE27" s="121" t="str">
        <f t="shared" si="5"/>
        <v>98249</v>
      </c>
      <c r="AF27" s="142"/>
      <c r="AG27" s="143"/>
      <c r="AH27" s="144"/>
      <c r="AI27" s="145">
        <f t="shared" si="0"/>
        <v>98249</v>
      </c>
      <c r="AJ27" s="146">
        <f t="shared" si="6"/>
        <v>98249</v>
      </c>
      <c r="AK27" s="122"/>
      <c r="AL27" s="138">
        <f t="shared" si="7"/>
        <v>0</v>
      </c>
      <c r="AM27" s="147">
        <f t="shared" si="7"/>
        <v>5653</v>
      </c>
      <c r="AN27" s="148">
        <f t="shared" si="8"/>
        <v>5653</v>
      </c>
      <c r="AO27" s="149">
        <f t="shared" si="1"/>
        <v>1</v>
      </c>
      <c r="AP27" s="122"/>
    </row>
    <row r="28" spans="1:42" x14ac:dyDescent="0.2">
      <c r="A28" s="66">
        <v>229</v>
      </c>
      <c r="B28" s="67">
        <v>0.375</v>
      </c>
      <c r="C28" s="68">
        <v>2013</v>
      </c>
      <c r="D28" s="68">
        <v>6</v>
      </c>
      <c r="E28" s="68">
        <v>26</v>
      </c>
      <c r="F28" s="69">
        <v>103902</v>
      </c>
      <c r="G28" s="68">
        <v>0</v>
      </c>
      <c r="H28" s="69">
        <v>366856</v>
      </c>
      <c r="I28" s="68">
        <v>0</v>
      </c>
      <c r="J28" s="68">
        <v>6</v>
      </c>
      <c r="K28" s="68">
        <v>0</v>
      </c>
      <c r="L28" s="69">
        <v>299.58240000000001</v>
      </c>
      <c r="M28" s="69">
        <v>32.5</v>
      </c>
      <c r="N28" s="70">
        <v>0</v>
      </c>
      <c r="O28" s="71">
        <v>4576</v>
      </c>
      <c r="P28" s="58">
        <f t="shared" si="2"/>
        <v>4576</v>
      </c>
      <c r="Q28" s="38">
        <v>26</v>
      </c>
      <c r="R28" s="77">
        <f t="shared" si="3"/>
        <v>8683.9207430973547</v>
      </c>
      <c r="S28" s="73">
        <f>'Mérida oeste'!F31*1000000</f>
        <v>36357.839367200002</v>
      </c>
      <c r="T28" s="74">
        <f t="shared" si="9"/>
        <v>975.81217390184975</v>
      </c>
      <c r="V28" s="78">
        <f t="shared" si="4"/>
        <v>4576</v>
      </c>
      <c r="W28" s="79">
        <f t="shared" si="10"/>
        <v>161599.92992</v>
      </c>
      <c r="Y28" s="76">
        <f t="shared" si="11"/>
        <v>39.737621320413496</v>
      </c>
      <c r="Z28" s="73">
        <f t="shared" si="12"/>
        <v>166.3734729443072</v>
      </c>
      <c r="AA28" s="74">
        <f t="shared" si="13"/>
        <v>157.69117891762176</v>
      </c>
      <c r="AE28" s="121" t="str">
        <f t="shared" si="5"/>
        <v>103902</v>
      </c>
      <c r="AF28" s="142"/>
      <c r="AG28" s="143"/>
      <c r="AH28" s="144"/>
      <c r="AI28" s="145">
        <f t="shared" si="0"/>
        <v>103902</v>
      </c>
      <c r="AJ28" s="146">
        <f t="shared" si="6"/>
        <v>103902</v>
      </c>
      <c r="AK28" s="122"/>
      <c r="AL28" s="138">
        <f t="shared" si="7"/>
        <v>0</v>
      </c>
      <c r="AM28" s="147">
        <f t="shared" si="7"/>
        <v>4576</v>
      </c>
      <c r="AN28" s="148">
        <f t="shared" si="8"/>
        <v>4576</v>
      </c>
      <c r="AO28" s="149">
        <f t="shared" si="1"/>
        <v>1</v>
      </c>
      <c r="AP28" s="122"/>
    </row>
    <row r="29" spans="1:42" x14ac:dyDescent="0.2">
      <c r="A29" s="66">
        <v>229</v>
      </c>
      <c r="B29" s="67">
        <v>0.375</v>
      </c>
      <c r="C29" s="68">
        <v>2013</v>
      </c>
      <c r="D29" s="68">
        <v>6</v>
      </c>
      <c r="E29" s="68">
        <v>27</v>
      </c>
      <c r="F29" s="69">
        <v>108478</v>
      </c>
      <c r="G29" s="68">
        <v>0</v>
      </c>
      <c r="H29" s="69">
        <v>367071</v>
      </c>
      <c r="I29" s="68">
        <v>0</v>
      </c>
      <c r="J29" s="68">
        <v>6</v>
      </c>
      <c r="K29" s="68">
        <v>0</v>
      </c>
      <c r="L29" s="69">
        <v>304.77109999999999</v>
      </c>
      <c r="M29" s="69">
        <v>32.299999999999997</v>
      </c>
      <c r="N29" s="70">
        <v>0</v>
      </c>
      <c r="O29" s="71">
        <v>5601</v>
      </c>
      <c r="P29" s="58">
        <f t="shared" si="2"/>
        <v>5601</v>
      </c>
      <c r="Q29" s="38">
        <v>27</v>
      </c>
      <c r="R29" s="77">
        <f t="shared" si="3"/>
        <v>8655.7032935893767</v>
      </c>
      <c r="S29" s="73">
        <f>'Mérida oeste'!F32*1000000</f>
        <v>36239.698549599998</v>
      </c>
      <c r="T29" s="74">
        <f t="shared" si="9"/>
        <v>972.64137910063823</v>
      </c>
      <c r="V29" s="78">
        <f t="shared" si="4"/>
        <v>5601</v>
      </c>
      <c r="W29" s="79">
        <f t="shared" si="10"/>
        <v>197797.46666999999</v>
      </c>
      <c r="Y29" s="76">
        <f t="shared" si="11"/>
        <v>48.4805941473941</v>
      </c>
      <c r="Z29" s="73">
        <f t="shared" si="12"/>
        <v>202.9785515763096</v>
      </c>
      <c r="AA29" s="74">
        <f t="shared" si="13"/>
        <v>192.38600076452133</v>
      </c>
      <c r="AE29" s="121" t="str">
        <f t="shared" si="5"/>
        <v>108478</v>
      </c>
      <c r="AF29" s="142"/>
      <c r="AG29" s="143"/>
      <c r="AH29" s="144"/>
      <c r="AI29" s="145">
        <f t="shared" si="0"/>
        <v>108478</v>
      </c>
      <c r="AJ29" s="146">
        <f t="shared" si="6"/>
        <v>108478</v>
      </c>
      <c r="AK29" s="122"/>
      <c r="AL29" s="138">
        <f t="shared" si="7"/>
        <v>0</v>
      </c>
      <c r="AM29" s="147">
        <f t="shared" si="7"/>
        <v>5601</v>
      </c>
      <c r="AN29" s="148">
        <f t="shared" si="8"/>
        <v>5601</v>
      </c>
      <c r="AO29" s="149">
        <f t="shared" si="1"/>
        <v>1</v>
      </c>
      <c r="AP29" s="122"/>
    </row>
    <row r="30" spans="1:42" x14ac:dyDescent="0.2">
      <c r="A30" s="66">
        <v>229</v>
      </c>
      <c r="B30" s="67">
        <v>0.375</v>
      </c>
      <c r="C30" s="68">
        <v>2013</v>
      </c>
      <c r="D30" s="68">
        <v>6</v>
      </c>
      <c r="E30" s="68">
        <v>28</v>
      </c>
      <c r="F30" s="69">
        <v>114079</v>
      </c>
      <c r="G30" s="68">
        <v>0</v>
      </c>
      <c r="H30" s="69">
        <v>367331</v>
      </c>
      <c r="I30" s="68">
        <v>0</v>
      </c>
      <c r="J30" s="68">
        <v>6</v>
      </c>
      <c r="K30" s="68">
        <v>0</v>
      </c>
      <c r="L30" s="69">
        <v>307.00720000000001</v>
      </c>
      <c r="M30" s="69">
        <v>32.299999999999997</v>
      </c>
      <c r="N30" s="70">
        <v>0</v>
      </c>
      <c r="O30" s="71">
        <v>4967</v>
      </c>
      <c r="P30" s="58">
        <f t="shared" si="2"/>
        <v>4967</v>
      </c>
      <c r="Q30" s="38">
        <v>28</v>
      </c>
      <c r="R30" s="77">
        <f t="shared" si="3"/>
        <v>8434.7910738272676</v>
      </c>
      <c r="S30" s="73">
        <f>'Mérida oeste'!F33*1000000</f>
        <v>35314.783267900006</v>
      </c>
      <c r="T30" s="74">
        <f t="shared" si="9"/>
        <v>947.81747296597007</v>
      </c>
      <c r="V30" s="78">
        <f t="shared" si="4"/>
        <v>4967</v>
      </c>
      <c r="W30" s="79">
        <f t="shared" si="10"/>
        <v>175407.96588999999</v>
      </c>
      <c r="Y30" s="76">
        <f t="shared" si="11"/>
        <v>41.895607263700036</v>
      </c>
      <c r="Z30" s="73">
        <f t="shared" si="12"/>
        <v>175.40852849165935</v>
      </c>
      <c r="AA30" s="74">
        <f t="shared" si="13"/>
        <v>166.25473496796087</v>
      </c>
      <c r="AE30" s="121" t="str">
        <f t="shared" si="5"/>
        <v>114079</v>
      </c>
      <c r="AF30" s="142"/>
      <c r="AG30" s="143"/>
      <c r="AH30" s="144"/>
      <c r="AI30" s="145">
        <f t="shared" si="0"/>
        <v>114079</v>
      </c>
      <c r="AJ30" s="146">
        <f t="shared" si="6"/>
        <v>114079</v>
      </c>
      <c r="AK30" s="122"/>
      <c r="AL30" s="138">
        <f t="shared" si="7"/>
        <v>0</v>
      </c>
      <c r="AM30" s="147">
        <f t="shared" si="7"/>
        <v>4967</v>
      </c>
      <c r="AN30" s="148">
        <f t="shared" si="8"/>
        <v>4967</v>
      </c>
      <c r="AO30" s="149">
        <f t="shared" si="1"/>
        <v>1</v>
      </c>
      <c r="AP30" s="122"/>
    </row>
    <row r="31" spans="1:42" x14ac:dyDescent="0.2">
      <c r="A31" s="66">
        <v>229</v>
      </c>
      <c r="B31" s="67">
        <v>0.375</v>
      </c>
      <c r="C31" s="68">
        <v>2013</v>
      </c>
      <c r="D31" s="68">
        <v>6</v>
      </c>
      <c r="E31" s="68">
        <v>29</v>
      </c>
      <c r="F31" s="69">
        <v>119046</v>
      </c>
      <c r="G31" s="68">
        <v>0</v>
      </c>
      <c r="H31" s="69">
        <v>367563</v>
      </c>
      <c r="I31" s="68">
        <v>0</v>
      </c>
      <c r="J31" s="68">
        <v>6</v>
      </c>
      <c r="K31" s="68">
        <v>0</v>
      </c>
      <c r="L31" s="69">
        <v>307.75880000000001</v>
      </c>
      <c r="M31" s="69">
        <v>31.9</v>
      </c>
      <c r="N31" s="70">
        <v>0</v>
      </c>
      <c r="O31" s="71">
        <v>70</v>
      </c>
      <c r="P31" s="58">
        <f t="shared" si="2"/>
        <v>70</v>
      </c>
      <c r="Q31" s="38">
        <v>29</v>
      </c>
      <c r="R31" s="77">
        <f t="shared" si="3"/>
        <v>8208.0117377472052</v>
      </c>
      <c r="S31" s="73">
        <f>'Mérida oeste'!F34*1000000</f>
        <v>34365.303543599999</v>
      </c>
      <c r="T31" s="74">
        <f t="shared" si="9"/>
        <v>922.33427897065337</v>
      </c>
      <c r="V31" s="78">
        <f t="shared" si="4"/>
        <v>70</v>
      </c>
      <c r="W31" s="79">
        <f t="shared" si="10"/>
        <v>2472.0268999999998</v>
      </c>
      <c r="Y31" s="76">
        <f t="shared" si="11"/>
        <v>0.57456082164230426</v>
      </c>
      <c r="Z31" s="73">
        <f t="shared" si="12"/>
        <v>2.405571248052</v>
      </c>
      <c r="AA31" s="74">
        <f t="shared" si="13"/>
        <v>2.2800351484075594</v>
      </c>
      <c r="AE31" s="121" t="str">
        <f t="shared" si="5"/>
        <v>119046</v>
      </c>
      <c r="AF31" s="142"/>
      <c r="AG31" s="143"/>
      <c r="AH31" s="144"/>
      <c r="AI31" s="145">
        <f t="shared" si="0"/>
        <v>119046</v>
      </c>
      <c r="AJ31" s="146">
        <f t="shared" si="6"/>
        <v>119046</v>
      </c>
      <c r="AK31" s="122"/>
      <c r="AL31" s="138">
        <f t="shared" si="7"/>
        <v>0</v>
      </c>
      <c r="AM31" s="147">
        <f t="shared" si="7"/>
        <v>70</v>
      </c>
      <c r="AN31" s="148">
        <f t="shared" si="8"/>
        <v>70</v>
      </c>
      <c r="AO31" s="149">
        <f t="shared" si="1"/>
        <v>1</v>
      </c>
      <c r="AP31" s="122"/>
    </row>
    <row r="32" spans="1:42" x14ac:dyDescent="0.2">
      <c r="A32" s="66">
        <v>229</v>
      </c>
      <c r="B32" s="67">
        <v>0.375</v>
      </c>
      <c r="C32" s="68">
        <v>2013</v>
      </c>
      <c r="D32" s="68">
        <v>6</v>
      </c>
      <c r="E32" s="68">
        <v>30</v>
      </c>
      <c r="F32" s="69">
        <v>119116</v>
      </c>
      <c r="G32" s="68">
        <v>0</v>
      </c>
      <c r="H32" s="69">
        <v>367566</v>
      </c>
      <c r="I32" s="68">
        <v>0</v>
      </c>
      <c r="J32" s="68">
        <v>6</v>
      </c>
      <c r="K32" s="68">
        <v>0</v>
      </c>
      <c r="L32" s="69">
        <v>312.95890000000003</v>
      </c>
      <c r="M32" s="69">
        <v>30.3</v>
      </c>
      <c r="N32" s="70">
        <v>0</v>
      </c>
      <c r="O32" s="71">
        <v>417</v>
      </c>
      <c r="P32" s="58">
        <f t="shared" si="2"/>
        <v>417</v>
      </c>
      <c r="Q32" s="38">
        <v>30</v>
      </c>
      <c r="R32" s="77">
        <f t="shared" si="3"/>
        <v>8372.4147922518405</v>
      </c>
      <c r="S32" s="73">
        <f>'Mérida oeste'!F35*1000000</f>
        <v>35053.626252200003</v>
      </c>
      <c r="T32" s="74">
        <f t="shared" si="9"/>
        <v>940.80825020533928</v>
      </c>
      <c r="V32" s="78">
        <f t="shared" si="4"/>
        <v>417</v>
      </c>
      <c r="W32" s="79">
        <f t="shared" si="10"/>
        <v>14726.21739</v>
      </c>
      <c r="Y32" s="76">
        <f t="shared" si="11"/>
        <v>3.4912969683690172</v>
      </c>
      <c r="Z32" s="73">
        <f t="shared" si="12"/>
        <v>14.617362147167402</v>
      </c>
      <c r="AA32" s="74">
        <f t="shared" si="13"/>
        <v>13.854546814829339</v>
      </c>
      <c r="AE32" s="121" t="str">
        <f t="shared" si="5"/>
        <v>119116</v>
      </c>
      <c r="AF32" s="142"/>
      <c r="AG32" s="143"/>
      <c r="AH32" s="144"/>
      <c r="AI32" s="145">
        <f t="shared" si="0"/>
        <v>119116</v>
      </c>
      <c r="AJ32" s="146">
        <f t="shared" si="6"/>
        <v>119116</v>
      </c>
      <c r="AK32" s="122"/>
      <c r="AL32" s="138">
        <f t="shared" si="7"/>
        <v>0</v>
      </c>
      <c r="AM32" s="147">
        <f t="shared" si="7"/>
        <v>417</v>
      </c>
      <c r="AN32" s="148">
        <f t="shared" si="8"/>
        <v>417</v>
      </c>
      <c r="AO32" s="149">
        <f t="shared" si="1"/>
        <v>1</v>
      </c>
      <c r="AP32" s="122"/>
    </row>
    <row r="33" spans="1:42" ht="13.5" thickBot="1" x14ac:dyDescent="0.25">
      <c r="A33" s="66">
        <v>229</v>
      </c>
      <c r="B33" s="67">
        <v>0.375</v>
      </c>
      <c r="C33" s="68">
        <v>2013</v>
      </c>
      <c r="D33" s="68">
        <v>7</v>
      </c>
      <c r="E33" s="68">
        <v>1</v>
      </c>
      <c r="F33" s="69">
        <v>119533</v>
      </c>
      <c r="G33" s="68">
        <v>0</v>
      </c>
      <c r="H33" s="69">
        <v>367585</v>
      </c>
      <c r="I33" s="68">
        <v>0</v>
      </c>
      <c r="J33" s="68">
        <v>6</v>
      </c>
      <c r="K33" s="68">
        <v>0</v>
      </c>
      <c r="L33" s="69">
        <v>312.3381</v>
      </c>
      <c r="M33" s="69">
        <v>29.6</v>
      </c>
      <c r="N33" s="70">
        <v>0</v>
      </c>
      <c r="O33" s="71">
        <v>0</v>
      </c>
      <c r="P33" s="58">
        <f t="shared" si="2"/>
        <v>-119533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0</v>
      </c>
      <c r="W33" s="84">
        <f t="shared" si="10"/>
        <v>0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119533</v>
      </c>
      <c r="AF33" s="142"/>
      <c r="AG33" s="143"/>
      <c r="AH33" s="144"/>
      <c r="AI33" s="145">
        <f t="shared" si="0"/>
        <v>119533</v>
      </c>
      <c r="AJ33" s="146">
        <f t="shared" si="6"/>
        <v>119533</v>
      </c>
      <c r="AK33" s="122"/>
      <c r="AL33" s="138">
        <f t="shared" si="7"/>
        <v>0</v>
      </c>
      <c r="AM33" s="150">
        <f t="shared" si="7"/>
        <v>-119533</v>
      </c>
      <c r="AN33" s="148">
        <f t="shared" si="8"/>
        <v>-119533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313.7654</v>
      </c>
      <c r="M36" s="101">
        <f>MAX(M3:M34)</f>
        <v>32.5</v>
      </c>
      <c r="N36" s="99" t="s">
        <v>10</v>
      </c>
      <c r="O36" s="101">
        <f>SUM(O3:O33)</f>
        <v>100640</v>
      </c>
      <c r="Q36" s="99" t="s">
        <v>45</v>
      </c>
      <c r="R36" s="102">
        <f>AVERAGE(R3:R33)</f>
        <v>8233.3671322628416</v>
      </c>
      <c r="S36" s="102">
        <f>AVERAGE(S3:S33)</f>
        <v>34471.461509358065</v>
      </c>
      <c r="T36" s="103">
        <f>AVERAGE(T3:T33)</f>
        <v>925.18346465237551</v>
      </c>
      <c r="V36" s="104">
        <f>SUM(V3:V33)</f>
        <v>100640</v>
      </c>
      <c r="W36" s="105">
        <f>SUM(W3:W33)</f>
        <v>3554068.3887999998</v>
      </c>
      <c r="Y36" s="106">
        <f>SUM(Y3:Y33)</f>
        <v>858.00139095397208</v>
      </c>
      <c r="Z36" s="107">
        <f>SUM(Z3:Z33)</f>
        <v>3592.2802236460898</v>
      </c>
      <c r="AA36" s="108">
        <f>SUM(AA3:AA33)</f>
        <v>3404.8150431940162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2144068</v>
      </c>
      <c r="AK36" s="162" t="s">
        <v>50</v>
      </c>
      <c r="AL36" s="163"/>
      <c r="AM36" s="163"/>
      <c r="AN36" s="161">
        <f>SUM(AN3:AN33)</f>
        <v>-18893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304.89697741935487</v>
      </c>
      <c r="M37" s="109">
        <f>AVERAGE(M3:M34)</f>
        <v>30.819354838709678</v>
      </c>
      <c r="N37" s="99" t="s">
        <v>46</v>
      </c>
      <c r="O37" s="110">
        <f>O36*35.31467</f>
        <v>3554068.3887999998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299.19880000000001</v>
      </c>
      <c r="M38" s="110">
        <f>MIN(M3:M34)</f>
        <v>28.2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335.38667516129038</v>
      </c>
      <c r="M44" s="118">
        <f>M37*(1+$L$43)</f>
        <v>33.90129032258065</v>
      </c>
    </row>
    <row r="45" spans="1:42" x14ac:dyDescent="0.2">
      <c r="K45" s="117" t="s">
        <v>59</v>
      </c>
      <c r="L45" s="118">
        <f>L37*(1-$L$43)</f>
        <v>274.40727967741941</v>
      </c>
      <c r="M45" s="118">
        <f>M37*(1-$L$43)</f>
        <v>27.73741935483871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85" workbookViewId="0">
      <selection activeCell="F38" sqref="F38"/>
    </sheetView>
  </sheetViews>
  <sheetFormatPr baseColWidth="10" defaultRowHeight="12.75" x14ac:dyDescent="0.2"/>
  <cols>
    <col min="1" max="1" width="13.28515625" style="38" bestFit="1" customWidth="1"/>
    <col min="2" max="2" width="11.85546875" style="38" bestFit="1" customWidth="1"/>
    <col min="3" max="5" width="8.7109375" style="38" customWidth="1"/>
    <col min="6" max="6" width="13.7109375" style="38" bestFit="1" customWidth="1"/>
    <col min="7" max="7" width="11.7109375" style="38" customWidth="1"/>
    <col min="8" max="8" width="13.7109375" style="38" bestFit="1" customWidth="1"/>
    <col min="9" max="9" width="11.7109375" style="38" customWidth="1"/>
    <col min="10" max="10" width="16.42578125" style="38" customWidth="1"/>
    <col min="11" max="11" width="14.5703125" style="38" customWidth="1"/>
    <col min="12" max="12" width="11.7109375" style="38" customWidth="1"/>
    <col min="13" max="13" width="13.7109375" style="38" bestFit="1" customWidth="1"/>
    <col min="14" max="14" width="11.7109375" style="38" customWidth="1"/>
    <col min="15" max="15" width="15.28515625" style="38" bestFit="1" customWidth="1"/>
    <col min="16" max="16" width="7" style="38" customWidth="1"/>
    <col min="17" max="17" width="4.7109375" style="38" customWidth="1"/>
    <col min="18" max="18" width="11.42578125" style="38"/>
    <col min="19" max="19" width="11.85546875" style="38" bestFit="1" customWidth="1"/>
    <col min="20" max="20" width="11.42578125" style="38"/>
    <col min="21" max="21" width="4" style="38" customWidth="1"/>
    <col min="22" max="22" width="11.85546875" style="38" bestFit="1" customWidth="1"/>
    <col min="23" max="23" width="14.140625" style="38" bestFit="1" customWidth="1"/>
    <col min="24" max="24" width="3" style="38" customWidth="1"/>
    <col min="25" max="30" width="11.42578125" style="38"/>
    <col min="31" max="31" width="11.42578125" style="168"/>
    <col min="32" max="32" width="25.7109375" style="124" bestFit="1" customWidth="1"/>
    <col min="33" max="33" width="9.28515625" style="124" customWidth="1"/>
    <col min="34" max="35" width="14" style="124" customWidth="1"/>
    <col min="36" max="36" width="14.28515625" style="124" bestFit="1" customWidth="1"/>
    <col min="37" max="37" width="6.5703125" style="124" bestFit="1" customWidth="1"/>
    <col min="38" max="41" width="13.140625" style="124" customWidth="1"/>
    <col min="42" max="55" width="11.42578125" style="124"/>
    <col min="56" max="16384" width="11.42578125" style="38"/>
  </cols>
  <sheetData>
    <row r="1" spans="1:42" ht="13.5" thickBot="1" x14ac:dyDescent="0.25">
      <c r="AE1" s="121"/>
      <c r="AF1" s="122"/>
      <c r="AG1" s="122"/>
      <c r="AH1" s="122"/>
      <c r="AI1" s="122"/>
      <c r="AJ1" s="123" t="s">
        <v>63</v>
      </c>
      <c r="AK1" s="122"/>
      <c r="AL1" s="122"/>
      <c r="AM1" s="122"/>
      <c r="AN1" s="122"/>
      <c r="AO1" s="122"/>
      <c r="AP1" s="122"/>
    </row>
    <row r="2" spans="1:42" ht="51.75" thickBot="1" x14ac:dyDescent="0.25">
      <c r="A2" s="39" t="s">
        <v>15</v>
      </c>
      <c r="B2" s="40" t="s">
        <v>16</v>
      </c>
      <c r="C2" s="40" t="s">
        <v>17</v>
      </c>
      <c r="D2" s="40" t="s">
        <v>18</v>
      </c>
      <c r="E2" s="40" t="s">
        <v>1</v>
      </c>
      <c r="F2" s="41" t="s">
        <v>29</v>
      </c>
      <c r="G2" s="41" t="s">
        <v>19</v>
      </c>
      <c r="H2" s="41" t="s">
        <v>30</v>
      </c>
      <c r="I2" s="41" t="s">
        <v>20</v>
      </c>
      <c r="J2" s="41" t="s">
        <v>21</v>
      </c>
      <c r="K2" s="41" t="s">
        <v>22</v>
      </c>
      <c r="L2" s="41" t="s">
        <v>31</v>
      </c>
      <c r="M2" s="41" t="s">
        <v>32</v>
      </c>
      <c r="N2" s="42" t="s">
        <v>33</v>
      </c>
      <c r="O2" s="43" t="s">
        <v>34</v>
      </c>
      <c r="Q2" s="44" t="s">
        <v>35</v>
      </c>
      <c r="R2" s="45" t="s">
        <v>36</v>
      </c>
      <c r="S2" s="46" t="s">
        <v>37</v>
      </c>
      <c r="T2" s="47" t="s">
        <v>38</v>
      </c>
      <c r="V2" s="47" t="s">
        <v>39</v>
      </c>
      <c r="W2" s="48" t="s">
        <v>40</v>
      </c>
      <c r="Y2" s="49" t="s">
        <v>41</v>
      </c>
      <c r="Z2" s="50" t="s">
        <v>42</v>
      </c>
      <c r="AA2" s="51" t="s">
        <v>43</v>
      </c>
      <c r="AE2" s="121"/>
      <c r="AF2" s="125" t="s">
        <v>64</v>
      </c>
      <c r="AG2" s="126" t="s">
        <v>1</v>
      </c>
      <c r="AH2" s="127" t="s">
        <v>65</v>
      </c>
      <c r="AI2" s="128" t="s">
        <v>66</v>
      </c>
      <c r="AJ2" s="129" t="s">
        <v>67</v>
      </c>
      <c r="AK2" s="122"/>
      <c r="AL2" s="130" t="s">
        <v>68</v>
      </c>
      <c r="AM2" s="131" t="s">
        <v>69</v>
      </c>
      <c r="AN2" s="132" t="s">
        <v>70</v>
      </c>
      <c r="AO2" s="132" t="s">
        <v>71</v>
      </c>
      <c r="AP2" s="122"/>
    </row>
    <row r="3" spans="1:42" x14ac:dyDescent="0.2">
      <c r="A3" s="52">
        <v>231</v>
      </c>
      <c r="B3" s="53">
        <v>0.375</v>
      </c>
      <c r="C3" s="54">
        <v>2013</v>
      </c>
      <c r="D3" s="54">
        <v>6</v>
      </c>
      <c r="E3" s="54">
        <v>1</v>
      </c>
      <c r="F3" s="55">
        <v>225459</v>
      </c>
      <c r="G3" s="54">
        <v>0</v>
      </c>
      <c r="H3" s="55">
        <v>575767</v>
      </c>
      <c r="I3" s="54">
        <v>0</v>
      </c>
      <c r="J3" s="54">
        <v>2</v>
      </c>
      <c r="K3" s="54">
        <v>0</v>
      </c>
      <c r="L3" s="55">
        <v>314.24079999999998</v>
      </c>
      <c r="M3" s="55">
        <v>30.3</v>
      </c>
      <c r="N3" s="56">
        <v>0</v>
      </c>
      <c r="O3" s="57">
        <v>7739</v>
      </c>
      <c r="P3" s="58">
        <f>F4-F3</f>
        <v>7739</v>
      </c>
      <c r="Q3" s="38">
        <v>1</v>
      </c>
      <c r="R3" s="59">
        <f>S3/4.1868</f>
        <v>8196.1578101891664</v>
      </c>
      <c r="S3" s="73">
        <f>'Mérida oeste'!F6*1000000</f>
        <v>34315.673519700002</v>
      </c>
      <c r="T3" s="60">
        <f>R3*0.11237</f>
        <v>921.00225313095666</v>
      </c>
      <c r="U3" s="61"/>
      <c r="V3" s="60">
        <f>O3</f>
        <v>7739</v>
      </c>
      <c r="W3" s="62">
        <f>V3*35.31467</f>
        <v>273300.23112999997</v>
      </c>
      <c r="X3" s="61"/>
      <c r="Y3" s="63">
        <f>V3*R3/1000000</f>
        <v>63.430065293053964</v>
      </c>
      <c r="Z3" s="64">
        <f>S3*V3/1000000</f>
        <v>265.56899736895832</v>
      </c>
      <c r="AA3" s="65">
        <f>W3*T3/1000000</f>
        <v>251.71012865194118</v>
      </c>
      <c r="AE3" s="121" t="str">
        <f>RIGHT(F3,6)</f>
        <v>225459</v>
      </c>
      <c r="AF3" s="133"/>
      <c r="AG3" s="134"/>
      <c r="AH3" s="135"/>
      <c r="AI3" s="136">
        <f t="shared" ref="AI3:AI34" si="0">IFERROR(AE3*1,0)</f>
        <v>225459</v>
      </c>
      <c r="AJ3" s="137">
        <f>(AI3-AH3)</f>
        <v>225459</v>
      </c>
      <c r="AK3" s="122"/>
      <c r="AL3" s="138">
        <f>AH4-AH3</f>
        <v>0</v>
      </c>
      <c r="AM3" s="139">
        <f>AI4-AI3</f>
        <v>7739</v>
      </c>
      <c r="AN3" s="140">
        <f>(AM3-AL3)</f>
        <v>7739</v>
      </c>
      <c r="AO3" s="141">
        <f t="shared" ref="AO3:AO33" si="1">IFERROR(AN3/AM3,"")</f>
        <v>1</v>
      </c>
      <c r="AP3" s="122"/>
    </row>
    <row r="4" spans="1:42" x14ac:dyDescent="0.2">
      <c r="A4" s="66">
        <v>231</v>
      </c>
      <c r="B4" s="67">
        <v>0.375</v>
      </c>
      <c r="C4" s="68">
        <v>2013</v>
      </c>
      <c r="D4" s="68">
        <v>6</v>
      </c>
      <c r="E4" s="68">
        <v>2</v>
      </c>
      <c r="F4" s="69">
        <v>233198</v>
      </c>
      <c r="G4" s="68">
        <v>0</v>
      </c>
      <c r="H4" s="69">
        <v>576117</v>
      </c>
      <c r="I4" s="68">
        <v>0</v>
      </c>
      <c r="J4" s="68">
        <v>2</v>
      </c>
      <c r="K4" s="68">
        <v>0</v>
      </c>
      <c r="L4" s="69">
        <v>312.80500000000001</v>
      </c>
      <c r="M4" s="69">
        <v>29.8</v>
      </c>
      <c r="N4" s="70">
        <v>0</v>
      </c>
      <c r="O4" s="71">
        <v>8412</v>
      </c>
      <c r="P4" s="58">
        <f t="shared" ref="P4:P33" si="2">F5-F4</f>
        <v>8412</v>
      </c>
      <c r="Q4" s="38">
        <v>2</v>
      </c>
      <c r="R4" s="72">
        <f t="shared" ref="R4:R33" si="3">S4/4.1868</f>
        <v>8219.1810285659685</v>
      </c>
      <c r="S4" s="73">
        <f>'Mérida oeste'!F7*1000000</f>
        <v>34412.067130399999</v>
      </c>
      <c r="T4" s="74">
        <f>R4*0.11237</f>
        <v>923.58937217995788</v>
      </c>
      <c r="U4" s="61"/>
      <c r="V4" s="74">
        <f t="shared" ref="V4:V33" si="4">O4</f>
        <v>8412</v>
      </c>
      <c r="W4" s="75">
        <f>V4*35.31467</f>
        <v>297067.00403999997</v>
      </c>
      <c r="X4" s="61"/>
      <c r="Y4" s="76">
        <f>V4*R4/1000000</f>
        <v>69.139750812296924</v>
      </c>
      <c r="Z4" s="73">
        <f>S4*V4/1000000</f>
        <v>289.47430870092484</v>
      </c>
      <c r="AA4" s="74">
        <f>W4*T4/1000000</f>
        <v>274.36792775668459</v>
      </c>
      <c r="AE4" s="121" t="str">
        <f t="shared" ref="AE4:AE34" si="5">RIGHT(F4,6)</f>
        <v>233198</v>
      </c>
      <c r="AF4" s="142"/>
      <c r="AG4" s="143"/>
      <c r="AH4" s="144"/>
      <c r="AI4" s="145">
        <f t="shared" si="0"/>
        <v>233198</v>
      </c>
      <c r="AJ4" s="146">
        <f t="shared" ref="AJ4:AJ34" si="6">(AI4-AH4)</f>
        <v>233198</v>
      </c>
      <c r="AK4" s="122"/>
      <c r="AL4" s="138">
        <f t="shared" ref="AL4:AM33" si="7">AH5-AH4</f>
        <v>0</v>
      </c>
      <c r="AM4" s="147">
        <f t="shared" si="7"/>
        <v>8412</v>
      </c>
      <c r="AN4" s="148">
        <f t="shared" ref="AN4:AN33" si="8">(AM4-AL4)</f>
        <v>8412</v>
      </c>
      <c r="AO4" s="149">
        <f t="shared" si="1"/>
        <v>1</v>
      </c>
      <c r="AP4" s="122"/>
    </row>
    <row r="5" spans="1:42" x14ac:dyDescent="0.2">
      <c r="A5" s="66">
        <v>231</v>
      </c>
      <c r="B5" s="67">
        <v>0.375</v>
      </c>
      <c r="C5" s="68">
        <v>2013</v>
      </c>
      <c r="D5" s="68">
        <v>6</v>
      </c>
      <c r="E5" s="68">
        <v>3</v>
      </c>
      <c r="F5" s="69">
        <v>241610</v>
      </c>
      <c r="G5" s="68">
        <v>0</v>
      </c>
      <c r="H5" s="69">
        <v>576498</v>
      </c>
      <c r="I5" s="68">
        <v>0</v>
      </c>
      <c r="J5" s="68">
        <v>2</v>
      </c>
      <c r="K5" s="68">
        <v>0</v>
      </c>
      <c r="L5" s="69">
        <v>312.44299999999998</v>
      </c>
      <c r="M5" s="69">
        <v>28.9</v>
      </c>
      <c r="N5" s="70">
        <v>0</v>
      </c>
      <c r="O5" s="71">
        <v>8532</v>
      </c>
      <c r="P5" s="58">
        <f t="shared" si="2"/>
        <v>8532</v>
      </c>
      <c r="Q5" s="38">
        <v>3</v>
      </c>
      <c r="R5" s="72">
        <f t="shared" si="3"/>
        <v>8434.2971103945729</v>
      </c>
      <c r="S5" s="73">
        <f>'Mérida oeste'!F8*1000000</f>
        <v>35312.715141799999</v>
      </c>
      <c r="T5" s="74">
        <f t="shared" ref="T5:T33" si="9">R5*0.11237</f>
        <v>947.76196629503818</v>
      </c>
      <c r="U5" s="61"/>
      <c r="V5" s="74">
        <f t="shared" si="4"/>
        <v>8532</v>
      </c>
      <c r="W5" s="75">
        <f t="shared" ref="W5:W33" si="10">V5*35.31467</f>
        <v>301304.76444</v>
      </c>
      <c r="X5" s="61"/>
      <c r="Y5" s="76">
        <f t="shared" ref="Y5:Y33" si="11">V5*R5/1000000</f>
        <v>71.961422945886497</v>
      </c>
      <c r="Z5" s="73">
        <f t="shared" ref="Z5:Z33" si="12">S5*V5/1000000</f>
        <v>301.28808558983764</v>
      </c>
      <c r="AA5" s="74">
        <f t="shared" ref="AA5:AA33" si="13">W5*T5/1000000</f>
        <v>285.56519599971773</v>
      </c>
      <c r="AE5" s="121" t="str">
        <f t="shared" si="5"/>
        <v>241610</v>
      </c>
      <c r="AF5" s="142"/>
      <c r="AG5" s="143"/>
      <c r="AH5" s="144"/>
      <c r="AI5" s="145">
        <f t="shared" si="0"/>
        <v>241610</v>
      </c>
      <c r="AJ5" s="146">
        <f t="shared" si="6"/>
        <v>241610</v>
      </c>
      <c r="AK5" s="122"/>
      <c r="AL5" s="138">
        <f t="shared" si="7"/>
        <v>0</v>
      </c>
      <c r="AM5" s="147">
        <f t="shared" si="7"/>
        <v>8532</v>
      </c>
      <c r="AN5" s="148">
        <f t="shared" si="8"/>
        <v>8532</v>
      </c>
      <c r="AO5" s="149">
        <f t="shared" si="1"/>
        <v>1</v>
      </c>
      <c r="AP5" s="122"/>
    </row>
    <row r="6" spans="1:42" x14ac:dyDescent="0.2">
      <c r="A6" s="66">
        <v>231</v>
      </c>
      <c r="B6" s="67">
        <v>0.375</v>
      </c>
      <c r="C6" s="68">
        <v>2013</v>
      </c>
      <c r="D6" s="68">
        <v>6</v>
      </c>
      <c r="E6" s="68">
        <v>4</v>
      </c>
      <c r="F6" s="69">
        <v>250142</v>
      </c>
      <c r="G6" s="68">
        <v>0</v>
      </c>
      <c r="H6" s="69">
        <v>576889</v>
      </c>
      <c r="I6" s="68">
        <v>0</v>
      </c>
      <c r="J6" s="68">
        <v>2</v>
      </c>
      <c r="K6" s="68">
        <v>0</v>
      </c>
      <c r="L6" s="69">
        <v>309.84500000000003</v>
      </c>
      <c r="M6" s="69">
        <v>30.1</v>
      </c>
      <c r="N6" s="70">
        <v>0</v>
      </c>
      <c r="O6" s="71">
        <v>8427</v>
      </c>
      <c r="P6" s="58">
        <f t="shared" si="2"/>
        <v>8427</v>
      </c>
      <c r="Q6" s="38">
        <v>4</v>
      </c>
      <c r="R6" s="72">
        <f t="shared" si="3"/>
        <v>8403.6307991783688</v>
      </c>
      <c r="S6" s="73">
        <f>'Mérida oeste'!F9*1000000</f>
        <v>35184.321429999996</v>
      </c>
      <c r="T6" s="74">
        <f t="shared" si="9"/>
        <v>944.3159929036733</v>
      </c>
      <c r="U6" s="61"/>
      <c r="V6" s="74">
        <f t="shared" si="4"/>
        <v>8427</v>
      </c>
      <c r="W6" s="75">
        <f t="shared" si="10"/>
        <v>297596.72408999997</v>
      </c>
      <c r="X6" s="61"/>
      <c r="Y6" s="76">
        <f t="shared" si="11"/>
        <v>70.817396744676117</v>
      </c>
      <c r="Z6" s="73">
        <f t="shared" si="12"/>
        <v>296.49827669061</v>
      </c>
      <c r="AA6" s="74">
        <f t="shared" si="13"/>
        <v>281.02534599392885</v>
      </c>
      <c r="AE6" s="121" t="str">
        <f t="shared" si="5"/>
        <v>250142</v>
      </c>
      <c r="AF6" s="142"/>
      <c r="AG6" s="143"/>
      <c r="AH6" s="144"/>
      <c r="AI6" s="145">
        <f t="shared" si="0"/>
        <v>250142</v>
      </c>
      <c r="AJ6" s="146">
        <f t="shared" si="6"/>
        <v>250142</v>
      </c>
      <c r="AK6" s="122"/>
      <c r="AL6" s="138">
        <f t="shared" si="7"/>
        <v>0</v>
      </c>
      <c r="AM6" s="147">
        <f t="shared" si="7"/>
        <v>8427</v>
      </c>
      <c r="AN6" s="148">
        <f t="shared" si="8"/>
        <v>8427</v>
      </c>
      <c r="AO6" s="149">
        <f t="shared" si="1"/>
        <v>1</v>
      </c>
      <c r="AP6" s="122"/>
    </row>
    <row r="7" spans="1:42" x14ac:dyDescent="0.2">
      <c r="A7" s="66">
        <v>231</v>
      </c>
      <c r="B7" s="67">
        <v>0.375</v>
      </c>
      <c r="C7" s="68">
        <v>2013</v>
      </c>
      <c r="D7" s="68">
        <v>6</v>
      </c>
      <c r="E7" s="68">
        <v>5</v>
      </c>
      <c r="F7" s="69">
        <v>258569</v>
      </c>
      <c r="G7" s="68">
        <v>0</v>
      </c>
      <c r="H7" s="69">
        <v>577276</v>
      </c>
      <c r="I7" s="68">
        <v>0</v>
      </c>
      <c r="J7" s="68">
        <v>2</v>
      </c>
      <c r="K7" s="68">
        <v>0</v>
      </c>
      <c r="L7" s="69">
        <v>310.12700000000001</v>
      </c>
      <c r="M7" s="69">
        <v>31</v>
      </c>
      <c r="N7" s="70">
        <v>0</v>
      </c>
      <c r="O7" s="71">
        <v>7969</v>
      </c>
      <c r="P7" s="58">
        <f t="shared" si="2"/>
        <v>7969</v>
      </c>
      <c r="Q7" s="38">
        <v>5</v>
      </c>
      <c r="R7" s="72">
        <f t="shared" si="3"/>
        <v>8443.6277222699919</v>
      </c>
      <c r="S7" s="73">
        <f>'Mérida oeste'!F10*1000000</f>
        <v>35351.780547599999</v>
      </c>
      <c r="T7" s="74">
        <f t="shared" si="9"/>
        <v>948.81044715147891</v>
      </c>
      <c r="U7" s="61"/>
      <c r="V7" s="74">
        <f t="shared" si="4"/>
        <v>7969</v>
      </c>
      <c r="W7" s="75">
        <f t="shared" si="10"/>
        <v>281422.60522999999</v>
      </c>
      <c r="X7" s="61"/>
      <c r="Y7" s="76">
        <f t="shared" si="11"/>
        <v>67.28726931876956</v>
      </c>
      <c r="Z7" s="73">
        <f t="shared" si="12"/>
        <v>281.71833918382441</v>
      </c>
      <c r="AA7" s="74">
        <f t="shared" si="13"/>
        <v>267.01670790681038</v>
      </c>
      <c r="AE7" s="121" t="str">
        <f t="shared" si="5"/>
        <v>258569</v>
      </c>
      <c r="AF7" s="142"/>
      <c r="AG7" s="143"/>
      <c r="AH7" s="144"/>
      <c r="AI7" s="145">
        <f t="shared" si="0"/>
        <v>258569</v>
      </c>
      <c r="AJ7" s="146">
        <f t="shared" si="6"/>
        <v>258569</v>
      </c>
      <c r="AK7" s="122"/>
      <c r="AL7" s="138">
        <f t="shared" si="7"/>
        <v>0</v>
      </c>
      <c r="AM7" s="147">
        <f t="shared" si="7"/>
        <v>7969</v>
      </c>
      <c r="AN7" s="148">
        <f t="shared" si="8"/>
        <v>7969</v>
      </c>
      <c r="AO7" s="149">
        <f t="shared" si="1"/>
        <v>1</v>
      </c>
      <c r="AP7" s="122"/>
    </row>
    <row r="8" spans="1:42" x14ac:dyDescent="0.2">
      <c r="A8" s="66">
        <v>231</v>
      </c>
      <c r="B8" s="67">
        <v>0.375</v>
      </c>
      <c r="C8" s="68">
        <v>2013</v>
      </c>
      <c r="D8" s="68">
        <v>6</v>
      </c>
      <c r="E8" s="68">
        <v>6</v>
      </c>
      <c r="F8" s="69">
        <v>266538</v>
      </c>
      <c r="G8" s="68">
        <v>0</v>
      </c>
      <c r="H8" s="69">
        <v>577642</v>
      </c>
      <c r="I8" s="68">
        <v>0</v>
      </c>
      <c r="J8" s="68">
        <v>2</v>
      </c>
      <c r="K8" s="68">
        <v>0</v>
      </c>
      <c r="L8" s="69">
        <v>310.27100000000002</v>
      </c>
      <c r="M8" s="69">
        <v>31.4</v>
      </c>
      <c r="N8" s="70">
        <v>0</v>
      </c>
      <c r="O8" s="71">
        <v>7752</v>
      </c>
      <c r="P8" s="58">
        <f t="shared" si="2"/>
        <v>7752</v>
      </c>
      <c r="Q8" s="38">
        <v>6</v>
      </c>
      <c r="R8" s="72">
        <f t="shared" si="3"/>
        <v>8479.855482038789</v>
      </c>
      <c r="S8" s="73">
        <f>'Mérida oeste'!F11*1000000</f>
        <v>35503.458932200003</v>
      </c>
      <c r="T8" s="74">
        <f t="shared" si="9"/>
        <v>952.88136051669869</v>
      </c>
      <c r="U8" s="61"/>
      <c r="V8" s="74">
        <f t="shared" si="4"/>
        <v>7752</v>
      </c>
      <c r="W8" s="75">
        <f t="shared" si="10"/>
        <v>273759.32183999999</v>
      </c>
      <c r="X8" s="61"/>
      <c r="Y8" s="76">
        <f t="shared" si="11"/>
        <v>65.7358396967647</v>
      </c>
      <c r="Z8" s="73">
        <f t="shared" si="12"/>
        <v>275.22281364241445</v>
      </c>
      <c r="AA8" s="74">
        <f t="shared" si="13"/>
        <v>260.86015504902798</v>
      </c>
      <c r="AE8" s="121" t="str">
        <f t="shared" si="5"/>
        <v>266538</v>
      </c>
      <c r="AF8" s="142"/>
      <c r="AG8" s="143"/>
      <c r="AH8" s="144"/>
      <c r="AI8" s="145">
        <f t="shared" si="0"/>
        <v>266538</v>
      </c>
      <c r="AJ8" s="146">
        <f t="shared" si="6"/>
        <v>266538</v>
      </c>
      <c r="AK8" s="122"/>
      <c r="AL8" s="138">
        <f t="shared" si="7"/>
        <v>0</v>
      </c>
      <c r="AM8" s="147">
        <f t="shared" si="7"/>
        <v>7752</v>
      </c>
      <c r="AN8" s="148">
        <f t="shared" si="8"/>
        <v>7752</v>
      </c>
      <c r="AO8" s="149">
        <f t="shared" si="1"/>
        <v>1</v>
      </c>
      <c r="AP8" s="122"/>
    </row>
    <row r="9" spans="1:42" x14ac:dyDescent="0.2">
      <c r="A9" s="66">
        <v>231</v>
      </c>
      <c r="B9" s="67">
        <v>0.375</v>
      </c>
      <c r="C9" s="68">
        <v>2013</v>
      </c>
      <c r="D9" s="68">
        <v>6</v>
      </c>
      <c r="E9" s="68">
        <v>7</v>
      </c>
      <c r="F9" s="69">
        <v>274290</v>
      </c>
      <c r="G9" s="68">
        <v>0</v>
      </c>
      <c r="H9" s="69">
        <v>577998</v>
      </c>
      <c r="I9" s="68">
        <v>0</v>
      </c>
      <c r="J9" s="68">
        <v>2</v>
      </c>
      <c r="K9" s="68">
        <v>0</v>
      </c>
      <c r="L9" s="69">
        <v>310.74700000000001</v>
      </c>
      <c r="M9" s="69">
        <v>31.6</v>
      </c>
      <c r="N9" s="70">
        <v>0</v>
      </c>
      <c r="O9" s="71">
        <v>7754</v>
      </c>
      <c r="P9" s="58">
        <f t="shared" si="2"/>
        <v>7754</v>
      </c>
      <c r="Q9" s="38">
        <v>7</v>
      </c>
      <c r="R9" s="72">
        <f t="shared" si="3"/>
        <v>8453.6510041798047</v>
      </c>
      <c r="S9" s="73">
        <f>'Mérida oeste'!F12*1000000</f>
        <v>35393.746024300002</v>
      </c>
      <c r="T9" s="74">
        <f t="shared" si="9"/>
        <v>949.9367633396846</v>
      </c>
      <c r="U9" s="61"/>
      <c r="V9" s="74">
        <f t="shared" si="4"/>
        <v>7754</v>
      </c>
      <c r="W9" s="75">
        <f t="shared" si="10"/>
        <v>273829.95117999997</v>
      </c>
      <c r="X9" s="61"/>
      <c r="Y9" s="76">
        <f t="shared" si="11"/>
        <v>65.549609886410209</v>
      </c>
      <c r="Z9" s="73">
        <f t="shared" si="12"/>
        <v>274.44310667242223</v>
      </c>
      <c r="AA9" s="74">
        <f t="shared" si="13"/>
        <v>260.12113752939302</v>
      </c>
      <c r="AE9" s="121" t="str">
        <f t="shared" si="5"/>
        <v>274290</v>
      </c>
      <c r="AF9" s="142"/>
      <c r="AG9" s="143"/>
      <c r="AH9" s="144"/>
      <c r="AI9" s="145">
        <f t="shared" si="0"/>
        <v>274290</v>
      </c>
      <c r="AJ9" s="146">
        <f t="shared" si="6"/>
        <v>274290</v>
      </c>
      <c r="AK9" s="122"/>
      <c r="AL9" s="138">
        <f t="shared" si="7"/>
        <v>0</v>
      </c>
      <c r="AM9" s="147">
        <f t="shared" si="7"/>
        <v>7754</v>
      </c>
      <c r="AN9" s="148">
        <f t="shared" si="8"/>
        <v>7754</v>
      </c>
      <c r="AO9" s="149">
        <f t="shared" si="1"/>
        <v>1</v>
      </c>
      <c r="AP9" s="122"/>
    </row>
    <row r="10" spans="1:42" x14ac:dyDescent="0.2">
      <c r="A10" s="66">
        <v>231</v>
      </c>
      <c r="B10" s="67">
        <v>0.375</v>
      </c>
      <c r="C10" s="68">
        <v>2013</v>
      </c>
      <c r="D10" s="68">
        <v>6</v>
      </c>
      <c r="E10" s="68">
        <v>8</v>
      </c>
      <c r="F10" s="69">
        <v>282044</v>
      </c>
      <c r="G10" s="68">
        <v>0</v>
      </c>
      <c r="H10" s="69">
        <v>578350</v>
      </c>
      <c r="I10" s="68">
        <v>0</v>
      </c>
      <c r="J10" s="68">
        <v>2</v>
      </c>
      <c r="K10" s="68">
        <v>0</v>
      </c>
      <c r="L10" s="69">
        <v>311.25700000000001</v>
      </c>
      <c r="M10" s="69">
        <v>28.8</v>
      </c>
      <c r="N10" s="70">
        <v>0</v>
      </c>
      <c r="O10" s="71">
        <v>4840</v>
      </c>
      <c r="P10" s="58">
        <f t="shared" si="2"/>
        <v>4840</v>
      </c>
      <c r="Q10" s="38">
        <v>8</v>
      </c>
      <c r="R10" s="72">
        <f t="shared" si="3"/>
        <v>8662.7266398681568</v>
      </c>
      <c r="S10" s="73">
        <f>'Mérida oeste'!F13*1000000</f>
        <v>36269.103895799999</v>
      </c>
      <c r="T10" s="74">
        <f t="shared" si="9"/>
        <v>973.43059252198475</v>
      </c>
      <c r="U10" s="61"/>
      <c r="V10" s="74">
        <f t="shared" si="4"/>
        <v>4840</v>
      </c>
      <c r="W10" s="75">
        <f t="shared" si="10"/>
        <v>170923.00279999999</v>
      </c>
      <c r="X10" s="61"/>
      <c r="Y10" s="76">
        <f t="shared" si="11"/>
        <v>41.927596936961884</v>
      </c>
      <c r="Z10" s="73">
        <f t="shared" si="12"/>
        <v>175.542462855672</v>
      </c>
      <c r="AA10" s="74">
        <f t="shared" si="13"/>
        <v>166.38167989124082</v>
      </c>
      <c r="AE10" s="121" t="str">
        <f t="shared" si="5"/>
        <v>282044</v>
      </c>
      <c r="AF10" s="142"/>
      <c r="AG10" s="143"/>
      <c r="AH10" s="144"/>
      <c r="AI10" s="145">
        <f t="shared" si="0"/>
        <v>282044</v>
      </c>
      <c r="AJ10" s="146">
        <f t="shared" si="6"/>
        <v>282044</v>
      </c>
      <c r="AK10" s="122"/>
      <c r="AL10" s="138">
        <f t="shared" si="7"/>
        <v>0</v>
      </c>
      <c r="AM10" s="147">
        <f t="shared" si="7"/>
        <v>4840</v>
      </c>
      <c r="AN10" s="148">
        <f t="shared" si="8"/>
        <v>4840</v>
      </c>
      <c r="AO10" s="149">
        <f t="shared" si="1"/>
        <v>1</v>
      </c>
      <c r="AP10" s="122"/>
    </row>
    <row r="11" spans="1:42" x14ac:dyDescent="0.2">
      <c r="A11" s="66">
        <v>231</v>
      </c>
      <c r="B11" s="67">
        <v>0.375</v>
      </c>
      <c r="C11" s="68">
        <v>2013</v>
      </c>
      <c r="D11" s="68">
        <v>6</v>
      </c>
      <c r="E11" s="68">
        <v>9</v>
      </c>
      <c r="F11" s="69">
        <v>286884</v>
      </c>
      <c r="G11" s="68">
        <v>0</v>
      </c>
      <c r="H11" s="69">
        <v>578568</v>
      </c>
      <c r="I11" s="68">
        <v>0</v>
      </c>
      <c r="J11" s="68">
        <v>2</v>
      </c>
      <c r="K11" s="68">
        <v>0</v>
      </c>
      <c r="L11" s="69">
        <v>313.36900000000003</v>
      </c>
      <c r="M11" s="69">
        <v>28.3</v>
      </c>
      <c r="N11" s="70">
        <v>0</v>
      </c>
      <c r="O11" s="71">
        <v>7346</v>
      </c>
      <c r="P11" s="58">
        <f t="shared" si="2"/>
        <v>7346</v>
      </c>
      <c r="Q11" s="38">
        <v>9</v>
      </c>
      <c r="R11" s="77">
        <f t="shared" si="3"/>
        <v>8840.3387653339068</v>
      </c>
      <c r="S11" s="73">
        <f>'Mérida oeste'!F14*1000000</f>
        <v>37012.730342700001</v>
      </c>
      <c r="T11" s="74">
        <f t="shared" si="9"/>
        <v>993.3888670605711</v>
      </c>
      <c r="V11" s="78">
        <f t="shared" si="4"/>
        <v>7346</v>
      </c>
      <c r="W11" s="79">
        <f t="shared" si="10"/>
        <v>259421.56581999999</v>
      </c>
      <c r="Y11" s="76">
        <f t="shared" si="11"/>
        <v>64.94112857014288</v>
      </c>
      <c r="Z11" s="73">
        <f t="shared" si="12"/>
        <v>271.89551709747423</v>
      </c>
      <c r="AA11" s="74">
        <f t="shared" si="13"/>
        <v>257.70649536100916</v>
      </c>
      <c r="AE11" s="121" t="str">
        <f t="shared" si="5"/>
        <v>286884</v>
      </c>
      <c r="AF11" s="142"/>
      <c r="AG11" s="143"/>
      <c r="AH11" s="144"/>
      <c r="AI11" s="145">
        <f t="shared" si="0"/>
        <v>286884</v>
      </c>
      <c r="AJ11" s="146">
        <f t="shared" si="6"/>
        <v>286884</v>
      </c>
      <c r="AK11" s="122"/>
      <c r="AL11" s="138">
        <f t="shared" si="7"/>
        <v>0</v>
      </c>
      <c r="AM11" s="147">
        <f t="shared" si="7"/>
        <v>7346</v>
      </c>
      <c r="AN11" s="148">
        <f t="shared" si="8"/>
        <v>7346</v>
      </c>
      <c r="AO11" s="149">
        <f t="shared" si="1"/>
        <v>1</v>
      </c>
      <c r="AP11" s="122"/>
    </row>
    <row r="12" spans="1:42" x14ac:dyDescent="0.2">
      <c r="A12" s="66">
        <v>231</v>
      </c>
      <c r="B12" s="67">
        <v>0.375</v>
      </c>
      <c r="C12" s="68">
        <v>2013</v>
      </c>
      <c r="D12" s="68">
        <v>6</v>
      </c>
      <c r="E12" s="68">
        <v>10</v>
      </c>
      <c r="F12" s="69">
        <v>294230</v>
      </c>
      <c r="G12" s="68">
        <v>0</v>
      </c>
      <c r="H12" s="69">
        <v>578903</v>
      </c>
      <c r="I12" s="68">
        <v>0</v>
      </c>
      <c r="J12" s="68">
        <v>2</v>
      </c>
      <c r="K12" s="68">
        <v>0</v>
      </c>
      <c r="L12" s="69">
        <v>312.36500000000001</v>
      </c>
      <c r="M12" s="69">
        <v>30.5</v>
      </c>
      <c r="N12" s="70">
        <v>0</v>
      </c>
      <c r="O12" s="71">
        <v>8012</v>
      </c>
      <c r="P12" s="58">
        <f t="shared" si="2"/>
        <v>8012</v>
      </c>
      <c r="Q12" s="38">
        <v>10</v>
      </c>
      <c r="R12" s="77">
        <f t="shared" si="3"/>
        <v>8909.5991407041165</v>
      </c>
      <c r="S12" s="73">
        <f>'Mérida oeste'!F15*1000000</f>
        <v>37302.709682299996</v>
      </c>
      <c r="T12" s="74">
        <f t="shared" si="9"/>
        <v>1001.1716554409215</v>
      </c>
      <c r="V12" s="78">
        <f t="shared" si="4"/>
        <v>8012</v>
      </c>
      <c r="W12" s="79">
        <f t="shared" si="10"/>
        <v>282941.13604000001</v>
      </c>
      <c r="Y12" s="76">
        <f t="shared" si="11"/>
        <v>71.383708315321385</v>
      </c>
      <c r="Z12" s="73">
        <f t="shared" si="12"/>
        <v>298.86930997458757</v>
      </c>
      <c r="AA12" s="74">
        <f t="shared" si="13"/>
        <v>283.2726455615018</v>
      </c>
      <c r="AE12" s="121" t="str">
        <f t="shared" si="5"/>
        <v>294230</v>
      </c>
      <c r="AF12" s="142"/>
      <c r="AG12" s="143"/>
      <c r="AH12" s="144"/>
      <c r="AI12" s="145">
        <f t="shared" si="0"/>
        <v>294230</v>
      </c>
      <c r="AJ12" s="146">
        <f t="shared" si="6"/>
        <v>294230</v>
      </c>
      <c r="AK12" s="122"/>
      <c r="AL12" s="138">
        <f t="shared" si="7"/>
        <v>0</v>
      </c>
      <c r="AM12" s="147">
        <f t="shared" si="7"/>
        <v>8012</v>
      </c>
      <c r="AN12" s="148">
        <f t="shared" si="8"/>
        <v>8012</v>
      </c>
      <c r="AO12" s="149">
        <f t="shared" si="1"/>
        <v>1</v>
      </c>
      <c r="AP12" s="122"/>
    </row>
    <row r="13" spans="1:42" x14ac:dyDescent="0.2">
      <c r="A13" s="66">
        <v>231</v>
      </c>
      <c r="B13" s="67">
        <v>0.375</v>
      </c>
      <c r="C13" s="68">
        <v>2013</v>
      </c>
      <c r="D13" s="68">
        <v>6</v>
      </c>
      <c r="E13" s="68">
        <v>11</v>
      </c>
      <c r="F13" s="69">
        <v>302242</v>
      </c>
      <c r="G13" s="68">
        <v>0</v>
      </c>
      <c r="H13" s="69">
        <v>579269</v>
      </c>
      <c r="I13" s="68">
        <v>0</v>
      </c>
      <c r="J13" s="68">
        <v>2</v>
      </c>
      <c r="K13" s="68">
        <v>0</v>
      </c>
      <c r="L13" s="69">
        <v>311.74799999999999</v>
      </c>
      <c r="M13" s="69">
        <v>31</v>
      </c>
      <c r="N13" s="70">
        <v>0</v>
      </c>
      <c r="O13" s="71">
        <v>7983</v>
      </c>
      <c r="P13" s="58">
        <f t="shared" si="2"/>
        <v>7983</v>
      </c>
      <c r="Q13" s="38">
        <v>11</v>
      </c>
      <c r="R13" s="77">
        <f t="shared" si="3"/>
        <v>8487.9177358125526</v>
      </c>
      <c r="S13" s="73">
        <f>'Mérida oeste'!F16*1000000</f>
        <v>35537.213976299994</v>
      </c>
      <c r="T13" s="74">
        <f t="shared" si="9"/>
        <v>953.78731597325657</v>
      </c>
      <c r="V13" s="78">
        <f t="shared" si="4"/>
        <v>7983</v>
      </c>
      <c r="W13" s="79">
        <f t="shared" si="10"/>
        <v>281917.01061</v>
      </c>
      <c r="Y13" s="76">
        <f t="shared" si="11"/>
        <v>67.75904728499161</v>
      </c>
      <c r="Z13" s="73">
        <f t="shared" si="12"/>
        <v>283.69357917280286</v>
      </c>
      <c r="AA13" s="74">
        <f t="shared" si="13"/>
        <v>268.88886887691598</v>
      </c>
      <c r="AE13" s="121" t="str">
        <f t="shared" si="5"/>
        <v>302242</v>
      </c>
      <c r="AF13" s="142"/>
      <c r="AG13" s="143"/>
      <c r="AH13" s="144"/>
      <c r="AI13" s="145">
        <f t="shared" si="0"/>
        <v>302242</v>
      </c>
      <c r="AJ13" s="146">
        <f t="shared" si="6"/>
        <v>302242</v>
      </c>
      <c r="AK13" s="122"/>
      <c r="AL13" s="138">
        <f t="shared" si="7"/>
        <v>0</v>
      </c>
      <c r="AM13" s="147">
        <f t="shared" si="7"/>
        <v>7983</v>
      </c>
      <c r="AN13" s="148">
        <f t="shared" si="8"/>
        <v>7983</v>
      </c>
      <c r="AO13" s="149">
        <f t="shared" si="1"/>
        <v>1</v>
      </c>
      <c r="AP13" s="122"/>
    </row>
    <row r="14" spans="1:42" x14ac:dyDescent="0.2">
      <c r="A14" s="66">
        <v>231</v>
      </c>
      <c r="B14" s="67">
        <v>0.375</v>
      </c>
      <c r="C14" s="68">
        <v>2013</v>
      </c>
      <c r="D14" s="68">
        <v>6</v>
      </c>
      <c r="E14" s="68">
        <v>12</v>
      </c>
      <c r="F14" s="69">
        <v>310225</v>
      </c>
      <c r="G14" s="68">
        <v>0</v>
      </c>
      <c r="H14" s="69">
        <v>579636</v>
      </c>
      <c r="I14" s="68">
        <v>0</v>
      </c>
      <c r="J14" s="68">
        <v>2</v>
      </c>
      <c r="K14" s="68">
        <v>0</v>
      </c>
      <c r="L14" s="69">
        <v>310.37799999999999</v>
      </c>
      <c r="M14" s="69">
        <v>31.5</v>
      </c>
      <c r="N14" s="70">
        <v>0</v>
      </c>
      <c r="O14" s="71">
        <v>7496</v>
      </c>
      <c r="P14" s="58">
        <f t="shared" si="2"/>
        <v>7496</v>
      </c>
      <c r="Q14" s="38">
        <v>12</v>
      </c>
      <c r="R14" s="77">
        <f t="shared" si="3"/>
        <v>8572.255057609631</v>
      </c>
      <c r="S14" s="73">
        <f>'Mérida oeste'!F17*1000000</f>
        <v>35890.317475200005</v>
      </c>
      <c r="T14" s="74">
        <f t="shared" si="9"/>
        <v>963.26430082359423</v>
      </c>
      <c r="V14" s="78">
        <f t="shared" si="4"/>
        <v>7496</v>
      </c>
      <c r="W14" s="79">
        <f t="shared" si="10"/>
        <v>264718.76632</v>
      </c>
      <c r="Y14" s="76">
        <f t="shared" si="11"/>
        <v>64.25762391184179</v>
      </c>
      <c r="Z14" s="73">
        <f t="shared" si="12"/>
        <v>269.0338197940992</v>
      </c>
      <c r="AA14" s="74">
        <f t="shared" si="13"/>
        <v>254.9941373541192</v>
      </c>
      <c r="AE14" s="121" t="str">
        <f t="shared" si="5"/>
        <v>310225</v>
      </c>
      <c r="AF14" s="142"/>
      <c r="AG14" s="143"/>
      <c r="AH14" s="144"/>
      <c r="AI14" s="145">
        <f t="shared" si="0"/>
        <v>310225</v>
      </c>
      <c r="AJ14" s="146">
        <f t="shared" si="6"/>
        <v>310225</v>
      </c>
      <c r="AK14" s="122"/>
      <c r="AL14" s="138">
        <f t="shared" si="7"/>
        <v>0</v>
      </c>
      <c r="AM14" s="147">
        <f t="shared" si="7"/>
        <v>7496</v>
      </c>
      <c r="AN14" s="148">
        <f t="shared" si="8"/>
        <v>7496</v>
      </c>
      <c r="AO14" s="149">
        <f t="shared" si="1"/>
        <v>1</v>
      </c>
      <c r="AP14" s="122"/>
    </row>
    <row r="15" spans="1:42" x14ac:dyDescent="0.2">
      <c r="A15" s="66">
        <v>231</v>
      </c>
      <c r="B15" s="67">
        <v>0.375</v>
      </c>
      <c r="C15" s="68">
        <v>2013</v>
      </c>
      <c r="D15" s="68">
        <v>6</v>
      </c>
      <c r="E15" s="68">
        <v>13</v>
      </c>
      <c r="F15" s="69">
        <v>317721</v>
      </c>
      <c r="G15" s="68">
        <v>0</v>
      </c>
      <c r="H15" s="69">
        <v>579981</v>
      </c>
      <c r="I15" s="68">
        <v>0</v>
      </c>
      <c r="J15" s="68">
        <v>2</v>
      </c>
      <c r="K15" s="68">
        <v>0</v>
      </c>
      <c r="L15" s="69">
        <v>310.32900000000001</v>
      </c>
      <c r="M15" s="69">
        <v>32</v>
      </c>
      <c r="N15" s="70">
        <v>0</v>
      </c>
      <c r="O15" s="71">
        <v>8381</v>
      </c>
      <c r="P15" s="58">
        <f t="shared" si="2"/>
        <v>8381</v>
      </c>
      <c r="Q15" s="38">
        <v>13</v>
      </c>
      <c r="R15" s="77">
        <f t="shared" si="3"/>
        <v>8452.412363117417</v>
      </c>
      <c r="S15" s="73">
        <f>'Mérida oeste'!F18*1000000</f>
        <v>35388.560081900003</v>
      </c>
      <c r="T15" s="74">
        <f t="shared" si="9"/>
        <v>949.79757724350418</v>
      </c>
      <c r="V15" s="78">
        <f t="shared" si="4"/>
        <v>8381</v>
      </c>
      <c r="W15" s="79">
        <f t="shared" si="10"/>
        <v>295972.24926999997</v>
      </c>
      <c r="Y15" s="76">
        <f t="shared" si="11"/>
        <v>70.839668015287074</v>
      </c>
      <c r="Z15" s="73">
        <f t="shared" si="12"/>
        <v>296.59152204640395</v>
      </c>
      <c r="AA15" s="74">
        <f t="shared" si="13"/>
        <v>281.11372528795647</v>
      </c>
      <c r="AE15" s="121" t="str">
        <f t="shared" si="5"/>
        <v>317721</v>
      </c>
      <c r="AF15" s="142"/>
      <c r="AG15" s="143"/>
      <c r="AH15" s="144"/>
      <c r="AI15" s="145">
        <f t="shared" si="0"/>
        <v>317721</v>
      </c>
      <c r="AJ15" s="146">
        <f t="shared" si="6"/>
        <v>317721</v>
      </c>
      <c r="AK15" s="122"/>
      <c r="AL15" s="138">
        <f t="shared" si="7"/>
        <v>0</v>
      </c>
      <c r="AM15" s="147">
        <f t="shared" si="7"/>
        <v>8381</v>
      </c>
      <c r="AN15" s="148">
        <f t="shared" si="8"/>
        <v>8381</v>
      </c>
      <c r="AO15" s="149">
        <f t="shared" si="1"/>
        <v>1</v>
      </c>
      <c r="AP15" s="122"/>
    </row>
    <row r="16" spans="1:42" x14ac:dyDescent="0.2">
      <c r="A16" s="66">
        <v>231</v>
      </c>
      <c r="B16" s="67">
        <v>0.375</v>
      </c>
      <c r="C16" s="68">
        <v>2013</v>
      </c>
      <c r="D16" s="68">
        <v>6</v>
      </c>
      <c r="E16" s="68">
        <v>14</v>
      </c>
      <c r="F16" s="69">
        <v>326102</v>
      </c>
      <c r="G16" s="68">
        <v>0</v>
      </c>
      <c r="H16" s="69">
        <v>580366</v>
      </c>
      <c r="I16" s="68">
        <v>0</v>
      </c>
      <c r="J16" s="68">
        <v>2</v>
      </c>
      <c r="K16" s="68">
        <v>0</v>
      </c>
      <c r="L16" s="69">
        <v>310.58800000000002</v>
      </c>
      <c r="M16" s="69">
        <v>31.7</v>
      </c>
      <c r="N16" s="70">
        <v>0</v>
      </c>
      <c r="O16" s="71">
        <v>8314</v>
      </c>
      <c r="P16" s="58">
        <f t="shared" si="2"/>
        <v>8314</v>
      </c>
      <c r="Q16" s="38">
        <v>14</v>
      </c>
      <c r="R16" s="77">
        <f t="shared" si="3"/>
        <v>8522.0082235119899</v>
      </c>
      <c r="S16" s="73">
        <f>'Mérida oeste'!F19*1000000</f>
        <v>35679.9440302</v>
      </c>
      <c r="T16" s="74">
        <f t="shared" si="9"/>
        <v>957.61806407604229</v>
      </c>
      <c r="V16" s="78">
        <f t="shared" si="4"/>
        <v>8314</v>
      </c>
      <c r="W16" s="79">
        <f t="shared" si="10"/>
        <v>293606.16638000001</v>
      </c>
      <c r="Y16" s="76">
        <f t="shared" si="11"/>
        <v>70.851976370278692</v>
      </c>
      <c r="Z16" s="73">
        <f t="shared" si="12"/>
        <v>296.64305466708277</v>
      </c>
      <c r="AA16" s="74">
        <f t="shared" si="13"/>
        <v>281.16256864960394</v>
      </c>
      <c r="AE16" s="121" t="str">
        <f t="shared" si="5"/>
        <v>326102</v>
      </c>
      <c r="AF16" s="142"/>
      <c r="AG16" s="143"/>
      <c r="AH16" s="144"/>
      <c r="AI16" s="145">
        <f t="shared" si="0"/>
        <v>326102</v>
      </c>
      <c r="AJ16" s="146">
        <f t="shared" si="6"/>
        <v>326102</v>
      </c>
      <c r="AK16" s="122"/>
      <c r="AL16" s="138">
        <f t="shared" si="7"/>
        <v>0</v>
      </c>
      <c r="AM16" s="147">
        <f t="shared" si="7"/>
        <v>8314</v>
      </c>
      <c r="AN16" s="148">
        <f t="shared" si="8"/>
        <v>8314</v>
      </c>
      <c r="AO16" s="149">
        <f t="shared" si="1"/>
        <v>1</v>
      </c>
      <c r="AP16" s="122"/>
    </row>
    <row r="17" spans="1:42" x14ac:dyDescent="0.2">
      <c r="A17" s="66">
        <v>231</v>
      </c>
      <c r="B17" s="67">
        <v>0.375</v>
      </c>
      <c r="C17" s="68">
        <v>2013</v>
      </c>
      <c r="D17" s="68">
        <v>6</v>
      </c>
      <c r="E17" s="68">
        <v>15</v>
      </c>
      <c r="F17" s="69">
        <v>334416</v>
      </c>
      <c r="G17" s="68">
        <v>0</v>
      </c>
      <c r="H17" s="69">
        <v>580748</v>
      </c>
      <c r="I17" s="68">
        <v>0</v>
      </c>
      <c r="J17" s="68">
        <v>2</v>
      </c>
      <c r="K17" s="68">
        <v>0</v>
      </c>
      <c r="L17" s="69">
        <v>311.33100000000002</v>
      </c>
      <c r="M17" s="69">
        <v>32.1</v>
      </c>
      <c r="N17" s="70">
        <v>0</v>
      </c>
      <c r="O17" s="71">
        <v>5956</v>
      </c>
      <c r="P17" s="58">
        <f t="shared" si="2"/>
        <v>5956</v>
      </c>
      <c r="Q17" s="38">
        <v>15</v>
      </c>
      <c r="R17" s="77">
        <f t="shared" si="3"/>
        <v>8555.6828113117408</v>
      </c>
      <c r="S17" s="73">
        <f>'Mérida oeste'!F20*1000000</f>
        <v>35820.932794399996</v>
      </c>
      <c r="T17" s="74">
        <f t="shared" si="9"/>
        <v>961.40207750710033</v>
      </c>
      <c r="V17" s="78">
        <f t="shared" si="4"/>
        <v>5956</v>
      </c>
      <c r="W17" s="79">
        <f t="shared" si="10"/>
        <v>210334.17452</v>
      </c>
      <c r="Y17" s="76">
        <f t="shared" si="11"/>
        <v>50.957646824172727</v>
      </c>
      <c r="Z17" s="73">
        <f t="shared" si="12"/>
        <v>213.34947572344637</v>
      </c>
      <c r="AA17" s="74">
        <f t="shared" si="13"/>
        <v>202.21571235426899</v>
      </c>
      <c r="AE17" s="121" t="str">
        <f t="shared" si="5"/>
        <v>334416</v>
      </c>
      <c r="AF17" s="142"/>
      <c r="AG17" s="143"/>
      <c r="AH17" s="144"/>
      <c r="AI17" s="145">
        <f t="shared" si="0"/>
        <v>334416</v>
      </c>
      <c r="AJ17" s="146">
        <f t="shared" si="6"/>
        <v>334416</v>
      </c>
      <c r="AK17" s="122"/>
      <c r="AL17" s="138">
        <f t="shared" si="7"/>
        <v>0</v>
      </c>
      <c r="AM17" s="147">
        <f t="shared" si="7"/>
        <v>5956</v>
      </c>
      <c r="AN17" s="148">
        <f t="shared" si="8"/>
        <v>5956</v>
      </c>
      <c r="AO17" s="149">
        <f t="shared" si="1"/>
        <v>1</v>
      </c>
      <c r="AP17" s="122"/>
    </row>
    <row r="18" spans="1:42" x14ac:dyDescent="0.2">
      <c r="A18" s="66">
        <v>231</v>
      </c>
      <c r="B18" s="67">
        <v>0.375</v>
      </c>
      <c r="C18" s="68">
        <v>2013</v>
      </c>
      <c r="D18" s="68">
        <v>6</v>
      </c>
      <c r="E18" s="68">
        <v>16</v>
      </c>
      <c r="F18" s="69">
        <v>340372</v>
      </c>
      <c r="G18" s="68">
        <v>0</v>
      </c>
      <c r="H18" s="69">
        <v>581021</v>
      </c>
      <c r="I18" s="68">
        <v>0</v>
      </c>
      <c r="J18" s="68">
        <v>2</v>
      </c>
      <c r="K18" s="68">
        <v>0</v>
      </c>
      <c r="L18" s="69">
        <v>313.54250000000002</v>
      </c>
      <c r="M18" s="69">
        <v>32.1</v>
      </c>
      <c r="N18" s="70">
        <v>0</v>
      </c>
      <c r="O18" s="71">
        <v>5131</v>
      </c>
      <c r="P18" s="58">
        <f t="shared" si="2"/>
        <v>5131</v>
      </c>
      <c r="Q18" s="38">
        <v>16</v>
      </c>
      <c r="R18" s="77">
        <f t="shared" si="3"/>
        <v>8617.3109800802522</v>
      </c>
      <c r="S18" s="73">
        <f>'Mérida oeste'!F21*1000000</f>
        <v>36078.957611400001</v>
      </c>
      <c r="T18" s="74">
        <f t="shared" si="9"/>
        <v>968.32723483161794</v>
      </c>
      <c r="V18" s="78">
        <f t="shared" si="4"/>
        <v>5131</v>
      </c>
      <c r="W18" s="79">
        <f t="shared" si="10"/>
        <v>181199.57177000001</v>
      </c>
      <c r="Y18" s="76">
        <f t="shared" si="11"/>
        <v>44.215422638791779</v>
      </c>
      <c r="Z18" s="73">
        <f t="shared" si="12"/>
        <v>185.1211315040934</v>
      </c>
      <c r="AA18" s="74">
        <f t="shared" si="13"/>
        <v>175.46048028471742</v>
      </c>
      <c r="AE18" s="121" t="str">
        <f t="shared" si="5"/>
        <v>340372</v>
      </c>
      <c r="AF18" s="142"/>
      <c r="AG18" s="143"/>
      <c r="AH18" s="144"/>
      <c r="AI18" s="145">
        <f t="shared" si="0"/>
        <v>340372</v>
      </c>
      <c r="AJ18" s="146">
        <f t="shared" si="6"/>
        <v>340372</v>
      </c>
      <c r="AK18" s="122"/>
      <c r="AL18" s="138">
        <f t="shared" si="7"/>
        <v>0</v>
      </c>
      <c r="AM18" s="147">
        <f t="shared" si="7"/>
        <v>5131</v>
      </c>
      <c r="AN18" s="148">
        <f t="shared" si="8"/>
        <v>5131</v>
      </c>
      <c r="AO18" s="149">
        <f t="shared" si="1"/>
        <v>1</v>
      </c>
      <c r="AP18" s="122"/>
    </row>
    <row r="19" spans="1:42" x14ac:dyDescent="0.2">
      <c r="A19" s="66">
        <v>231</v>
      </c>
      <c r="B19" s="67">
        <v>0.375</v>
      </c>
      <c r="C19" s="68">
        <v>2013</v>
      </c>
      <c r="D19" s="68">
        <v>6</v>
      </c>
      <c r="E19" s="68">
        <v>17</v>
      </c>
      <c r="F19" s="69">
        <v>345503</v>
      </c>
      <c r="G19" s="68">
        <v>0</v>
      </c>
      <c r="H19" s="69">
        <v>581255</v>
      </c>
      <c r="I19" s="68">
        <v>0</v>
      </c>
      <c r="J19" s="68">
        <v>2</v>
      </c>
      <c r="K19" s="68">
        <v>0</v>
      </c>
      <c r="L19" s="69">
        <v>313.94069999999999</v>
      </c>
      <c r="M19" s="69">
        <v>32.5</v>
      </c>
      <c r="N19" s="70">
        <v>0</v>
      </c>
      <c r="O19" s="71">
        <v>7692</v>
      </c>
      <c r="P19" s="58">
        <f t="shared" si="2"/>
        <v>7692</v>
      </c>
      <c r="Q19" s="38">
        <v>17</v>
      </c>
      <c r="R19" s="77">
        <f t="shared" si="3"/>
        <v>8459.1669688544953</v>
      </c>
      <c r="S19" s="73">
        <f>'Mérida oeste'!F22*1000000</f>
        <v>35416.8402652</v>
      </c>
      <c r="T19" s="74">
        <f t="shared" si="9"/>
        <v>950.55659229017965</v>
      </c>
      <c r="V19" s="78">
        <f t="shared" si="4"/>
        <v>7692</v>
      </c>
      <c r="W19" s="79">
        <f t="shared" si="10"/>
        <v>271640.44163999998</v>
      </c>
      <c r="Y19" s="76">
        <f t="shared" si="11"/>
        <v>65.067912324428775</v>
      </c>
      <c r="Z19" s="73">
        <f t="shared" si="12"/>
        <v>272.42633531991839</v>
      </c>
      <c r="AA19" s="74">
        <f t="shared" si="13"/>
        <v>258.20961253351783</v>
      </c>
      <c r="AE19" s="121" t="str">
        <f t="shared" si="5"/>
        <v>345503</v>
      </c>
      <c r="AF19" s="142"/>
      <c r="AG19" s="143"/>
      <c r="AH19" s="144"/>
      <c r="AI19" s="145">
        <f t="shared" si="0"/>
        <v>345503</v>
      </c>
      <c r="AJ19" s="146">
        <f t="shared" si="6"/>
        <v>345503</v>
      </c>
      <c r="AK19" s="122"/>
      <c r="AL19" s="138">
        <f t="shared" si="7"/>
        <v>0</v>
      </c>
      <c r="AM19" s="147">
        <f t="shared" si="7"/>
        <v>7692</v>
      </c>
      <c r="AN19" s="148">
        <f t="shared" si="8"/>
        <v>7692</v>
      </c>
      <c r="AO19" s="149">
        <f t="shared" si="1"/>
        <v>1</v>
      </c>
      <c r="AP19" s="122"/>
    </row>
    <row r="20" spans="1:42" x14ac:dyDescent="0.2">
      <c r="A20" s="66">
        <v>231</v>
      </c>
      <c r="B20" s="67">
        <v>0.375</v>
      </c>
      <c r="C20" s="68">
        <v>2013</v>
      </c>
      <c r="D20" s="68">
        <v>6</v>
      </c>
      <c r="E20" s="68">
        <v>18</v>
      </c>
      <c r="F20" s="69">
        <v>353195</v>
      </c>
      <c r="G20" s="68">
        <v>0</v>
      </c>
      <c r="H20" s="69">
        <v>581603</v>
      </c>
      <c r="I20" s="68">
        <v>0</v>
      </c>
      <c r="J20" s="68">
        <v>2</v>
      </c>
      <c r="K20" s="68">
        <v>0</v>
      </c>
      <c r="L20" s="69">
        <v>311.72919999999999</v>
      </c>
      <c r="M20" s="69">
        <v>29.6</v>
      </c>
      <c r="N20" s="70">
        <v>0</v>
      </c>
      <c r="O20" s="71">
        <v>7734</v>
      </c>
      <c r="P20" s="58">
        <f t="shared" si="2"/>
        <v>7734</v>
      </c>
      <c r="Q20" s="38">
        <v>18</v>
      </c>
      <c r="R20" s="77">
        <f t="shared" si="3"/>
        <v>8415.7920815658745</v>
      </c>
      <c r="S20" s="73">
        <f>'Mérida oeste'!F23*1000000</f>
        <v>35235.238287100001</v>
      </c>
      <c r="T20" s="74">
        <f t="shared" si="9"/>
        <v>945.68255620555726</v>
      </c>
      <c r="V20" s="78">
        <f t="shared" si="4"/>
        <v>7734</v>
      </c>
      <c r="W20" s="79">
        <f t="shared" si="10"/>
        <v>273123.65778000001</v>
      </c>
      <c r="Y20" s="76">
        <f t="shared" si="11"/>
        <v>65.087735958830478</v>
      </c>
      <c r="Z20" s="73">
        <f t="shared" si="12"/>
        <v>272.50933291243143</v>
      </c>
      <c r="AA20" s="74">
        <f t="shared" si="13"/>
        <v>258.28827884960225</v>
      </c>
      <c r="AE20" s="121" t="str">
        <f t="shared" si="5"/>
        <v>353195</v>
      </c>
      <c r="AF20" s="142"/>
      <c r="AG20" s="143"/>
      <c r="AH20" s="144"/>
      <c r="AI20" s="145">
        <f t="shared" si="0"/>
        <v>353195</v>
      </c>
      <c r="AJ20" s="146">
        <f t="shared" si="6"/>
        <v>353195</v>
      </c>
      <c r="AK20" s="122"/>
      <c r="AL20" s="138">
        <f t="shared" si="7"/>
        <v>0</v>
      </c>
      <c r="AM20" s="147">
        <f t="shared" si="7"/>
        <v>7734</v>
      </c>
      <c r="AN20" s="148">
        <f t="shared" si="8"/>
        <v>7734</v>
      </c>
      <c r="AO20" s="149">
        <f t="shared" si="1"/>
        <v>1</v>
      </c>
      <c r="AP20" s="122"/>
    </row>
    <row r="21" spans="1:42" x14ac:dyDescent="0.2">
      <c r="A21" s="66">
        <v>231</v>
      </c>
      <c r="B21" s="67">
        <v>0.375</v>
      </c>
      <c r="C21" s="68">
        <v>2013</v>
      </c>
      <c r="D21" s="68">
        <v>6</v>
      </c>
      <c r="E21" s="68">
        <v>19</v>
      </c>
      <c r="F21" s="69">
        <v>360929</v>
      </c>
      <c r="G21" s="68">
        <v>0</v>
      </c>
      <c r="H21" s="69">
        <v>581953</v>
      </c>
      <c r="I21" s="68">
        <v>0</v>
      </c>
      <c r="J21" s="68">
        <v>2</v>
      </c>
      <c r="K21" s="68">
        <v>0</v>
      </c>
      <c r="L21" s="69">
        <v>310.58850000000001</v>
      </c>
      <c r="M21" s="69">
        <v>27.9</v>
      </c>
      <c r="N21" s="70">
        <v>0</v>
      </c>
      <c r="O21" s="71">
        <v>8355</v>
      </c>
      <c r="P21" s="58">
        <f t="shared" si="2"/>
        <v>8355</v>
      </c>
      <c r="Q21" s="38">
        <v>19</v>
      </c>
      <c r="R21" s="77">
        <f t="shared" si="3"/>
        <v>8470.1058076573991</v>
      </c>
      <c r="S21" s="73">
        <f>'Mérida oeste'!F24*1000000</f>
        <v>35462.638995499998</v>
      </c>
      <c r="T21" s="74">
        <f t="shared" si="9"/>
        <v>951.78578960646189</v>
      </c>
      <c r="V21" s="78">
        <f t="shared" si="4"/>
        <v>8355</v>
      </c>
      <c r="W21" s="79">
        <f t="shared" si="10"/>
        <v>295054.06784999999</v>
      </c>
      <c r="Y21" s="76">
        <f t="shared" si="11"/>
        <v>70.767734022977578</v>
      </c>
      <c r="Z21" s="73">
        <f t="shared" si="12"/>
        <v>296.29034880740249</v>
      </c>
      <c r="AA21" s="74">
        <f t="shared" si="13"/>
        <v>280.82826894521082</v>
      </c>
      <c r="AE21" s="121" t="str">
        <f t="shared" si="5"/>
        <v>360929</v>
      </c>
      <c r="AF21" s="142"/>
      <c r="AG21" s="143"/>
      <c r="AH21" s="144"/>
      <c r="AI21" s="145">
        <f t="shared" si="0"/>
        <v>360929</v>
      </c>
      <c r="AJ21" s="146">
        <f t="shared" si="6"/>
        <v>360929</v>
      </c>
      <c r="AK21" s="122"/>
      <c r="AL21" s="138">
        <f t="shared" si="7"/>
        <v>0</v>
      </c>
      <c r="AM21" s="147">
        <f t="shared" si="7"/>
        <v>8355</v>
      </c>
      <c r="AN21" s="148">
        <f t="shared" si="8"/>
        <v>8355</v>
      </c>
      <c r="AO21" s="149">
        <f t="shared" si="1"/>
        <v>1</v>
      </c>
      <c r="AP21" s="122"/>
    </row>
    <row r="22" spans="1:42" x14ac:dyDescent="0.2">
      <c r="A22" s="66">
        <v>231</v>
      </c>
      <c r="B22" s="67">
        <v>0.375</v>
      </c>
      <c r="C22" s="68">
        <v>2013</v>
      </c>
      <c r="D22" s="68">
        <v>6</v>
      </c>
      <c r="E22" s="68">
        <v>20</v>
      </c>
      <c r="F22" s="69">
        <v>369284</v>
      </c>
      <c r="G22" s="68">
        <v>0</v>
      </c>
      <c r="H22" s="69">
        <v>582336</v>
      </c>
      <c r="I22" s="68">
        <v>0</v>
      </c>
      <c r="J22" s="68">
        <v>2</v>
      </c>
      <c r="K22" s="68">
        <v>0</v>
      </c>
      <c r="L22" s="69">
        <v>310.0265</v>
      </c>
      <c r="M22" s="69">
        <v>31</v>
      </c>
      <c r="N22" s="70">
        <v>0</v>
      </c>
      <c r="O22" s="71">
        <v>7981</v>
      </c>
      <c r="P22" s="58">
        <f t="shared" si="2"/>
        <v>7981</v>
      </c>
      <c r="Q22" s="38">
        <v>20</v>
      </c>
      <c r="R22" s="77">
        <f t="shared" si="3"/>
        <v>8602.7612694181717</v>
      </c>
      <c r="S22" s="73">
        <f>'Mérida oeste'!F25*1000000</f>
        <v>36018.0408828</v>
      </c>
      <c r="T22" s="74">
        <f t="shared" si="9"/>
        <v>966.69228384451992</v>
      </c>
      <c r="V22" s="78">
        <f t="shared" si="4"/>
        <v>7981</v>
      </c>
      <c r="W22" s="79">
        <f t="shared" si="10"/>
        <v>281846.38127000001</v>
      </c>
      <c r="Y22" s="76">
        <f t="shared" si="11"/>
        <v>68.658637691226417</v>
      </c>
      <c r="Z22" s="73">
        <f t="shared" si="12"/>
        <v>287.45998428562683</v>
      </c>
      <c r="AA22" s="74">
        <f t="shared" si="13"/>
        <v>272.45872200320963</v>
      </c>
      <c r="AE22" s="121" t="str">
        <f t="shared" si="5"/>
        <v>369284</v>
      </c>
      <c r="AF22" s="142"/>
      <c r="AG22" s="143"/>
      <c r="AH22" s="144"/>
      <c r="AI22" s="145">
        <f t="shared" si="0"/>
        <v>369284</v>
      </c>
      <c r="AJ22" s="146">
        <f t="shared" si="6"/>
        <v>369284</v>
      </c>
      <c r="AK22" s="122"/>
      <c r="AL22" s="138">
        <f t="shared" si="7"/>
        <v>0</v>
      </c>
      <c r="AM22" s="147">
        <f t="shared" si="7"/>
        <v>7981</v>
      </c>
      <c r="AN22" s="148">
        <f t="shared" si="8"/>
        <v>7981</v>
      </c>
      <c r="AO22" s="149">
        <f t="shared" si="1"/>
        <v>1</v>
      </c>
      <c r="AP22" s="122"/>
    </row>
    <row r="23" spans="1:42" x14ac:dyDescent="0.2">
      <c r="A23" s="66">
        <v>231</v>
      </c>
      <c r="B23" s="67">
        <v>0.375</v>
      </c>
      <c r="C23" s="68">
        <v>2013</v>
      </c>
      <c r="D23" s="68">
        <v>6</v>
      </c>
      <c r="E23" s="68">
        <v>21</v>
      </c>
      <c r="F23" s="69">
        <v>377265</v>
      </c>
      <c r="G23" s="68">
        <v>0</v>
      </c>
      <c r="H23" s="69">
        <v>582701</v>
      </c>
      <c r="I23" s="68">
        <v>0</v>
      </c>
      <c r="J23" s="68">
        <v>2</v>
      </c>
      <c r="K23" s="68">
        <v>0</v>
      </c>
      <c r="L23" s="69">
        <v>310.58249999999998</v>
      </c>
      <c r="M23" s="69">
        <v>31.6</v>
      </c>
      <c r="N23" s="70">
        <v>0</v>
      </c>
      <c r="O23" s="71">
        <v>8078</v>
      </c>
      <c r="P23" s="58">
        <f t="shared" si="2"/>
        <v>8078</v>
      </c>
      <c r="Q23" s="38">
        <v>21</v>
      </c>
      <c r="R23" s="77">
        <f t="shared" si="3"/>
        <v>8521.868040269419</v>
      </c>
      <c r="S23" s="73">
        <f>'Mérida oeste'!F26*1000000</f>
        <v>35679.357111000005</v>
      </c>
      <c r="T23" s="74">
        <f t="shared" si="9"/>
        <v>957.6023116850746</v>
      </c>
      <c r="V23" s="78">
        <f t="shared" si="4"/>
        <v>8078</v>
      </c>
      <c r="W23" s="79">
        <f t="shared" si="10"/>
        <v>285271.90425999998</v>
      </c>
      <c r="Y23" s="76">
        <f t="shared" si="11"/>
        <v>68.839650029296365</v>
      </c>
      <c r="Z23" s="73">
        <f t="shared" si="12"/>
        <v>288.21784674265803</v>
      </c>
      <c r="AA23" s="74">
        <f t="shared" si="13"/>
        <v>273.17703497817928</v>
      </c>
      <c r="AE23" s="121" t="str">
        <f t="shared" si="5"/>
        <v>377265</v>
      </c>
      <c r="AF23" s="142"/>
      <c r="AG23" s="143"/>
      <c r="AH23" s="144"/>
      <c r="AI23" s="145">
        <f t="shared" si="0"/>
        <v>377265</v>
      </c>
      <c r="AJ23" s="146">
        <f t="shared" si="6"/>
        <v>377265</v>
      </c>
      <c r="AK23" s="122"/>
      <c r="AL23" s="138">
        <f t="shared" si="7"/>
        <v>0</v>
      </c>
      <c r="AM23" s="147">
        <f t="shared" si="7"/>
        <v>8078</v>
      </c>
      <c r="AN23" s="148">
        <f t="shared" si="8"/>
        <v>8078</v>
      </c>
      <c r="AO23" s="149">
        <f t="shared" si="1"/>
        <v>1</v>
      </c>
      <c r="AP23" s="122"/>
    </row>
    <row r="24" spans="1:42" x14ac:dyDescent="0.2">
      <c r="A24" s="66">
        <v>231</v>
      </c>
      <c r="B24" s="67">
        <v>0.375</v>
      </c>
      <c r="C24" s="68">
        <v>2013</v>
      </c>
      <c r="D24" s="68">
        <v>6</v>
      </c>
      <c r="E24" s="68">
        <v>22</v>
      </c>
      <c r="F24" s="69">
        <v>385343</v>
      </c>
      <c r="G24" s="68">
        <v>0</v>
      </c>
      <c r="H24" s="69">
        <v>583071</v>
      </c>
      <c r="I24" s="68">
        <v>0</v>
      </c>
      <c r="J24" s="68">
        <v>2</v>
      </c>
      <c r="K24" s="68">
        <v>0</v>
      </c>
      <c r="L24" s="69">
        <v>311.05029999999999</v>
      </c>
      <c r="M24" s="69">
        <v>31.7</v>
      </c>
      <c r="N24" s="70">
        <v>0</v>
      </c>
      <c r="O24" s="71">
        <v>8000</v>
      </c>
      <c r="P24" s="58">
        <f t="shared" si="2"/>
        <v>8000</v>
      </c>
      <c r="Q24" s="38">
        <v>22</v>
      </c>
      <c r="R24" s="77">
        <f t="shared" si="3"/>
        <v>8472.3986534346059</v>
      </c>
      <c r="S24" s="73">
        <f>'Mérida oeste'!F27*1000000</f>
        <v>35472.238682200004</v>
      </c>
      <c r="T24" s="74">
        <f t="shared" si="9"/>
        <v>952.04343668644663</v>
      </c>
      <c r="V24" s="78">
        <f t="shared" si="4"/>
        <v>8000</v>
      </c>
      <c r="W24" s="79">
        <f t="shared" si="10"/>
        <v>282517.36</v>
      </c>
      <c r="Y24" s="76">
        <f t="shared" si="11"/>
        <v>67.779189227476849</v>
      </c>
      <c r="Z24" s="73">
        <f t="shared" si="12"/>
        <v>283.77790945760006</v>
      </c>
      <c r="AA24" s="74">
        <f t="shared" si="13"/>
        <v>268.96879833798204</v>
      </c>
      <c r="AE24" s="121" t="str">
        <f t="shared" si="5"/>
        <v>385343</v>
      </c>
      <c r="AF24" s="142"/>
      <c r="AG24" s="143"/>
      <c r="AH24" s="144"/>
      <c r="AI24" s="145">
        <f t="shared" si="0"/>
        <v>385343</v>
      </c>
      <c r="AJ24" s="146">
        <f t="shared" si="6"/>
        <v>385343</v>
      </c>
      <c r="AK24" s="122"/>
      <c r="AL24" s="138">
        <f t="shared" si="7"/>
        <v>0</v>
      </c>
      <c r="AM24" s="147">
        <f t="shared" si="7"/>
        <v>8000</v>
      </c>
      <c r="AN24" s="148">
        <f t="shared" si="8"/>
        <v>8000</v>
      </c>
      <c r="AO24" s="149">
        <f t="shared" si="1"/>
        <v>1</v>
      </c>
      <c r="AP24" s="122"/>
    </row>
    <row r="25" spans="1:42" x14ac:dyDescent="0.2">
      <c r="A25" s="66">
        <v>231</v>
      </c>
      <c r="B25" s="67">
        <v>0.375</v>
      </c>
      <c r="C25" s="68">
        <v>2013</v>
      </c>
      <c r="D25" s="68">
        <v>6</v>
      </c>
      <c r="E25" s="68">
        <v>23</v>
      </c>
      <c r="F25" s="69">
        <v>393343</v>
      </c>
      <c r="G25" s="68">
        <v>0</v>
      </c>
      <c r="H25" s="69">
        <v>583437</v>
      </c>
      <c r="I25" s="68">
        <v>0</v>
      </c>
      <c r="J25" s="68">
        <v>2</v>
      </c>
      <c r="K25" s="68">
        <v>0</v>
      </c>
      <c r="L25" s="69">
        <v>311.0607</v>
      </c>
      <c r="M25" s="69">
        <v>31.3</v>
      </c>
      <c r="N25" s="70">
        <v>0</v>
      </c>
      <c r="O25" s="71">
        <v>4154</v>
      </c>
      <c r="P25" s="58">
        <f t="shared" si="2"/>
        <v>4154</v>
      </c>
      <c r="Q25" s="38">
        <v>23</v>
      </c>
      <c r="R25" s="77">
        <f t="shared" si="3"/>
        <v>8643.1256639915919</v>
      </c>
      <c r="S25" s="73">
        <f>'Mérida oeste'!F28*1000000</f>
        <v>36187.038529999998</v>
      </c>
      <c r="T25" s="74">
        <f t="shared" si="9"/>
        <v>971.22803086273518</v>
      </c>
      <c r="V25" s="78">
        <f t="shared" si="4"/>
        <v>4154</v>
      </c>
      <c r="W25" s="79">
        <f t="shared" si="10"/>
        <v>146697.13918</v>
      </c>
      <c r="Y25" s="76">
        <f t="shared" si="11"/>
        <v>35.903544008221076</v>
      </c>
      <c r="Z25" s="73">
        <f t="shared" si="12"/>
        <v>150.32095805361999</v>
      </c>
      <c r="AA25" s="74">
        <f t="shared" si="13"/>
        <v>142.47637361898802</v>
      </c>
      <c r="AE25" s="121" t="str">
        <f t="shared" si="5"/>
        <v>393343</v>
      </c>
      <c r="AF25" s="142"/>
      <c r="AG25" s="143"/>
      <c r="AH25" s="144"/>
      <c r="AI25" s="145">
        <f t="shared" si="0"/>
        <v>393343</v>
      </c>
      <c r="AJ25" s="146">
        <f t="shared" si="6"/>
        <v>393343</v>
      </c>
      <c r="AK25" s="122"/>
      <c r="AL25" s="138">
        <f t="shared" si="7"/>
        <v>0</v>
      </c>
      <c r="AM25" s="147">
        <f t="shared" si="7"/>
        <v>4154</v>
      </c>
      <c r="AN25" s="148">
        <f t="shared" si="8"/>
        <v>4154</v>
      </c>
      <c r="AO25" s="149">
        <f t="shared" si="1"/>
        <v>1</v>
      </c>
      <c r="AP25" s="122"/>
    </row>
    <row r="26" spans="1:42" x14ac:dyDescent="0.2">
      <c r="A26" s="66">
        <v>231</v>
      </c>
      <c r="B26" s="67">
        <v>0.375</v>
      </c>
      <c r="C26" s="68">
        <v>2013</v>
      </c>
      <c r="D26" s="68">
        <v>6</v>
      </c>
      <c r="E26" s="68">
        <v>24</v>
      </c>
      <c r="F26" s="69">
        <v>397497</v>
      </c>
      <c r="G26" s="68">
        <v>0</v>
      </c>
      <c r="H26" s="69">
        <v>583627</v>
      </c>
      <c r="I26" s="68">
        <v>0</v>
      </c>
      <c r="J26" s="68">
        <v>2</v>
      </c>
      <c r="K26" s="68">
        <v>0</v>
      </c>
      <c r="L26" s="69">
        <v>311.84230000000002</v>
      </c>
      <c r="M26" s="69">
        <v>31.7</v>
      </c>
      <c r="N26" s="70">
        <v>0</v>
      </c>
      <c r="O26" s="71">
        <v>8258</v>
      </c>
      <c r="P26" s="58">
        <f t="shared" si="2"/>
        <v>8258</v>
      </c>
      <c r="Q26" s="38">
        <v>24</v>
      </c>
      <c r="R26" s="77">
        <f t="shared" si="3"/>
        <v>8437.9518001098695</v>
      </c>
      <c r="S26" s="73">
        <f>'Mérida oeste'!F29*1000000</f>
        <v>35328.016596699999</v>
      </c>
      <c r="T26" s="74">
        <f t="shared" si="9"/>
        <v>948.17264377834601</v>
      </c>
      <c r="V26" s="78">
        <f t="shared" si="4"/>
        <v>8258</v>
      </c>
      <c r="W26" s="79">
        <f t="shared" si="10"/>
        <v>291628.54486000002</v>
      </c>
      <c r="Y26" s="76">
        <f t="shared" si="11"/>
        <v>69.680605965307294</v>
      </c>
      <c r="Z26" s="73">
        <f t="shared" si="12"/>
        <v>291.73876105554859</v>
      </c>
      <c r="AA26" s="74">
        <f t="shared" si="13"/>
        <v>276.51420838113819</v>
      </c>
      <c r="AE26" s="121" t="str">
        <f t="shared" si="5"/>
        <v>397497</v>
      </c>
      <c r="AF26" s="142"/>
      <c r="AG26" s="143"/>
      <c r="AH26" s="144"/>
      <c r="AI26" s="145">
        <f t="shared" si="0"/>
        <v>397497</v>
      </c>
      <c r="AJ26" s="146">
        <f t="shared" si="6"/>
        <v>397497</v>
      </c>
      <c r="AK26" s="122"/>
      <c r="AL26" s="138">
        <f t="shared" si="7"/>
        <v>0</v>
      </c>
      <c r="AM26" s="147">
        <f t="shared" si="7"/>
        <v>8258</v>
      </c>
      <c r="AN26" s="148">
        <f t="shared" si="8"/>
        <v>8258</v>
      </c>
      <c r="AO26" s="149">
        <f t="shared" si="1"/>
        <v>1</v>
      </c>
      <c r="AP26" s="122"/>
    </row>
    <row r="27" spans="1:42" x14ac:dyDescent="0.2">
      <c r="A27" s="66">
        <v>231</v>
      </c>
      <c r="B27" s="67">
        <v>0.375</v>
      </c>
      <c r="C27" s="68">
        <v>2013</v>
      </c>
      <c r="D27" s="68">
        <v>6</v>
      </c>
      <c r="E27" s="68">
        <v>25</v>
      </c>
      <c r="F27" s="69">
        <v>405755</v>
      </c>
      <c r="G27" s="68">
        <v>0</v>
      </c>
      <c r="H27" s="69">
        <v>584005</v>
      </c>
      <c r="I27" s="68">
        <v>0</v>
      </c>
      <c r="J27" s="68">
        <v>2</v>
      </c>
      <c r="K27" s="68">
        <v>0</v>
      </c>
      <c r="L27" s="69">
        <v>311.05380000000002</v>
      </c>
      <c r="M27" s="69">
        <v>32.1</v>
      </c>
      <c r="N27" s="70">
        <v>0</v>
      </c>
      <c r="O27" s="71">
        <v>8919</v>
      </c>
      <c r="P27" s="58">
        <f t="shared" si="2"/>
        <v>8919</v>
      </c>
      <c r="Q27" s="38">
        <v>25</v>
      </c>
      <c r="R27" s="77">
        <f t="shared" si="3"/>
        <v>8605.716500167191</v>
      </c>
      <c r="S27" s="73">
        <f>'Mérida oeste'!F30*1000000</f>
        <v>36030.413842899994</v>
      </c>
      <c r="T27" s="74">
        <f t="shared" si="9"/>
        <v>967.02436312378723</v>
      </c>
      <c r="V27" s="78">
        <f t="shared" si="4"/>
        <v>8919</v>
      </c>
      <c r="W27" s="79">
        <f t="shared" si="10"/>
        <v>314971.54173</v>
      </c>
      <c r="Y27" s="76">
        <f t="shared" si="11"/>
        <v>76.754385464991188</v>
      </c>
      <c r="Z27" s="73">
        <f t="shared" si="12"/>
        <v>321.35526106482507</v>
      </c>
      <c r="AA27" s="74">
        <f t="shared" si="13"/>
        <v>304.58515454357064</v>
      </c>
      <c r="AE27" s="121" t="str">
        <f t="shared" si="5"/>
        <v>405755</v>
      </c>
      <c r="AF27" s="142"/>
      <c r="AG27" s="143"/>
      <c r="AH27" s="144"/>
      <c r="AI27" s="145">
        <f t="shared" si="0"/>
        <v>405755</v>
      </c>
      <c r="AJ27" s="146">
        <f t="shared" si="6"/>
        <v>405755</v>
      </c>
      <c r="AK27" s="122"/>
      <c r="AL27" s="138">
        <f t="shared" si="7"/>
        <v>0</v>
      </c>
      <c r="AM27" s="147">
        <f t="shared" si="7"/>
        <v>8919</v>
      </c>
      <c r="AN27" s="148">
        <f t="shared" si="8"/>
        <v>8919</v>
      </c>
      <c r="AO27" s="149">
        <f t="shared" si="1"/>
        <v>1</v>
      </c>
      <c r="AP27" s="122"/>
    </row>
    <row r="28" spans="1:42" x14ac:dyDescent="0.2">
      <c r="A28" s="66">
        <v>231</v>
      </c>
      <c r="B28" s="67">
        <v>0.375</v>
      </c>
      <c r="C28" s="68">
        <v>2013</v>
      </c>
      <c r="D28" s="68">
        <v>6</v>
      </c>
      <c r="E28" s="68">
        <v>26</v>
      </c>
      <c r="F28" s="69">
        <v>414674</v>
      </c>
      <c r="G28" s="68">
        <v>0</v>
      </c>
      <c r="H28" s="69">
        <v>584415</v>
      </c>
      <c r="I28" s="68">
        <v>0</v>
      </c>
      <c r="J28" s="68">
        <v>2</v>
      </c>
      <c r="K28" s="68">
        <v>0</v>
      </c>
      <c r="L28" s="69">
        <v>310.15910000000002</v>
      </c>
      <c r="M28" s="69">
        <v>32.1</v>
      </c>
      <c r="N28" s="70">
        <v>0</v>
      </c>
      <c r="O28" s="71">
        <v>8310</v>
      </c>
      <c r="P28" s="58">
        <f t="shared" si="2"/>
        <v>8310</v>
      </c>
      <c r="Q28" s="38">
        <v>26</v>
      </c>
      <c r="R28" s="77">
        <f t="shared" si="3"/>
        <v>8683.9207430973547</v>
      </c>
      <c r="S28" s="73">
        <f>'Mérida oeste'!F31*1000000</f>
        <v>36357.839367200002</v>
      </c>
      <c r="T28" s="74">
        <f t="shared" si="9"/>
        <v>975.81217390184975</v>
      </c>
      <c r="V28" s="78">
        <f t="shared" si="4"/>
        <v>8310</v>
      </c>
      <c r="W28" s="79">
        <f t="shared" si="10"/>
        <v>293464.90769999998</v>
      </c>
      <c r="Y28" s="76">
        <f t="shared" si="11"/>
        <v>72.163381375139011</v>
      </c>
      <c r="Z28" s="73">
        <f t="shared" si="12"/>
        <v>302.133645141432</v>
      </c>
      <c r="AA28" s="74">
        <f t="shared" si="13"/>
        <v>286.36662954664268</v>
      </c>
      <c r="AE28" s="121" t="str">
        <f t="shared" si="5"/>
        <v>414674</v>
      </c>
      <c r="AF28" s="142"/>
      <c r="AG28" s="143"/>
      <c r="AH28" s="144"/>
      <c r="AI28" s="145">
        <f t="shared" si="0"/>
        <v>414674</v>
      </c>
      <c r="AJ28" s="146">
        <f t="shared" si="6"/>
        <v>414674</v>
      </c>
      <c r="AK28" s="122"/>
      <c r="AL28" s="138">
        <f t="shared" si="7"/>
        <v>0</v>
      </c>
      <c r="AM28" s="147">
        <f t="shared" si="7"/>
        <v>8310</v>
      </c>
      <c r="AN28" s="148">
        <f t="shared" si="8"/>
        <v>8310</v>
      </c>
      <c r="AO28" s="149">
        <f t="shared" si="1"/>
        <v>1</v>
      </c>
      <c r="AP28" s="122"/>
    </row>
    <row r="29" spans="1:42" x14ac:dyDescent="0.2">
      <c r="A29" s="66">
        <v>231</v>
      </c>
      <c r="B29" s="67">
        <v>0.375</v>
      </c>
      <c r="C29" s="68">
        <v>2013</v>
      </c>
      <c r="D29" s="68">
        <v>6</v>
      </c>
      <c r="E29" s="68">
        <v>27</v>
      </c>
      <c r="F29" s="69">
        <v>422984</v>
      </c>
      <c r="G29" s="68">
        <v>0</v>
      </c>
      <c r="H29" s="69">
        <v>584796</v>
      </c>
      <c r="I29" s="68">
        <v>0</v>
      </c>
      <c r="J29" s="68">
        <v>2</v>
      </c>
      <c r="K29" s="68">
        <v>0</v>
      </c>
      <c r="L29" s="69">
        <v>311.24200000000002</v>
      </c>
      <c r="M29" s="69">
        <v>31.8</v>
      </c>
      <c r="N29" s="70">
        <v>0</v>
      </c>
      <c r="O29" s="71">
        <v>8266</v>
      </c>
      <c r="P29" s="58">
        <f t="shared" si="2"/>
        <v>8266</v>
      </c>
      <c r="Q29" s="38">
        <v>27</v>
      </c>
      <c r="R29" s="77">
        <f t="shared" si="3"/>
        <v>8655.7032935893767</v>
      </c>
      <c r="S29" s="73">
        <f>'Mérida oeste'!F32*1000000</f>
        <v>36239.698549599998</v>
      </c>
      <c r="T29" s="74">
        <f t="shared" si="9"/>
        <v>972.64137910063823</v>
      </c>
      <c r="V29" s="78">
        <f t="shared" si="4"/>
        <v>8266</v>
      </c>
      <c r="W29" s="79">
        <f t="shared" si="10"/>
        <v>291911.06222000002</v>
      </c>
      <c r="Y29" s="76">
        <f t="shared" si="11"/>
        <v>71.548043424809791</v>
      </c>
      <c r="Z29" s="73">
        <f t="shared" si="12"/>
        <v>299.55734821099361</v>
      </c>
      <c r="AA29" s="74">
        <f t="shared" si="13"/>
        <v>283.92477813239304</v>
      </c>
      <c r="AE29" s="121" t="str">
        <f t="shared" si="5"/>
        <v>422984</v>
      </c>
      <c r="AF29" s="142"/>
      <c r="AG29" s="143"/>
      <c r="AH29" s="144"/>
      <c r="AI29" s="145">
        <f t="shared" si="0"/>
        <v>422984</v>
      </c>
      <c r="AJ29" s="146">
        <f t="shared" si="6"/>
        <v>422984</v>
      </c>
      <c r="AK29" s="122"/>
      <c r="AL29" s="138">
        <f t="shared" si="7"/>
        <v>0</v>
      </c>
      <c r="AM29" s="147">
        <f t="shared" si="7"/>
        <v>8266</v>
      </c>
      <c r="AN29" s="148">
        <f t="shared" si="8"/>
        <v>8266</v>
      </c>
      <c r="AO29" s="149">
        <f t="shared" si="1"/>
        <v>1</v>
      </c>
      <c r="AP29" s="122"/>
    </row>
    <row r="30" spans="1:42" x14ac:dyDescent="0.2">
      <c r="A30" s="66">
        <v>231</v>
      </c>
      <c r="B30" s="67">
        <v>0.375</v>
      </c>
      <c r="C30" s="68">
        <v>2013</v>
      </c>
      <c r="D30" s="68">
        <v>6</v>
      </c>
      <c r="E30" s="68">
        <v>28</v>
      </c>
      <c r="F30" s="69">
        <v>431250</v>
      </c>
      <c r="G30" s="68">
        <v>0</v>
      </c>
      <c r="H30" s="69">
        <v>585172</v>
      </c>
      <c r="I30" s="68">
        <v>0</v>
      </c>
      <c r="J30" s="68">
        <v>2</v>
      </c>
      <c r="K30" s="68">
        <v>0</v>
      </c>
      <c r="L30" s="69">
        <v>311.44900000000001</v>
      </c>
      <c r="M30" s="69">
        <v>30.3</v>
      </c>
      <c r="N30" s="70">
        <v>0</v>
      </c>
      <c r="O30" s="71">
        <v>8391</v>
      </c>
      <c r="P30" s="58">
        <f t="shared" si="2"/>
        <v>8391</v>
      </c>
      <c r="Q30" s="38">
        <v>28</v>
      </c>
      <c r="R30" s="77">
        <f t="shared" si="3"/>
        <v>8434.7910738272676</v>
      </c>
      <c r="S30" s="73">
        <f>'Mérida oeste'!F33*1000000</f>
        <v>35314.783267900006</v>
      </c>
      <c r="T30" s="74">
        <f t="shared" si="9"/>
        <v>947.81747296597007</v>
      </c>
      <c r="V30" s="78">
        <f t="shared" si="4"/>
        <v>8391</v>
      </c>
      <c r="W30" s="79">
        <f t="shared" si="10"/>
        <v>296325.39597000001</v>
      </c>
      <c r="Y30" s="76">
        <f t="shared" si="11"/>
        <v>70.776331900484607</v>
      </c>
      <c r="Z30" s="73">
        <f t="shared" si="12"/>
        <v>296.32634640094892</v>
      </c>
      <c r="AA30" s="74">
        <f t="shared" si="13"/>
        <v>280.86238798392588</v>
      </c>
      <c r="AE30" s="121" t="str">
        <f t="shared" si="5"/>
        <v>431250</v>
      </c>
      <c r="AF30" s="142"/>
      <c r="AG30" s="143"/>
      <c r="AH30" s="144"/>
      <c r="AI30" s="145">
        <f t="shared" si="0"/>
        <v>431250</v>
      </c>
      <c r="AJ30" s="146">
        <f t="shared" si="6"/>
        <v>431250</v>
      </c>
      <c r="AK30" s="122"/>
      <c r="AL30" s="138">
        <f t="shared" si="7"/>
        <v>0</v>
      </c>
      <c r="AM30" s="147">
        <f t="shared" si="7"/>
        <v>8391</v>
      </c>
      <c r="AN30" s="148">
        <f t="shared" si="8"/>
        <v>8391</v>
      </c>
      <c r="AO30" s="149">
        <f t="shared" si="1"/>
        <v>1</v>
      </c>
      <c r="AP30" s="122"/>
    </row>
    <row r="31" spans="1:42" x14ac:dyDescent="0.2">
      <c r="A31" s="66">
        <v>231</v>
      </c>
      <c r="B31" s="67">
        <v>0.375</v>
      </c>
      <c r="C31" s="68">
        <v>2013</v>
      </c>
      <c r="D31" s="68">
        <v>6</v>
      </c>
      <c r="E31" s="68">
        <v>29</v>
      </c>
      <c r="F31" s="69">
        <v>439641</v>
      </c>
      <c r="G31" s="68">
        <v>0</v>
      </c>
      <c r="H31" s="69">
        <v>585553</v>
      </c>
      <c r="I31" s="68">
        <v>0</v>
      </c>
      <c r="J31" s="68">
        <v>2</v>
      </c>
      <c r="K31" s="68">
        <v>0</v>
      </c>
      <c r="L31" s="69">
        <v>311.839</v>
      </c>
      <c r="M31" s="69">
        <v>30.4</v>
      </c>
      <c r="N31" s="70">
        <v>0</v>
      </c>
      <c r="O31" s="71">
        <v>7748</v>
      </c>
      <c r="P31" s="58">
        <f t="shared" si="2"/>
        <v>7748</v>
      </c>
      <c r="Q31" s="38">
        <v>29</v>
      </c>
      <c r="R31" s="77">
        <f t="shared" si="3"/>
        <v>8208.0117377472052</v>
      </c>
      <c r="S31" s="73">
        <f>'Mérida oeste'!F34*1000000</f>
        <v>34365.303543599999</v>
      </c>
      <c r="T31" s="74">
        <f t="shared" si="9"/>
        <v>922.33427897065337</v>
      </c>
      <c r="V31" s="78">
        <f t="shared" si="4"/>
        <v>7748</v>
      </c>
      <c r="W31" s="79">
        <f t="shared" si="10"/>
        <v>273618.06316000002</v>
      </c>
      <c r="Y31" s="76">
        <f t="shared" si="11"/>
        <v>63.595674944065344</v>
      </c>
      <c r="Z31" s="73">
        <f t="shared" si="12"/>
        <v>266.26237185581277</v>
      </c>
      <c r="AA31" s="74">
        <f t="shared" si="13"/>
        <v>252.3673189980253</v>
      </c>
      <c r="AE31" s="121" t="str">
        <f t="shared" si="5"/>
        <v>439641</v>
      </c>
      <c r="AF31" s="142"/>
      <c r="AG31" s="143"/>
      <c r="AH31" s="144"/>
      <c r="AI31" s="145">
        <f t="shared" si="0"/>
        <v>439641</v>
      </c>
      <c r="AJ31" s="146">
        <f t="shared" si="6"/>
        <v>439641</v>
      </c>
      <c r="AK31" s="122"/>
      <c r="AL31" s="138">
        <f t="shared" si="7"/>
        <v>0</v>
      </c>
      <c r="AM31" s="147">
        <f t="shared" si="7"/>
        <v>7748</v>
      </c>
      <c r="AN31" s="148">
        <f t="shared" si="8"/>
        <v>7748</v>
      </c>
      <c r="AO31" s="149">
        <f t="shared" si="1"/>
        <v>1</v>
      </c>
      <c r="AP31" s="122"/>
    </row>
    <row r="32" spans="1:42" x14ac:dyDescent="0.2">
      <c r="A32" s="66">
        <v>231</v>
      </c>
      <c r="B32" s="67">
        <v>0.375</v>
      </c>
      <c r="C32" s="68">
        <v>2013</v>
      </c>
      <c r="D32" s="68">
        <v>6</v>
      </c>
      <c r="E32" s="68">
        <v>30</v>
      </c>
      <c r="F32" s="69">
        <v>447389</v>
      </c>
      <c r="G32" s="68">
        <v>0</v>
      </c>
      <c r="H32" s="69">
        <v>585905</v>
      </c>
      <c r="I32" s="68">
        <v>0</v>
      </c>
      <c r="J32" s="68">
        <v>2</v>
      </c>
      <c r="K32" s="68">
        <v>0</v>
      </c>
      <c r="L32" s="69">
        <v>313.29939999999999</v>
      </c>
      <c r="M32" s="69">
        <v>31.6</v>
      </c>
      <c r="N32" s="70">
        <v>0</v>
      </c>
      <c r="O32" s="71">
        <v>7838</v>
      </c>
      <c r="P32" s="58">
        <f t="shared" si="2"/>
        <v>7838</v>
      </c>
      <c r="Q32" s="38">
        <v>30</v>
      </c>
      <c r="R32" s="77">
        <f t="shared" si="3"/>
        <v>8372.4147922518405</v>
      </c>
      <c r="S32" s="73">
        <f>'Mérida oeste'!F35*1000000</f>
        <v>35053.626252200003</v>
      </c>
      <c r="T32" s="74">
        <f t="shared" si="9"/>
        <v>940.80825020533928</v>
      </c>
      <c r="V32" s="78">
        <f t="shared" si="4"/>
        <v>7838</v>
      </c>
      <c r="W32" s="79">
        <f t="shared" si="10"/>
        <v>276796.38345999998</v>
      </c>
      <c r="Y32" s="76">
        <f t="shared" si="11"/>
        <v>65.622987141669924</v>
      </c>
      <c r="Z32" s="73">
        <f t="shared" si="12"/>
        <v>274.75032256474361</v>
      </c>
      <c r="AA32" s="74">
        <f t="shared" si="13"/>
        <v>260.4123211861687</v>
      </c>
      <c r="AE32" s="121" t="str">
        <f t="shared" si="5"/>
        <v>447389</v>
      </c>
      <c r="AF32" s="142"/>
      <c r="AG32" s="143"/>
      <c r="AH32" s="144"/>
      <c r="AI32" s="145">
        <f t="shared" si="0"/>
        <v>447389</v>
      </c>
      <c r="AJ32" s="146">
        <f t="shared" si="6"/>
        <v>447389</v>
      </c>
      <c r="AK32" s="122"/>
      <c r="AL32" s="138">
        <f t="shared" si="7"/>
        <v>0</v>
      </c>
      <c r="AM32" s="147">
        <f t="shared" si="7"/>
        <v>7838</v>
      </c>
      <c r="AN32" s="148">
        <f t="shared" si="8"/>
        <v>7838</v>
      </c>
      <c r="AO32" s="149">
        <f t="shared" si="1"/>
        <v>1</v>
      </c>
      <c r="AP32" s="122"/>
    </row>
    <row r="33" spans="1:42" ht="13.5" thickBot="1" x14ac:dyDescent="0.25">
      <c r="A33" s="66">
        <v>231</v>
      </c>
      <c r="B33" s="67">
        <v>0.375</v>
      </c>
      <c r="C33" s="68">
        <v>2013</v>
      </c>
      <c r="D33" s="68">
        <v>7</v>
      </c>
      <c r="E33" s="68">
        <v>1</v>
      </c>
      <c r="F33" s="69">
        <v>455227</v>
      </c>
      <c r="G33" s="68">
        <v>0</v>
      </c>
      <c r="H33" s="69">
        <v>586260</v>
      </c>
      <c r="I33" s="68">
        <v>0</v>
      </c>
      <c r="J33" s="68">
        <v>2</v>
      </c>
      <c r="K33" s="68">
        <v>0</v>
      </c>
      <c r="L33" s="69">
        <v>313.34649999999999</v>
      </c>
      <c r="M33" s="69">
        <v>30.6</v>
      </c>
      <c r="N33" s="70">
        <v>0</v>
      </c>
      <c r="O33" s="71">
        <v>0</v>
      </c>
      <c r="P33" s="58">
        <f t="shared" si="2"/>
        <v>-455227</v>
      </c>
      <c r="Q33" s="38">
        <v>31</v>
      </c>
      <c r="R33" s="80">
        <f t="shared" si="3"/>
        <v>0</v>
      </c>
      <c r="S33" s="81">
        <f>'Mérida oeste'!F36*1000000</f>
        <v>0</v>
      </c>
      <c r="T33" s="82">
        <f t="shared" si="9"/>
        <v>0</v>
      </c>
      <c r="V33" s="83">
        <f t="shared" si="4"/>
        <v>0</v>
      </c>
      <c r="W33" s="84">
        <f t="shared" si="10"/>
        <v>0</v>
      </c>
      <c r="Y33" s="76">
        <f t="shared" si="11"/>
        <v>0</v>
      </c>
      <c r="Z33" s="73">
        <f t="shared" si="12"/>
        <v>0</v>
      </c>
      <c r="AA33" s="74">
        <f t="shared" si="13"/>
        <v>0</v>
      </c>
      <c r="AE33" s="121" t="str">
        <f t="shared" si="5"/>
        <v>455227</v>
      </c>
      <c r="AF33" s="142"/>
      <c r="AG33" s="143"/>
      <c r="AH33" s="144"/>
      <c r="AI33" s="145">
        <f t="shared" si="0"/>
        <v>455227</v>
      </c>
      <c r="AJ33" s="146">
        <f t="shared" si="6"/>
        <v>455227</v>
      </c>
      <c r="AK33" s="122"/>
      <c r="AL33" s="138">
        <f t="shared" si="7"/>
        <v>0</v>
      </c>
      <c r="AM33" s="150">
        <f t="shared" si="7"/>
        <v>-455227</v>
      </c>
      <c r="AN33" s="148">
        <f t="shared" si="8"/>
        <v>-455227</v>
      </c>
      <c r="AO33" s="149">
        <f t="shared" si="1"/>
        <v>1</v>
      </c>
      <c r="AP33" s="122"/>
    </row>
    <row r="34" spans="1:42" ht="13.5" thickBot="1" x14ac:dyDescent="0.25">
      <c r="A34" s="85"/>
      <c r="B34" s="86"/>
      <c r="C34" s="87"/>
      <c r="D34" s="87"/>
      <c r="E34" s="87"/>
      <c r="F34" s="88"/>
      <c r="G34" s="87"/>
      <c r="H34" s="88"/>
      <c r="I34" s="87"/>
      <c r="J34" s="87"/>
      <c r="K34" s="87"/>
      <c r="L34" s="88"/>
      <c r="M34" s="88"/>
      <c r="N34" s="89"/>
      <c r="O34" s="90"/>
      <c r="R34" s="91"/>
      <c r="S34" s="92"/>
      <c r="T34" s="93"/>
      <c r="V34" s="94"/>
      <c r="W34" s="95"/>
      <c r="Y34" s="96"/>
      <c r="Z34" s="97"/>
      <c r="AA34" s="98"/>
      <c r="AE34" s="121" t="str">
        <f t="shared" si="5"/>
        <v/>
      </c>
      <c r="AF34" s="151"/>
      <c r="AG34" s="152"/>
      <c r="AH34" s="153"/>
      <c r="AI34" s="154">
        <f t="shared" si="0"/>
        <v>0</v>
      </c>
      <c r="AJ34" s="155">
        <f t="shared" si="6"/>
        <v>0</v>
      </c>
      <c r="AK34" s="122"/>
      <c r="AL34" s="156"/>
      <c r="AM34" s="157"/>
      <c r="AN34" s="158"/>
      <c r="AO34" s="158"/>
      <c r="AP34" s="122"/>
    </row>
    <row r="35" spans="1:42" ht="13.5" thickBot="1" x14ac:dyDescent="0.25">
      <c r="AE35" s="121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</row>
    <row r="36" spans="1:42" ht="13.5" thickBot="1" x14ac:dyDescent="0.25">
      <c r="D36" s="99" t="s">
        <v>11</v>
      </c>
      <c r="E36" s="100">
        <f>COUNT(E3:E34)</f>
        <v>31</v>
      </c>
      <c r="K36" s="99" t="s">
        <v>44</v>
      </c>
      <c r="L36" s="101">
        <f>MAX(L3:L34)</f>
        <v>314.24079999999998</v>
      </c>
      <c r="M36" s="101">
        <f>MAX(M3:M34)</f>
        <v>32.5</v>
      </c>
      <c r="N36" s="99" t="s">
        <v>10</v>
      </c>
      <c r="O36" s="101">
        <f>SUM(O3:O33)</f>
        <v>229768</v>
      </c>
      <c r="Q36" s="99" t="s">
        <v>45</v>
      </c>
      <c r="R36" s="102">
        <f>AVERAGE(R3:R33)</f>
        <v>8233.3671322628416</v>
      </c>
      <c r="S36" s="102">
        <f>AVERAGE(S3:S33)</f>
        <v>34471.461509358065</v>
      </c>
      <c r="T36" s="103">
        <f>AVERAGE(T3:T33)</f>
        <v>925.18346465237551</v>
      </c>
      <c r="V36" s="104">
        <f>SUM(V3:V33)</f>
        <v>229768</v>
      </c>
      <c r="W36" s="105">
        <f>SUM(W3:W33)</f>
        <v>8114181.0965599995</v>
      </c>
      <c r="Y36" s="106">
        <f>SUM(Y3:Y33)</f>
        <v>1953.3009870445721</v>
      </c>
      <c r="Z36" s="107">
        <f>SUM(Z3:Z33)</f>
        <v>8178.080572558215</v>
      </c>
      <c r="AA36" s="108">
        <f>SUM(AA3:AA33)</f>
        <v>7751.3028005473925</v>
      </c>
      <c r="AE36" s="121"/>
      <c r="AF36" s="159" t="s">
        <v>72</v>
      </c>
      <c r="AG36" s="160">
        <f>COUNT(AG3:AG34)</f>
        <v>0</v>
      </c>
      <c r="AH36" s="122"/>
      <c r="AI36" s="122"/>
      <c r="AJ36" s="161">
        <f>SUM(AJ3:AJ33)</f>
        <v>10543321</v>
      </c>
      <c r="AK36" s="162" t="s">
        <v>50</v>
      </c>
      <c r="AL36" s="163"/>
      <c r="AM36" s="163"/>
      <c r="AN36" s="161">
        <f>SUM(AN3:AN33)</f>
        <v>-225459</v>
      </c>
      <c r="AO36" s="164" t="s">
        <v>50</v>
      </c>
      <c r="AP36" s="122"/>
    </row>
    <row r="37" spans="1:42" ht="13.5" thickBot="1" x14ac:dyDescent="0.25">
      <c r="K37" s="99" t="s">
        <v>45</v>
      </c>
      <c r="L37" s="109">
        <f>AVERAGE(L3:L34)</f>
        <v>311.5676064516129</v>
      </c>
      <c r="M37" s="109">
        <f>AVERAGE(M3:M34)</f>
        <v>30.880645161290325</v>
      </c>
      <c r="N37" s="99" t="s">
        <v>46</v>
      </c>
      <c r="O37" s="110">
        <f>O36*35.31467</f>
        <v>8114181.0965599995</v>
      </c>
      <c r="R37" s="111" t="s">
        <v>47</v>
      </c>
      <c r="S37" s="111" t="s">
        <v>48</v>
      </c>
      <c r="T37" s="111" t="s">
        <v>49</v>
      </c>
      <c r="V37" s="112" t="s">
        <v>50</v>
      </c>
      <c r="W37" s="112" t="s">
        <v>50</v>
      </c>
      <c r="Y37" s="112" t="s">
        <v>50</v>
      </c>
      <c r="Z37" s="112" t="s">
        <v>50</v>
      </c>
      <c r="AA37" s="112" t="s">
        <v>50</v>
      </c>
      <c r="AE37" s="121"/>
      <c r="AF37" s="159" t="s">
        <v>73</v>
      </c>
      <c r="AG37" s="165">
        <f>COUNT(E3:E34)-COUNT(AG3:AG34)</f>
        <v>31</v>
      </c>
      <c r="AH37" s="122"/>
      <c r="AI37" s="122"/>
      <c r="AJ37" s="122"/>
      <c r="AK37" s="122"/>
      <c r="AL37" s="122"/>
      <c r="AM37" s="122"/>
      <c r="AN37" s="166">
        <f>IFERROR(AN36/SUM(AM3:AM33),"")</f>
        <v>1</v>
      </c>
      <c r="AO37" s="164" t="s">
        <v>74</v>
      </c>
      <c r="AP37" s="122"/>
    </row>
    <row r="38" spans="1:42" ht="13.5" thickBot="1" x14ac:dyDescent="0.25">
      <c r="K38" s="99" t="s">
        <v>51</v>
      </c>
      <c r="L38" s="110">
        <f>MIN(L3:L34)</f>
        <v>309.84500000000003</v>
      </c>
      <c r="M38" s="110">
        <f>MIN(M3:M34)</f>
        <v>27.9</v>
      </c>
      <c r="V38" s="113" t="s">
        <v>10</v>
      </c>
      <c r="W38" s="113" t="s">
        <v>52</v>
      </c>
      <c r="Y38" s="113" t="s">
        <v>53</v>
      </c>
      <c r="Z38" s="113" t="s">
        <v>12</v>
      </c>
      <c r="AA38" s="113" t="s">
        <v>54</v>
      </c>
      <c r="AE38" s="121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</row>
    <row r="39" spans="1:42" ht="13.5" thickBot="1" x14ac:dyDescent="0.25">
      <c r="L39" s="114" t="s">
        <v>55</v>
      </c>
      <c r="M39" s="113" t="s">
        <v>56</v>
      </c>
      <c r="AE39" s="121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</row>
    <row r="40" spans="1:42" ht="13.5" thickBot="1" x14ac:dyDescent="0.25">
      <c r="AE40" s="121"/>
      <c r="AF40" s="159" t="s">
        <v>75</v>
      </c>
      <c r="AG40" s="160">
        <v>1</v>
      </c>
      <c r="AH40" s="122" t="s">
        <v>10</v>
      </c>
      <c r="AI40" s="122"/>
      <c r="AJ40" s="122"/>
      <c r="AK40" s="122"/>
      <c r="AL40" s="122"/>
      <c r="AM40" s="122"/>
      <c r="AN40" s="122"/>
      <c r="AO40" s="122"/>
      <c r="AP40" s="122"/>
    </row>
    <row r="41" spans="1:42" ht="13.5" thickBot="1" x14ac:dyDescent="0.25">
      <c r="AE41" s="121"/>
      <c r="AF41" s="159" t="s">
        <v>76</v>
      </c>
      <c r="AG41" s="167">
        <v>0.01</v>
      </c>
      <c r="AH41" s="122"/>
      <c r="AI41" s="122"/>
      <c r="AJ41" s="122"/>
      <c r="AK41" s="122"/>
      <c r="AL41" s="122"/>
      <c r="AM41" s="122"/>
      <c r="AN41" s="122"/>
      <c r="AO41" s="122"/>
      <c r="AP41" s="122"/>
    </row>
    <row r="42" spans="1:42" x14ac:dyDescent="0.2">
      <c r="AE42" s="121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</row>
    <row r="43" spans="1:42" x14ac:dyDescent="0.2">
      <c r="K43" s="115" t="s">
        <v>57</v>
      </c>
      <c r="L43" s="116">
        <v>0.1</v>
      </c>
      <c r="M43" s="115"/>
      <c r="AE43" s="121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</row>
    <row r="44" spans="1:42" x14ac:dyDescent="0.2">
      <c r="K44" s="117" t="s">
        <v>58</v>
      </c>
      <c r="L44" s="118">
        <f>L37*(1+$L$43)</f>
        <v>342.72436709677424</v>
      </c>
      <c r="M44" s="118">
        <f>M37*(1+$L$43)</f>
        <v>33.968709677419362</v>
      </c>
    </row>
    <row r="45" spans="1:42" x14ac:dyDescent="0.2">
      <c r="K45" s="117" t="s">
        <v>59</v>
      </c>
      <c r="L45" s="118">
        <f>L37*(1-$L$43)</f>
        <v>280.41084580645162</v>
      </c>
      <c r="M45" s="118">
        <f>M37*(1-$L$43)</f>
        <v>27.792580645161294</v>
      </c>
    </row>
    <row r="47" spans="1:42" x14ac:dyDescent="0.2">
      <c r="A47" s="99" t="s">
        <v>60</v>
      </c>
      <c r="B47" s="119" t="s">
        <v>61</v>
      </c>
    </row>
    <row r="48" spans="1:42" x14ac:dyDescent="0.2">
      <c r="A48" s="99" t="s">
        <v>62</v>
      </c>
      <c r="B48" s="120">
        <v>40583</v>
      </c>
    </row>
  </sheetData>
  <phoneticPr fontId="5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Mérida oeste</vt:lpstr>
      <vt:lpstr>Rotoplas</vt:lpstr>
      <vt:lpstr>Maseca</vt:lpstr>
      <vt:lpstr>Barcel</vt:lpstr>
      <vt:lpstr>Avícola</vt:lpstr>
    </vt:vector>
  </TitlesOfParts>
  <Company>IGASAMEX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Santiago R.</dc:creator>
  <cp:lastModifiedBy>Hodin Escalante</cp:lastModifiedBy>
  <cp:lastPrinted>2009-10-21T18:51:17Z</cp:lastPrinted>
  <dcterms:created xsi:type="dcterms:W3CDTF">1998-07-10T20:28:39Z</dcterms:created>
  <dcterms:modified xsi:type="dcterms:W3CDTF">2014-05-08T17:06:41Z</dcterms:modified>
</cp:coreProperties>
</file>