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740" yWindow="45" windowWidth="13515" windowHeight="774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 s="1"/>
  <c r="AJ34" i="6935" s="1"/>
  <c r="AL33" i="6935"/>
  <c r="AE33" i="6935"/>
  <c r="AI33" i="6935" s="1"/>
  <c r="AJ33" i="6935" s="1"/>
  <c r="AL32" i="6935"/>
  <c r="AE32" i="6935"/>
  <c r="AI32" i="6935" s="1"/>
  <c r="AJ32" i="6935" s="1"/>
  <c r="AL31" i="6935"/>
  <c r="AE31" i="6935"/>
  <c r="AI31" i="6935" s="1"/>
  <c r="AJ31" i="6935" s="1"/>
  <c r="AL30" i="6935"/>
  <c r="AE30" i="6935"/>
  <c r="AI30" i="6935" s="1"/>
  <c r="AJ30" i="6935" s="1"/>
  <c r="AL29" i="6935"/>
  <c r="AE29" i="6935"/>
  <c r="AI29" i="6935" s="1"/>
  <c r="AJ29" i="6935" s="1"/>
  <c r="AL28" i="6935"/>
  <c r="AE28" i="6935"/>
  <c r="AI28" i="6935" s="1"/>
  <c r="AJ28" i="6935" s="1"/>
  <c r="AL27" i="6935"/>
  <c r="AE27" i="6935"/>
  <c r="AI27" i="6935" s="1"/>
  <c r="AJ27" i="6935" s="1"/>
  <c r="AL26" i="6935"/>
  <c r="AE26" i="6935"/>
  <c r="AI26" i="6935" s="1"/>
  <c r="AJ26" i="6935" s="1"/>
  <c r="AL25" i="6935"/>
  <c r="AE25" i="6935"/>
  <c r="AI25" i="6935" s="1"/>
  <c r="AJ25" i="6935" s="1"/>
  <c r="AL24" i="6935"/>
  <c r="AE24" i="6935"/>
  <c r="AI24" i="6935" s="1"/>
  <c r="AJ24" i="6935" s="1"/>
  <c r="AL23" i="6935"/>
  <c r="AE23" i="6935"/>
  <c r="AI23" i="6935" s="1"/>
  <c r="AJ23" i="6935" s="1"/>
  <c r="AL22" i="6935"/>
  <c r="AE22" i="6935"/>
  <c r="AI22" i="6935" s="1"/>
  <c r="AJ22" i="6935" s="1"/>
  <c r="AL21" i="6935"/>
  <c r="AE21" i="6935"/>
  <c r="AI21" i="6935" s="1"/>
  <c r="AJ21" i="6935" s="1"/>
  <c r="AL20" i="6935"/>
  <c r="AE20" i="6935"/>
  <c r="AI20" i="6935" s="1"/>
  <c r="AJ20" i="6935" s="1"/>
  <c r="AL19" i="6935"/>
  <c r="AE19" i="6935"/>
  <c r="AI19" i="6935" s="1"/>
  <c r="AJ19" i="6935" s="1"/>
  <c r="AL18" i="6935"/>
  <c r="AE18" i="6935"/>
  <c r="AI18" i="6935" s="1"/>
  <c r="AJ18" i="6935" s="1"/>
  <c r="AL17" i="6935"/>
  <c r="AE17" i="6935"/>
  <c r="AI17" i="6935" s="1"/>
  <c r="AJ17" i="6935" s="1"/>
  <c r="AL16" i="6935"/>
  <c r="AE16" i="6935"/>
  <c r="AI16" i="6935" s="1"/>
  <c r="AJ16" i="6935" s="1"/>
  <c r="AL15" i="6935"/>
  <c r="AE15" i="6935"/>
  <c r="AI15" i="6935" s="1"/>
  <c r="AJ15" i="6935" s="1"/>
  <c r="AL14" i="6935"/>
  <c r="AE14" i="6935"/>
  <c r="AI14" i="6935" s="1"/>
  <c r="AJ14" i="6935" s="1"/>
  <c r="AL13" i="6935"/>
  <c r="AE13" i="6935"/>
  <c r="AI13" i="6935" s="1"/>
  <c r="AJ13" i="6935" s="1"/>
  <c r="AL12" i="6935"/>
  <c r="AE12" i="6935"/>
  <c r="AI12" i="6935" s="1"/>
  <c r="AJ12" i="6935" s="1"/>
  <c r="AL11" i="6935"/>
  <c r="AE11" i="6935"/>
  <c r="AI11" i="6935" s="1"/>
  <c r="AJ11" i="6935" s="1"/>
  <c r="AL10" i="6935"/>
  <c r="AE10" i="6935"/>
  <c r="AI10" i="6935" s="1"/>
  <c r="AJ10" i="6935" s="1"/>
  <c r="AL9" i="6935"/>
  <c r="AE9" i="6935"/>
  <c r="AI9" i="6935" s="1"/>
  <c r="AJ9" i="6935" s="1"/>
  <c r="AL8" i="6935"/>
  <c r="AE8" i="6935"/>
  <c r="AI8" i="6935" s="1"/>
  <c r="AJ8" i="6935" s="1"/>
  <c r="AL7" i="6935"/>
  <c r="AE7" i="6935"/>
  <c r="AI7" i="6935" s="1"/>
  <c r="AJ7" i="6935" s="1"/>
  <c r="AL6" i="6935"/>
  <c r="AE6" i="6935"/>
  <c r="AI6" i="6935" s="1"/>
  <c r="AJ6" i="6935" s="1"/>
  <c r="AL5" i="6935"/>
  <c r="AE5" i="6935"/>
  <c r="AI5" i="6935" s="1"/>
  <c r="AJ5" i="6935" s="1"/>
  <c r="AL4" i="6935"/>
  <c r="AE4" i="6935"/>
  <c r="AI4" i="6935" s="1"/>
  <c r="AJ4" i="6935" s="1"/>
  <c r="AL3" i="6935"/>
  <c r="AE3" i="6935"/>
  <c r="AI3" i="6935" s="1"/>
  <c r="AJ3" i="6935" s="1"/>
  <c r="AG37" i="6937"/>
  <c r="AG36" i="6937"/>
  <c r="AE34" i="6937"/>
  <c r="AI34" i="6937" s="1"/>
  <c r="AJ34" i="6937" s="1"/>
  <c r="AL33" i="6937"/>
  <c r="AE33" i="6937"/>
  <c r="AI33" i="6937" s="1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J30" i="6937" s="1"/>
  <c r="AL29" i="6937"/>
  <c r="AE29" i="6937"/>
  <c r="AI29" i="6937" s="1"/>
  <c r="AJ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J26" i="6937" s="1"/>
  <c r="AL25" i="6937"/>
  <c r="AE25" i="6937"/>
  <c r="AI25" i="6937" s="1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J22" i="6937" s="1"/>
  <c r="AL21" i="6937"/>
  <c r="AE21" i="6937"/>
  <c r="AI21" i="6937" s="1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J18" i="6937" s="1"/>
  <c r="AL17" i="6937"/>
  <c r="AE17" i="6937"/>
  <c r="AI17" i="6937" s="1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J14" i="6937" s="1"/>
  <c r="AL13" i="6937"/>
  <c r="AE13" i="6937"/>
  <c r="AI13" i="6937" s="1"/>
  <c r="AJ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J10" i="6937" s="1"/>
  <c r="AL9" i="6937"/>
  <c r="AE9" i="6937"/>
  <c r="AI9" i="6937" s="1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J6" i="6937" s="1"/>
  <c r="AL5" i="6937"/>
  <c r="AE5" i="6937"/>
  <c r="AI5" i="6937" s="1"/>
  <c r="AJ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 s="1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J29" i="6936" s="1"/>
  <c r="AL28" i="6936"/>
  <c r="AE28" i="6936"/>
  <c r="AI28" i="6936" s="1"/>
  <c r="AJ28" i="6936" s="1"/>
  <c r="AL27" i="6936"/>
  <c r="AE27" i="6936"/>
  <c r="AI27" i="6936" s="1"/>
  <c r="AJ27" i="6936" s="1"/>
  <c r="AL26" i="6936"/>
  <c r="AE26" i="6936"/>
  <c r="AI26" i="6936" s="1"/>
  <c r="AJ26" i="6936" s="1"/>
  <c r="AL25" i="6936"/>
  <c r="AE25" i="6936"/>
  <c r="AI25" i="6936" s="1"/>
  <c r="AJ25" i="6936" s="1"/>
  <c r="AL24" i="6936"/>
  <c r="AE24" i="6936"/>
  <c r="AI24" i="6936" s="1"/>
  <c r="AJ24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J21" i="6936" s="1"/>
  <c r="AL20" i="6936"/>
  <c r="AE20" i="6936"/>
  <c r="AI20" i="6936" s="1"/>
  <c r="AJ20" i="6936" s="1"/>
  <c r="AL19" i="6936"/>
  <c r="AE19" i="6936"/>
  <c r="AI19" i="6936" s="1"/>
  <c r="AM18" i="6936" s="1"/>
  <c r="AN18" i="6936" s="1"/>
  <c r="AO18" i="6936" s="1"/>
  <c r="AJ19" i="6936"/>
  <c r="AL18" i="6936"/>
  <c r="AE18" i="6936"/>
  <c r="AI18" i="6936" s="1"/>
  <c r="AJ18" i="6936" s="1"/>
  <c r="AL17" i="6936"/>
  <c r="AE17" i="6936"/>
  <c r="AI17" i="6936" s="1"/>
  <c r="AM17" i="6936" s="1"/>
  <c r="AN17" i="6936" s="1"/>
  <c r="AO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J13" i="6936" s="1"/>
  <c r="AL12" i="6936"/>
  <c r="AE12" i="6936"/>
  <c r="AI12" i="6936" s="1"/>
  <c r="AJ12" i="6936" s="1"/>
  <c r="AL11" i="6936"/>
  <c r="AE11" i="6936"/>
  <c r="AI11" i="6936" s="1"/>
  <c r="AJ11" i="6936"/>
  <c r="AL10" i="6936"/>
  <c r="AE10" i="6936"/>
  <c r="AI10" i="6936" s="1"/>
  <c r="AJ10" i="6936" s="1"/>
  <c r="AL9" i="6936"/>
  <c r="AE9" i="6936"/>
  <c r="AI9" i="6936" s="1"/>
  <c r="AJ9" i="6936" s="1"/>
  <c r="AL8" i="6936"/>
  <c r="AE8" i="6936"/>
  <c r="AI8" i="6936" s="1"/>
  <c r="AJ8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J5" i="6936" s="1"/>
  <c r="AL4" i="6936"/>
  <c r="AE4" i="6936"/>
  <c r="AI4" i="6936" s="1"/>
  <c r="AJ4" i="6936" s="1"/>
  <c r="AL3" i="6936"/>
  <c r="AE3" i="6936"/>
  <c r="AI3" i="6936" s="1"/>
  <c r="AJ3" i="6936" s="1"/>
  <c r="AG37" i="6942"/>
  <c r="AG36" i="6942"/>
  <c r="AE34" i="6942"/>
  <c r="AI34" i="6942" s="1"/>
  <c r="AJ34" i="6942" s="1"/>
  <c r="AL33" i="6942"/>
  <c r="AE33" i="6942"/>
  <c r="AI33" i="6942" s="1"/>
  <c r="AL32" i="6942"/>
  <c r="AE32" i="6942"/>
  <c r="AI32" i="6942" s="1"/>
  <c r="AL31" i="6942"/>
  <c r="AE31" i="6942"/>
  <c r="AI31" i="6942" s="1"/>
  <c r="AL30" i="6942"/>
  <c r="AE30" i="6942"/>
  <c r="AI30" i="6942" s="1"/>
  <c r="AL29" i="6942"/>
  <c r="AE29" i="6942"/>
  <c r="AI29" i="6942" s="1"/>
  <c r="AL28" i="6942"/>
  <c r="AE28" i="6942"/>
  <c r="AI28" i="6942" s="1"/>
  <c r="AL27" i="6942"/>
  <c r="AE27" i="6942"/>
  <c r="AI27" i="6942" s="1"/>
  <c r="AL26" i="6942"/>
  <c r="AE26" i="6942"/>
  <c r="AI26" i="6942" s="1"/>
  <c r="AL25" i="6942"/>
  <c r="AE25" i="6942"/>
  <c r="AI25" i="6942" s="1"/>
  <c r="AL24" i="6942"/>
  <c r="AE24" i="6942"/>
  <c r="AI24" i="6942" s="1"/>
  <c r="AL23" i="6942"/>
  <c r="AE23" i="6942"/>
  <c r="AI23" i="6942" s="1"/>
  <c r="AL22" i="6942"/>
  <c r="AE22" i="6942"/>
  <c r="AI22" i="6942"/>
  <c r="AJ22" i="6942" s="1"/>
  <c r="AL21" i="6942"/>
  <c r="AE21" i="6942"/>
  <c r="AI21" i="6942" s="1"/>
  <c r="AL20" i="6942"/>
  <c r="AE20" i="6942"/>
  <c r="AI20" i="6942" s="1"/>
  <c r="AL19" i="6942"/>
  <c r="AE19" i="6942"/>
  <c r="AI19" i="6942" s="1"/>
  <c r="AL18" i="6942"/>
  <c r="AE18" i="6942"/>
  <c r="AI18" i="6942"/>
  <c r="AJ18" i="6942" s="1"/>
  <c r="AL17" i="6942"/>
  <c r="AE17" i="6942"/>
  <c r="AI17" i="6942" s="1"/>
  <c r="AL16" i="6942"/>
  <c r="AE16" i="6942"/>
  <c r="AI16" i="6942" s="1"/>
  <c r="AL15" i="6942"/>
  <c r="AE15" i="6942"/>
  <c r="AI15" i="6942" s="1"/>
  <c r="AL14" i="6942"/>
  <c r="AE14" i="6942"/>
  <c r="AI14" i="6942"/>
  <c r="AJ14" i="6942" s="1"/>
  <c r="AL13" i="6942"/>
  <c r="AE13" i="6942"/>
  <c r="AI13" i="6942" s="1"/>
  <c r="AL12" i="6942"/>
  <c r="AE12" i="6942"/>
  <c r="AI12" i="6942" s="1"/>
  <c r="AL11" i="6942"/>
  <c r="AE11" i="6942"/>
  <c r="AI11" i="6942" s="1"/>
  <c r="AL10" i="6942"/>
  <c r="AE10" i="6942"/>
  <c r="AI10" i="6942"/>
  <c r="AJ10" i="6942" s="1"/>
  <c r="AL9" i="6942"/>
  <c r="AE9" i="6942"/>
  <c r="AI9" i="6942" s="1"/>
  <c r="AL8" i="6942"/>
  <c r="AE8" i="6942"/>
  <c r="AI8" i="6942" s="1"/>
  <c r="AL7" i="6942"/>
  <c r="AE7" i="6942"/>
  <c r="AI7" i="6942"/>
  <c r="AJ7" i="6942" s="1"/>
  <c r="AL6" i="6942"/>
  <c r="AE6" i="6942"/>
  <c r="AI6" i="6942"/>
  <c r="AJ6" i="6942" s="1"/>
  <c r="AL5" i="6942"/>
  <c r="AE5" i="6942"/>
  <c r="AI5" i="6942" s="1"/>
  <c r="AL4" i="6942"/>
  <c r="AE4" i="6942"/>
  <c r="AI4" i="6942" s="1"/>
  <c r="AL3" i="6942"/>
  <c r="AE3" i="6942"/>
  <c r="AI3" i="6942" s="1"/>
  <c r="S33" i="6942"/>
  <c r="S32" i="6942"/>
  <c r="R32" i="6942" s="1"/>
  <c r="S31" i="6942"/>
  <c r="S30" i="6942"/>
  <c r="R30" i="6942" s="1"/>
  <c r="S29" i="6942"/>
  <c r="S28" i="6942"/>
  <c r="S27" i="6942"/>
  <c r="S26" i="6942"/>
  <c r="S25" i="6942"/>
  <c r="S24" i="6942"/>
  <c r="R24" i="6942" s="1"/>
  <c r="S23" i="6942"/>
  <c r="S22" i="6942"/>
  <c r="R22" i="6942" s="1"/>
  <c r="S21" i="6942"/>
  <c r="S20" i="6942"/>
  <c r="S19" i="6942"/>
  <c r="S18" i="6942"/>
  <c r="S17" i="6942"/>
  <c r="S16" i="6942"/>
  <c r="R16" i="6942" s="1"/>
  <c r="S15" i="6942"/>
  <c r="S14" i="6942"/>
  <c r="R14" i="6942" s="1"/>
  <c r="S13" i="6942"/>
  <c r="S12" i="6942"/>
  <c r="R12" i="6942" s="1"/>
  <c r="S11" i="6942"/>
  <c r="S10" i="6942"/>
  <c r="S9" i="6942"/>
  <c r="S8" i="6942"/>
  <c r="R8" i="6942" s="1"/>
  <c r="S7" i="6942"/>
  <c r="R7" i="6942" s="1"/>
  <c r="S6" i="6942"/>
  <c r="R6" i="6942" s="1"/>
  <c r="S5" i="6942"/>
  <c r="S4" i="6942"/>
  <c r="R4" i="6942" s="1"/>
  <c r="S3" i="6942"/>
  <c r="S36" i="6942" s="1"/>
  <c r="S33" i="6936"/>
  <c r="S32" i="6936"/>
  <c r="S31" i="6936"/>
  <c r="S30" i="6936"/>
  <c r="S29" i="6936"/>
  <c r="S28" i="6936"/>
  <c r="S27" i="6936"/>
  <c r="S26" i="6936"/>
  <c r="R26" i="6936" s="1"/>
  <c r="S25" i="6936"/>
  <c r="S24" i="6936"/>
  <c r="S23" i="6936"/>
  <c r="S22" i="6936"/>
  <c r="S21" i="6936"/>
  <c r="S20" i="6936"/>
  <c r="S19" i="6936"/>
  <c r="S18" i="6936"/>
  <c r="R18" i="6936" s="1"/>
  <c r="T18" i="6936" s="1"/>
  <c r="S17" i="6936"/>
  <c r="S16" i="6936"/>
  <c r="S15" i="6936"/>
  <c r="S14" i="6936"/>
  <c r="R14" i="6936" s="1"/>
  <c r="T14" i="6936" s="1"/>
  <c r="S13" i="6936"/>
  <c r="S12" i="6936"/>
  <c r="S11" i="6936"/>
  <c r="S10" i="6936"/>
  <c r="S9" i="6936"/>
  <c r="S8" i="6936"/>
  <c r="S7" i="6936"/>
  <c r="S6" i="6936"/>
  <c r="S5" i="6936"/>
  <c r="S4" i="6936"/>
  <c r="S3" i="6936"/>
  <c r="S33" i="6937"/>
  <c r="S32" i="6937"/>
  <c r="R32" i="6937" s="1"/>
  <c r="S31" i="6937"/>
  <c r="S30" i="6937"/>
  <c r="R30" i="6937" s="1"/>
  <c r="S29" i="6937"/>
  <c r="S28" i="6937"/>
  <c r="S27" i="6937"/>
  <c r="S26" i="6937"/>
  <c r="S25" i="6937"/>
  <c r="S24" i="6937"/>
  <c r="R24" i="6937" s="1"/>
  <c r="S23" i="6937"/>
  <c r="S22" i="6937"/>
  <c r="R22" i="6937" s="1"/>
  <c r="S21" i="6937"/>
  <c r="Z21" i="6937" s="1"/>
  <c r="S20" i="6937"/>
  <c r="S19" i="6937"/>
  <c r="S18" i="6937"/>
  <c r="S17" i="6937"/>
  <c r="S16" i="6937"/>
  <c r="R16" i="6937" s="1"/>
  <c r="S15" i="6937"/>
  <c r="S14" i="6937"/>
  <c r="R14" i="6937" s="1"/>
  <c r="S13" i="6937"/>
  <c r="S12" i="6937"/>
  <c r="S11" i="6937"/>
  <c r="S10" i="6937"/>
  <c r="R10" i="6937" s="1"/>
  <c r="S9" i="6937"/>
  <c r="R9" i="6937" s="1"/>
  <c r="S8" i="6937"/>
  <c r="R8" i="6937" s="1"/>
  <c r="S7" i="6937"/>
  <c r="S6" i="6937"/>
  <c r="R6" i="6937" s="1"/>
  <c r="S5" i="6937"/>
  <c r="R5" i="6937" s="1"/>
  <c r="S4" i="6937"/>
  <c r="S3" i="6937"/>
  <c r="S4" i="6935"/>
  <c r="R4" i="6935" s="1"/>
  <c r="S5" i="6935"/>
  <c r="S6" i="6935"/>
  <c r="S7" i="6935"/>
  <c r="S8" i="6935"/>
  <c r="S9" i="6935"/>
  <c r="S10" i="6935"/>
  <c r="R10" i="6935" s="1"/>
  <c r="T10" i="6935" s="1"/>
  <c r="S11" i="6935"/>
  <c r="S12" i="6935"/>
  <c r="R12" i="6935" s="1"/>
  <c r="S13" i="6935"/>
  <c r="R13" i="6935" s="1"/>
  <c r="S14" i="6935"/>
  <c r="S15" i="6935"/>
  <c r="S16" i="6935"/>
  <c r="R16" i="6935" s="1"/>
  <c r="S17" i="6935"/>
  <c r="S18" i="6935"/>
  <c r="S19" i="6935"/>
  <c r="S20" i="6935"/>
  <c r="S21" i="6935"/>
  <c r="S22" i="6935"/>
  <c r="S23" i="6935"/>
  <c r="S24" i="6935"/>
  <c r="S25" i="6935"/>
  <c r="S26" i="6935"/>
  <c r="R26" i="6935" s="1"/>
  <c r="S27" i="6935"/>
  <c r="S28" i="6935"/>
  <c r="R28" i="6935" s="1"/>
  <c r="T28" i="6935" s="1"/>
  <c r="S29" i="6935"/>
  <c r="S30" i="6935"/>
  <c r="R30" i="6935" s="1"/>
  <c r="T30" i="6935" s="1"/>
  <c r="S31" i="6935"/>
  <c r="S32" i="6935"/>
  <c r="R32" i="6935" s="1"/>
  <c r="T32" i="6935" s="1"/>
  <c r="S33" i="6935"/>
  <c r="S3" i="6935"/>
  <c r="M38" i="6935"/>
  <c r="L38" i="6935"/>
  <c r="M37" i="6935"/>
  <c r="M45" i="6935" s="1"/>
  <c r="L37" i="6935"/>
  <c r="L44" i="6935" s="1"/>
  <c r="O36" i="6935"/>
  <c r="O37" i="6935" s="1"/>
  <c r="M36" i="6935"/>
  <c r="L36" i="6935"/>
  <c r="E36" i="6935"/>
  <c r="V33" i="6935"/>
  <c r="P33" i="6935"/>
  <c r="V32" i="6935"/>
  <c r="W32" i="6935" s="1"/>
  <c r="P32" i="6935"/>
  <c r="V31" i="6935"/>
  <c r="P31" i="6935"/>
  <c r="V30" i="6935"/>
  <c r="W30" i="6935" s="1"/>
  <c r="P30" i="6935"/>
  <c r="V29" i="6935"/>
  <c r="P29" i="6935"/>
  <c r="V28" i="6935"/>
  <c r="W28" i="6935" s="1"/>
  <c r="P28" i="6935"/>
  <c r="V27" i="6935"/>
  <c r="P27" i="6935"/>
  <c r="V26" i="6935"/>
  <c r="T26" i="6935"/>
  <c r="P26" i="6935"/>
  <c r="V25" i="6935"/>
  <c r="W25" i="6935" s="1"/>
  <c r="P25" i="6935"/>
  <c r="V24" i="6935"/>
  <c r="W24" i="6935" s="1"/>
  <c r="P24" i="6935"/>
  <c r="V23" i="6935"/>
  <c r="Z23" i="6935"/>
  <c r="P23" i="6935"/>
  <c r="V22" i="6935"/>
  <c r="P22" i="6935"/>
  <c r="V21" i="6935"/>
  <c r="P21" i="6935"/>
  <c r="V20" i="6935"/>
  <c r="W20" i="6935" s="1"/>
  <c r="P20" i="6935"/>
  <c r="V19" i="6935"/>
  <c r="Z19" i="6935" s="1"/>
  <c r="P19" i="6935"/>
  <c r="V18" i="6935"/>
  <c r="P18" i="6935"/>
  <c r="V17" i="6935"/>
  <c r="P17" i="6935"/>
  <c r="V16" i="6935"/>
  <c r="W16" i="6935"/>
  <c r="P16" i="6935"/>
  <c r="V15" i="6935"/>
  <c r="W15" i="6935" s="1"/>
  <c r="P15" i="6935"/>
  <c r="V14" i="6935"/>
  <c r="R14" i="6935"/>
  <c r="T14" i="6935" s="1"/>
  <c r="P14" i="6935"/>
  <c r="V13" i="6935"/>
  <c r="P13" i="6935"/>
  <c r="V12" i="6935"/>
  <c r="W12" i="6935" s="1"/>
  <c r="T12" i="6935"/>
  <c r="P12" i="6935"/>
  <c r="V11" i="6935"/>
  <c r="P11" i="6935"/>
  <c r="V10" i="6935"/>
  <c r="Z10" i="6935"/>
  <c r="P10" i="6935"/>
  <c r="V9" i="6935"/>
  <c r="P9" i="6935"/>
  <c r="V8" i="6935"/>
  <c r="W8" i="6935" s="1"/>
  <c r="R8" i="6935"/>
  <c r="T8" i="6935" s="1"/>
  <c r="P8" i="6935"/>
  <c r="V7" i="6935"/>
  <c r="P7" i="6935"/>
  <c r="V6" i="6935"/>
  <c r="W6" i="6935" s="1"/>
  <c r="R6" i="6935"/>
  <c r="T6" i="6935" s="1"/>
  <c r="P6" i="6935"/>
  <c r="V5" i="6935"/>
  <c r="P5" i="6935"/>
  <c r="V4" i="6935"/>
  <c r="Z4" i="6935" s="1"/>
  <c r="T4" i="6935"/>
  <c r="P4" i="6935"/>
  <c r="V3" i="6935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P33" i="6937"/>
  <c r="V32" i="6937"/>
  <c r="Z32" i="6937" s="1"/>
  <c r="T32" i="6937"/>
  <c r="P32" i="6937"/>
  <c r="V31" i="6937"/>
  <c r="Z31" i="6937" s="1"/>
  <c r="P31" i="6937"/>
  <c r="V30" i="6937"/>
  <c r="Z30" i="6937"/>
  <c r="T30" i="6937"/>
  <c r="P30" i="6937"/>
  <c r="V29" i="6937"/>
  <c r="P29" i="6937"/>
  <c r="V28" i="6937"/>
  <c r="W28" i="6937" s="1"/>
  <c r="R28" i="6937"/>
  <c r="P28" i="6937"/>
  <c r="V27" i="6937"/>
  <c r="P27" i="6937"/>
  <c r="V26" i="6937"/>
  <c r="W26" i="6937" s="1"/>
  <c r="R26" i="6937"/>
  <c r="P26" i="6937"/>
  <c r="V25" i="6937"/>
  <c r="Z25" i="6937" s="1"/>
  <c r="P25" i="6937"/>
  <c r="V24" i="6937"/>
  <c r="W24" i="6937" s="1"/>
  <c r="T24" i="6937"/>
  <c r="P24" i="6937"/>
  <c r="V23" i="6937"/>
  <c r="Z23" i="6937" s="1"/>
  <c r="P23" i="6937"/>
  <c r="V22" i="6937"/>
  <c r="W22" i="6937" s="1"/>
  <c r="T22" i="6937"/>
  <c r="P22" i="6937"/>
  <c r="V21" i="6937"/>
  <c r="P21" i="6937"/>
  <c r="V20" i="6937"/>
  <c r="W20" i="6937" s="1"/>
  <c r="R20" i="6937"/>
  <c r="P20" i="6937"/>
  <c r="V19" i="6937"/>
  <c r="Z19" i="6937" s="1"/>
  <c r="P19" i="6937"/>
  <c r="V18" i="6937"/>
  <c r="Z18" i="6937" s="1"/>
  <c r="R18" i="6937"/>
  <c r="P18" i="6937"/>
  <c r="V17" i="6937"/>
  <c r="P17" i="6937"/>
  <c r="V16" i="6937"/>
  <c r="T16" i="6937"/>
  <c r="P16" i="6937"/>
  <c r="V15" i="6937"/>
  <c r="Z15" i="6937" s="1"/>
  <c r="P15" i="6937"/>
  <c r="V14" i="6937"/>
  <c r="T14" i="6937"/>
  <c r="P14" i="6937"/>
  <c r="V13" i="6937"/>
  <c r="P13" i="6937"/>
  <c r="V12" i="6937"/>
  <c r="W12" i="6937" s="1"/>
  <c r="R12" i="6937"/>
  <c r="P12" i="6937"/>
  <c r="V11" i="6937"/>
  <c r="P11" i="6937"/>
  <c r="V10" i="6937"/>
  <c r="W10" i="6937" s="1"/>
  <c r="P10" i="6937"/>
  <c r="V9" i="6937"/>
  <c r="P9" i="6937"/>
  <c r="V8" i="6937"/>
  <c r="W8" i="6937" s="1"/>
  <c r="AA8" i="6937" s="1"/>
  <c r="T8" i="6937"/>
  <c r="P8" i="6937"/>
  <c r="V7" i="6937"/>
  <c r="Z7" i="6937" s="1"/>
  <c r="P7" i="6937"/>
  <c r="V6" i="6937"/>
  <c r="W6" i="6937" s="1"/>
  <c r="T6" i="6937"/>
  <c r="P6" i="6937"/>
  <c r="V5" i="6937"/>
  <c r="P5" i="6937"/>
  <c r="V4" i="6937"/>
  <c r="W4" i="6937" s="1"/>
  <c r="R4" i="6937"/>
  <c r="P4" i="6937"/>
  <c r="V3" i="6937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P33" i="6936"/>
  <c r="V32" i="6936"/>
  <c r="W32" i="6936" s="1"/>
  <c r="Z32" i="6936"/>
  <c r="R32" i="6936"/>
  <c r="P32" i="6936"/>
  <c r="V31" i="6936"/>
  <c r="Z31" i="6936"/>
  <c r="P31" i="6936"/>
  <c r="V30" i="6936"/>
  <c r="W30" i="6936" s="1"/>
  <c r="AA30" i="6936" s="1"/>
  <c r="Z30" i="6936"/>
  <c r="R30" i="6936"/>
  <c r="T30" i="6936"/>
  <c r="P30" i="6936"/>
  <c r="V29" i="6936"/>
  <c r="P29" i="6936"/>
  <c r="V28" i="6936"/>
  <c r="R28" i="6936"/>
  <c r="T28" i="6936" s="1"/>
  <c r="P28" i="6936"/>
  <c r="V27" i="6936"/>
  <c r="Z27" i="6936" s="1"/>
  <c r="P27" i="6936"/>
  <c r="Z26" i="6936"/>
  <c r="V26" i="6936"/>
  <c r="P26" i="6936"/>
  <c r="V25" i="6936"/>
  <c r="Z25" i="6936" s="1"/>
  <c r="P25" i="6936"/>
  <c r="V24" i="6936"/>
  <c r="Z24" i="6936" s="1"/>
  <c r="R24" i="6936"/>
  <c r="T24" i="6936" s="1"/>
  <c r="P24" i="6936"/>
  <c r="V23" i="6936"/>
  <c r="P23" i="6936"/>
  <c r="V22" i="6936"/>
  <c r="R22" i="6936"/>
  <c r="T22" i="6936" s="1"/>
  <c r="P22" i="6936"/>
  <c r="V21" i="6936"/>
  <c r="W21" i="6936" s="1"/>
  <c r="P21" i="6936"/>
  <c r="V20" i="6936"/>
  <c r="R20" i="6936"/>
  <c r="T20" i="6936" s="1"/>
  <c r="P20" i="6936"/>
  <c r="V19" i="6936"/>
  <c r="Z19" i="6936" s="1"/>
  <c r="P19" i="6936"/>
  <c r="V18" i="6936"/>
  <c r="W18" i="6936" s="1"/>
  <c r="P18" i="6936"/>
  <c r="V17" i="6936"/>
  <c r="Z17" i="6936" s="1"/>
  <c r="P17" i="6936"/>
  <c r="V16" i="6936"/>
  <c r="R16" i="6936"/>
  <c r="T16" i="6936" s="1"/>
  <c r="P16" i="6936"/>
  <c r="V15" i="6936"/>
  <c r="P15" i="6936"/>
  <c r="V14" i="6936"/>
  <c r="Z14" i="6936" s="1"/>
  <c r="P14" i="6936"/>
  <c r="V13" i="6936"/>
  <c r="P13" i="6936"/>
  <c r="V12" i="6936"/>
  <c r="R12" i="6936"/>
  <c r="T12" i="6936" s="1"/>
  <c r="P12" i="6936"/>
  <c r="V11" i="6936"/>
  <c r="Z11" i="6936" s="1"/>
  <c r="P11" i="6936"/>
  <c r="V10" i="6936"/>
  <c r="R10" i="6936"/>
  <c r="T10" i="6936" s="1"/>
  <c r="P10" i="6936"/>
  <c r="V9" i="6936"/>
  <c r="Z9" i="6936" s="1"/>
  <c r="P9" i="6936"/>
  <c r="V8" i="6936"/>
  <c r="R8" i="6936"/>
  <c r="T8" i="6936" s="1"/>
  <c r="P8" i="6936"/>
  <c r="V7" i="6936"/>
  <c r="W7" i="6936" s="1"/>
  <c r="P7" i="6936"/>
  <c r="V6" i="6936"/>
  <c r="W6" i="6936" s="1"/>
  <c r="AA6" i="6936" s="1"/>
  <c r="R6" i="6936"/>
  <c r="T6" i="6936" s="1"/>
  <c r="P6" i="6936"/>
  <c r="V5" i="6936"/>
  <c r="W5" i="6936" s="1"/>
  <c r="P5" i="6936"/>
  <c r="V4" i="6936"/>
  <c r="W4" i="6936"/>
  <c r="R4" i="6936"/>
  <c r="T4" i="6936" s="1"/>
  <c r="P4" i="6936"/>
  <c r="V3" i="6936"/>
  <c r="W3" i="6936" s="1"/>
  <c r="P3" i="6936"/>
  <c r="M38" i="6942"/>
  <c r="L38" i="6942"/>
  <c r="M37" i="6942"/>
  <c r="M45" i="6942" s="1"/>
  <c r="L37" i="6942"/>
  <c r="L45" i="6942" s="1"/>
  <c r="O36" i="6942"/>
  <c r="O37" i="6942" s="1"/>
  <c r="M36" i="6942"/>
  <c r="L36" i="6942"/>
  <c r="E36" i="6942"/>
  <c r="V33" i="6942"/>
  <c r="Z33" i="6942" s="1"/>
  <c r="P33" i="6942"/>
  <c r="V32" i="6942"/>
  <c r="T32" i="6942"/>
  <c r="P32" i="6942"/>
  <c r="V31" i="6942"/>
  <c r="Z31" i="6942" s="1"/>
  <c r="P31" i="6942"/>
  <c r="V30" i="6942"/>
  <c r="W30" i="6942"/>
  <c r="AA30" i="6942" s="1"/>
  <c r="T30" i="6942"/>
  <c r="P30" i="6942"/>
  <c r="V29" i="6942"/>
  <c r="Z29" i="6942" s="1"/>
  <c r="P29" i="6942"/>
  <c r="V28" i="6942"/>
  <c r="W28" i="6942" s="1"/>
  <c r="R28" i="6942"/>
  <c r="T28" i="6942" s="1"/>
  <c r="P28" i="6942"/>
  <c r="V27" i="6942"/>
  <c r="Z27" i="6942" s="1"/>
  <c r="P27" i="6942"/>
  <c r="V26" i="6942"/>
  <c r="W26" i="6942" s="1"/>
  <c r="AA26" i="6942" s="1"/>
  <c r="R26" i="6942"/>
  <c r="T26" i="6942" s="1"/>
  <c r="P26" i="6942"/>
  <c r="V25" i="6942"/>
  <c r="Z25" i="6942" s="1"/>
  <c r="P25" i="6942"/>
  <c r="V24" i="6942"/>
  <c r="Z24" i="6942" s="1"/>
  <c r="T24" i="6942"/>
  <c r="P24" i="6942"/>
  <c r="V23" i="6942"/>
  <c r="Z23" i="6942" s="1"/>
  <c r="P23" i="6942"/>
  <c r="V22" i="6942"/>
  <c r="W22" i="6942" s="1"/>
  <c r="T22" i="6942"/>
  <c r="P22" i="6942"/>
  <c r="V21" i="6942"/>
  <c r="Z21" i="6942" s="1"/>
  <c r="P21" i="6942"/>
  <c r="V20" i="6942"/>
  <c r="W20" i="6942" s="1"/>
  <c r="AA20" i="6942" s="1"/>
  <c r="R20" i="6942"/>
  <c r="T20" i="6942" s="1"/>
  <c r="P20" i="6942"/>
  <c r="V19" i="6942"/>
  <c r="Z19" i="6942"/>
  <c r="P19" i="6942"/>
  <c r="V18" i="6942"/>
  <c r="W18" i="6942" s="1"/>
  <c r="R18" i="6942"/>
  <c r="T18" i="6942" s="1"/>
  <c r="P18" i="6942"/>
  <c r="V17" i="6942"/>
  <c r="Z17" i="6942" s="1"/>
  <c r="P17" i="6942"/>
  <c r="V16" i="6942"/>
  <c r="W16" i="6942" s="1"/>
  <c r="T16" i="6942"/>
  <c r="AA16" i="6942" s="1"/>
  <c r="P16" i="6942"/>
  <c r="V15" i="6942"/>
  <c r="Z15" i="6942" s="1"/>
  <c r="P15" i="6942"/>
  <c r="V14" i="6942"/>
  <c r="W14" i="6942"/>
  <c r="AA14" i="6942" s="1"/>
  <c r="T14" i="6942"/>
  <c r="P14" i="6942"/>
  <c r="V13" i="6942"/>
  <c r="Z13" i="6942" s="1"/>
  <c r="P13" i="6942"/>
  <c r="V12" i="6942"/>
  <c r="W12" i="6942" s="1"/>
  <c r="P12" i="6942"/>
  <c r="V11" i="6942"/>
  <c r="P11" i="6942"/>
  <c r="V10" i="6942"/>
  <c r="W10" i="6942" s="1"/>
  <c r="AA10" i="6942" s="1"/>
  <c r="R10" i="6942"/>
  <c r="T10" i="6942" s="1"/>
  <c r="P10" i="6942"/>
  <c r="V9" i="6942"/>
  <c r="Z9" i="6942" s="1"/>
  <c r="P9" i="6942"/>
  <c r="V8" i="6942"/>
  <c r="Z8" i="6942" s="1"/>
  <c r="T8" i="6942"/>
  <c r="P8" i="6942"/>
  <c r="V7" i="6942"/>
  <c r="P7" i="6942"/>
  <c r="V6" i="6942"/>
  <c r="W6" i="6942" s="1"/>
  <c r="T6" i="6942"/>
  <c r="P6" i="6942"/>
  <c r="V5" i="6942"/>
  <c r="Z5" i="6942" s="1"/>
  <c r="P5" i="6942"/>
  <c r="V4" i="6942"/>
  <c r="W4" i="6942"/>
  <c r="T4" i="6942"/>
  <c r="P4" i="6942"/>
  <c r="V3" i="6942"/>
  <c r="P3" i="6942"/>
  <c r="E37" i="6931"/>
  <c r="B37" i="6931"/>
  <c r="G38" i="6931"/>
  <c r="E38" i="6931"/>
  <c r="B39" i="6931" s="1"/>
  <c r="B38" i="6931"/>
  <c r="G37" i="6931"/>
  <c r="D37" i="6931"/>
  <c r="C37" i="6931"/>
  <c r="Y30" i="6936"/>
  <c r="Y30" i="6937"/>
  <c r="Y4" i="6935"/>
  <c r="Y8" i="6935"/>
  <c r="Y10" i="6935"/>
  <c r="Y26" i="6935"/>
  <c r="Y30" i="6935"/>
  <c r="Y32" i="6935"/>
  <c r="R3" i="6935"/>
  <c r="W3" i="6935"/>
  <c r="Z3" i="6935"/>
  <c r="W5" i="6935"/>
  <c r="R7" i="6935"/>
  <c r="T7" i="6935" s="1"/>
  <c r="W7" i="6935"/>
  <c r="R9" i="6935"/>
  <c r="T9" i="6935" s="1"/>
  <c r="W9" i="6935"/>
  <c r="R11" i="6935"/>
  <c r="T11" i="6935" s="1"/>
  <c r="W13" i="6935"/>
  <c r="R15" i="6935"/>
  <c r="T15" i="6935" s="1"/>
  <c r="R17" i="6935"/>
  <c r="T17" i="6935" s="1"/>
  <c r="W17" i="6935"/>
  <c r="R19" i="6935"/>
  <c r="Y19" i="6935" s="1"/>
  <c r="W19" i="6935"/>
  <c r="R21" i="6935"/>
  <c r="T21" i="6935" s="1"/>
  <c r="W21" i="6935"/>
  <c r="R23" i="6935"/>
  <c r="W23" i="6935"/>
  <c r="R25" i="6935"/>
  <c r="T25" i="6935" s="1"/>
  <c r="AA25" i="6935" s="1"/>
  <c r="R27" i="6935"/>
  <c r="T27" i="6935" s="1"/>
  <c r="AA27" i="6935" s="1"/>
  <c r="W27" i="6935"/>
  <c r="R29" i="6935"/>
  <c r="T29" i="6935" s="1"/>
  <c r="W29" i="6935"/>
  <c r="R31" i="6935"/>
  <c r="T31" i="6935" s="1"/>
  <c r="W31" i="6935"/>
  <c r="R33" i="6935"/>
  <c r="T33" i="6935" s="1"/>
  <c r="W33" i="6935"/>
  <c r="Y3" i="6935"/>
  <c r="R3" i="6937"/>
  <c r="Y3" i="6937"/>
  <c r="W3" i="6937"/>
  <c r="Z3" i="6937"/>
  <c r="W5" i="6937"/>
  <c r="R7" i="6937"/>
  <c r="Y7" i="6937" s="1"/>
  <c r="W7" i="6937"/>
  <c r="W9" i="6937"/>
  <c r="R11" i="6937"/>
  <c r="T11" i="6937" s="1"/>
  <c r="W13" i="6937"/>
  <c r="R15" i="6937"/>
  <c r="T15" i="6937"/>
  <c r="W15" i="6937"/>
  <c r="R17" i="6937"/>
  <c r="T17" i="6937"/>
  <c r="AA17" i="6937" s="1"/>
  <c r="W17" i="6937"/>
  <c r="R19" i="6937"/>
  <c r="Y19" i="6937"/>
  <c r="W19" i="6937"/>
  <c r="R21" i="6937"/>
  <c r="T21" i="6937" s="1"/>
  <c r="W21" i="6937"/>
  <c r="R23" i="6937"/>
  <c r="W23" i="6937"/>
  <c r="R25" i="6937"/>
  <c r="T25" i="6937" s="1"/>
  <c r="W25" i="6937"/>
  <c r="R27" i="6937"/>
  <c r="T27" i="6937" s="1"/>
  <c r="R29" i="6937"/>
  <c r="W29" i="6937"/>
  <c r="R31" i="6937"/>
  <c r="T31" i="6937" s="1"/>
  <c r="W31" i="6937"/>
  <c r="R33" i="6937"/>
  <c r="T33" i="6937" s="1"/>
  <c r="AA33" i="6937" s="1"/>
  <c r="W33" i="6937"/>
  <c r="R3" i="6936"/>
  <c r="R5" i="6936"/>
  <c r="T5" i="6936" s="1"/>
  <c r="R7" i="6936"/>
  <c r="T7" i="6936" s="1"/>
  <c r="R9" i="6936"/>
  <c r="T9" i="6936" s="1"/>
  <c r="W9" i="6936"/>
  <c r="R11" i="6936"/>
  <c r="T11" i="6936" s="1"/>
  <c r="W11" i="6936"/>
  <c r="R13" i="6936"/>
  <c r="W13" i="6936"/>
  <c r="R15" i="6936"/>
  <c r="T15" i="6936" s="1"/>
  <c r="W15" i="6936"/>
  <c r="R17" i="6936"/>
  <c r="W17" i="6936"/>
  <c r="R19" i="6936"/>
  <c r="T19" i="6936"/>
  <c r="W19" i="6936"/>
  <c r="R21" i="6936"/>
  <c r="T21" i="6936" s="1"/>
  <c r="R23" i="6936"/>
  <c r="T23" i="6936"/>
  <c r="W23" i="6936"/>
  <c r="R25" i="6936"/>
  <c r="T25" i="6936" s="1"/>
  <c r="W25" i="6936"/>
  <c r="R27" i="6936"/>
  <c r="T27" i="6936" s="1"/>
  <c r="W27" i="6936"/>
  <c r="R29" i="6936"/>
  <c r="W29" i="6936"/>
  <c r="R31" i="6936"/>
  <c r="T31" i="6936" s="1"/>
  <c r="W31" i="6936"/>
  <c r="R33" i="6936"/>
  <c r="W33" i="6936"/>
  <c r="Y4" i="6942"/>
  <c r="Y6" i="6942"/>
  <c r="Y8" i="6942"/>
  <c r="Y10" i="6942"/>
  <c r="Y14" i="6942"/>
  <c r="Y16" i="6942"/>
  <c r="Y18" i="6942"/>
  <c r="Y22" i="6942"/>
  <c r="Y24" i="6942"/>
  <c r="Y26" i="6942"/>
  <c r="Y28" i="6942"/>
  <c r="Y30" i="6942"/>
  <c r="Y32" i="6942"/>
  <c r="AA18" i="6942"/>
  <c r="AA22" i="6942"/>
  <c r="AA4" i="6942"/>
  <c r="R3" i="6942"/>
  <c r="W3" i="6942"/>
  <c r="R5" i="6942"/>
  <c r="T5" i="6942" s="1"/>
  <c r="W5" i="6942"/>
  <c r="W7" i="6942"/>
  <c r="R9" i="6942"/>
  <c r="T9" i="6942"/>
  <c r="W9" i="6942"/>
  <c r="R11" i="6942"/>
  <c r="T11" i="6942" s="1"/>
  <c r="W11" i="6942"/>
  <c r="R13" i="6942"/>
  <c r="T13" i="6942" s="1"/>
  <c r="W13" i="6942"/>
  <c r="R15" i="6942"/>
  <c r="T15" i="6942" s="1"/>
  <c r="R17" i="6942"/>
  <c r="W17" i="6942"/>
  <c r="R19" i="6942"/>
  <c r="T19" i="6942" s="1"/>
  <c r="W19" i="6942"/>
  <c r="R21" i="6942"/>
  <c r="T21" i="6942" s="1"/>
  <c r="W21" i="6942"/>
  <c r="R23" i="6942"/>
  <c r="T23" i="6942"/>
  <c r="W23" i="6942"/>
  <c r="R25" i="6942"/>
  <c r="T25" i="6942" s="1"/>
  <c r="W25" i="6942"/>
  <c r="R27" i="6942"/>
  <c r="T27" i="6942"/>
  <c r="R29" i="6942"/>
  <c r="T29" i="6942" s="1"/>
  <c r="R31" i="6942"/>
  <c r="T31" i="6942" s="1"/>
  <c r="W31" i="6942"/>
  <c r="R33" i="6942"/>
  <c r="T33" i="6942" s="1"/>
  <c r="AA33" i="6942" s="1"/>
  <c r="W33" i="6942"/>
  <c r="Y31" i="6935"/>
  <c r="Y15" i="6935"/>
  <c r="Y33" i="6935"/>
  <c r="Y29" i="6935"/>
  <c r="Y25" i="6935"/>
  <c r="Y21" i="6935"/>
  <c r="Y17" i="6935"/>
  <c r="Y7" i="6935"/>
  <c r="T3" i="6935"/>
  <c r="Y31" i="6937"/>
  <c r="Y15" i="6937"/>
  <c r="Y33" i="6937"/>
  <c r="Y25" i="6937"/>
  <c r="Y21" i="6937"/>
  <c r="Y17" i="6937"/>
  <c r="T3" i="6937"/>
  <c r="T3" i="6936"/>
  <c r="Y19" i="6936"/>
  <c r="Y11" i="6936"/>
  <c r="Y25" i="6936"/>
  <c r="Y31" i="6936"/>
  <c r="Y23" i="6936"/>
  <c r="Y15" i="6936"/>
  <c r="Y15" i="6942"/>
  <c r="Y9" i="6942"/>
  <c r="Y27" i="6942"/>
  <c r="Y19" i="6942"/>
  <c r="Y23" i="6942"/>
  <c r="AM10" i="6935"/>
  <c r="AN10" i="6935" s="1"/>
  <c r="AO10" i="6935" s="1"/>
  <c r="AM14" i="6935"/>
  <c r="AN14" i="6935" s="1"/>
  <c r="AO14" i="6935" s="1"/>
  <c r="AM18" i="6935"/>
  <c r="AN18" i="6935" s="1"/>
  <c r="AO18" i="6935" s="1"/>
  <c r="AM30" i="6935"/>
  <c r="AN30" i="6935" s="1"/>
  <c r="AO30" i="6935" s="1"/>
  <c r="AM29" i="6935"/>
  <c r="AN29" i="6935" s="1"/>
  <c r="AO29" i="6935" s="1"/>
  <c r="AM33" i="6935"/>
  <c r="AN33" i="6935"/>
  <c r="AO33" i="6935" s="1"/>
  <c r="AM12" i="6935"/>
  <c r="AN12" i="6935" s="1"/>
  <c r="AO12" i="6935" s="1"/>
  <c r="AM11" i="6935"/>
  <c r="AN11" i="6935"/>
  <c r="AO11" i="6935" s="1"/>
  <c r="AM16" i="6935"/>
  <c r="AN16" i="6935" s="1"/>
  <c r="AO16" i="6935" s="1"/>
  <c r="AM15" i="6935"/>
  <c r="AN15" i="6935" s="1"/>
  <c r="AO15" i="6935" s="1"/>
  <c r="AM24" i="6935"/>
  <c r="AN24" i="6935" s="1"/>
  <c r="AO24" i="6935" s="1"/>
  <c r="AM28" i="6935"/>
  <c r="AN28" i="6935" s="1"/>
  <c r="AO28" i="6935" s="1"/>
  <c r="AM32" i="6935"/>
  <c r="AN32" i="6935" s="1"/>
  <c r="AO32" i="6935" s="1"/>
  <c r="AM31" i="6935"/>
  <c r="AN31" i="6935" s="1"/>
  <c r="AO31" i="6935" s="1"/>
  <c r="AM5" i="6937"/>
  <c r="AN5" i="6937" s="1"/>
  <c r="AO5" i="6937" s="1"/>
  <c r="AM10" i="6937"/>
  <c r="AN10" i="6937" s="1"/>
  <c r="AO10" i="6937" s="1"/>
  <c r="AM9" i="6937"/>
  <c r="AN9" i="6937" s="1"/>
  <c r="AO9" i="6937" s="1"/>
  <c r="AM14" i="6937"/>
  <c r="AN14" i="6937"/>
  <c r="AO14" i="6937" s="1"/>
  <c r="AM13" i="6937"/>
  <c r="AN13" i="6937" s="1"/>
  <c r="AO13" i="6937" s="1"/>
  <c r="AM18" i="6937"/>
  <c r="AN18" i="6937" s="1"/>
  <c r="AO18" i="6937" s="1"/>
  <c r="AM17" i="6937"/>
  <c r="AN17" i="6937" s="1"/>
  <c r="AO17" i="6937" s="1"/>
  <c r="AM22" i="6937"/>
  <c r="AN22" i="6937" s="1"/>
  <c r="AO22" i="6937" s="1"/>
  <c r="AM21" i="6937"/>
  <c r="AN21" i="6937" s="1"/>
  <c r="AO21" i="6937" s="1"/>
  <c r="AM26" i="6937"/>
  <c r="AN26" i="6937" s="1"/>
  <c r="AO26" i="6937" s="1"/>
  <c r="AM25" i="6937"/>
  <c r="AN25" i="6937" s="1"/>
  <c r="AO25" i="6937" s="1"/>
  <c r="AM30" i="6937"/>
  <c r="AN30" i="6937" s="1"/>
  <c r="AO30" i="6937" s="1"/>
  <c r="AM29" i="6937"/>
  <c r="AN29" i="6937" s="1"/>
  <c r="AO29" i="6937" s="1"/>
  <c r="AM33" i="6937"/>
  <c r="AN33" i="6937" s="1"/>
  <c r="AO33" i="6937" s="1"/>
  <c r="AM4" i="6937"/>
  <c r="AN4" i="6937" s="1"/>
  <c r="AO4" i="6937"/>
  <c r="AM3" i="6937"/>
  <c r="AN3" i="6937" s="1"/>
  <c r="AM8" i="6937"/>
  <c r="AN8" i="6937" s="1"/>
  <c r="AO8" i="6937" s="1"/>
  <c r="AM12" i="6937"/>
  <c r="AN12" i="6937" s="1"/>
  <c r="AO12" i="6937" s="1"/>
  <c r="AM11" i="6937"/>
  <c r="AN11" i="6937"/>
  <c r="AO11" i="6937" s="1"/>
  <c r="AM16" i="6937"/>
  <c r="AN16" i="6937" s="1"/>
  <c r="AO16" i="6937" s="1"/>
  <c r="AM15" i="6937"/>
  <c r="AN15" i="6937"/>
  <c r="AO15" i="6937" s="1"/>
  <c r="AM20" i="6937"/>
  <c r="AN20" i="6937" s="1"/>
  <c r="AO20" i="6937"/>
  <c r="AM19" i="6937"/>
  <c r="AN19" i="6937" s="1"/>
  <c r="AO19" i="6937" s="1"/>
  <c r="AM24" i="6937"/>
  <c r="AN24" i="6937"/>
  <c r="AO24" i="6937"/>
  <c r="AM23" i="6937"/>
  <c r="AN23" i="6937" s="1"/>
  <c r="AO23" i="6937" s="1"/>
  <c r="AM28" i="6937"/>
  <c r="AN28" i="6937" s="1"/>
  <c r="AO28" i="6937" s="1"/>
  <c r="AM27" i="6937"/>
  <c r="AN27" i="6937" s="1"/>
  <c r="AO27" i="6937" s="1"/>
  <c r="AM32" i="6937"/>
  <c r="AN32" i="6937" s="1"/>
  <c r="AO32" i="6937" s="1"/>
  <c r="AM31" i="6937"/>
  <c r="AN31" i="6937" s="1"/>
  <c r="AO31" i="6937" s="1"/>
  <c r="AJ36" i="6937"/>
  <c r="AM5" i="6936"/>
  <c r="AN5" i="6936" s="1"/>
  <c r="AO5" i="6936" s="1"/>
  <c r="AM10" i="6936"/>
  <c r="AN10" i="6936"/>
  <c r="AO10" i="6936" s="1"/>
  <c r="AM26" i="6936"/>
  <c r="AN26" i="6936"/>
  <c r="AO26" i="6936" s="1"/>
  <c r="AM25" i="6936"/>
  <c r="AN25" i="6936" s="1"/>
  <c r="AO25" i="6936" s="1"/>
  <c r="AM30" i="6936"/>
  <c r="AN30" i="6936" s="1"/>
  <c r="AO30" i="6936" s="1"/>
  <c r="AM29" i="6936"/>
  <c r="AN29" i="6936" s="1"/>
  <c r="AO29" i="6936" s="1"/>
  <c r="AM33" i="6936"/>
  <c r="AN33" i="6936"/>
  <c r="AO33" i="6936" s="1"/>
  <c r="AM4" i="6936"/>
  <c r="AN4" i="6936" s="1"/>
  <c r="AO4" i="6936" s="1"/>
  <c r="AM3" i="6936"/>
  <c r="AN3" i="6936" s="1"/>
  <c r="AM8" i="6936"/>
  <c r="AN8" i="6936" s="1"/>
  <c r="AO8" i="6936" s="1"/>
  <c r="AM7" i="6936"/>
  <c r="AN7" i="6936" s="1"/>
  <c r="AO7" i="6936" s="1"/>
  <c r="AM12" i="6936"/>
  <c r="AN12" i="6936" s="1"/>
  <c r="AO12" i="6936" s="1"/>
  <c r="AM11" i="6936"/>
  <c r="AN11" i="6936" s="1"/>
  <c r="AO11" i="6936" s="1"/>
  <c r="AM15" i="6936"/>
  <c r="AN15" i="6936"/>
  <c r="AO15" i="6936" s="1"/>
  <c r="AM20" i="6936"/>
  <c r="AN20" i="6936" s="1"/>
  <c r="AO20" i="6936" s="1"/>
  <c r="AM24" i="6936"/>
  <c r="AN24" i="6936"/>
  <c r="AO24" i="6936" s="1"/>
  <c r="AM23" i="6936"/>
  <c r="AN23" i="6936"/>
  <c r="AO23" i="6936" s="1"/>
  <c r="AM28" i="6936"/>
  <c r="AN28" i="6936" s="1"/>
  <c r="AO28" i="6936" s="1"/>
  <c r="AM27" i="6936"/>
  <c r="AN27" i="6936"/>
  <c r="AO27" i="6936" s="1"/>
  <c r="AM32" i="6936"/>
  <c r="AN32" i="6936" s="1"/>
  <c r="AO32" i="6936" s="1"/>
  <c r="AM31" i="6936"/>
  <c r="AN31" i="6936"/>
  <c r="AO31" i="6936" s="1"/>
  <c r="T19" i="6937"/>
  <c r="AA19" i="6937" s="1"/>
  <c r="W8" i="6936"/>
  <c r="Y8" i="6936"/>
  <c r="W12" i="6936"/>
  <c r="W16" i="6936"/>
  <c r="Y16" i="6936"/>
  <c r="W20" i="6936"/>
  <c r="AA20" i="6936"/>
  <c r="Y20" i="6936"/>
  <c r="W24" i="6936"/>
  <c r="Y24" i="6936"/>
  <c r="W28" i="6936"/>
  <c r="AA28" i="6936"/>
  <c r="Y28" i="6936"/>
  <c r="Z4" i="6942"/>
  <c r="Z4" i="6936"/>
  <c r="W10" i="6936"/>
  <c r="W14" i="6936"/>
  <c r="W22" i="6936"/>
  <c r="W26" i="6936"/>
  <c r="Z8" i="6936"/>
  <c r="Z12" i="6936"/>
  <c r="Z16" i="6936"/>
  <c r="Z20" i="6936"/>
  <c r="Z28" i="6936"/>
  <c r="W30" i="6937"/>
  <c r="AA30" i="6937" s="1"/>
  <c r="Y32" i="6937"/>
  <c r="W32" i="6937"/>
  <c r="AA32" i="6937" s="1"/>
  <c r="W10" i="6935"/>
  <c r="W14" i="6935"/>
  <c r="AA14" i="6935" s="1"/>
  <c r="W18" i="6935"/>
  <c r="W22" i="6935"/>
  <c r="W26" i="6935"/>
  <c r="AA26" i="6935" s="1"/>
  <c r="Z30" i="6935"/>
  <c r="Z21" i="6935"/>
  <c r="Z6" i="6942"/>
  <c r="Z10" i="6942"/>
  <c r="Z14" i="6942"/>
  <c r="Z18" i="6942"/>
  <c r="Z22" i="6942"/>
  <c r="Z26" i="6942"/>
  <c r="Z30" i="6942"/>
  <c r="T32" i="6936"/>
  <c r="Z4" i="6937"/>
  <c r="Z6" i="6937"/>
  <c r="Z8" i="6937"/>
  <c r="Z10" i="6937"/>
  <c r="Z12" i="6937"/>
  <c r="Z14" i="6937"/>
  <c r="Z16" i="6937"/>
  <c r="Z20" i="6937"/>
  <c r="Z22" i="6937"/>
  <c r="Z24" i="6937"/>
  <c r="Z26" i="6937"/>
  <c r="Z28" i="6937"/>
  <c r="Z8" i="6935"/>
  <c r="Z16" i="6935"/>
  <c r="Z32" i="6935"/>
  <c r="Z31" i="6935"/>
  <c r="Z29" i="6935"/>
  <c r="Z33" i="6935" l="1"/>
  <c r="AA32" i="6935"/>
  <c r="AA28" i="6935"/>
  <c r="Y28" i="6935"/>
  <c r="AM27" i="6935"/>
  <c r="AN27" i="6935" s="1"/>
  <c r="AO27" i="6935" s="1"/>
  <c r="Z27" i="6935"/>
  <c r="AM25" i="6935"/>
  <c r="AN25" i="6935" s="1"/>
  <c r="AO25" i="6935" s="1"/>
  <c r="AM26" i="6935"/>
  <c r="AN26" i="6935" s="1"/>
  <c r="AO26" i="6935" s="1"/>
  <c r="AM23" i="6935"/>
  <c r="AN23" i="6935" s="1"/>
  <c r="AO23" i="6935" s="1"/>
  <c r="AM21" i="6935"/>
  <c r="AN21" i="6935" s="1"/>
  <c r="AO21" i="6935" s="1"/>
  <c r="AM22" i="6935"/>
  <c r="AN22" i="6935" s="1"/>
  <c r="AO22" i="6935" s="1"/>
  <c r="AA21" i="6935"/>
  <c r="AM19" i="6935"/>
  <c r="AN19" i="6935" s="1"/>
  <c r="AO19" i="6935" s="1"/>
  <c r="AM20" i="6935"/>
  <c r="AN20" i="6935" s="1"/>
  <c r="AO20" i="6935" s="1"/>
  <c r="AM17" i="6935"/>
  <c r="AN17" i="6935" s="1"/>
  <c r="AO17" i="6935" s="1"/>
  <c r="Z15" i="6935"/>
  <c r="AM13" i="6935"/>
  <c r="AN13" i="6935" s="1"/>
  <c r="AO13" i="6935" s="1"/>
  <c r="Y12" i="6935"/>
  <c r="AM9" i="6935"/>
  <c r="AN9" i="6935" s="1"/>
  <c r="AO9" i="6935" s="1"/>
  <c r="Z9" i="6935"/>
  <c r="AA9" i="6935"/>
  <c r="AM8" i="6935"/>
  <c r="AN8" i="6935" s="1"/>
  <c r="AO8" i="6935" s="1"/>
  <c r="AM7" i="6935"/>
  <c r="AN7" i="6935" s="1"/>
  <c r="AO7" i="6935" s="1"/>
  <c r="AA7" i="6935"/>
  <c r="Z7" i="6935"/>
  <c r="AM5" i="6935"/>
  <c r="AN5" i="6935" s="1"/>
  <c r="AO5" i="6935" s="1"/>
  <c r="AJ36" i="6935"/>
  <c r="AM6" i="6935"/>
  <c r="AN6" i="6935" s="1"/>
  <c r="AO6" i="6935" s="1"/>
  <c r="W4" i="6935"/>
  <c r="AA4" i="6935" s="1"/>
  <c r="AM3" i="6935"/>
  <c r="AN3" i="6935" s="1"/>
  <c r="AM4" i="6935"/>
  <c r="AN4" i="6935" s="1"/>
  <c r="AO4" i="6935" s="1"/>
  <c r="M44" i="6935"/>
  <c r="L45" i="6935"/>
  <c r="Z33" i="6937"/>
  <c r="Z29" i="6937"/>
  <c r="AA25" i="6937"/>
  <c r="Y24" i="6937"/>
  <c r="Y22" i="6937"/>
  <c r="AA21" i="6937"/>
  <c r="W18" i="6937"/>
  <c r="Z17" i="6937"/>
  <c r="AA15" i="6937"/>
  <c r="Z13" i="6937"/>
  <c r="Y8" i="6937"/>
  <c r="AM6" i="6937"/>
  <c r="AN6" i="6937" s="1"/>
  <c r="AO6" i="6937" s="1"/>
  <c r="AM7" i="6937"/>
  <c r="AN7" i="6937" s="1"/>
  <c r="AO7" i="6937" s="1"/>
  <c r="Y6" i="6937"/>
  <c r="M44" i="6937"/>
  <c r="AA3" i="6937"/>
  <c r="AO3" i="6937"/>
  <c r="AN36" i="6937"/>
  <c r="AN37" i="6937" s="1"/>
  <c r="AA32" i="6936"/>
  <c r="Y32" i="6936"/>
  <c r="AA22" i="6936"/>
  <c r="AM21" i="6936"/>
  <c r="AN21" i="6936" s="1"/>
  <c r="AO21" i="6936" s="1"/>
  <c r="AM22" i="6936"/>
  <c r="AN22" i="6936" s="1"/>
  <c r="AO22" i="6936" s="1"/>
  <c r="AA21" i="6936"/>
  <c r="Y21" i="6936"/>
  <c r="AM19" i="6936"/>
  <c r="AN19" i="6936" s="1"/>
  <c r="AO19" i="6936" s="1"/>
  <c r="AA18" i="6936"/>
  <c r="AJ17" i="6936"/>
  <c r="AM16" i="6936"/>
  <c r="AN16" i="6936" s="1"/>
  <c r="AO16" i="6936" s="1"/>
  <c r="AM13" i="6936"/>
  <c r="AN13" i="6936" s="1"/>
  <c r="AO13" i="6936" s="1"/>
  <c r="AM14" i="6936"/>
  <c r="AN14" i="6936" s="1"/>
  <c r="AO14" i="6936" s="1"/>
  <c r="AA12" i="6936"/>
  <c r="AA10" i="6936"/>
  <c r="Z10" i="6936"/>
  <c r="AA9" i="6936"/>
  <c r="AM9" i="6936"/>
  <c r="AN9" i="6936" s="1"/>
  <c r="AO9" i="6936" s="1"/>
  <c r="Y7" i="6936"/>
  <c r="Z6" i="6936"/>
  <c r="AM6" i="6936"/>
  <c r="AN6" i="6936" s="1"/>
  <c r="AO6" i="6936" s="1"/>
  <c r="L45" i="6936"/>
  <c r="W36" i="6936"/>
  <c r="AA3" i="6936"/>
  <c r="Z3" i="6936"/>
  <c r="M44" i="6936"/>
  <c r="AJ36" i="6936"/>
  <c r="AJ33" i="6942"/>
  <c r="AM33" i="6942"/>
  <c r="AN33" i="6942" s="1"/>
  <c r="AO33" i="6942" s="1"/>
  <c r="AJ32" i="6942"/>
  <c r="AM32" i="6942"/>
  <c r="AN32" i="6942" s="1"/>
  <c r="AO32" i="6942" s="1"/>
  <c r="AJ31" i="6942"/>
  <c r="AM31" i="6942"/>
  <c r="AN31" i="6942" s="1"/>
  <c r="AO31" i="6942" s="1"/>
  <c r="AJ30" i="6942"/>
  <c r="AM30" i="6942"/>
  <c r="AN30" i="6942" s="1"/>
  <c r="AO30" i="6942" s="1"/>
  <c r="W29" i="6942"/>
  <c r="AA29" i="6942"/>
  <c r="AJ29" i="6942"/>
  <c r="AM29" i="6942"/>
  <c r="AN29" i="6942" s="1"/>
  <c r="AO29" i="6942" s="1"/>
  <c r="AA28" i="6942"/>
  <c r="AJ28" i="6942"/>
  <c r="AM28" i="6942"/>
  <c r="AN28" i="6942" s="1"/>
  <c r="AO28" i="6942" s="1"/>
  <c r="W27" i="6942"/>
  <c r="AJ27" i="6942"/>
  <c r="AM27" i="6942"/>
  <c r="AN27" i="6942" s="1"/>
  <c r="AO27" i="6942" s="1"/>
  <c r="AJ26" i="6942"/>
  <c r="AM26" i="6942"/>
  <c r="AN26" i="6942" s="1"/>
  <c r="AO26" i="6942" s="1"/>
  <c r="AA25" i="6942"/>
  <c r="AJ25" i="6942"/>
  <c r="AM25" i="6942"/>
  <c r="AN25" i="6942" s="1"/>
  <c r="AO25" i="6942" s="1"/>
  <c r="W24" i="6942"/>
  <c r="AA24" i="6942" s="1"/>
  <c r="AJ24" i="6942"/>
  <c r="AM24" i="6942"/>
  <c r="AN24" i="6942" s="1"/>
  <c r="AO24" i="6942" s="1"/>
  <c r="AJ23" i="6942"/>
  <c r="AM23" i="6942"/>
  <c r="AN23" i="6942" s="1"/>
  <c r="AO23" i="6942" s="1"/>
  <c r="AM22" i="6942"/>
  <c r="AN22" i="6942" s="1"/>
  <c r="AO22" i="6942" s="1"/>
  <c r="AJ21" i="6942"/>
  <c r="AM21" i="6942"/>
  <c r="AN21" i="6942" s="1"/>
  <c r="AO21" i="6942" s="1"/>
  <c r="Y20" i="6942"/>
  <c r="AJ20" i="6942"/>
  <c r="AM20" i="6942"/>
  <c r="AN20" i="6942" s="1"/>
  <c r="AO20" i="6942" s="1"/>
  <c r="AJ19" i="6942"/>
  <c r="AM19" i="6942"/>
  <c r="AN19" i="6942" s="1"/>
  <c r="AO19" i="6942" s="1"/>
  <c r="AM18" i="6942"/>
  <c r="AN18" i="6942" s="1"/>
  <c r="AO18" i="6942" s="1"/>
  <c r="AJ17" i="6942"/>
  <c r="AM17" i="6942"/>
  <c r="AN17" i="6942" s="1"/>
  <c r="AO17" i="6942" s="1"/>
  <c r="AJ16" i="6942"/>
  <c r="AM16" i="6942"/>
  <c r="AN16" i="6942" s="1"/>
  <c r="AO16" i="6942" s="1"/>
  <c r="W15" i="6942"/>
  <c r="AJ15" i="6942"/>
  <c r="AM15" i="6942"/>
  <c r="AN15" i="6942" s="1"/>
  <c r="AO15" i="6942" s="1"/>
  <c r="AM14" i="6942"/>
  <c r="AN14" i="6942" s="1"/>
  <c r="AO14" i="6942" s="1"/>
  <c r="AJ13" i="6942"/>
  <c r="AM13" i="6942"/>
  <c r="AN13" i="6942" s="1"/>
  <c r="AO13" i="6942" s="1"/>
  <c r="AJ12" i="6942"/>
  <c r="AM12" i="6942"/>
  <c r="AN12" i="6942" s="1"/>
  <c r="AO12" i="6942" s="1"/>
  <c r="AJ11" i="6942"/>
  <c r="AM11" i="6942"/>
  <c r="AN11" i="6942" s="1"/>
  <c r="AO11" i="6942" s="1"/>
  <c r="AM10" i="6942"/>
  <c r="AN10" i="6942" s="1"/>
  <c r="AO10" i="6942" s="1"/>
  <c r="L44" i="6942"/>
  <c r="AJ9" i="6942"/>
  <c r="AM9" i="6942"/>
  <c r="AN9" i="6942" s="1"/>
  <c r="AO9" i="6942" s="1"/>
  <c r="W8" i="6942"/>
  <c r="AA8" i="6942" s="1"/>
  <c r="M44" i="6942"/>
  <c r="AJ8" i="6942"/>
  <c r="AM8" i="6942"/>
  <c r="AN8" i="6942" s="1"/>
  <c r="AO8" i="6942" s="1"/>
  <c r="AM7" i="6942"/>
  <c r="AN7" i="6942" s="1"/>
  <c r="AO7" i="6942" s="1"/>
  <c r="AM6" i="6942"/>
  <c r="AN6" i="6942" s="1"/>
  <c r="AO6" i="6942" s="1"/>
  <c r="AJ5" i="6942"/>
  <c r="AM5" i="6942"/>
  <c r="AN5" i="6942" s="1"/>
  <c r="AO5" i="6942" s="1"/>
  <c r="AJ4" i="6942"/>
  <c r="AM4" i="6942"/>
  <c r="AN4" i="6942" s="1"/>
  <c r="AO4" i="6942" s="1"/>
  <c r="AJ3" i="6942"/>
  <c r="AM3" i="6942"/>
  <c r="AN3" i="6942" s="1"/>
  <c r="Y29" i="6942"/>
  <c r="Z28" i="6935"/>
  <c r="Y27" i="6936"/>
  <c r="AA27" i="6942"/>
  <c r="T26" i="6936"/>
  <c r="AA26" i="6936" s="1"/>
  <c r="Y26" i="6936"/>
  <c r="AA25" i="6936"/>
  <c r="AA24" i="6937"/>
  <c r="Y22" i="6936"/>
  <c r="Z22" i="6936"/>
  <c r="Y21" i="6942"/>
  <c r="T19" i="6935"/>
  <c r="AA19" i="6935" s="1"/>
  <c r="Y18" i="6936"/>
  <c r="Z18" i="6936"/>
  <c r="T16" i="6935"/>
  <c r="Y16" i="6935"/>
  <c r="AA16" i="6935"/>
  <c r="Y14" i="6936"/>
  <c r="AA14" i="6936"/>
  <c r="Y14" i="6935"/>
  <c r="T13" i="6935"/>
  <c r="Y13" i="6935"/>
  <c r="R13" i="6937"/>
  <c r="R36" i="6937" s="1"/>
  <c r="Z13" i="6935"/>
  <c r="S36" i="6935"/>
  <c r="T12" i="6942"/>
  <c r="AA12" i="6942" s="1"/>
  <c r="Y12" i="6942"/>
  <c r="AA12" i="6935"/>
  <c r="Y12" i="6936"/>
  <c r="Y10" i="6936"/>
  <c r="Y9" i="6937"/>
  <c r="T9" i="6937"/>
  <c r="AA9" i="6937" s="1"/>
  <c r="Z9" i="6937"/>
  <c r="Y9" i="6935"/>
  <c r="T7" i="6942"/>
  <c r="Y7" i="6942"/>
  <c r="T7" i="6937"/>
  <c r="AA7" i="6937" s="1"/>
  <c r="Z7" i="6942"/>
  <c r="Y6" i="6936"/>
  <c r="S36" i="6936"/>
  <c r="Y6" i="6935"/>
  <c r="AA6" i="6942"/>
  <c r="T5" i="6937"/>
  <c r="AA5" i="6937" s="1"/>
  <c r="Y5" i="6937"/>
  <c r="Z5" i="6937"/>
  <c r="R5" i="6935"/>
  <c r="Z5" i="6935"/>
  <c r="Y4" i="6936"/>
  <c r="B40" i="6931"/>
  <c r="F37" i="6931"/>
  <c r="Z3" i="6942"/>
  <c r="AO3" i="6935"/>
  <c r="AN36" i="6935"/>
  <c r="AN37" i="6935" s="1"/>
  <c r="AO3" i="6942"/>
  <c r="T17" i="6936"/>
  <c r="AA17" i="6936" s="1"/>
  <c r="Y17" i="6936"/>
  <c r="T13" i="6936"/>
  <c r="AA13" i="6936" s="1"/>
  <c r="Y13" i="6936"/>
  <c r="T23" i="6937"/>
  <c r="AA23" i="6937" s="1"/>
  <c r="Y23" i="6937"/>
  <c r="Z11" i="6935"/>
  <c r="W11" i="6935"/>
  <c r="W36" i="6935" s="1"/>
  <c r="V36" i="6935"/>
  <c r="Y11" i="6935"/>
  <c r="Y27" i="6935"/>
  <c r="T33" i="6936"/>
  <c r="AA33" i="6936" s="1"/>
  <c r="Y33" i="6936"/>
  <c r="T29" i="6936"/>
  <c r="AA29" i="6936" s="1"/>
  <c r="Y29" i="6936"/>
  <c r="Z11" i="6937"/>
  <c r="W11" i="6937"/>
  <c r="Y11" i="6937"/>
  <c r="AO3" i="6936"/>
  <c r="Y5" i="6936"/>
  <c r="AA6" i="6935"/>
  <c r="Y25" i="6942"/>
  <c r="Y9" i="6936"/>
  <c r="AA21" i="6942"/>
  <c r="T17" i="6942"/>
  <c r="AA17" i="6942" s="1"/>
  <c r="Y17" i="6942"/>
  <c r="AA13" i="6942"/>
  <c r="AA9" i="6942"/>
  <c r="Y3" i="6942"/>
  <c r="T3" i="6942"/>
  <c r="AA3" i="6942" s="1"/>
  <c r="AA23" i="6936"/>
  <c r="Y3" i="6936"/>
  <c r="R36" i="6936"/>
  <c r="T29" i="6937"/>
  <c r="AA29" i="6937" s="1"/>
  <c r="Y29" i="6937"/>
  <c r="T23" i="6935"/>
  <c r="AA23" i="6935" s="1"/>
  <c r="Y23" i="6935"/>
  <c r="AA3" i="6935"/>
  <c r="AA23" i="6942"/>
  <c r="AA5" i="6942"/>
  <c r="AA19" i="6936"/>
  <c r="AA31" i="6937"/>
  <c r="Z11" i="6942"/>
  <c r="V36" i="6942"/>
  <c r="V36" i="6936"/>
  <c r="W14" i="6937"/>
  <c r="Y14" i="6937"/>
  <c r="L45" i="6937"/>
  <c r="L44" i="6937"/>
  <c r="Z17" i="6935"/>
  <c r="Y5" i="6942"/>
  <c r="AA31" i="6942"/>
  <c r="AA19" i="6942"/>
  <c r="AA15" i="6942"/>
  <c r="AA11" i="6942"/>
  <c r="AA31" i="6936"/>
  <c r="AA27" i="6936"/>
  <c r="AA13" i="6935"/>
  <c r="Z32" i="6942"/>
  <c r="W32" i="6942"/>
  <c r="AA32" i="6942" s="1"/>
  <c r="AA24" i="6936"/>
  <c r="V36" i="6937"/>
  <c r="Z27" i="6937"/>
  <c r="W27" i="6937"/>
  <c r="AA27" i="6937" s="1"/>
  <c r="W16" i="6937"/>
  <c r="AA16" i="6937" s="1"/>
  <c r="Y16" i="6937"/>
  <c r="AA31" i="6935"/>
  <c r="AA17" i="6935"/>
  <c r="Z16" i="6942"/>
  <c r="AA4" i="6936"/>
  <c r="AA14" i="6937"/>
  <c r="AA8" i="6935"/>
  <c r="AA8" i="6936"/>
  <c r="Z25" i="6935"/>
  <c r="AA15" i="6936"/>
  <c r="AA11" i="6936"/>
  <c r="AA7" i="6936"/>
  <c r="AA33" i="6935"/>
  <c r="AA29" i="6935"/>
  <c r="AA15" i="6935"/>
  <c r="AA16" i="6936"/>
  <c r="AA6" i="6937"/>
  <c r="AA22" i="6937"/>
  <c r="Z24" i="6935"/>
  <c r="Z20" i="6935"/>
  <c r="Z7" i="6936"/>
  <c r="Z15" i="6936"/>
  <c r="Z23" i="6936"/>
  <c r="Z12" i="6942"/>
  <c r="Z20" i="6942"/>
  <c r="Z28" i="6942"/>
  <c r="AA30" i="6935"/>
  <c r="Z22" i="6935"/>
  <c r="Z18" i="6935"/>
  <c r="Z14" i="6935"/>
  <c r="AA10" i="6935"/>
  <c r="Z6" i="6935"/>
  <c r="S36" i="6937"/>
  <c r="Z5" i="6936"/>
  <c r="Z13" i="6936"/>
  <c r="Z21" i="6936"/>
  <c r="Z29" i="6936"/>
  <c r="Z33" i="6936"/>
  <c r="Y13" i="6942"/>
  <c r="Y33" i="6942"/>
  <c r="Y11" i="6942"/>
  <c r="Y31" i="6942"/>
  <c r="R36" i="6942"/>
  <c r="Y27" i="6937"/>
  <c r="AA7" i="6942"/>
  <c r="T36" i="6942"/>
  <c r="T36" i="6936"/>
  <c r="AA5" i="6936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AA28" i="6937" s="1"/>
  <c r="Z12" i="6935"/>
  <c r="R18" i="6935"/>
  <c r="R20" i="6935"/>
  <c r="R22" i="6935"/>
  <c r="R24" i="6935"/>
  <c r="Z26" i="6935"/>
  <c r="AA11" i="6935" l="1"/>
  <c r="AN36" i="6936"/>
  <c r="AN37" i="6936" s="1"/>
  <c r="AJ36" i="6942"/>
  <c r="AA36" i="6942"/>
  <c r="AN36" i="6942"/>
  <c r="AN37" i="6942" s="1"/>
  <c r="Z36" i="6936"/>
  <c r="Z36" i="6942"/>
  <c r="T13" i="6937"/>
  <c r="AA13" i="6937" s="1"/>
  <c r="Y13" i="6937"/>
  <c r="Y36" i="6936"/>
  <c r="Z36" i="6937"/>
  <c r="T5" i="6935"/>
  <c r="AA5" i="6935" s="1"/>
  <c r="Y5" i="6935"/>
  <c r="AA36" i="6936"/>
  <c r="Y36" i="6942"/>
  <c r="W36" i="6942"/>
  <c r="AA11" i="6937"/>
  <c r="W36" i="6937"/>
  <c r="T24" i="6935"/>
  <c r="AA24" i="6935" s="1"/>
  <c r="Y24" i="6935"/>
  <c r="T20" i="6935"/>
  <c r="AA20" i="6935" s="1"/>
  <c r="Y20" i="6935"/>
  <c r="T36" i="6937"/>
  <c r="AA4" i="6937"/>
  <c r="Z36" i="6935"/>
  <c r="T22" i="6935"/>
  <c r="AA22" i="6935" s="1"/>
  <c r="Y22" i="6935"/>
  <c r="T18" i="6935"/>
  <c r="Y18" i="6935"/>
  <c r="R36" i="6935"/>
  <c r="Y36" i="6937"/>
  <c r="AA36" i="6937" l="1"/>
  <c r="Y36" i="6935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<sst xmlns="http://schemas.openxmlformats.org/spreadsheetml/2006/main" count="299" uniqueCount="77">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</sst>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pane="bottomLeft" activeCell="G14" sqref="G1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20131001</v>
      </c>
      <c r="B6" s="22">
        <v>101942</v>
      </c>
      <c r="C6" s="23">
        <v>55.715095996856697</v>
      </c>
      <c r="D6" s="23">
        <v>27.574240684509299</v>
      </c>
      <c r="E6" s="24">
        <v>3588.0029261568002</v>
      </c>
      <c r="F6" s="25">
        <v>3.5196512979500001E-2</v>
      </c>
      <c r="G6" s="21"/>
    </row>
    <row r="7" spans="1:8" x14ac:dyDescent="0.2">
      <c r="A7" s="21">
        <v>20131002</v>
      </c>
      <c r="B7" s="22">
        <v>115236</v>
      </c>
      <c r="C7" s="23">
        <v>55.481301943461098</v>
      </c>
      <c r="D7" s="23">
        <v>27.544821500778198</v>
      </c>
      <c r="E7" s="24">
        <v>4074.6135886848001</v>
      </c>
      <c r="F7" s="25">
        <v>3.53588599803E-2</v>
      </c>
      <c r="G7" s="21"/>
    </row>
    <row r="8" spans="1:8" x14ac:dyDescent="0.2">
      <c r="A8" s="21">
        <v>20131003</v>
      </c>
      <c r="B8" s="22">
        <v>122027</v>
      </c>
      <c r="C8" s="23">
        <v>55.436642487843798</v>
      </c>
      <c r="D8" s="23">
        <v>27.504124402999899</v>
      </c>
      <c r="E8" s="24">
        <v>4347.5926807296</v>
      </c>
      <c r="F8" s="25">
        <v>3.5628120667800002E-2</v>
      </c>
      <c r="G8" s="21"/>
    </row>
    <row r="9" spans="1:8" x14ac:dyDescent="0.2">
      <c r="A9" s="21">
        <v>20131004</v>
      </c>
      <c r="B9" s="22">
        <v>116812</v>
      </c>
      <c r="C9" s="23">
        <v>55.623394966125502</v>
      </c>
      <c r="D9" s="23">
        <v>27.525899887085</v>
      </c>
      <c r="E9" s="24">
        <v>4169.3821081344004</v>
      </c>
      <c r="F9" s="25">
        <v>3.5693097525400001E-2</v>
      </c>
      <c r="G9" s="21"/>
    </row>
    <row r="10" spans="1:8" x14ac:dyDescent="0.2">
      <c r="A10" s="21">
        <v>20131005</v>
      </c>
      <c r="B10" s="22">
        <v>106507</v>
      </c>
      <c r="C10" s="23">
        <v>56.009941577911398</v>
      </c>
      <c r="D10" s="23">
        <v>27.623626629511499</v>
      </c>
      <c r="E10" s="24">
        <v>3743.1580974335998</v>
      </c>
      <c r="F10" s="25">
        <v>3.5144714407800003E-2</v>
      </c>
      <c r="G10" s="21"/>
    </row>
    <row r="11" spans="1:8" x14ac:dyDescent="0.2">
      <c r="A11" s="21">
        <v>20131006</v>
      </c>
      <c r="B11" s="22">
        <v>75206</v>
      </c>
      <c r="C11" s="23">
        <v>56.6028035481771</v>
      </c>
      <c r="D11" s="23">
        <v>27.608979781468701</v>
      </c>
      <c r="E11" s="24">
        <v>2689.4317761791999</v>
      </c>
      <c r="F11" s="25">
        <v>3.5760867167199999E-2</v>
      </c>
      <c r="G11" s="21"/>
    </row>
    <row r="12" spans="1:8" x14ac:dyDescent="0.2">
      <c r="A12" s="21">
        <v>20131007</v>
      </c>
      <c r="B12" s="22">
        <v>74760</v>
      </c>
      <c r="C12" s="23">
        <v>56.740513642628997</v>
      </c>
      <c r="D12" s="23">
        <v>27.365445772806801</v>
      </c>
      <c r="E12" s="24">
        <v>2681.5855120127999</v>
      </c>
      <c r="F12" s="25">
        <v>3.5869255109900001E-2</v>
      </c>
      <c r="G12" s="21"/>
    </row>
    <row r="13" spans="1:8" x14ac:dyDescent="0.2">
      <c r="A13" s="21">
        <v>20131008</v>
      </c>
      <c r="B13" s="22">
        <v>71287</v>
      </c>
      <c r="C13" s="23">
        <v>56.725283145904498</v>
      </c>
      <c r="D13" s="23">
        <v>27.395196914672901</v>
      </c>
      <c r="E13" s="24">
        <v>2571.4886153471998</v>
      </c>
      <c r="F13" s="25">
        <v>3.6072335984800002E-2</v>
      </c>
      <c r="G13" s="21"/>
    </row>
    <row r="14" spans="1:8" x14ac:dyDescent="0.2">
      <c r="A14" s="21">
        <v>20131009</v>
      </c>
      <c r="B14" s="22">
        <v>74107</v>
      </c>
      <c r="C14" s="23">
        <v>56.194501717885302</v>
      </c>
      <c r="D14" s="23">
        <v>27.267723798751799</v>
      </c>
      <c r="E14" s="24">
        <v>2675.1896893439998</v>
      </c>
      <c r="F14" s="25">
        <v>3.60990147941E-2</v>
      </c>
      <c r="G14" s="21"/>
    </row>
    <row r="15" spans="1:8" x14ac:dyDescent="0.2">
      <c r="A15" s="21">
        <v>20131010</v>
      </c>
      <c r="B15" s="22">
        <v>82916</v>
      </c>
      <c r="C15" s="23">
        <v>55.908740202585903</v>
      </c>
      <c r="D15" s="23">
        <v>27.457803646723399</v>
      </c>
      <c r="E15" s="24">
        <v>2996.2793336832001</v>
      </c>
      <c r="F15" s="25">
        <v>3.61363227083E-2</v>
      </c>
      <c r="G15" s="21"/>
    </row>
    <row r="16" spans="1:8" x14ac:dyDescent="0.2">
      <c r="A16" s="21">
        <v>20131011</v>
      </c>
      <c r="B16" s="22">
        <v>83505</v>
      </c>
      <c r="C16" s="23">
        <v>56.319532235463498</v>
      </c>
      <c r="D16" s="23">
        <v>27.4835960865021</v>
      </c>
      <c r="E16" s="24">
        <v>3021.4012055039998</v>
      </c>
      <c r="F16" s="25">
        <v>3.61822789714E-2</v>
      </c>
      <c r="G16" s="21"/>
    </row>
    <row r="17" spans="1:7" x14ac:dyDescent="0.2">
      <c r="A17" s="21">
        <v>20131012</v>
      </c>
      <c r="B17" s="22">
        <v>89444</v>
      </c>
      <c r="C17" s="23">
        <v>56.607215563456201</v>
      </c>
      <c r="D17" s="23">
        <v>27.417110999425301</v>
      </c>
      <c r="E17" s="24">
        <v>3218.2199269632001</v>
      </c>
      <c r="F17" s="25">
        <v>3.5980277346300001E-2</v>
      </c>
      <c r="G17" s="21"/>
    </row>
    <row r="18" spans="1:7" x14ac:dyDescent="0.2">
      <c r="A18" s="21">
        <v>20131013</v>
      </c>
      <c r="B18" s="22">
        <v>76599</v>
      </c>
      <c r="C18" s="23">
        <v>55.805697441101103</v>
      </c>
      <c r="D18" s="23">
        <v>27.347571214040101</v>
      </c>
      <c r="E18" s="24">
        <v>2709.0147460608</v>
      </c>
      <c r="F18" s="25">
        <v>3.5366189455000002E-2</v>
      </c>
      <c r="G18" s="21"/>
    </row>
    <row r="19" spans="1:7" x14ac:dyDescent="0.2">
      <c r="A19" s="21">
        <v>20131014</v>
      </c>
      <c r="B19" s="22">
        <v>76362</v>
      </c>
      <c r="C19" s="23">
        <v>55.635490258534801</v>
      </c>
      <c r="D19" s="23">
        <v>27.248147249221802</v>
      </c>
      <c r="E19" s="24">
        <v>2746.9421968895999</v>
      </c>
      <c r="F19" s="25">
        <v>3.5972632944299997E-2</v>
      </c>
      <c r="G19" s="21"/>
    </row>
    <row r="20" spans="1:7" x14ac:dyDescent="0.2">
      <c r="A20" s="21">
        <v>20131015</v>
      </c>
      <c r="B20" s="22">
        <v>94803</v>
      </c>
      <c r="C20" s="23">
        <v>54.981330235799199</v>
      </c>
      <c r="D20" s="23">
        <v>27.3014777501424</v>
      </c>
      <c r="E20" s="24">
        <v>3393.2335260671998</v>
      </c>
      <c r="F20" s="25">
        <v>3.57924699225E-2</v>
      </c>
      <c r="G20" s="21"/>
    </row>
    <row r="21" spans="1:7" x14ac:dyDescent="0.2">
      <c r="A21" s="21">
        <v>20131016</v>
      </c>
      <c r="B21" s="22">
        <v>94819</v>
      </c>
      <c r="C21" s="23">
        <v>55.262101809183797</v>
      </c>
      <c r="D21" s="23">
        <v>27.404734770457001</v>
      </c>
      <c r="E21" s="24">
        <v>3388.6871301888</v>
      </c>
      <c r="F21" s="25">
        <v>3.57384820573E-2</v>
      </c>
      <c r="G21" s="21"/>
    </row>
    <row r="22" spans="1:7" x14ac:dyDescent="0.2">
      <c r="A22" s="21">
        <v>20131017</v>
      </c>
      <c r="B22" s="22">
        <v>111191</v>
      </c>
      <c r="C22" s="23">
        <v>57.544410705566399</v>
      </c>
      <c r="D22" s="23">
        <v>27.766985495885201</v>
      </c>
      <c r="E22" s="24">
        <v>3984.7719698711999</v>
      </c>
      <c r="F22" s="25">
        <v>3.5837180795799999E-2</v>
      </c>
      <c r="G22" s="21"/>
    </row>
    <row r="23" spans="1:7" x14ac:dyDescent="0.2">
      <c r="A23" s="21">
        <v>20131018</v>
      </c>
      <c r="B23" s="22">
        <v>128183</v>
      </c>
      <c r="C23" s="23">
        <v>60.131649653116902</v>
      </c>
      <c r="D23" s="23">
        <v>28.005014657974201</v>
      </c>
      <c r="E23" s="24">
        <v>4587.1856266752002</v>
      </c>
      <c r="F23" s="25">
        <v>3.5786224590399998E-2</v>
      </c>
      <c r="G23" s="21"/>
    </row>
    <row r="24" spans="1:7" x14ac:dyDescent="0.2">
      <c r="A24" s="21">
        <v>20131019</v>
      </c>
      <c r="B24" s="22">
        <v>113445</v>
      </c>
      <c r="C24" s="23">
        <v>60.776302178700803</v>
      </c>
      <c r="D24" s="23">
        <v>28.1233099301656</v>
      </c>
      <c r="E24" s="24">
        <v>4055.4794437631999</v>
      </c>
      <c r="F24" s="25">
        <v>3.5748419443499997E-2</v>
      </c>
      <c r="G24" s="21"/>
    </row>
    <row r="25" spans="1:7" x14ac:dyDescent="0.2">
      <c r="A25" s="21">
        <v>20131020</v>
      </c>
      <c r="B25" s="22">
        <v>103486</v>
      </c>
      <c r="C25" s="23">
        <v>62.6426358222961</v>
      </c>
      <c r="D25" s="23">
        <v>28.136784474054998</v>
      </c>
      <c r="E25" s="24">
        <v>3694.7423441664</v>
      </c>
      <c r="F25" s="25">
        <v>3.5702823030800003E-2</v>
      </c>
      <c r="G25" s="21"/>
    </row>
    <row r="26" spans="1:7" x14ac:dyDescent="0.2">
      <c r="A26" s="21">
        <v>20131021</v>
      </c>
      <c r="B26" s="22">
        <v>111061</v>
      </c>
      <c r="C26" s="23">
        <v>57.032186508178697</v>
      </c>
      <c r="D26" s="23">
        <v>27.438628276189199</v>
      </c>
      <c r="E26" s="24">
        <v>4003.4629085184001</v>
      </c>
      <c r="F26" s="25">
        <v>3.6047423564699997E-2</v>
      </c>
      <c r="G26" s="21"/>
    </row>
    <row r="27" spans="1:7" x14ac:dyDescent="0.2">
      <c r="A27" s="21">
        <v>20131022</v>
      </c>
      <c r="B27" s="22">
        <v>117309</v>
      </c>
      <c r="C27" s="23">
        <v>56.620576381683399</v>
      </c>
      <c r="D27" s="23">
        <v>27.2676692803701</v>
      </c>
      <c r="E27" s="24">
        <v>4193.2815683327999</v>
      </c>
      <c r="F27" s="25">
        <v>3.5745608336400003E-2</v>
      </c>
      <c r="G27" s="21"/>
    </row>
    <row r="28" spans="1:7" x14ac:dyDescent="0.2">
      <c r="A28" s="21">
        <v>20131023</v>
      </c>
      <c r="B28" s="22">
        <v>132290</v>
      </c>
      <c r="C28" s="23">
        <v>56.397982915242501</v>
      </c>
      <c r="D28" s="23">
        <v>27.1025027434031</v>
      </c>
      <c r="E28" s="24">
        <v>4780.7912973312004</v>
      </c>
      <c r="F28" s="25">
        <v>3.6138720215699999E-2</v>
      </c>
      <c r="G28" s="21"/>
    </row>
    <row r="29" spans="1:7" x14ac:dyDescent="0.2">
      <c r="A29" s="21">
        <v>20131024</v>
      </c>
      <c r="B29" s="22">
        <v>136219</v>
      </c>
      <c r="C29" s="23">
        <v>54.719745000203503</v>
      </c>
      <c r="D29" s="23">
        <v>26.981740395228101</v>
      </c>
      <c r="E29" s="24">
        <v>4863.1617976320003</v>
      </c>
      <c r="F29" s="25">
        <v>3.5701053433300003E-2</v>
      </c>
      <c r="G29" s="21"/>
    </row>
    <row r="30" spans="1:7" x14ac:dyDescent="0.2">
      <c r="A30" s="21">
        <v>20131025</v>
      </c>
      <c r="B30" s="22">
        <v>131607</v>
      </c>
      <c r="C30" s="23">
        <v>52.360700683593699</v>
      </c>
      <c r="D30" s="23">
        <v>27.047891845703099</v>
      </c>
      <c r="E30" s="24">
        <v>4631.5694496743999</v>
      </c>
      <c r="F30" s="25">
        <v>3.5192424792599999E-2</v>
      </c>
      <c r="G30" s="21"/>
    </row>
    <row r="31" spans="1:7" x14ac:dyDescent="0.2">
      <c r="A31" s="21">
        <v>20131026</v>
      </c>
      <c r="B31" s="22">
        <v>130888</v>
      </c>
      <c r="C31" s="23">
        <v>53.520147705078102</v>
      </c>
      <c r="D31" s="23">
        <v>26.9391603851318</v>
      </c>
      <c r="E31" s="24">
        <v>4616.6044280832002</v>
      </c>
      <c r="F31" s="25">
        <v>3.5271410886300002E-2</v>
      </c>
      <c r="G31" s="21"/>
    </row>
    <row r="32" spans="1:7" x14ac:dyDescent="0.2">
      <c r="A32" s="21">
        <v>20131027</v>
      </c>
      <c r="B32" s="22">
        <v>112978</v>
      </c>
      <c r="C32" s="23">
        <v>56.3228664398193</v>
      </c>
      <c r="D32" s="23">
        <v>27.041456619898501</v>
      </c>
      <c r="E32" s="24">
        <v>4002.6282280703999</v>
      </c>
      <c r="F32" s="25">
        <v>3.5428386305899999E-2</v>
      </c>
      <c r="G32" s="21"/>
    </row>
    <row r="33" spans="1:7" x14ac:dyDescent="0.2">
      <c r="A33" s="21">
        <v>20131028</v>
      </c>
      <c r="B33" s="22">
        <v>106492</v>
      </c>
      <c r="C33" s="23">
        <v>58.078815142313601</v>
      </c>
      <c r="D33" s="23">
        <v>27.054282506307</v>
      </c>
      <c r="E33" s="24">
        <v>3753.6890047488</v>
      </c>
      <c r="F33" s="25">
        <v>3.52485539266E-2</v>
      </c>
      <c r="G33" s="21"/>
    </row>
    <row r="34" spans="1:7" x14ac:dyDescent="0.2">
      <c r="A34" s="21">
        <v>20131029</v>
      </c>
      <c r="B34" s="22">
        <v>123821</v>
      </c>
      <c r="C34" s="23">
        <v>56.665781656900997</v>
      </c>
      <c r="D34" s="23">
        <v>27.0407698154449</v>
      </c>
      <c r="E34" s="24">
        <v>4383.8180801279996</v>
      </c>
      <c r="F34" s="25">
        <v>3.5404479693500003E-2</v>
      </c>
      <c r="G34" s="21"/>
    </row>
    <row r="35" spans="1:7" x14ac:dyDescent="0.2">
      <c r="A35" s="21">
        <v>20131030</v>
      </c>
      <c r="B35" s="22">
        <v>121873</v>
      </c>
      <c r="C35" s="23">
        <v>57.589094638824498</v>
      </c>
      <c r="D35" s="23">
        <v>27.140280087788899</v>
      </c>
      <c r="E35" s="24">
        <v>4321.2813557760001</v>
      </c>
      <c r="F35" s="25">
        <v>3.5457249397100002E-2</v>
      </c>
      <c r="G35" s="21"/>
    </row>
    <row r="36" spans="1:7" x14ac:dyDescent="0.2">
      <c r="A36" s="21">
        <v>20131031</v>
      </c>
      <c r="B36" s="22">
        <v>118586</v>
      </c>
      <c r="C36" s="23">
        <v>57.496475219726598</v>
      </c>
      <c r="D36" s="23">
        <v>27.102758328119901</v>
      </c>
      <c r="E36" s="24">
        <v>4179.7945792512</v>
      </c>
      <c r="F36" s="25">
        <v>3.5246948031400001E-2</v>
      </c>
      <c r="G36" s="21"/>
    </row>
    <row r="37" spans="1:7" ht="12.75" customHeight="1" x14ac:dyDescent="0.2">
      <c r="A37" s="34" t="s">
        <v>23</v>
      </c>
      <c r="B37" s="27">
        <f>AVERAGE(B6:B36)</f>
        <v>105024.54838709677</v>
      </c>
      <c r="C37" s="28">
        <f>AVERAGE(C6:C36)</f>
        <v>56.5467405620698</v>
      </c>
      <c r="D37" s="28">
        <f>AVERAGE(D6:D36)</f>
        <v>27.395475352605196</v>
      </c>
      <c r="E37" s="27">
        <f>AVERAGE(E6:E36)</f>
        <v>3744.0801658516639</v>
      </c>
      <c r="F37" s="37">
        <f>E37/B37</f>
        <v>3.564957167967845E-2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3255761</v>
      </c>
      <c r="C38" s="31" t="s">
        <v>25</v>
      </c>
      <c r="D38" s="31" t="s">
        <v>25</v>
      </c>
      <c r="E38" s="32">
        <f>SUM(E6:E36)</f>
        <v>116066.48514140159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-116066.48514140159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2013</v>
      </c>
      <c r="D3" s="54">
        <v>10</v>
      </c>
      <c r="E3" s="54">
        <v>1</v>
      </c>
      <c r="F3" s="55">
        <v>724448</v>
      </c>
      <c r="G3" s="54">
        <v>0</v>
      </c>
      <c r="H3" s="55">
        <v>211068</v>
      </c>
      <c r="I3" s="54">
        <v>0</v>
      </c>
      <c r="J3" s="54">
        <v>2</v>
      </c>
      <c r="K3" s="54">
        <v>0</v>
      </c>
      <c r="L3" s="55">
        <v>312.45479999999998</v>
      </c>
      <c r="M3" s="55">
        <v>28.9</v>
      </c>
      <c r="N3" s="56">
        <v>0</v>
      </c>
      <c r="O3" s="57">
        <v>3387</v>
      </c>
      <c r="P3" s="58">
        <f>F4-F3</f>
        <v>3387</v>
      </c>
      <c r="Q3" s="38">
        <v>1</v>
      </c>
      <c r="R3" s="59">
        <f>S3/4.1868</f>
        <v>8406.5427007499766</v>
      </c>
      <c r="S3" s="73">
        <f>'Mérida oeste'!F6*1000000</f>
        <v>35196.512979500003</v>
      </c>
      <c r="T3" s="60">
        <f>R3*0.11237</f>
        <v>944.64320328327483</v>
      </c>
      <c r="U3" s="61"/>
      <c r="V3" s="60">
        <f>O3</f>
        <v>3387</v>
      </c>
      <c r="W3" s="62">
        <f>V3*35.31467</f>
        <v>119610.78728999999</v>
      </c>
      <c r="X3" s="61"/>
      <c r="Y3" s="63">
        <f>V3*R3/1000000</f>
        <v>28.472960127440171</v>
      </c>
      <c r="Z3" s="64">
        <f>S3*V3/1000000</f>
        <v>119.21058946156651</v>
      </c>
      <c r="AA3" s="65">
        <f>W3*T3/1000000</f>
        <v>112.98951725286001</v>
      </c>
      <c r="AE3" s="121" t="str">
        <f>RIGHT(F3,6)</f>
        <v>724448</v>
      </c>
      <c r="AF3" s="133"/>
      <c r="AG3" s="134"/>
      <c r="AH3" s="135"/>
      <c r="AI3" s="136">
        <f t="shared" ref="AI3:AI34" si="0">IFERROR(AE3*1,0)</f>
        <v>724448</v>
      </c>
      <c r="AJ3" s="137">
        <f>(AI3-AH3)</f>
        <v>724448</v>
      </c>
      <c r="AK3" s="122"/>
      <c r="AL3" s="138">
        <f>AH4-AH3</f>
        <v>0</v>
      </c>
      <c r="AM3" s="139">
        <f>AI4-AI3</f>
        <v>3387</v>
      </c>
      <c r="AN3" s="140">
        <f>(AM3-AL3)</f>
        <v>3387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2013</v>
      </c>
      <c r="D4" s="68">
        <v>10</v>
      </c>
      <c r="E4" s="68">
        <v>2</v>
      </c>
      <c r="F4" s="69">
        <v>727835</v>
      </c>
      <c r="G4" s="68">
        <v>0</v>
      </c>
      <c r="H4" s="69">
        <v>211222</v>
      </c>
      <c r="I4" s="68">
        <v>0</v>
      </c>
      <c r="J4" s="68">
        <v>2</v>
      </c>
      <c r="K4" s="68">
        <v>0</v>
      </c>
      <c r="L4" s="69">
        <v>311.74549999999999</v>
      </c>
      <c r="M4" s="69">
        <v>29.4</v>
      </c>
      <c r="N4" s="70">
        <v>0</v>
      </c>
      <c r="O4" s="71">
        <v>2997</v>
      </c>
      <c r="P4" s="58">
        <f t="shared" ref="P4:P33" si="2">F5-F4</f>
        <v>2997</v>
      </c>
      <c r="Q4" s="38">
        <v>2</v>
      </c>
      <c r="R4" s="72">
        <f t="shared" ref="R4:R33" si="3">S4/4.1868</f>
        <v>8445.3186157208384</v>
      </c>
      <c r="S4" s="73">
        <f>'Mérida oeste'!F7*1000000</f>
        <v>35358.859980300003</v>
      </c>
      <c r="T4" s="74">
        <f>R4*0.11237</f>
        <v>949.00045284855059</v>
      </c>
      <c r="U4" s="61"/>
      <c r="V4" s="74">
        <f t="shared" ref="V4:V33" si="4">O4</f>
        <v>2997</v>
      </c>
      <c r="W4" s="75">
        <f>V4*35.31467</f>
        <v>105838.06599</v>
      </c>
      <c r="X4" s="61"/>
      <c r="Y4" s="76">
        <f>V4*R4/1000000</f>
        <v>25.310619891315351</v>
      </c>
      <c r="Z4" s="73">
        <f>S4*V4/1000000</f>
        <v>105.97050336095911</v>
      </c>
      <c r="AA4" s="74">
        <f>W4*T4/1000000</f>
        <v>100.44037255312479</v>
      </c>
      <c r="AE4" s="121" t="str">
        <f t="shared" ref="AE4:AE34" si="5">RIGHT(F4,6)</f>
        <v>727835</v>
      </c>
      <c r="AF4" s="142"/>
      <c r="AG4" s="143"/>
      <c r="AH4" s="144"/>
      <c r="AI4" s="145">
        <f t="shared" si="0"/>
        <v>727835</v>
      </c>
      <c r="AJ4" s="146">
        <f t="shared" ref="AJ4:AJ34" si="6">(AI4-AH4)</f>
        <v>727835</v>
      </c>
      <c r="AK4" s="122"/>
      <c r="AL4" s="138">
        <f t="shared" ref="AL4:AM33" si="7">AH5-AH4</f>
        <v>0</v>
      </c>
      <c r="AM4" s="147">
        <f t="shared" si="7"/>
        <v>2997</v>
      </c>
      <c r="AN4" s="148">
        <f t="shared" ref="AN4:AN33" si="8">(AM4-AL4)</f>
        <v>2997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2013</v>
      </c>
      <c r="D5" s="68">
        <v>10</v>
      </c>
      <c r="E5" s="68">
        <v>3</v>
      </c>
      <c r="F5" s="69">
        <v>730832</v>
      </c>
      <c r="G5" s="68">
        <v>0</v>
      </c>
      <c r="H5" s="69">
        <v>211358</v>
      </c>
      <c r="I5" s="68">
        <v>0</v>
      </c>
      <c r="J5" s="68">
        <v>2</v>
      </c>
      <c r="K5" s="68">
        <v>0</v>
      </c>
      <c r="L5" s="69">
        <v>311.16629999999998</v>
      </c>
      <c r="M5" s="69">
        <v>29.4</v>
      </c>
      <c r="N5" s="70">
        <v>0</v>
      </c>
      <c r="O5" s="71">
        <v>2673</v>
      </c>
      <c r="P5" s="58">
        <f t="shared" si="2"/>
        <v>2673</v>
      </c>
      <c r="Q5" s="38">
        <v>3</v>
      </c>
      <c r="R5" s="72">
        <f t="shared" si="3"/>
        <v>8509.6304260533107</v>
      </c>
      <c r="S5" s="73">
        <f>'Mérida oeste'!F8*1000000</f>
        <v>35628.120667800002</v>
      </c>
      <c r="T5" s="74">
        <f t="shared" ref="T5:T33" si="9">R5*0.11237</f>
        <v>956.22717097561053</v>
      </c>
      <c r="U5" s="61"/>
      <c r="V5" s="74">
        <f t="shared" si="4"/>
        <v>2673</v>
      </c>
      <c r="W5" s="75">
        <f t="shared" ref="W5:W33" si="10">V5*35.31467</f>
        <v>94396.112909999996</v>
      </c>
      <c r="X5" s="61"/>
      <c r="Y5" s="76">
        <f t="shared" ref="Y5:Y33" si="11">V5*R5/1000000</f>
        <v>22.7462421288405</v>
      </c>
      <c r="Z5" s="73">
        <f t="shared" ref="Z5:Z33" si="12">S5*V5/1000000</f>
        <v>95.233966545029404</v>
      </c>
      <c r="AA5" s="74">
        <f t="shared" ref="AA5:AA33" si="13">W5*T5/1000000</f>
        <v>90.2641279990236</v>
      </c>
      <c r="AE5" s="121" t="str">
        <f t="shared" si="5"/>
        <v>730832</v>
      </c>
      <c r="AF5" s="142"/>
      <c r="AG5" s="143"/>
      <c r="AH5" s="144"/>
      <c r="AI5" s="145">
        <f t="shared" si="0"/>
        <v>730832</v>
      </c>
      <c r="AJ5" s="146">
        <f t="shared" si="6"/>
        <v>730832</v>
      </c>
      <c r="AK5" s="122"/>
      <c r="AL5" s="138">
        <f t="shared" si="7"/>
        <v>0</v>
      </c>
      <c r="AM5" s="147">
        <f t="shared" si="7"/>
        <v>2673</v>
      </c>
      <c r="AN5" s="148">
        <f t="shared" si="8"/>
        <v>2673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2013</v>
      </c>
      <c r="D6" s="68">
        <v>10</v>
      </c>
      <c r="E6" s="68">
        <v>4</v>
      </c>
      <c r="F6" s="69">
        <v>733505</v>
      </c>
      <c r="G6" s="68">
        <v>0</v>
      </c>
      <c r="H6" s="69">
        <v>211479</v>
      </c>
      <c r="I6" s="68">
        <v>0</v>
      </c>
      <c r="J6" s="68">
        <v>2</v>
      </c>
      <c r="K6" s="68">
        <v>0</v>
      </c>
      <c r="L6" s="69">
        <v>313.5539</v>
      </c>
      <c r="M6" s="69">
        <v>29</v>
      </c>
      <c r="N6" s="70">
        <v>0</v>
      </c>
      <c r="O6" s="71">
        <v>2135</v>
      </c>
      <c r="P6" s="58">
        <f t="shared" si="2"/>
        <v>2135</v>
      </c>
      <c r="Q6" s="38">
        <v>4</v>
      </c>
      <c r="R6" s="72">
        <f t="shared" si="3"/>
        <v>8525.1498818668206</v>
      </c>
      <c r="S6" s="73">
        <f>'Mérida oeste'!F9*1000000</f>
        <v>35693.0975254</v>
      </c>
      <c r="T6" s="74">
        <f t="shared" si="9"/>
        <v>957.9710922253746</v>
      </c>
      <c r="U6" s="61"/>
      <c r="V6" s="74">
        <f t="shared" si="4"/>
        <v>2135</v>
      </c>
      <c r="W6" s="75">
        <f t="shared" si="10"/>
        <v>75396.820449999999</v>
      </c>
      <c r="X6" s="61"/>
      <c r="Y6" s="76">
        <f t="shared" si="11"/>
        <v>18.201194997785663</v>
      </c>
      <c r="Z6" s="73">
        <f t="shared" si="12"/>
        <v>76.204763216729006</v>
      </c>
      <c r="AA6" s="74">
        <f t="shared" si="13"/>
        <v>72.22797443680696</v>
      </c>
      <c r="AE6" s="121" t="str">
        <f t="shared" si="5"/>
        <v>733505</v>
      </c>
      <c r="AF6" s="142"/>
      <c r="AG6" s="143"/>
      <c r="AH6" s="144"/>
      <c r="AI6" s="145">
        <f t="shared" si="0"/>
        <v>733505</v>
      </c>
      <c r="AJ6" s="146">
        <f t="shared" si="6"/>
        <v>733505</v>
      </c>
      <c r="AK6" s="122"/>
      <c r="AL6" s="138">
        <f t="shared" si="7"/>
        <v>0</v>
      </c>
      <c r="AM6" s="147">
        <f t="shared" si="7"/>
        <v>2135</v>
      </c>
      <c r="AN6" s="148">
        <f t="shared" si="8"/>
        <v>2135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2013</v>
      </c>
      <c r="D7" s="68">
        <v>10</v>
      </c>
      <c r="E7" s="68">
        <v>5</v>
      </c>
      <c r="F7" s="69">
        <v>735640</v>
      </c>
      <c r="G7" s="68">
        <v>0</v>
      </c>
      <c r="H7" s="69">
        <v>211575</v>
      </c>
      <c r="I7" s="68">
        <v>0</v>
      </c>
      <c r="J7" s="68">
        <v>2</v>
      </c>
      <c r="K7" s="68">
        <v>0</v>
      </c>
      <c r="L7" s="69">
        <v>315.23379999999997</v>
      </c>
      <c r="M7" s="69">
        <v>30</v>
      </c>
      <c r="N7" s="70">
        <v>0</v>
      </c>
      <c r="O7" s="71">
        <v>1044</v>
      </c>
      <c r="P7" s="58">
        <f t="shared" si="2"/>
        <v>1044</v>
      </c>
      <c r="Q7" s="38">
        <v>5</v>
      </c>
      <c r="R7" s="72">
        <f t="shared" si="3"/>
        <v>8394.170824448267</v>
      </c>
      <c r="S7" s="73">
        <f>'Mérida oeste'!F10*1000000</f>
        <v>35144.714407800006</v>
      </c>
      <c r="T7" s="74">
        <f t="shared" si="9"/>
        <v>943.25297554325175</v>
      </c>
      <c r="U7" s="61"/>
      <c r="V7" s="74">
        <f t="shared" si="4"/>
        <v>1044</v>
      </c>
      <c r="W7" s="75">
        <f t="shared" si="10"/>
        <v>36868.515480000002</v>
      </c>
      <c r="X7" s="61"/>
      <c r="Y7" s="76">
        <f t="shared" si="11"/>
        <v>8.7635143407239919</v>
      </c>
      <c r="Z7" s="73">
        <f t="shared" si="12"/>
        <v>36.691081841743205</v>
      </c>
      <c r="AA7" s="74">
        <f t="shared" si="13"/>
        <v>34.776336930372437</v>
      </c>
      <c r="AE7" s="121" t="str">
        <f t="shared" si="5"/>
        <v>735640</v>
      </c>
      <c r="AF7" s="142"/>
      <c r="AG7" s="143"/>
      <c r="AH7" s="144"/>
      <c r="AI7" s="145">
        <f t="shared" si="0"/>
        <v>735640</v>
      </c>
      <c r="AJ7" s="146">
        <f t="shared" si="6"/>
        <v>735640</v>
      </c>
      <c r="AK7" s="122"/>
      <c r="AL7" s="138">
        <f t="shared" si="7"/>
        <v>0</v>
      </c>
      <c r="AM7" s="147">
        <f t="shared" si="7"/>
        <v>1044</v>
      </c>
      <c r="AN7" s="148">
        <f t="shared" si="8"/>
        <v>1044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2013</v>
      </c>
      <c r="D8" s="68">
        <v>10</v>
      </c>
      <c r="E8" s="68">
        <v>6</v>
      </c>
      <c r="F8" s="69">
        <v>736684</v>
      </c>
      <c r="G8" s="68">
        <v>0</v>
      </c>
      <c r="H8" s="69">
        <v>211623</v>
      </c>
      <c r="I8" s="68">
        <v>0</v>
      </c>
      <c r="J8" s="68">
        <v>2</v>
      </c>
      <c r="K8" s="68">
        <v>0</v>
      </c>
      <c r="L8" s="69">
        <v>315.79390000000001</v>
      </c>
      <c r="M8" s="69">
        <v>29.9</v>
      </c>
      <c r="N8" s="70">
        <v>0</v>
      </c>
      <c r="O8" s="71">
        <v>467</v>
      </c>
      <c r="P8" s="58">
        <f t="shared" si="2"/>
        <v>467</v>
      </c>
      <c r="Q8" s="38">
        <v>6</v>
      </c>
      <c r="R8" s="72">
        <f t="shared" si="3"/>
        <v>8541.3363827266639</v>
      </c>
      <c r="S8" s="73">
        <f>'Mérida oeste'!F11*1000000</f>
        <v>35760.867167199998</v>
      </c>
      <c r="T8" s="74">
        <f t="shared" si="9"/>
        <v>959.78996932699522</v>
      </c>
      <c r="U8" s="61"/>
      <c r="V8" s="74">
        <f t="shared" si="4"/>
        <v>467</v>
      </c>
      <c r="W8" s="75">
        <f t="shared" si="10"/>
        <v>16491.95089</v>
      </c>
      <c r="X8" s="61"/>
      <c r="Y8" s="76">
        <f t="shared" si="11"/>
        <v>3.988804090733352</v>
      </c>
      <c r="Z8" s="73">
        <f t="shared" si="12"/>
        <v>16.700324967082398</v>
      </c>
      <c r="AA8" s="74">
        <f t="shared" si="13"/>
        <v>15.828809038855411</v>
      </c>
      <c r="AE8" s="121" t="str">
        <f t="shared" si="5"/>
        <v>736684</v>
      </c>
      <c r="AF8" s="142"/>
      <c r="AG8" s="143"/>
      <c r="AH8" s="144"/>
      <c r="AI8" s="145">
        <f t="shared" si="0"/>
        <v>736684</v>
      </c>
      <c r="AJ8" s="146">
        <f t="shared" si="6"/>
        <v>736684</v>
      </c>
      <c r="AK8" s="122"/>
      <c r="AL8" s="138">
        <f t="shared" si="7"/>
        <v>0</v>
      </c>
      <c r="AM8" s="147">
        <f t="shared" si="7"/>
        <v>467</v>
      </c>
      <c r="AN8" s="148">
        <f t="shared" si="8"/>
        <v>467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2013</v>
      </c>
      <c r="D9" s="68">
        <v>10</v>
      </c>
      <c r="E9" s="68">
        <v>7</v>
      </c>
      <c r="F9" s="69">
        <v>737151</v>
      </c>
      <c r="G9" s="68">
        <v>0</v>
      </c>
      <c r="H9" s="69">
        <v>211643</v>
      </c>
      <c r="I9" s="68">
        <v>0</v>
      </c>
      <c r="J9" s="68">
        <v>2</v>
      </c>
      <c r="K9" s="68">
        <v>0</v>
      </c>
      <c r="L9" s="69">
        <v>316.67149999999998</v>
      </c>
      <c r="M9" s="69">
        <v>29.4</v>
      </c>
      <c r="N9" s="70">
        <v>0</v>
      </c>
      <c r="O9" s="71">
        <v>2087</v>
      </c>
      <c r="P9" s="58">
        <f t="shared" si="2"/>
        <v>2087</v>
      </c>
      <c r="Q9" s="38">
        <v>7</v>
      </c>
      <c r="R9" s="72">
        <f t="shared" si="3"/>
        <v>8567.2243980844578</v>
      </c>
      <c r="S9" s="73">
        <f>'Mérida oeste'!F12*1000000</f>
        <v>35869.255109900005</v>
      </c>
      <c r="T9" s="74">
        <f t="shared" si="9"/>
        <v>962.69900561275051</v>
      </c>
      <c r="U9" s="61"/>
      <c r="V9" s="74">
        <f t="shared" si="4"/>
        <v>2087</v>
      </c>
      <c r="W9" s="75">
        <f t="shared" si="10"/>
        <v>73701.716289999997</v>
      </c>
      <c r="X9" s="61"/>
      <c r="Y9" s="76">
        <f t="shared" si="11"/>
        <v>17.879797318802265</v>
      </c>
      <c r="Z9" s="73">
        <f t="shared" si="12"/>
        <v>74.859135414361319</v>
      </c>
      <c r="AA9" s="74">
        <f t="shared" si="13"/>
        <v>70.952568984336054</v>
      </c>
      <c r="AE9" s="121" t="str">
        <f t="shared" si="5"/>
        <v>737151</v>
      </c>
      <c r="AF9" s="142"/>
      <c r="AG9" s="143"/>
      <c r="AH9" s="144"/>
      <c r="AI9" s="145">
        <f t="shared" si="0"/>
        <v>737151</v>
      </c>
      <c r="AJ9" s="146">
        <f t="shared" si="6"/>
        <v>737151</v>
      </c>
      <c r="AK9" s="122"/>
      <c r="AL9" s="138">
        <f t="shared" si="7"/>
        <v>0</v>
      </c>
      <c r="AM9" s="147">
        <f t="shared" si="7"/>
        <v>2087</v>
      </c>
      <c r="AN9" s="148">
        <f t="shared" si="8"/>
        <v>2087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2013</v>
      </c>
      <c r="D10" s="68">
        <v>10</v>
      </c>
      <c r="E10" s="68">
        <v>8</v>
      </c>
      <c r="F10" s="69">
        <v>739238</v>
      </c>
      <c r="G10" s="68">
        <v>0</v>
      </c>
      <c r="H10" s="69">
        <v>211737</v>
      </c>
      <c r="I10" s="68">
        <v>0</v>
      </c>
      <c r="J10" s="68">
        <v>2</v>
      </c>
      <c r="K10" s="68">
        <v>0</v>
      </c>
      <c r="L10" s="69">
        <v>316.12830000000002</v>
      </c>
      <c r="M10" s="69">
        <v>27.6</v>
      </c>
      <c r="N10" s="70">
        <v>0</v>
      </c>
      <c r="O10" s="71">
        <v>2280</v>
      </c>
      <c r="P10" s="58">
        <f t="shared" si="2"/>
        <v>2280</v>
      </c>
      <c r="Q10" s="38">
        <v>8</v>
      </c>
      <c r="R10" s="72">
        <f t="shared" si="3"/>
        <v>8615.7294317378437</v>
      </c>
      <c r="S10" s="73">
        <f>'Mérida oeste'!F13*1000000</f>
        <v>36072.335984800004</v>
      </c>
      <c r="T10" s="74">
        <f t="shared" si="9"/>
        <v>968.14951624438152</v>
      </c>
      <c r="U10" s="61"/>
      <c r="V10" s="74">
        <f t="shared" si="4"/>
        <v>2280</v>
      </c>
      <c r="W10" s="75">
        <f t="shared" si="10"/>
        <v>80517.4476</v>
      </c>
      <c r="X10" s="61"/>
      <c r="Y10" s="76">
        <f t="shared" si="11"/>
        <v>19.643863104362282</v>
      </c>
      <c r="Z10" s="73">
        <f t="shared" si="12"/>
        <v>82.244926045344016</v>
      </c>
      <c r="AA10" s="74">
        <f t="shared" si="13"/>
        <v>77.952927943172341</v>
      </c>
      <c r="AE10" s="121" t="str">
        <f t="shared" si="5"/>
        <v>739238</v>
      </c>
      <c r="AF10" s="142"/>
      <c r="AG10" s="143"/>
      <c r="AH10" s="144"/>
      <c r="AI10" s="145">
        <f t="shared" si="0"/>
        <v>739238</v>
      </c>
      <c r="AJ10" s="146">
        <f t="shared" si="6"/>
        <v>739238</v>
      </c>
      <c r="AK10" s="122"/>
      <c r="AL10" s="138">
        <f t="shared" si="7"/>
        <v>0</v>
      </c>
      <c r="AM10" s="147">
        <f t="shared" si="7"/>
        <v>2280</v>
      </c>
      <c r="AN10" s="148">
        <f t="shared" si="8"/>
        <v>2280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2013</v>
      </c>
      <c r="D11" s="68">
        <v>10</v>
      </c>
      <c r="E11" s="68">
        <v>9</v>
      </c>
      <c r="F11" s="69">
        <v>741518</v>
      </c>
      <c r="G11" s="68">
        <v>0</v>
      </c>
      <c r="H11" s="69">
        <v>211838</v>
      </c>
      <c r="I11" s="68">
        <v>0</v>
      </c>
      <c r="J11" s="68">
        <v>2</v>
      </c>
      <c r="K11" s="68">
        <v>0</v>
      </c>
      <c r="L11" s="69">
        <v>316.25400000000002</v>
      </c>
      <c r="M11" s="69">
        <v>27</v>
      </c>
      <c r="N11" s="70">
        <v>0</v>
      </c>
      <c r="O11" s="71">
        <v>1925</v>
      </c>
      <c r="P11" s="58">
        <f t="shared" si="2"/>
        <v>1925</v>
      </c>
      <c r="Q11" s="38">
        <v>9</v>
      </c>
      <c r="R11" s="77">
        <f t="shared" si="3"/>
        <v>8622.1015558660565</v>
      </c>
      <c r="S11" s="73">
        <f>'Mérida oeste'!F14*1000000</f>
        <v>36099.014794100003</v>
      </c>
      <c r="T11" s="74">
        <f t="shared" si="9"/>
        <v>968.86555183266876</v>
      </c>
      <c r="V11" s="78">
        <f t="shared" si="4"/>
        <v>1925</v>
      </c>
      <c r="W11" s="79">
        <f t="shared" si="10"/>
        <v>67980.739749999993</v>
      </c>
      <c r="Y11" s="76">
        <f t="shared" si="11"/>
        <v>16.597545495042159</v>
      </c>
      <c r="Z11" s="73">
        <f t="shared" si="12"/>
        <v>69.490603478642512</v>
      </c>
      <c r="AA11" s="74">
        <f t="shared" si="13"/>
        <v>65.864196931876791</v>
      </c>
      <c r="AE11" s="121" t="str">
        <f t="shared" si="5"/>
        <v>741518</v>
      </c>
      <c r="AF11" s="142"/>
      <c r="AG11" s="143"/>
      <c r="AH11" s="144"/>
      <c r="AI11" s="145">
        <f t="shared" si="0"/>
        <v>741518</v>
      </c>
      <c r="AJ11" s="146">
        <f t="shared" si="6"/>
        <v>741518</v>
      </c>
      <c r="AK11" s="122"/>
      <c r="AL11" s="138">
        <f t="shared" si="7"/>
        <v>0</v>
      </c>
      <c r="AM11" s="147">
        <f t="shared" si="7"/>
        <v>1925</v>
      </c>
      <c r="AN11" s="148">
        <f t="shared" si="8"/>
        <v>1925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2013</v>
      </c>
      <c r="D12" s="68">
        <v>10</v>
      </c>
      <c r="E12" s="68">
        <v>10</v>
      </c>
      <c r="F12" s="69">
        <v>743443</v>
      </c>
      <c r="G12" s="68">
        <v>0</v>
      </c>
      <c r="H12" s="69">
        <v>211924</v>
      </c>
      <c r="I12" s="68">
        <v>0</v>
      </c>
      <c r="J12" s="68">
        <v>2</v>
      </c>
      <c r="K12" s="68">
        <v>0</v>
      </c>
      <c r="L12" s="69">
        <v>316.08440000000002</v>
      </c>
      <c r="M12" s="69">
        <v>27</v>
      </c>
      <c r="N12" s="70">
        <v>0</v>
      </c>
      <c r="O12" s="71">
        <v>1188</v>
      </c>
      <c r="P12" s="58">
        <f t="shared" si="2"/>
        <v>1188</v>
      </c>
      <c r="Q12" s="38">
        <v>10</v>
      </c>
      <c r="R12" s="77">
        <f t="shared" si="3"/>
        <v>8631.0123980844564</v>
      </c>
      <c r="S12" s="73">
        <f>'Mérida oeste'!F15*1000000</f>
        <v>36136.322708300002</v>
      </c>
      <c r="T12" s="74">
        <f t="shared" si="9"/>
        <v>969.8668631727503</v>
      </c>
      <c r="V12" s="78">
        <f t="shared" si="4"/>
        <v>1188</v>
      </c>
      <c r="W12" s="79">
        <f t="shared" si="10"/>
        <v>41953.827960000002</v>
      </c>
      <c r="Y12" s="76">
        <f t="shared" si="11"/>
        <v>10.253642728924333</v>
      </c>
      <c r="Z12" s="73">
        <f t="shared" si="12"/>
        <v>42.929951377460405</v>
      </c>
      <c r="AA12" s="74">
        <f t="shared" si="13"/>
        <v>40.68962752165443</v>
      </c>
      <c r="AE12" s="121" t="str">
        <f t="shared" si="5"/>
        <v>743443</v>
      </c>
      <c r="AF12" s="142"/>
      <c r="AG12" s="143"/>
      <c r="AH12" s="144"/>
      <c r="AI12" s="145">
        <f t="shared" si="0"/>
        <v>743443</v>
      </c>
      <c r="AJ12" s="146">
        <f t="shared" si="6"/>
        <v>743443</v>
      </c>
      <c r="AK12" s="122"/>
      <c r="AL12" s="138">
        <f t="shared" si="7"/>
        <v>0</v>
      </c>
      <c r="AM12" s="147">
        <f t="shared" si="7"/>
        <v>1188</v>
      </c>
      <c r="AN12" s="148">
        <f t="shared" si="8"/>
        <v>1188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2013</v>
      </c>
      <c r="D13" s="68">
        <v>10</v>
      </c>
      <c r="E13" s="68">
        <v>11</v>
      </c>
      <c r="F13" s="69">
        <v>744631</v>
      </c>
      <c r="G13" s="68">
        <v>0</v>
      </c>
      <c r="H13" s="69">
        <v>211980</v>
      </c>
      <c r="I13" s="68">
        <v>0</v>
      </c>
      <c r="J13" s="68">
        <v>2</v>
      </c>
      <c r="K13" s="68">
        <v>0</v>
      </c>
      <c r="L13" s="69">
        <v>297.66379999999998</v>
      </c>
      <c r="M13" s="69">
        <v>28.1</v>
      </c>
      <c r="N13" s="70">
        <v>0</v>
      </c>
      <c r="O13" s="71">
        <v>724</v>
      </c>
      <c r="P13" s="58">
        <f t="shared" si="2"/>
        <v>724</v>
      </c>
      <c r="Q13" s="38">
        <v>11</v>
      </c>
      <c r="R13" s="77">
        <f t="shared" si="3"/>
        <v>8641.9888629502257</v>
      </c>
      <c r="S13" s="73">
        <f>'Mérida oeste'!F16*1000000</f>
        <v>36182.278971400003</v>
      </c>
      <c r="T13" s="74">
        <f t="shared" si="9"/>
        <v>971.10028852971686</v>
      </c>
      <c r="V13" s="78">
        <f t="shared" si="4"/>
        <v>724</v>
      </c>
      <c r="W13" s="79">
        <f t="shared" si="10"/>
        <v>25567.821079999998</v>
      </c>
      <c r="Y13" s="76">
        <f t="shared" si="11"/>
        <v>6.2567999367759635</v>
      </c>
      <c r="Z13" s="73">
        <f t="shared" si="12"/>
        <v>26.195969975293604</v>
      </c>
      <c r="AA13" s="74">
        <f t="shared" si="13"/>
        <v>24.828918427864174</v>
      </c>
      <c r="AE13" s="121" t="str">
        <f t="shared" si="5"/>
        <v>744631</v>
      </c>
      <c r="AF13" s="142"/>
      <c r="AG13" s="143"/>
      <c r="AH13" s="144"/>
      <c r="AI13" s="145">
        <f t="shared" si="0"/>
        <v>744631</v>
      </c>
      <c r="AJ13" s="146">
        <f t="shared" si="6"/>
        <v>744631</v>
      </c>
      <c r="AK13" s="122"/>
      <c r="AL13" s="138">
        <f t="shared" si="7"/>
        <v>0</v>
      </c>
      <c r="AM13" s="147">
        <f t="shared" si="7"/>
        <v>724</v>
      </c>
      <c r="AN13" s="148">
        <f t="shared" si="8"/>
        <v>724</v>
      </c>
      <c r="AO13" s="149">
        <f t="shared" si="1"/>
        <v>1</v>
      </c>
      <c r="AP13" s="122"/>
    </row>
    <row r="14" spans="1:42" x14ac:dyDescent="0.2">
      <c r="A14" s="66">
        <v>225</v>
      </c>
      <c r="B14" s="67">
        <v>0.375</v>
      </c>
      <c r="C14" s="68">
        <v>2013</v>
      </c>
      <c r="D14" s="68">
        <v>10</v>
      </c>
      <c r="E14" s="68">
        <v>12</v>
      </c>
      <c r="F14" s="69">
        <v>745355</v>
      </c>
      <c r="G14" s="68">
        <v>0</v>
      </c>
      <c r="H14" s="69">
        <v>212013</v>
      </c>
      <c r="I14" s="68">
        <v>0</v>
      </c>
      <c r="J14" s="68">
        <v>2</v>
      </c>
      <c r="K14" s="68">
        <v>0</v>
      </c>
      <c r="L14" s="69">
        <v>311.69920000000002</v>
      </c>
      <c r="M14" s="69">
        <v>28.4</v>
      </c>
      <c r="N14" s="70">
        <v>0</v>
      </c>
      <c r="O14" s="71">
        <v>1014</v>
      </c>
      <c r="P14" s="58">
        <f t="shared" si="2"/>
        <v>1014</v>
      </c>
      <c r="Q14" s="38">
        <v>12</v>
      </c>
      <c r="R14" s="77">
        <f t="shared" si="3"/>
        <v>8593.7416036830036</v>
      </c>
      <c r="S14" s="73">
        <f>'Mérida oeste'!F17*1000000</f>
        <v>35980.277346299998</v>
      </c>
      <c r="T14" s="74">
        <f t="shared" si="9"/>
        <v>965.67874400585913</v>
      </c>
      <c r="V14" s="78">
        <f t="shared" si="4"/>
        <v>1014</v>
      </c>
      <c r="W14" s="79">
        <f t="shared" si="10"/>
        <v>35809.075380000002</v>
      </c>
      <c r="Y14" s="76">
        <f t="shared" si="11"/>
        <v>8.7140539861345658</v>
      </c>
      <c r="Z14" s="73">
        <f t="shared" si="12"/>
        <v>36.484001229148191</v>
      </c>
      <c r="AA14" s="74">
        <f t="shared" si="13"/>
        <v>34.580062936969533</v>
      </c>
      <c r="AE14" s="121" t="str">
        <f t="shared" si="5"/>
        <v>745355</v>
      </c>
      <c r="AF14" s="142"/>
      <c r="AG14" s="143"/>
      <c r="AH14" s="144"/>
      <c r="AI14" s="145">
        <f t="shared" si="0"/>
        <v>745355</v>
      </c>
      <c r="AJ14" s="146">
        <f t="shared" si="6"/>
        <v>745355</v>
      </c>
      <c r="AK14" s="122"/>
      <c r="AL14" s="138">
        <f t="shared" si="7"/>
        <v>0</v>
      </c>
      <c r="AM14" s="147">
        <f t="shared" si="7"/>
        <v>1014</v>
      </c>
      <c r="AN14" s="148">
        <f t="shared" si="8"/>
        <v>1014</v>
      </c>
      <c r="AO14" s="149">
        <f t="shared" si="1"/>
        <v>1</v>
      </c>
      <c r="AP14" s="122"/>
    </row>
    <row r="15" spans="1:42" x14ac:dyDescent="0.2">
      <c r="A15" s="66">
        <v>225</v>
      </c>
      <c r="B15" s="67">
        <v>0.375</v>
      </c>
      <c r="C15" s="68">
        <v>2013</v>
      </c>
      <c r="D15" s="68">
        <v>10</v>
      </c>
      <c r="E15" s="68">
        <v>13</v>
      </c>
      <c r="F15" s="69">
        <v>746369</v>
      </c>
      <c r="G15" s="68">
        <v>0</v>
      </c>
      <c r="H15" s="69">
        <v>212059</v>
      </c>
      <c r="I15" s="68">
        <v>0</v>
      </c>
      <c r="J15" s="68">
        <v>2</v>
      </c>
      <c r="K15" s="68">
        <v>0</v>
      </c>
      <c r="L15" s="69">
        <v>314.2287</v>
      </c>
      <c r="M15" s="69">
        <v>28.5</v>
      </c>
      <c r="N15" s="70">
        <v>0</v>
      </c>
      <c r="O15" s="71">
        <v>458</v>
      </c>
      <c r="P15" s="58">
        <f t="shared" si="2"/>
        <v>458</v>
      </c>
      <c r="Q15" s="38">
        <v>13</v>
      </c>
      <c r="R15" s="77">
        <f t="shared" si="3"/>
        <v>8447.0692306773672</v>
      </c>
      <c r="S15" s="73">
        <f>'Mérida oeste'!F18*1000000</f>
        <v>35366.189455</v>
      </c>
      <c r="T15" s="74">
        <f t="shared" si="9"/>
        <v>949.1971694512157</v>
      </c>
      <c r="V15" s="78">
        <f t="shared" si="4"/>
        <v>458</v>
      </c>
      <c r="W15" s="79">
        <f t="shared" si="10"/>
        <v>16174.11886</v>
      </c>
      <c r="Y15" s="76">
        <f t="shared" si="11"/>
        <v>3.868757707650234</v>
      </c>
      <c r="Z15" s="73">
        <f t="shared" si="12"/>
        <v>16.19771477039</v>
      </c>
      <c r="AA15" s="74">
        <f t="shared" si="13"/>
        <v>15.352427840279523</v>
      </c>
      <c r="AE15" s="121" t="str">
        <f t="shared" si="5"/>
        <v>746369</v>
      </c>
      <c r="AF15" s="142"/>
      <c r="AG15" s="143"/>
      <c r="AH15" s="144"/>
      <c r="AI15" s="145">
        <f t="shared" si="0"/>
        <v>746369</v>
      </c>
      <c r="AJ15" s="146">
        <f t="shared" si="6"/>
        <v>746369</v>
      </c>
      <c r="AK15" s="122"/>
      <c r="AL15" s="138">
        <f t="shared" si="7"/>
        <v>0</v>
      </c>
      <c r="AM15" s="147">
        <f t="shared" si="7"/>
        <v>458</v>
      </c>
      <c r="AN15" s="148">
        <f t="shared" si="8"/>
        <v>458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2013</v>
      </c>
      <c r="D16" s="68">
        <v>10</v>
      </c>
      <c r="E16" s="68">
        <v>14</v>
      </c>
      <c r="F16" s="69">
        <v>746827</v>
      </c>
      <c r="G16" s="68">
        <v>0</v>
      </c>
      <c r="H16" s="69">
        <v>212079</v>
      </c>
      <c r="I16" s="68">
        <v>0</v>
      </c>
      <c r="J16" s="68">
        <v>2</v>
      </c>
      <c r="K16" s="68">
        <v>0</v>
      </c>
      <c r="L16" s="69">
        <v>315.06330000000003</v>
      </c>
      <c r="M16" s="69">
        <v>27.9</v>
      </c>
      <c r="N16" s="70">
        <v>0</v>
      </c>
      <c r="O16" s="71">
        <v>3003</v>
      </c>
      <c r="P16" s="58">
        <f t="shared" si="2"/>
        <v>3003</v>
      </c>
      <c r="Q16" s="38">
        <v>14</v>
      </c>
      <c r="R16" s="77">
        <f t="shared" si="3"/>
        <v>8591.9157696331331</v>
      </c>
      <c r="S16" s="73">
        <f>'Mérida oeste'!F19*1000000</f>
        <v>35972.6329443</v>
      </c>
      <c r="T16" s="74">
        <f t="shared" si="9"/>
        <v>965.47357503367516</v>
      </c>
      <c r="V16" s="78">
        <f t="shared" si="4"/>
        <v>3003</v>
      </c>
      <c r="W16" s="79">
        <f t="shared" si="10"/>
        <v>106049.95401</v>
      </c>
      <c r="Y16" s="76">
        <f t="shared" si="11"/>
        <v>25.801523056208296</v>
      </c>
      <c r="Z16" s="73">
        <f t="shared" si="12"/>
        <v>108.0258167317329</v>
      </c>
      <c r="AA16" s="74">
        <f t="shared" si="13"/>
        <v>102.38842823019152</v>
      </c>
      <c r="AE16" s="121" t="str">
        <f t="shared" si="5"/>
        <v>746827</v>
      </c>
      <c r="AF16" s="142"/>
      <c r="AG16" s="143"/>
      <c r="AH16" s="144"/>
      <c r="AI16" s="145">
        <f t="shared" si="0"/>
        <v>746827</v>
      </c>
      <c r="AJ16" s="146">
        <f t="shared" si="6"/>
        <v>746827</v>
      </c>
      <c r="AK16" s="122"/>
      <c r="AL16" s="138">
        <f t="shared" si="7"/>
        <v>0</v>
      </c>
      <c r="AM16" s="147">
        <f t="shared" si="7"/>
        <v>3003</v>
      </c>
      <c r="AN16" s="148">
        <f t="shared" si="8"/>
        <v>3003</v>
      </c>
      <c r="AO16" s="149">
        <f t="shared" si="1"/>
        <v>1</v>
      </c>
      <c r="AP16" s="122"/>
    </row>
    <row r="17" spans="1:42" x14ac:dyDescent="0.2">
      <c r="A17" s="66">
        <v>225</v>
      </c>
      <c r="B17" s="67">
        <v>0.375</v>
      </c>
      <c r="C17" s="68">
        <v>2013</v>
      </c>
      <c r="D17" s="68">
        <v>10</v>
      </c>
      <c r="E17" s="68">
        <v>15</v>
      </c>
      <c r="F17" s="69">
        <v>749830</v>
      </c>
      <c r="G17" s="68">
        <v>0</v>
      </c>
      <c r="H17" s="69">
        <v>212213</v>
      </c>
      <c r="I17" s="68">
        <v>0</v>
      </c>
      <c r="J17" s="68">
        <v>2</v>
      </c>
      <c r="K17" s="68">
        <v>0</v>
      </c>
      <c r="L17" s="69">
        <v>315.00799999999998</v>
      </c>
      <c r="M17" s="69">
        <v>27.9</v>
      </c>
      <c r="N17" s="70">
        <v>0</v>
      </c>
      <c r="O17" s="71">
        <v>3374</v>
      </c>
      <c r="P17" s="58">
        <f t="shared" si="2"/>
        <v>3374</v>
      </c>
      <c r="Q17" s="38">
        <v>15</v>
      </c>
      <c r="R17" s="77">
        <f t="shared" si="3"/>
        <v>8548.8845711521935</v>
      </c>
      <c r="S17" s="73">
        <f>'Mérida oeste'!F20*1000000</f>
        <v>35792.4699225</v>
      </c>
      <c r="T17" s="74">
        <f t="shared" si="9"/>
        <v>960.63815926037194</v>
      </c>
      <c r="V17" s="78">
        <f t="shared" si="4"/>
        <v>3374</v>
      </c>
      <c r="W17" s="79">
        <f t="shared" si="10"/>
        <v>119151.69658</v>
      </c>
      <c r="Y17" s="76">
        <f t="shared" si="11"/>
        <v>28.8439365430675</v>
      </c>
      <c r="Z17" s="73">
        <f t="shared" si="12"/>
        <v>120.763793518515</v>
      </c>
      <c r="AA17" s="74">
        <f t="shared" si="13"/>
        <v>114.46166647536155</v>
      </c>
      <c r="AE17" s="121" t="str">
        <f t="shared" si="5"/>
        <v>749830</v>
      </c>
      <c r="AF17" s="142"/>
      <c r="AG17" s="143"/>
      <c r="AH17" s="144"/>
      <c r="AI17" s="145">
        <f t="shared" si="0"/>
        <v>749830</v>
      </c>
      <c r="AJ17" s="146">
        <f t="shared" si="6"/>
        <v>749830</v>
      </c>
      <c r="AK17" s="122"/>
      <c r="AL17" s="138">
        <f t="shared" si="7"/>
        <v>0</v>
      </c>
      <c r="AM17" s="147">
        <f t="shared" si="7"/>
        <v>3374</v>
      </c>
      <c r="AN17" s="148">
        <f t="shared" si="8"/>
        <v>3374</v>
      </c>
      <c r="AO17" s="149">
        <f t="shared" si="1"/>
        <v>1</v>
      </c>
      <c r="AP17" s="122"/>
    </row>
    <row r="18" spans="1:42" x14ac:dyDescent="0.2">
      <c r="A18" s="66">
        <v>225</v>
      </c>
      <c r="B18" s="67">
        <v>0.375</v>
      </c>
      <c r="C18" s="68">
        <v>2013</v>
      </c>
      <c r="D18" s="68">
        <v>10</v>
      </c>
      <c r="E18" s="68">
        <v>16</v>
      </c>
      <c r="F18" s="69">
        <v>753204</v>
      </c>
      <c r="G18" s="68">
        <v>0</v>
      </c>
      <c r="H18" s="69">
        <v>212364</v>
      </c>
      <c r="I18" s="68">
        <v>0</v>
      </c>
      <c r="J18" s="68">
        <v>2</v>
      </c>
      <c r="K18" s="68">
        <v>0</v>
      </c>
      <c r="L18" s="69">
        <v>313.47000000000003</v>
      </c>
      <c r="M18" s="69">
        <v>28.4</v>
      </c>
      <c r="N18" s="70">
        <v>0</v>
      </c>
      <c r="O18" s="71">
        <v>3026</v>
      </c>
      <c r="P18" s="58">
        <f t="shared" si="2"/>
        <v>3026</v>
      </c>
      <c r="Q18" s="38">
        <v>16</v>
      </c>
      <c r="R18" s="77">
        <f t="shared" si="3"/>
        <v>8535.9897910814962</v>
      </c>
      <c r="S18" s="73">
        <f>'Mérida oeste'!F21*1000000</f>
        <v>35738.482057300003</v>
      </c>
      <c r="T18" s="74">
        <f t="shared" si="9"/>
        <v>959.18917282382768</v>
      </c>
      <c r="V18" s="78">
        <f t="shared" si="4"/>
        <v>3026</v>
      </c>
      <c r="W18" s="79">
        <f t="shared" si="10"/>
        <v>106862.19142</v>
      </c>
      <c r="Y18" s="76">
        <f t="shared" si="11"/>
        <v>25.829905107812607</v>
      </c>
      <c r="Z18" s="73">
        <f t="shared" si="12"/>
        <v>108.14464670538982</v>
      </c>
      <c r="AA18" s="74">
        <f t="shared" si="13"/>
        <v>102.50105699429133</v>
      </c>
      <c r="AE18" s="121" t="str">
        <f t="shared" si="5"/>
        <v>753204</v>
      </c>
      <c r="AF18" s="142"/>
      <c r="AG18" s="143"/>
      <c r="AH18" s="144"/>
      <c r="AI18" s="145">
        <f t="shared" si="0"/>
        <v>753204</v>
      </c>
      <c r="AJ18" s="146">
        <f t="shared" si="6"/>
        <v>753204</v>
      </c>
      <c r="AK18" s="122"/>
      <c r="AL18" s="138">
        <f t="shared" si="7"/>
        <v>0</v>
      </c>
      <c r="AM18" s="147">
        <f t="shared" si="7"/>
        <v>3026</v>
      </c>
      <c r="AN18" s="148">
        <f t="shared" si="8"/>
        <v>3026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2013</v>
      </c>
      <c r="D19" s="68">
        <v>10</v>
      </c>
      <c r="E19" s="68">
        <v>17</v>
      </c>
      <c r="F19" s="69">
        <v>756230</v>
      </c>
      <c r="G19" s="68">
        <v>0</v>
      </c>
      <c r="H19" s="69">
        <v>212500</v>
      </c>
      <c r="I19" s="68">
        <v>0</v>
      </c>
      <c r="J19" s="68">
        <v>2</v>
      </c>
      <c r="K19" s="68">
        <v>0</v>
      </c>
      <c r="L19" s="69">
        <v>313.5779</v>
      </c>
      <c r="M19" s="69">
        <v>28.7</v>
      </c>
      <c r="N19" s="70">
        <v>0</v>
      </c>
      <c r="O19" s="71">
        <v>2881</v>
      </c>
      <c r="P19" s="58">
        <f t="shared" si="2"/>
        <v>2881</v>
      </c>
      <c r="Q19" s="38">
        <v>17</v>
      </c>
      <c r="R19" s="77">
        <f t="shared" si="3"/>
        <v>8559.563579774529</v>
      </c>
      <c r="S19" s="73">
        <f>'Mérida oeste'!F22*1000000</f>
        <v>35837.180795799999</v>
      </c>
      <c r="T19" s="74">
        <f t="shared" si="9"/>
        <v>961.83815945926381</v>
      </c>
      <c r="V19" s="78">
        <f t="shared" si="4"/>
        <v>2881</v>
      </c>
      <c r="W19" s="79">
        <f t="shared" si="10"/>
        <v>101741.56427</v>
      </c>
      <c r="Y19" s="76">
        <f t="shared" si="11"/>
        <v>24.660102673330417</v>
      </c>
      <c r="Z19" s="73">
        <f t="shared" si="12"/>
        <v>103.2469178726998</v>
      </c>
      <c r="AA19" s="74">
        <f t="shared" si="13"/>
        <v>97.858918917963209</v>
      </c>
      <c r="AE19" s="121" t="str">
        <f t="shared" si="5"/>
        <v>756230</v>
      </c>
      <c r="AF19" s="142"/>
      <c r="AG19" s="143"/>
      <c r="AH19" s="144"/>
      <c r="AI19" s="145">
        <f t="shared" si="0"/>
        <v>756230</v>
      </c>
      <c r="AJ19" s="146">
        <f t="shared" si="6"/>
        <v>756230</v>
      </c>
      <c r="AK19" s="122"/>
      <c r="AL19" s="138">
        <f t="shared" si="7"/>
        <v>0</v>
      </c>
      <c r="AM19" s="147">
        <f t="shared" si="7"/>
        <v>2881</v>
      </c>
      <c r="AN19" s="148">
        <f t="shared" si="8"/>
        <v>2881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2013</v>
      </c>
      <c r="D20" s="68">
        <v>10</v>
      </c>
      <c r="E20" s="68">
        <v>18</v>
      </c>
      <c r="F20" s="69">
        <v>759111</v>
      </c>
      <c r="G20" s="68">
        <v>0</v>
      </c>
      <c r="H20" s="69">
        <v>212629</v>
      </c>
      <c r="I20" s="68">
        <v>0</v>
      </c>
      <c r="J20" s="68">
        <v>2</v>
      </c>
      <c r="K20" s="68">
        <v>0</v>
      </c>
      <c r="L20" s="69">
        <v>313.50630000000001</v>
      </c>
      <c r="M20" s="69">
        <v>28.3</v>
      </c>
      <c r="N20" s="70">
        <v>0</v>
      </c>
      <c r="O20" s="71">
        <v>3632</v>
      </c>
      <c r="P20" s="58">
        <f t="shared" si="2"/>
        <v>3632</v>
      </c>
      <c r="Q20" s="38">
        <v>18</v>
      </c>
      <c r="R20" s="77">
        <f t="shared" si="3"/>
        <v>8547.3928992070323</v>
      </c>
      <c r="S20" s="73">
        <f>'Mérida oeste'!F23*1000000</f>
        <v>35786.224590400001</v>
      </c>
      <c r="T20" s="74">
        <f t="shared" si="9"/>
        <v>960.47054008389421</v>
      </c>
      <c r="V20" s="78">
        <f t="shared" si="4"/>
        <v>3632</v>
      </c>
      <c r="W20" s="79">
        <f t="shared" si="10"/>
        <v>128262.88144</v>
      </c>
      <c r="Y20" s="76">
        <f t="shared" si="11"/>
        <v>31.044131009919941</v>
      </c>
      <c r="Z20" s="73">
        <f t="shared" si="12"/>
        <v>129.9755677123328</v>
      </c>
      <c r="AA20" s="74">
        <f t="shared" si="13"/>
        <v>123.19271900939329</v>
      </c>
      <c r="AE20" s="121" t="str">
        <f t="shared" si="5"/>
        <v>759111</v>
      </c>
      <c r="AF20" s="142"/>
      <c r="AG20" s="143"/>
      <c r="AH20" s="144"/>
      <c r="AI20" s="145">
        <f t="shared" si="0"/>
        <v>759111</v>
      </c>
      <c r="AJ20" s="146">
        <f t="shared" si="6"/>
        <v>759111</v>
      </c>
      <c r="AK20" s="122"/>
      <c r="AL20" s="138">
        <f t="shared" si="7"/>
        <v>0</v>
      </c>
      <c r="AM20" s="147">
        <f t="shared" si="7"/>
        <v>3632</v>
      </c>
      <c r="AN20" s="148">
        <f t="shared" si="8"/>
        <v>3632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2013</v>
      </c>
      <c r="D21" s="68">
        <v>10</v>
      </c>
      <c r="E21" s="68">
        <v>19</v>
      </c>
      <c r="F21" s="69">
        <v>762743</v>
      </c>
      <c r="G21" s="68">
        <v>0</v>
      </c>
      <c r="H21" s="69">
        <v>212792</v>
      </c>
      <c r="I21" s="68">
        <v>0</v>
      </c>
      <c r="J21" s="68">
        <v>2</v>
      </c>
      <c r="K21" s="68">
        <v>0</v>
      </c>
      <c r="L21" s="69">
        <v>312.6909</v>
      </c>
      <c r="M21" s="69">
        <v>28.7</v>
      </c>
      <c r="N21" s="70">
        <v>0</v>
      </c>
      <c r="O21" s="71">
        <v>1488</v>
      </c>
      <c r="P21" s="58">
        <f t="shared" si="2"/>
        <v>1488</v>
      </c>
      <c r="Q21" s="38">
        <v>19</v>
      </c>
      <c r="R21" s="77">
        <f t="shared" si="3"/>
        <v>8538.3632949985658</v>
      </c>
      <c r="S21" s="73">
        <f>'Mérida oeste'!F24*1000000</f>
        <v>35748.419443499995</v>
      </c>
      <c r="T21" s="74">
        <f t="shared" si="9"/>
        <v>959.45588345898886</v>
      </c>
      <c r="V21" s="78">
        <f t="shared" si="4"/>
        <v>1488</v>
      </c>
      <c r="W21" s="79">
        <f t="shared" si="10"/>
        <v>52548.22896</v>
      </c>
      <c r="Y21" s="76">
        <f t="shared" si="11"/>
        <v>12.705084582957866</v>
      </c>
      <c r="Z21" s="73">
        <f t="shared" si="12"/>
        <v>53.193648131927993</v>
      </c>
      <c r="AA21" s="74">
        <f t="shared" si="13"/>
        <v>50.417707441022024</v>
      </c>
      <c r="AE21" s="121" t="str">
        <f t="shared" si="5"/>
        <v>762743</v>
      </c>
      <c r="AF21" s="142"/>
      <c r="AG21" s="143"/>
      <c r="AH21" s="144"/>
      <c r="AI21" s="145">
        <f t="shared" si="0"/>
        <v>762743</v>
      </c>
      <c r="AJ21" s="146">
        <f t="shared" si="6"/>
        <v>762743</v>
      </c>
      <c r="AK21" s="122"/>
      <c r="AL21" s="138">
        <f t="shared" si="7"/>
        <v>0</v>
      </c>
      <c r="AM21" s="147">
        <f t="shared" si="7"/>
        <v>1488</v>
      </c>
      <c r="AN21" s="148">
        <f t="shared" si="8"/>
        <v>1488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2013</v>
      </c>
      <c r="D22" s="68">
        <v>10</v>
      </c>
      <c r="E22" s="68">
        <v>20</v>
      </c>
      <c r="F22" s="69">
        <v>764231</v>
      </c>
      <c r="G22" s="68">
        <v>0</v>
      </c>
      <c r="H22" s="69">
        <v>212860</v>
      </c>
      <c r="I22" s="68">
        <v>0</v>
      </c>
      <c r="J22" s="68">
        <v>2</v>
      </c>
      <c r="K22" s="68">
        <v>0</v>
      </c>
      <c r="L22" s="69">
        <v>313.86090000000002</v>
      </c>
      <c r="M22" s="69">
        <v>28.5</v>
      </c>
      <c r="N22" s="70">
        <v>0</v>
      </c>
      <c r="O22" s="71">
        <v>378</v>
      </c>
      <c r="P22" s="58">
        <f t="shared" si="2"/>
        <v>378</v>
      </c>
      <c r="Q22" s="38">
        <v>20</v>
      </c>
      <c r="R22" s="77">
        <f t="shared" si="3"/>
        <v>8527.4727789242406</v>
      </c>
      <c r="S22" s="73">
        <f>'Mérida oeste'!F25*1000000</f>
        <v>35702.823030800006</v>
      </c>
      <c r="T22" s="74">
        <f t="shared" si="9"/>
        <v>958.23211616771687</v>
      </c>
      <c r="V22" s="78">
        <f t="shared" si="4"/>
        <v>378</v>
      </c>
      <c r="W22" s="79">
        <f t="shared" si="10"/>
        <v>13348.94526</v>
      </c>
      <c r="Y22" s="76">
        <f t="shared" si="11"/>
        <v>3.2233847104333631</v>
      </c>
      <c r="Z22" s="73">
        <f t="shared" si="12"/>
        <v>13.495667105642402</v>
      </c>
      <c r="AA22" s="74">
        <f t="shared" si="13"/>
        <v>12.791388065096815</v>
      </c>
      <c r="AE22" s="121" t="str">
        <f t="shared" si="5"/>
        <v>764231</v>
      </c>
      <c r="AF22" s="142"/>
      <c r="AG22" s="143"/>
      <c r="AH22" s="144"/>
      <c r="AI22" s="145">
        <f t="shared" si="0"/>
        <v>764231</v>
      </c>
      <c r="AJ22" s="146">
        <f t="shared" si="6"/>
        <v>764231</v>
      </c>
      <c r="AK22" s="122"/>
      <c r="AL22" s="138">
        <f t="shared" si="7"/>
        <v>0</v>
      </c>
      <c r="AM22" s="147">
        <f t="shared" si="7"/>
        <v>378</v>
      </c>
      <c r="AN22" s="148">
        <f t="shared" si="8"/>
        <v>378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2013</v>
      </c>
      <c r="D23" s="68">
        <v>10</v>
      </c>
      <c r="E23" s="68">
        <v>21</v>
      </c>
      <c r="F23" s="69">
        <v>764609</v>
      </c>
      <c r="G23" s="68">
        <v>0</v>
      </c>
      <c r="H23" s="69">
        <v>212877</v>
      </c>
      <c r="I23" s="68">
        <v>0</v>
      </c>
      <c r="J23" s="68">
        <v>2</v>
      </c>
      <c r="K23" s="68">
        <v>0</v>
      </c>
      <c r="L23" s="69">
        <v>314.67180000000002</v>
      </c>
      <c r="M23" s="69">
        <v>28.7</v>
      </c>
      <c r="N23" s="70">
        <v>0</v>
      </c>
      <c r="O23" s="71">
        <v>3329</v>
      </c>
      <c r="P23" s="58">
        <f t="shared" si="2"/>
        <v>3329</v>
      </c>
      <c r="Q23" s="38">
        <v>21</v>
      </c>
      <c r="R23" s="77">
        <f t="shared" si="3"/>
        <v>8609.7792024218961</v>
      </c>
      <c r="S23" s="73">
        <f>'Mérida oeste'!F26*1000000</f>
        <v>36047.423564699995</v>
      </c>
      <c r="T23" s="74">
        <f t="shared" si="9"/>
        <v>967.48088897614844</v>
      </c>
      <c r="V23" s="78">
        <f t="shared" si="4"/>
        <v>3329</v>
      </c>
      <c r="W23" s="79">
        <f t="shared" si="10"/>
        <v>117562.53642999999</v>
      </c>
      <c r="Y23" s="76">
        <f t="shared" si="11"/>
        <v>28.661954964862492</v>
      </c>
      <c r="Z23" s="73">
        <f t="shared" si="12"/>
        <v>120.00187304688627</v>
      </c>
      <c r="AA23" s="74">
        <f t="shared" si="13"/>
        <v>113.73950725558724</v>
      </c>
      <c r="AE23" s="121" t="str">
        <f t="shared" si="5"/>
        <v>764609</v>
      </c>
      <c r="AF23" s="142"/>
      <c r="AG23" s="143"/>
      <c r="AH23" s="144"/>
      <c r="AI23" s="145">
        <f t="shared" si="0"/>
        <v>764609</v>
      </c>
      <c r="AJ23" s="146">
        <f t="shared" si="6"/>
        <v>764609</v>
      </c>
      <c r="AK23" s="122"/>
      <c r="AL23" s="138">
        <f t="shared" si="7"/>
        <v>0</v>
      </c>
      <c r="AM23" s="147">
        <f t="shared" si="7"/>
        <v>3329</v>
      </c>
      <c r="AN23" s="148">
        <f t="shared" si="8"/>
        <v>3329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2013</v>
      </c>
      <c r="D24" s="68">
        <v>10</v>
      </c>
      <c r="E24" s="68">
        <v>22</v>
      </c>
      <c r="F24" s="69">
        <v>767938</v>
      </c>
      <c r="G24" s="68">
        <v>0</v>
      </c>
      <c r="H24" s="69">
        <v>213026</v>
      </c>
      <c r="I24" s="68">
        <v>0</v>
      </c>
      <c r="J24" s="68">
        <v>2</v>
      </c>
      <c r="K24" s="68">
        <v>0</v>
      </c>
      <c r="L24" s="69">
        <v>313.9769</v>
      </c>
      <c r="M24" s="69">
        <v>28.7</v>
      </c>
      <c r="N24" s="70">
        <v>0</v>
      </c>
      <c r="O24" s="71">
        <v>3182</v>
      </c>
      <c r="P24" s="58">
        <f t="shared" si="2"/>
        <v>3182</v>
      </c>
      <c r="Q24" s="38">
        <v>22</v>
      </c>
      <c r="R24" s="77">
        <f t="shared" si="3"/>
        <v>8537.6918736027528</v>
      </c>
      <c r="S24" s="73">
        <f>'Mérida oeste'!F27*1000000</f>
        <v>35745.608336400001</v>
      </c>
      <c r="T24" s="74">
        <f t="shared" si="9"/>
        <v>959.3804358367413</v>
      </c>
      <c r="V24" s="78">
        <f t="shared" si="4"/>
        <v>3182</v>
      </c>
      <c r="W24" s="79">
        <f t="shared" si="10"/>
        <v>112371.27993999999</v>
      </c>
      <c r="Y24" s="76">
        <f t="shared" si="11"/>
        <v>27.166935541803959</v>
      </c>
      <c r="Z24" s="73">
        <f t="shared" si="12"/>
        <v>113.7425257264248</v>
      </c>
      <c r="AA24" s="74">
        <f t="shared" si="13"/>
        <v>107.80680752436966</v>
      </c>
      <c r="AE24" s="121" t="str">
        <f t="shared" si="5"/>
        <v>767938</v>
      </c>
      <c r="AF24" s="142"/>
      <c r="AG24" s="143"/>
      <c r="AH24" s="144"/>
      <c r="AI24" s="145">
        <f t="shared" si="0"/>
        <v>767938</v>
      </c>
      <c r="AJ24" s="146">
        <f t="shared" si="6"/>
        <v>767938</v>
      </c>
      <c r="AK24" s="122"/>
      <c r="AL24" s="138">
        <f t="shared" si="7"/>
        <v>0</v>
      </c>
      <c r="AM24" s="147">
        <f t="shared" si="7"/>
        <v>3182</v>
      </c>
      <c r="AN24" s="148">
        <f t="shared" si="8"/>
        <v>3182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2013</v>
      </c>
      <c r="D25" s="68">
        <v>10</v>
      </c>
      <c r="E25" s="68">
        <v>23</v>
      </c>
      <c r="F25" s="69">
        <v>771120</v>
      </c>
      <c r="G25" s="68">
        <v>0</v>
      </c>
      <c r="H25" s="69">
        <v>213169</v>
      </c>
      <c r="I25" s="68">
        <v>0</v>
      </c>
      <c r="J25" s="68">
        <v>2</v>
      </c>
      <c r="K25" s="68">
        <v>0</v>
      </c>
      <c r="L25" s="69">
        <v>313.35399999999998</v>
      </c>
      <c r="M25" s="69">
        <v>27.7</v>
      </c>
      <c r="N25" s="70">
        <v>0</v>
      </c>
      <c r="O25" s="71">
        <v>3273</v>
      </c>
      <c r="P25" s="58">
        <f t="shared" si="2"/>
        <v>3273</v>
      </c>
      <c r="Q25" s="38">
        <v>23</v>
      </c>
      <c r="R25" s="77">
        <f t="shared" si="3"/>
        <v>8631.5850328890792</v>
      </c>
      <c r="S25" s="73">
        <f>'Mérida oeste'!F28*1000000</f>
        <v>36138.720215699999</v>
      </c>
      <c r="T25" s="74">
        <f t="shared" si="9"/>
        <v>969.93121014574581</v>
      </c>
      <c r="V25" s="78">
        <f t="shared" si="4"/>
        <v>3273</v>
      </c>
      <c r="W25" s="79">
        <f t="shared" si="10"/>
        <v>115584.91490999999</v>
      </c>
      <c r="Y25" s="76">
        <f t="shared" si="11"/>
        <v>28.251177812645956</v>
      </c>
      <c r="Z25" s="73">
        <f t="shared" si="12"/>
        <v>118.28203126598611</v>
      </c>
      <c r="AA25" s="74">
        <f t="shared" si="13"/>
        <v>112.10941639324935</v>
      </c>
      <c r="AE25" s="121" t="str">
        <f t="shared" si="5"/>
        <v>771120</v>
      </c>
      <c r="AF25" s="142"/>
      <c r="AG25" s="143"/>
      <c r="AH25" s="144"/>
      <c r="AI25" s="145">
        <f t="shared" si="0"/>
        <v>771120</v>
      </c>
      <c r="AJ25" s="146">
        <f t="shared" si="6"/>
        <v>771120</v>
      </c>
      <c r="AK25" s="122"/>
      <c r="AL25" s="138">
        <f t="shared" si="7"/>
        <v>0</v>
      </c>
      <c r="AM25" s="147">
        <f t="shared" si="7"/>
        <v>3273</v>
      </c>
      <c r="AN25" s="148">
        <f t="shared" si="8"/>
        <v>3273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2013</v>
      </c>
      <c r="D26" s="68">
        <v>10</v>
      </c>
      <c r="E26" s="68">
        <v>24</v>
      </c>
      <c r="F26" s="69">
        <v>774393</v>
      </c>
      <c r="G26" s="68">
        <v>0</v>
      </c>
      <c r="H26" s="69">
        <v>213316</v>
      </c>
      <c r="I26" s="68">
        <v>0</v>
      </c>
      <c r="J26" s="68">
        <v>2</v>
      </c>
      <c r="K26" s="68">
        <v>0</v>
      </c>
      <c r="L26" s="69">
        <v>312.37130000000002</v>
      </c>
      <c r="M26" s="69">
        <v>27</v>
      </c>
      <c r="N26" s="70">
        <v>0</v>
      </c>
      <c r="O26" s="71">
        <v>3171</v>
      </c>
      <c r="P26" s="58">
        <f t="shared" si="2"/>
        <v>3171</v>
      </c>
      <c r="Q26" s="38">
        <v>24</v>
      </c>
      <c r="R26" s="77">
        <f t="shared" si="3"/>
        <v>8527.0501178226823</v>
      </c>
      <c r="S26" s="73">
        <f>'Mérida oeste'!F29*1000000</f>
        <v>35701.053433300003</v>
      </c>
      <c r="T26" s="74">
        <f t="shared" si="9"/>
        <v>958.18462173973478</v>
      </c>
      <c r="V26" s="78">
        <f t="shared" si="4"/>
        <v>3171</v>
      </c>
      <c r="W26" s="79">
        <f t="shared" si="10"/>
        <v>111982.81857</v>
      </c>
      <c r="Y26" s="76">
        <f t="shared" si="11"/>
        <v>27.039275923615723</v>
      </c>
      <c r="Z26" s="73">
        <f t="shared" si="12"/>
        <v>113.20804043699431</v>
      </c>
      <c r="AA26" s="74">
        <f t="shared" si="13"/>
        <v>107.3002146528448</v>
      </c>
      <c r="AE26" s="121" t="str">
        <f t="shared" si="5"/>
        <v>774393</v>
      </c>
      <c r="AF26" s="142"/>
      <c r="AG26" s="143"/>
      <c r="AH26" s="144"/>
      <c r="AI26" s="145">
        <f t="shared" si="0"/>
        <v>774393</v>
      </c>
      <c r="AJ26" s="146">
        <f t="shared" si="6"/>
        <v>774393</v>
      </c>
      <c r="AK26" s="122"/>
      <c r="AL26" s="138">
        <f t="shared" si="7"/>
        <v>0</v>
      </c>
      <c r="AM26" s="147">
        <f t="shared" si="7"/>
        <v>3171</v>
      </c>
      <c r="AN26" s="148">
        <f t="shared" si="8"/>
        <v>3171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2013</v>
      </c>
      <c r="D27" s="68">
        <v>10</v>
      </c>
      <c r="E27" s="68">
        <v>25</v>
      </c>
      <c r="F27" s="69">
        <v>777564</v>
      </c>
      <c r="G27" s="68">
        <v>0</v>
      </c>
      <c r="H27" s="69">
        <v>213457</v>
      </c>
      <c r="I27" s="68">
        <v>0</v>
      </c>
      <c r="J27" s="68">
        <v>2</v>
      </c>
      <c r="K27" s="68">
        <v>0</v>
      </c>
      <c r="L27" s="69">
        <v>312.7654</v>
      </c>
      <c r="M27" s="69">
        <v>26.5</v>
      </c>
      <c r="N27" s="70">
        <v>0</v>
      </c>
      <c r="O27" s="71">
        <v>3240</v>
      </c>
      <c r="P27" s="58">
        <f t="shared" si="2"/>
        <v>3240</v>
      </c>
      <c r="Q27" s="38">
        <v>25</v>
      </c>
      <c r="R27" s="77">
        <f t="shared" si="3"/>
        <v>8405.5662540842659</v>
      </c>
      <c r="S27" s="73">
        <f>'Mérida oeste'!F30*1000000</f>
        <v>35192.424792600003</v>
      </c>
      <c r="T27" s="74">
        <f t="shared" si="9"/>
        <v>944.53347997144897</v>
      </c>
      <c r="V27" s="78">
        <f t="shared" si="4"/>
        <v>3240</v>
      </c>
      <c r="W27" s="79">
        <f t="shared" si="10"/>
        <v>114419.53079999999</v>
      </c>
      <c r="Y27" s="76">
        <f t="shared" si="11"/>
        <v>27.234034663233022</v>
      </c>
      <c r="Z27" s="73">
        <f t="shared" si="12"/>
        <v>114.02345632802401</v>
      </c>
      <c r="AA27" s="74">
        <f t="shared" si="13"/>
        <v>108.07307760322438</v>
      </c>
      <c r="AE27" s="121" t="str">
        <f t="shared" si="5"/>
        <v>777564</v>
      </c>
      <c r="AF27" s="142"/>
      <c r="AG27" s="143"/>
      <c r="AH27" s="144"/>
      <c r="AI27" s="145">
        <f t="shared" si="0"/>
        <v>777564</v>
      </c>
      <c r="AJ27" s="146">
        <f t="shared" si="6"/>
        <v>777564</v>
      </c>
      <c r="AK27" s="122"/>
      <c r="AL27" s="138">
        <f t="shared" si="7"/>
        <v>0</v>
      </c>
      <c r="AM27" s="147">
        <f t="shared" si="7"/>
        <v>3240</v>
      </c>
      <c r="AN27" s="148">
        <f t="shared" si="8"/>
        <v>3240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2013</v>
      </c>
      <c r="D28" s="68">
        <v>10</v>
      </c>
      <c r="E28" s="68">
        <v>26</v>
      </c>
      <c r="F28" s="69">
        <v>780804</v>
      </c>
      <c r="G28" s="68">
        <v>0</v>
      </c>
      <c r="H28" s="69">
        <v>213602</v>
      </c>
      <c r="I28" s="68">
        <v>0</v>
      </c>
      <c r="J28" s="68">
        <v>2</v>
      </c>
      <c r="K28" s="68">
        <v>0</v>
      </c>
      <c r="L28" s="69">
        <v>313.36169999999998</v>
      </c>
      <c r="M28" s="69">
        <v>26.4</v>
      </c>
      <c r="N28" s="70">
        <v>0</v>
      </c>
      <c r="O28" s="71">
        <v>1348</v>
      </c>
      <c r="P28" s="58">
        <f t="shared" si="2"/>
        <v>1348</v>
      </c>
      <c r="Q28" s="38">
        <v>26</v>
      </c>
      <c r="R28" s="77">
        <f t="shared" si="3"/>
        <v>8424.4317584551445</v>
      </c>
      <c r="S28" s="73">
        <f>'Mérida oeste'!F31*1000000</f>
        <v>35271.4108863</v>
      </c>
      <c r="T28" s="74">
        <f t="shared" si="9"/>
        <v>946.65339669760453</v>
      </c>
      <c r="V28" s="78">
        <f t="shared" si="4"/>
        <v>1348</v>
      </c>
      <c r="W28" s="79">
        <f t="shared" si="10"/>
        <v>47604.175159999999</v>
      </c>
      <c r="Y28" s="76">
        <f t="shared" si="11"/>
        <v>11.356134010397534</v>
      </c>
      <c r="Z28" s="73">
        <f t="shared" si="12"/>
        <v>47.545861874732395</v>
      </c>
      <c r="AA28" s="74">
        <f t="shared" si="13"/>
        <v>45.06465411220173</v>
      </c>
      <c r="AE28" s="121" t="str">
        <f t="shared" si="5"/>
        <v>780804</v>
      </c>
      <c r="AF28" s="142"/>
      <c r="AG28" s="143"/>
      <c r="AH28" s="144"/>
      <c r="AI28" s="145">
        <f t="shared" si="0"/>
        <v>780804</v>
      </c>
      <c r="AJ28" s="146">
        <f t="shared" si="6"/>
        <v>780804</v>
      </c>
      <c r="AK28" s="122"/>
      <c r="AL28" s="138">
        <f t="shared" si="7"/>
        <v>0</v>
      </c>
      <c r="AM28" s="147">
        <f t="shared" si="7"/>
        <v>1348</v>
      </c>
      <c r="AN28" s="148">
        <f t="shared" si="8"/>
        <v>1348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2013</v>
      </c>
      <c r="D29" s="68">
        <v>10</v>
      </c>
      <c r="E29" s="68">
        <v>27</v>
      </c>
      <c r="F29" s="69">
        <v>782152</v>
      </c>
      <c r="G29" s="68">
        <v>0</v>
      </c>
      <c r="H29" s="69">
        <v>213662</v>
      </c>
      <c r="I29" s="68">
        <v>0</v>
      </c>
      <c r="J29" s="68">
        <v>2</v>
      </c>
      <c r="K29" s="68">
        <v>0</v>
      </c>
      <c r="L29" s="69">
        <v>313.36169999999998</v>
      </c>
      <c r="M29" s="69">
        <v>26.4</v>
      </c>
      <c r="N29" s="70">
        <v>0</v>
      </c>
      <c r="O29" s="71">
        <v>242</v>
      </c>
      <c r="P29" s="58">
        <f t="shared" si="2"/>
        <v>242</v>
      </c>
      <c r="Q29" s="38">
        <v>27</v>
      </c>
      <c r="R29" s="77">
        <f t="shared" si="3"/>
        <v>8461.924693297984</v>
      </c>
      <c r="S29" s="73">
        <f>'Mérida oeste'!F32*1000000</f>
        <v>35428.3863059</v>
      </c>
      <c r="T29" s="74">
        <f t="shared" si="9"/>
        <v>950.8664777858944</v>
      </c>
      <c r="V29" s="78">
        <f t="shared" si="4"/>
        <v>242</v>
      </c>
      <c r="W29" s="79">
        <f t="shared" si="10"/>
        <v>8546.1501399999997</v>
      </c>
      <c r="Y29" s="76">
        <f t="shared" si="11"/>
        <v>2.0477857757781122</v>
      </c>
      <c r="Z29" s="73">
        <f t="shared" si="12"/>
        <v>8.5736694860278</v>
      </c>
      <c r="AA29" s="74">
        <f t="shared" si="13"/>
        <v>8.1262476822512273</v>
      </c>
      <c r="AE29" s="121" t="str">
        <f t="shared" si="5"/>
        <v>782152</v>
      </c>
      <c r="AF29" s="142"/>
      <c r="AG29" s="143"/>
      <c r="AH29" s="144"/>
      <c r="AI29" s="145">
        <f t="shared" si="0"/>
        <v>782152</v>
      </c>
      <c r="AJ29" s="146">
        <f t="shared" si="6"/>
        <v>782152</v>
      </c>
      <c r="AK29" s="122"/>
      <c r="AL29" s="138">
        <f t="shared" si="7"/>
        <v>0</v>
      </c>
      <c r="AM29" s="147">
        <f t="shared" si="7"/>
        <v>242</v>
      </c>
      <c r="AN29" s="148">
        <f t="shared" si="8"/>
        <v>242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2013</v>
      </c>
      <c r="D30" s="68">
        <v>10</v>
      </c>
      <c r="E30" s="68">
        <v>28</v>
      </c>
      <c r="F30" s="69">
        <v>782394</v>
      </c>
      <c r="G30" s="68">
        <v>0</v>
      </c>
      <c r="H30" s="69">
        <v>213673</v>
      </c>
      <c r="I30" s="68">
        <v>0</v>
      </c>
      <c r="J30" s="68">
        <v>2</v>
      </c>
      <c r="K30" s="68">
        <v>0</v>
      </c>
      <c r="L30" s="69">
        <v>313.36169999999998</v>
      </c>
      <c r="M30" s="69">
        <v>26.4</v>
      </c>
      <c r="N30" s="70">
        <v>0</v>
      </c>
      <c r="O30" s="71">
        <v>2755</v>
      </c>
      <c r="P30" s="58">
        <f t="shared" si="2"/>
        <v>2755</v>
      </c>
      <c r="Q30" s="38">
        <v>28</v>
      </c>
      <c r="R30" s="77">
        <f t="shared" si="3"/>
        <v>8418.9724674214194</v>
      </c>
      <c r="S30" s="73">
        <f>'Mérida oeste'!F33*1000000</f>
        <v>35248.553926599998</v>
      </c>
      <c r="T30" s="74">
        <f t="shared" si="9"/>
        <v>946.03993616414493</v>
      </c>
      <c r="V30" s="78">
        <f t="shared" si="4"/>
        <v>2755</v>
      </c>
      <c r="W30" s="79">
        <f t="shared" si="10"/>
        <v>97291.915850000005</v>
      </c>
      <c r="Y30" s="76">
        <f t="shared" si="11"/>
        <v>23.194269147746013</v>
      </c>
      <c r="Z30" s="73">
        <f t="shared" si="12"/>
        <v>97.109766067782999</v>
      </c>
      <c r="AA30" s="74">
        <f t="shared" si="13"/>
        <v>92.042037860021367</v>
      </c>
      <c r="AE30" s="121" t="str">
        <f t="shared" si="5"/>
        <v>782394</v>
      </c>
      <c r="AF30" s="142"/>
      <c r="AG30" s="143"/>
      <c r="AH30" s="144"/>
      <c r="AI30" s="145">
        <f t="shared" si="0"/>
        <v>782394</v>
      </c>
      <c r="AJ30" s="146">
        <f t="shared" si="6"/>
        <v>782394</v>
      </c>
      <c r="AK30" s="122"/>
      <c r="AL30" s="138">
        <f t="shared" si="7"/>
        <v>0</v>
      </c>
      <c r="AM30" s="147">
        <f t="shared" si="7"/>
        <v>2755</v>
      </c>
      <c r="AN30" s="148">
        <f t="shared" si="8"/>
        <v>2755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2013</v>
      </c>
      <c r="D31" s="68">
        <v>10</v>
      </c>
      <c r="E31" s="68">
        <v>29</v>
      </c>
      <c r="F31" s="69">
        <v>785149</v>
      </c>
      <c r="G31" s="68">
        <v>0</v>
      </c>
      <c r="H31" s="69">
        <v>213795</v>
      </c>
      <c r="I31" s="68">
        <v>0</v>
      </c>
      <c r="J31" s="68">
        <v>2</v>
      </c>
      <c r="K31" s="68">
        <v>0</v>
      </c>
      <c r="L31" s="69">
        <v>315.03050000000002</v>
      </c>
      <c r="M31" s="69">
        <v>26.4</v>
      </c>
      <c r="N31" s="70">
        <v>0</v>
      </c>
      <c r="O31" s="71">
        <v>2784</v>
      </c>
      <c r="P31" s="58">
        <f t="shared" si="2"/>
        <v>2784</v>
      </c>
      <c r="Q31" s="38">
        <v>29</v>
      </c>
      <c r="R31" s="77">
        <f t="shared" si="3"/>
        <v>8456.214697023981</v>
      </c>
      <c r="S31" s="73">
        <f>'Mérida oeste'!F34*1000000</f>
        <v>35404.479693500005</v>
      </c>
      <c r="T31" s="74">
        <f t="shared" si="9"/>
        <v>950.22484550458478</v>
      </c>
      <c r="V31" s="78">
        <f t="shared" si="4"/>
        <v>2784</v>
      </c>
      <c r="W31" s="79">
        <f t="shared" si="10"/>
        <v>98316.041280000005</v>
      </c>
      <c r="Y31" s="76">
        <f t="shared" si="11"/>
        <v>23.542101716514761</v>
      </c>
      <c r="Z31" s="73">
        <f t="shared" si="12"/>
        <v>98.566071466704017</v>
      </c>
      <c r="AA31" s="74">
        <f t="shared" si="13"/>
        <v>93.422345135910376</v>
      </c>
      <c r="AE31" s="121" t="str">
        <f t="shared" si="5"/>
        <v>785149</v>
      </c>
      <c r="AF31" s="142"/>
      <c r="AG31" s="143"/>
      <c r="AH31" s="144"/>
      <c r="AI31" s="145">
        <f t="shared" si="0"/>
        <v>785149</v>
      </c>
      <c r="AJ31" s="146">
        <f t="shared" si="6"/>
        <v>785149</v>
      </c>
      <c r="AK31" s="122"/>
      <c r="AL31" s="138">
        <f t="shared" si="7"/>
        <v>0</v>
      </c>
      <c r="AM31" s="147">
        <f t="shared" si="7"/>
        <v>2784</v>
      </c>
      <c r="AN31" s="148">
        <f t="shared" si="8"/>
        <v>2784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2013</v>
      </c>
      <c r="D32" s="68">
        <v>10</v>
      </c>
      <c r="E32" s="68">
        <v>30</v>
      </c>
      <c r="F32" s="69">
        <v>787933</v>
      </c>
      <c r="G32" s="68">
        <v>0</v>
      </c>
      <c r="H32" s="69">
        <v>213795</v>
      </c>
      <c r="I32" s="68">
        <v>0</v>
      </c>
      <c r="J32" s="68">
        <v>2</v>
      </c>
      <c r="K32" s="68">
        <v>0</v>
      </c>
      <c r="L32" s="69">
        <v>315.03050000000002</v>
      </c>
      <c r="M32" s="69">
        <v>26.4</v>
      </c>
      <c r="N32" s="70">
        <v>0</v>
      </c>
      <c r="O32" s="71">
        <v>2513</v>
      </c>
      <c r="P32" s="58">
        <f t="shared" si="2"/>
        <v>2513</v>
      </c>
      <c r="Q32" s="38">
        <v>30</v>
      </c>
      <c r="R32" s="77">
        <f t="shared" si="3"/>
        <v>8468.8185241950905</v>
      </c>
      <c r="S32" s="73">
        <f>'Mérida oeste'!F35*1000000</f>
        <v>35457.2493971</v>
      </c>
      <c r="T32" s="74">
        <f t="shared" si="9"/>
        <v>951.64113756380232</v>
      </c>
      <c r="V32" s="78">
        <f t="shared" si="4"/>
        <v>2513</v>
      </c>
      <c r="W32" s="79">
        <f t="shared" si="10"/>
        <v>88745.765709999992</v>
      </c>
      <c r="Y32" s="76">
        <f t="shared" si="11"/>
        <v>21.282140951302264</v>
      </c>
      <c r="Z32" s="73">
        <f t="shared" si="12"/>
        <v>89.104067734912306</v>
      </c>
      <c r="AA32" s="74">
        <f t="shared" si="13"/>
        <v>84.454121434235063</v>
      </c>
      <c r="AE32" s="121" t="str">
        <f t="shared" si="5"/>
        <v>787933</v>
      </c>
      <c r="AF32" s="142"/>
      <c r="AG32" s="143"/>
      <c r="AH32" s="144"/>
      <c r="AI32" s="145">
        <f t="shared" si="0"/>
        <v>787933</v>
      </c>
      <c r="AJ32" s="146">
        <f t="shared" si="6"/>
        <v>787933</v>
      </c>
      <c r="AK32" s="122"/>
      <c r="AL32" s="138">
        <f t="shared" si="7"/>
        <v>0</v>
      </c>
      <c r="AM32" s="147">
        <f t="shared" si="7"/>
        <v>2513</v>
      </c>
      <c r="AN32" s="148">
        <f t="shared" si="8"/>
        <v>2513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2013</v>
      </c>
      <c r="D33" s="68">
        <v>10</v>
      </c>
      <c r="E33" s="68">
        <v>31</v>
      </c>
      <c r="F33" s="69">
        <v>790446</v>
      </c>
      <c r="G33" s="68">
        <v>0</v>
      </c>
      <c r="H33" s="69">
        <v>213795</v>
      </c>
      <c r="I33" s="68">
        <v>0</v>
      </c>
      <c r="J33" s="68">
        <v>2</v>
      </c>
      <c r="K33" s="68">
        <v>0</v>
      </c>
      <c r="L33" s="69">
        <v>315.03050000000002</v>
      </c>
      <c r="M33" s="69">
        <v>26.4</v>
      </c>
      <c r="N33" s="70">
        <v>0</v>
      </c>
      <c r="O33" s="71">
        <v>2720</v>
      </c>
      <c r="P33" s="58">
        <f t="shared" si="2"/>
        <v>2720</v>
      </c>
      <c r="Q33" s="38">
        <v>31</v>
      </c>
      <c r="R33" s="80">
        <f t="shared" si="3"/>
        <v>8418.5889059424862</v>
      </c>
      <c r="S33" s="81">
        <f>'Mérida oeste'!F36*1000000</f>
        <v>35246.948031400003</v>
      </c>
      <c r="T33" s="82">
        <f t="shared" si="9"/>
        <v>945.99683536075713</v>
      </c>
      <c r="V33" s="83">
        <f t="shared" si="4"/>
        <v>2720</v>
      </c>
      <c r="W33" s="84">
        <f t="shared" si="10"/>
        <v>96055.902399999992</v>
      </c>
      <c r="Y33" s="76">
        <f t="shared" si="11"/>
        <v>22.898561824163565</v>
      </c>
      <c r="Z33" s="73">
        <f t="shared" si="12"/>
        <v>95.871698645408003</v>
      </c>
      <c r="AA33" s="74">
        <f t="shared" si="13"/>
        <v>90.868579688121756</v>
      </c>
      <c r="AE33" s="121" t="str">
        <f t="shared" si="5"/>
        <v>790446</v>
      </c>
      <c r="AF33" s="142"/>
      <c r="AG33" s="143"/>
      <c r="AH33" s="144"/>
      <c r="AI33" s="145">
        <f t="shared" si="0"/>
        <v>790446</v>
      </c>
      <c r="AJ33" s="146">
        <f t="shared" si="6"/>
        <v>790446</v>
      </c>
      <c r="AK33" s="122"/>
      <c r="AL33" s="138">
        <f t="shared" si="7"/>
        <v>0</v>
      </c>
      <c r="AM33" s="150">
        <f t="shared" si="7"/>
        <v>2720</v>
      </c>
      <c r="AN33" s="148">
        <f t="shared" si="8"/>
        <v>2720</v>
      </c>
      <c r="AO33" s="149">
        <f t="shared" si="1"/>
        <v>1</v>
      </c>
      <c r="AP33" s="122"/>
    </row>
    <row r="34" spans="1:42" ht="13.5" thickBot="1" x14ac:dyDescent="0.25">
      <c r="A34" s="85">
        <v>225</v>
      </c>
      <c r="B34" s="86">
        <v>0.375</v>
      </c>
      <c r="C34" s="87">
        <v>2013</v>
      </c>
      <c r="D34" s="87">
        <v>11</v>
      </c>
      <c r="E34" s="87">
        <v>1</v>
      </c>
      <c r="F34" s="88">
        <v>793166</v>
      </c>
      <c r="G34" s="87">
        <v>0</v>
      </c>
      <c r="H34" s="88">
        <v>213795</v>
      </c>
      <c r="I34" s="87">
        <v>0</v>
      </c>
      <c r="J34" s="87">
        <v>2</v>
      </c>
      <c r="K34" s="87">
        <v>0</v>
      </c>
      <c r="L34" s="88">
        <v>315.03050000000002</v>
      </c>
      <c r="M34" s="88">
        <v>26.4</v>
      </c>
      <c r="N34" s="89">
        <v>0</v>
      </c>
      <c r="O34" s="90">
        <v>2480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793166</v>
      </c>
      <c r="AF34" s="151"/>
      <c r="AG34" s="152"/>
      <c r="AH34" s="153"/>
      <c r="AI34" s="154">
        <f t="shared" si="0"/>
        <v>793166</v>
      </c>
      <c r="AJ34" s="155">
        <f t="shared" si="6"/>
        <v>793166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316.67149999999998</v>
      </c>
      <c r="M36" s="101">
        <f>MAX(M3:M34)</f>
        <v>30</v>
      </c>
      <c r="N36" s="99" t="s">
        <v>10</v>
      </c>
      <c r="O36" s="101">
        <f>SUM(O3:O33)</f>
        <v>68718</v>
      </c>
      <c r="Q36" s="99" t="s">
        <v>45</v>
      </c>
      <c r="R36" s="102">
        <f>AVERAGE(R3:R33)</f>
        <v>8521.0071782121686</v>
      </c>
      <c r="S36" s="102">
        <f>AVERAGE(S3:S33)</f>
        <v>35675.752853738704</v>
      </c>
      <c r="T36" s="103">
        <f>AVERAGE(T3:T33)</f>
        <v>957.50557661570167</v>
      </c>
      <c r="V36" s="104">
        <f>SUM(V3:V33)</f>
        <v>68718</v>
      </c>
      <c r="W36" s="105">
        <f>SUM(W3:W33)</f>
        <v>2426753.4930600002</v>
      </c>
      <c r="Y36" s="106">
        <f>SUM(Y3:Y33)</f>
        <v>585.48023587032424</v>
      </c>
      <c r="Z36" s="107">
        <f>SUM(Z3:Z33)</f>
        <v>2451.2886515418732</v>
      </c>
      <c r="AA36" s="108">
        <f>SUM(AA3:AA33)</f>
        <v>2323.3667632725328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23443327</v>
      </c>
      <c r="AK36" s="162" t="s">
        <v>50</v>
      </c>
      <c r="AL36" s="163"/>
      <c r="AM36" s="163"/>
      <c r="AN36" s="161">
        <f>SUM(AN3:AN33)</f>
        <v>68718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313.53755937500006</v>
      </c>
      <c r="M37" s="109">
        <f>AVERAGE(M3:M34)</f>
        <v>27.95</v>
      </c>
      <c r="N37" s="99" t="s">
        <v>46</v>
      </c>
      <c r="O37" s="110">
        <f>O36*35.31467</f>
        <v>2426753.4930599998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297.66379999999998</v>
      </c>
      <c r="M38" s="110">
        <f>MIN(M3:M34)</f>
        <v>26.4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344.89131531250007</v>
      </c>
      <c r="M44" s="118">
        <f>M37*(1+$L$43)</f>
        <v>30.745000000000001</v>
      </c>
    </row>
    <row r="45" spans="1:42" x14ac:dyDescent="0.2">
      <c r="K45" s="117" t="s">
        <v>59</v>
      </c>
      <c r="L45" s="118">
        <f>L37*(1-$L$43)</f>
        <v>282.18380343750005</v>
      </c>
      <c r="M45" s="118">
        <f>M37*(1-$L$43)</f>
        <v>25.155000000000001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2013</v>
      </c>
      <c r="D3" s="54">
        <v>10</v>
      </c>
      <c r="E3" s="54">
        <v>1</v>
      </c>
      <c r="F3" s="55">
        <v>9882</v>
      </c>
      <c r="G3" s="54">
        <v>0</v>
      </c>
      <c r="H3" s="55">
        <v>235306</v>
      </c>
      <c r="I3" s="54">
        <v>0</v>
      </c>
      <c r="J3" s="54">
        <v>96</v>
      </c>
      <c r="K3" s="54">
        <v>0</v>
      </c>
      <c r="L3" s="55">
        <v>311.85969999999998</v>
      </c>
      <c r="M3" s="55">
        <v>28.2</v>
      </c>
      <c r="N3" s="56">
        <v>0</v>
      </c>
      <c r="O3" s="57">
        <v>11135</v>
      </c>
      <c r="P3" s="58">
        <f>F4-F3</f>
        <v>11135</v>
      </c>
      <c r="Q3" s="38">
        <v>1</v>
      </c>
      <c r="R3" s="59">
        <f>S3/4.1868</f>
        <v>8406.5427007499766</v>
      </c>
      <c r="S3" s="73">
        <f>'Mérida oeste'!F6*1000000</f>
        <v>35196.512979500003</v>
      </c>
      <c r="T3" s="60">
        <f>R3*0.11237</f>
        <v>944.64320328327483</v>
      </c>
      <c r="U3" s="61"/>
      <c r="V3" s="60">
        <f>O3</f>
        <v>11135</v>
      </c>
      <c r="W3" s="62">
        <f>V3*35.31467</f>
        <v>393228.85044999997</v>
      </c>
      <c r="X3" s="61"/>
      <c r="Y3" s="63">
        <f>V3*R3/1000000</f>
        <v>93.606852972850987</v>
      </c>
      <c r="Z3" s="64">
        <f>S3*V3/1000000</f>
        <v>391.91317202673252</v>
      </c>
      <c r="AA3" s="65">
        <f>W3*T3/1000000</f>
        <v>371.46096091248779</v>
      </c>
      <c r="AE3" s="121" t="str">
        <f>RIGHT(F3,6)</f>
        <v>9882</v>
      </c>
      <c r="AF3" s="133"/>
      <c r="AG3" s="134"/>
      <c r="AH3" s="135"/>
      <c r="AI3" s="136">
        <f t="shared" ref="AI3:AI34" si="0">IFERROR(AE3*1,0)</f>
        <v>9882</v>
      </c>
      <c r="AJ3" s="137">
        <f>(AI3-AH3)</f>
        <v>9882</v>
      </c>
      <c r="AK3" s="122"/>
      <c r="AL3" s="138">
        <f>AH4-AH3</f>
        <v>0</v>
      </c>
      <c r="AM3" s="139">
        <f>AI4-AI3</f>
        <v>11135</v>
      </c>
      <c r="AN3" s="140">
        <f>(AM3-AL3)</f>
        <v>11135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2013</v>
      </c>
      <c r="D4" s="68">
        <v>10</v>
      </c>
      <c r="E4" s="68">
        <v>2</v>
      </c>
      <c r="F4" s="69">
        <v>21017</v>
      </c>
      <c r="G4" s="68">
        <v>0</v>
      </c>
      <c r="H4" s="69">
        <v>235817</v>
      </c>
      <c r="I4" s="68">
        <v>0</v>
      </c>
      <c r="J4" s="68">
        <v>96</v>
      </c>
      <c r="K4" s="68">
        <v>0</v>
      </c>
      <c r="L4" s="69">
        <v>308.81599999999997</v>
      </c>
      <c r="M4" s="69">
        <v>29.3</v>
      </c>
      <c r="N4" s="70">
        <v>0</v>
      </c>
      <c r="O4" s="71">
        <v>23514</v>
      </c>
      <c r="P4" s="58">
        <f t="shared" ref="P4:P33" si="2">F5-F4</f>
        <v>23514</v>
      </c>
      <c r="Q4" s="38">
        <v>2</v>
      </c>
      <c r="R4" s="72">
        <f t="shared" ref="R4:R33" si="3">S4/4.1868</f>
        <v>8445.3186157208384</v>
      </c>
      <c r="S4" s="73">
        <f>'Mérida oeste'!F7*1000000</f>
        <v>35358.859980300003</v>
      </c>
      <c r="T4" s="74">
        <f>R4*0.11237</f>
        <v>949.00045284855059</v>
      </c>
      <c r="U4" s="61"/>
      <c r="V4" s="74">
        <f t="shared" ref="V4:V33" si="4">O4</f>
        <v>23514</v>
      </c>
      <c r="W4" s="75">
        <f>V4*35.31467</f>
        <v>830389.15038000001</v>
      </c>
      <c r="X4" s="61"/>
      <c r="Y4" s="76">
        <f>V4*R4/1000000</f>
        <v>198.58322193005978</v>
      </c>
      <c r="Z4" s="73">
        <f>S4*V4/1000000</f>
        <v>831.42823357677423</v>
      </c>
      <c r="AA4" s="74">
        <f>W4*T4/1000000</f>
        <v>788.03967975114324</v>
      </c>
      <c r="AE4" s="121" t="str">
        <f t="shared" ref="AE4:AE34" si="5">RIGHT(F4,6)</f>
        <v>21017</v>
      </c>
      <c r="AF4" s="142"/>
      <c r="AG4" s="143"/>
      <c r="AH4" s="144"/>
      <c r="AI4" s="145">
        <f t="shared" si="0"/>
        <v>21017</v>
      </c>
      <c r="AJ4" s="146">
        <f t="shared" ref="AJ4:AJ34" si="6">(AI4-AH4)</f>
        <v>21017</v>
      </c>
      <c r="AK4" s="122"/>
      <c r="AL4" s="138">
        <f t="shared" ref="AL4:AM33" si="7">AH5-AH4</f>
        <v>0</v>
      </c>
      <c r="AM4" s="147">
        <f t="shared" si="7"/>
        <v>23514</v>
      </c>
      <c r="AN4" s="148">
        <f t="shared" ref="AN4:AN33" si="8">(AM4-AL4)</f>
        <v>23514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2013</v>
      </c>
      <c r="D5" s="68">
        <v>10</v>
      </c>
      <c r="E5" s="68">
        <v>3</v>
      </c>
      <c r="F5" s="69">
        <v>44531</v>
      </c>
      <c r="G5" s="68">
        <v>0</v>
      </c>
      <c r="H5" s="69">
        <v>236915</v>
      </c>
      <c r="I5" s="68">
        <v>0</v>
      </c>
      <c r="J5" s="68">
        <v>96</v>
      </c>
      <c r="K5" s="68">
        <v>0</v>
      </c>
      <c r="L5" s="69">
        <v>303.91669999999999</v>
      </c>
      <c r="M5" s="69">
        <v>28.9</v>
      </c>
      <c r="N5" s="70">
        <v>0</v>
      </c>
      <c r="O5" s="71">
        <v>30088</v>
      </c>
      <c r="P5" s="58">
        <f t="shared" si="2"/>
        <v>30088</v>
      </c>
      <c r="Q5" s="38">
        <v>3</v>
      </c>
      <c r="R5" s="72">
        <f t="shared" si="3"/>
        <v>8509.6304260533107</v>
      </c>
      <c r="S5" s="73">
        <f>'Mérida oeste'!F8*1000000</f>
        <v>35628.120667800002</v>
      </c>
      <c r="T5" s="74">
        <f t="shared" ref="T5:T33" si="9">R5*0.11237</f>
        <v>956.22717097561053</v>
      </c>
      <c r="U5" s="61"/>
      <c r="V5" s="74">
        <f t="shared" si="4"/>
        <v>30088</v>
      </c>
      <c r="W5" s="75">
        <f t="shared" ref="W5:W33" si="10">V5*35.31467</f>
        <v>1062547.7909599999</v>
      </c>
      <c r="X5" s="61"/>
      <c r="Y5" s="76">
        <f t="shared" ref="Y5:Y33" si="11">V5*R5/1000000</f>
        <v>256.03776025909201</v>
      </c>
      <c r="Z5" s="73">
        <f t="shared" ref="Z5:Z33" si="12">S5*V5/1000000</f>
        <v>1071.9788946527665</v>
      </c>
      <c r="AA5" s="74">
        <f t="shared" ref="AA5:AA33" si="13">W5*T5/1000000</f>
        <v>1016.0370681760651</v>
      </c>
      <c r="AE5" s="121" t="str">
        <f t="shared" si="5"/>
        <v>44531</v>
      </c>
      <c r="AF5" s="142"/>
      <c r="AG5" s="143"/>
      <c r="AH5" s="144"/>
      <c r="AI5" s="145">
        <f t="shared" si="0"/>
        <v>44531</v>
      </c>
      <c r="AJ5" s="146">
        <f t="shared" si="6"/>
        <v>44531</v>
      </c>
      <c r="AK5" s="122"/>
      <c r="AL5" s="138">
        <f t="shared" si="7"/>
        <v>0</v>
      </c>
      <c r="AM5" s="147">
        <f t="shared" si="7"/>
        <v>30088</v>
      </c>
      <c r="AN5" s="148">
        <f t="shared" si="8"/>
        <v>30088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2013</v>
      </c>
      <c r="D6" s="68">
        <v>10</v>
      </c>
      <c r="E6" s="68">
        <v>4</v>
      </c>
      <c r="F6" s="69">
        <v>74619</v>
      </c>
      <c r="G6" s="68">
        <v>0</v>
      </c>
      <c r="H6" s="69">
        <v>238324</v>
      </c>
      <c r="I6" s="68">
        <v>0</v>
      </c>
      <c r="J6" s="68">
        <v>96</v>
      </c>
      <c r="K6" s="68">
        <v>0</v>
      </c>
      <c r="L6" s="69">
        <v>302.10899999999998</v>
      </c>
      <c r="M6" s="69">
        <v>28.4</v>
      </c>
      <c r="N6" s="70">
        <v>0</v>
      </c>
      <c r="O6" s="71">
        <v>31114</v>
      </c>
      <c r="P6" s="58">
        <f t="shared" si="2"/>
        <v>31114</v>
      </c>
      <c r="Q6" s="38">
        <v>4</v>
      </c>
      <c r="R6" s="72">
        <f t="shared" si="3"/>
        <v>8525.1498818668206</v>
      </c>
      <c r="S6" s="73">
        <f>'Mérida oeste'!F9*1000000</f>
        <v>35693.0975254</v>
      </c>
      <c r="T6" s="74">
        <f t="shared" si="9"/>
        <v>957.9710922253746</v>
      </c>
      <c r="U6" s="61"/>
      <c r="V6" s="74">
        <f t="shared" si="4"/>
        <v>31114</v>
      </c>
      <c r="W6" s="75">
        <f t="shared" si="10"/>
        <v>1098780.6423800001</v>
      </c>
      <c r="X6" s="61"/>
      <c r="Y6" s="76">
        <f t="shared" si="11"/>
        <v>265.25151342440427</v>
      </c>
      <c r="Z6" s="73">
        <f t="shared" si="12"/>
        <v>1110.5550364052956</v>
      </c>
      <c r="AA6" s="74">
        <f t="shared" si="13"/>
        <v>1052.6000920968675</v>
      </c>
      <c r="AE6" s="121" t="str">
        <f t="shared" si="5"/>
        <v>74619</v>
      </c>
      <c r="AF6" s="142"/>
      <c r="AG6" s="143"/>
      <c r="AH6" s="144"/>
      <c r="AI6" s="145">
        <f t="shared" si="0"/>
        <v>74619</v>
      </c>
      <c r="AJ6" s="146">
        <f t="shared" si="6"/>
        <v>74619</v>
      </c>
      <c r="AK6" s="122"/>
      <c r="AL6" s="138">
        <f t="shared" si="7"/>
        <v>0</v>
      </c>
      <c r="AM6" s="147">
        <f t="shared" si="7"/>
        <v>31114</v>
      </c>
      <c r="AN6" s="148">
        <f t="shared" si="8"/>
        <v>31114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2013</v>
      </c>
      <c r="D7" s="68">
        <v>10</v>
      </c>
      <c r="E7" s="68">
        <v>5</v>
      </c>
      <c r="F7" s="69">
        <v>105733</v>
      </c>
      <c r="G7" s="68">
        <v>0</v>
      </c>
      <c r="H7" s="69">
        <v>239773</v>
      </c>
      <c r="I7" s="68">
        <v>0</v>
      </c>
      <c r="J7" s="68">
        <v>96</v>
      </c>
      <c r="K7" s="68">
        <v>0</v>
      </c>
      <c r="L7" s="69">
        <v>304.19729999999998</v>
      </c>
      <c r="M7" s="69">
        <v>29.3</v>
      </c>
      <c r="N7" s="70">
        <v>0</v>
      </c>
      <c r="O7" s="71">
        <v>30715</v>
      </c>
      <c r="P7" s="58">
        <f t="shared" si="2"/>
        <v>30715</v>
      </c>
      <c r="Q7" s="38">
        <v>5</v>
      </c>
      <c r="R7" s="72">
        <f t="shared" si="3"/>
        <v>8394.170824448267</v>
      </c>
      <c r="S7" s="73">
        <f>'Mérida oeste'!F10*1000000</f>
        <v>35144.714407800006</v>
      </c>
      <c r="T7" s="74">
        <f t="shared" si="9"/>
        <v>943.25297554325175</v>
      </c>
      <c r="U7" s="61"/>
      <c r="V7" s="74">
        <f t="shared" si="4"/>
        <v>30715</v>
      </c>
      <c r="W7" s="75">
        <f t="shared" si="10"/>
        <v>1084690.0890500001</v>
      </c>
      <c r="X7" s="61"/>
      <c r="Y7" s="76">
        <f t="shared" si="11"/>
        <v>257.82695687292852</v>
      </c>
      <c r="Z7" s="73">
        <f t="shared" si="12"/>
        <v>1079.4699030355771</v>
      </c>
      <c r="AA7" s="74">
        <f t="shared" si="13"/>
        <v>1023.1371540386872</v>
      </c>
      <c r="AE7" s="121" t="str">
        <f t="shared" si="5"/>
        <v>105733</v>
      </c>
      <c r="AF7" s="142"/>
      <c r="AG7" s="143"/>
      <c r="AH7" s="144"/>
      <c r="AI7" s="145">
        <f t="shared" si="0"/>
        <v>105733</v>
      </c>
      <c r="AJ7" s="146">
        <f t="shared" si="6"/>
        <v>105733</v>
      </c>
      <c r="AK7" s="122"/>
      <c r="AL7" s="138">
        <f t="shared" si="7"/>
        <v>0</v>
      </c>
      <c r="AM7" s="147">
        <f t="shared" si="7"/>
        <v>30715</v>
      </c>
      <c r="AN7" s="148">
        <f t="shared" si="8"/>
        <v>30715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2013</v>
      </c>
      <c r="D8" s="68">
        <v>10</v>
      </c>
      <c r="E8" s="68">
        <v>6</v>
      </c>
      <c r="F8" s="69">
        <v>136448</v>
      </c>
      <c r="G8" s="68">
        <v>0</v>
      </c>
      <c r="H8" s="69">
        <v>241199</v>
      </c>
      <c r="I8" s="68">
        <v>0</v>
      </c>
      <c r="J8" s="68">
        <v>96</v>
      </c>
      <c r="K8" s="68">
        <v>0</v>
      </c>
      <c r="L8" s="69">
        <v>305.82859999999999</v>
      </c>
      <c r="M8" s="69">
        <v>29.5</v>
      </c>
      <c r="N8" s="70">
        <v>0</v>
      </c>
      <c r="O8" s="71">
        <v>31261</v>
      </c>
      <c r="P8" s="58">
        <f t="shared" si="2"/>
        <v>31261</v>
      </c>
      <c r="Q8" s="38">
        <v>6</v>
      </c>
      <c r="R8" s="72">
        <f t="shared" si="3"/>
        <v>8541.3363827266639</v>
      </c>
      <c r="S8" s="73">
        <f>'Mérida oeste'!F11*1000000</f>
        <v>35760.867167199998</v>
      </c>
      <c r="T8" s="74">
        <f t="shared" si="9"/>
        <v>959.78996932699522</v>
      </c>
      <c r="U8" s="61"/>
      <c r="V8" s="74">
        <f t="shared" si="4"/>
        <v>31261</v>
      </c>
      <c r="W8" s="75">
        <f t="shared" si="10"/>
        <v>1103971.8988699999</v>
      </c>
      <c r="X8" s="61"/>
      <c r="Y8" s="76">
        <f t="shared" si="11"/>
        <v>267.01071666041827</v>
      </c>
      <c r="Z8" s="73">
        <f t="shared" si="12"/>
        <v>1117.9204685138393</v>
      </c>
      <c r="AA8" s="74">
        <f t="shared" si="13"/>
        <v>1059.5811549543018</v>
      </c>
      <c r="AE8" s="121" t="str">
        <f t="shared" si="5"/>
        <v>136448</v>
      </c>
      <c r="AF8" s="142"/>
      <c r="AG8" s="143"/>
      <c r="AH8" s="144"/>
      <c r="AI8" s="145">
        <f t="shared" si="0"/>
        <v>136448</v>
      </c>
      <c r="AJ8" s="146">
        <f t="shared" si="6"/>
        <v>136448</v>
      </c>
      <c r="AK8" s="122"/>
      <c r="AL8" s="138">
        <f t="shared" si="7"/>
        <v>0</v>
      </c>
      <c r="AM8" s="147">
        <f t="shared" si="7"/>
        <v>31261</v>
      </c>
      <c r="AN8" s="148">
        <f t="shared" si="8"/>
        <v>31261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2013</v>
      </c>
      <c r="D9" s="68">
        <v>10</v>
      </c>
      <c r="E9" s="68">
        <v>7</v>
      </c>
      <c r="F9" s="69">
        <v>167709</v>
      </c>
      <c r="G9" s="68">
        <v>0</v>
      </c>
      <c r="H9" s="69">
        <v>242647</v>
      </c>
      <c r="I9" s="68">
        <v>0</v>
      </c>
      <c r="J9" s="68">
        <v>96</v>
      </c>
      <c r="K9" s="68">
        <v>0</v>
      </c>
      <c r="L9" s="69">
        <v>306.27339999999998</v>
      </c>
      <c r="M9" s="69">
        <v>29.1</v>
      </c>
      <c r="N9" s="70">
        <v>0</v>
      </c>
      <c r="O9" s="71">
        <v>32630</v>
      </c>
      <c r="P9" s="58">
        <f t="shared" si="2"/>
        <v>32630</v>
      </c>
      <c r="Q9" s="38">
        <v>7</v>
      </c>
      <c r="R9" s="72">
        <f t="shared" si="3"/>
        <v>8567.2243980844578</v>
      </c>
      <c r="S9" s="73">
        <f>'Mérida oeste'!F12*1000000</f>
        <v>35869.255109900005</v>
      </c>
      <c r="T9" s="74">
        <f t="shared" si="9"/>
        <v>962.69900561275051</v>
      </c>
      <c r="U9" s="61"/>
      <c r="V9" s="74">
        <f t="shared" si="4"/>
        <v>32630</v>
      </c>
      <c r="W9" s="75">
        <f t="shared" si="10"/>
        <v>1152317.6821000001</v>
      </c>
      <c r="X9" s="61"/>
      <c r="Y9" s="76">
        <f t="shared" si="11"/>
        <v>279.54853210949585</v>
      </c>
      <c r="Z9" s="73">
        <f t="shared" si="12"/>
        <v>1170.4137942360373</v>
      </c>
      <c r="AA9" s="74">
        <f t="shared" si="13"/>
        <v>1109.3350867076597</v>
      </c>
      <c r="AE9" s="121" t="str">
        <f t="shared" si="5"/>
        <v>167709</v>
      </c>
      <c r="AF9" s="142"/>
      <c r="AG9" s="143"/>
      <c r="AH9" s="144"/>
      <c r="AI9" s="145">
        <f t="shared" si="0"/>
        <v>167709</v>
      </c>
      <c r="AJ9" s="146">
        <f t="shared" si="6"/>
        <v>167709</v>
      </c>
      <c r="AK9" s="122"/>
      <c r="AL9" s="138">
        <f t="shared" si="7"/>
        <v>0</v>
      </c>
      <c r="AM9" s="147">
        <f t="shared" si="7"/>
        <v>32630</v>
      </c>
      <c r="AN9" s="148">
        <f t="shared" si="8"/>
        <v>32630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2013</v>
      </c>
      <c r="D10" s="68">
        <v>10</v>
      </c>
      <c r="E10" s="68">
        <v>8</v>
      </c>
      <c r="F10" s="69">
        <v>200339</v>
      </c>
      <c r="G10" s="68">
        <v>0</v>
      </c>
      <c r="H10" s="69">
        <v>244167</v>
      </c>
      <c r="I10" s="68">
        <v>0</v>
      </c>
      <c r="J10" s="68">
        <v>96</v>
      </c>
      <c r="K10" s="68">
        <v>0</v>
      </c>
      <c r="L10" s="69">
        <v>303.5951</v>
      </c>
      <c r="M10" s="69">
        <v>28.1</v>
      </c>
      <c r="N10" s="70">
        <v>0</v>
      </c>
      <c r="O10" s="71">
        <v>32929</v>
      </c>
      <c r="P10" s="58">
        <f t="shared" si="2"/>
        <v>32929</v>
      </c>
      <c r="Q10" s="38">
        <v>8</v>
      </c>
      <c r="R10" s="72">
        <f t="shared" si="3"/>
        <v>8615.7294317378437</v>
      </c>
      <c r="S10" s="73">
        <f>'Mérida oeste'!F13*1000000</f>
        <v>36072.335984800004</v>
      </c>
      <c r="T10" s="74">
        <f t="shared" si="9"/>
        <v>968.14951624438152</v>
      </c>
      <c r="U10" s="61"/>
      <c r="V10" s="74">
        <f t="shared" si="4"/>
        <v>32929</v>
      </c>
      <c r="W10" s="75">
        <f t="shared" si="10"/>
        <v>1162876.7684299999</v>
      </c>
      <c r="X10" s="61"/>
      <c r="Y10" s="76">
        <f t="shared" si="11"/>
        <v>283.70735445769549</v>
      </c>
      <c r="Z10" s="73">
        <f t="shared" si="12"/>
        <v>1187.8259516434794</v>
      </c>
      <c r="AA10" s="74">
        <f t="shared" si="13"/>
        <v>1125.8385808073342</v>
      </c>
      <c r="AE10" s="121" t="str">
        <f t="shared" si="5"/>
        <v>200339</v>
      </c>
      <c r="AF10" s="142"/>
      <c r="AG10" s="143"/>
      <c r="AH10" s="144"/>
      <c r="AI10" s="145">
        <f t="shared" si="0"/>
        <v>200339</v>
      </c>
      <c r="AJ10" s="146">
        <f t="shared" si="6"/>
        <v>200339</v>
      </c>
      <c r="AK10" s="122"/>
      <c r="AL10" s="138">
        <f t="shared" si="7"/>
        <v>0</v>
      </c>
      <c r="AM10" s="147">
        <f t="shared" si="7"/>
        <v>32929</v>
      </c>
      <c r="AN10" s="148">
        <f t="shared" si="8"/>
        <v>32929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2013</v>
      </c>
      <c r="D11" s="68">
        <v>10</v>
      </c>
      <c r="E11" s="68">
        <v>9</v>
      </c>
      <c r="F11" s="69">
        <v>233268</v>
      </c>
      <c r="G11" s="68">
        <v>0</v>
      </c>
      <c r="H11" s="69">
        <v>245683</v>
      </c>
      <c r="I11" s="68">
        <v>0</v>
      </c>
      <c r="J11" s="68">
        <v>96</v>
      </c>
      <c r="K11" s="68">
        <v>0</v>
      </c>
      <c r="L11" s="69">
        <v>304.24380000000002</v>
      </c>
      <c r="M11" s="69">
        <v>27.3</v>
      </c>
      <c r="N11" s="70">
        <v>0</v>
      </c>
      <c r="O11" s="71">
        <v>32867</v>
      </c>
      <c r="P11" s="58">
        <f t="shared" si="2"/>
        <v>32867</v>
      </c>
      <c r="Q11" s="38">
        <v>9</v>
      </c>
      <c r="R11" s="77">
        <f t="shared" si="3"/>
        <v>8622.1015558660565</v>
      </c>
      <c r="S11" s="73">
        <f>'Mérida oeste'!F14*1000000</f>
        <v>36099.014794100003</v>
      </c>
      <c r="T11" s="74">
        <f t="shared" si="9"/>
        <v>968.86555183266876</v>
      </c>
      <c r="V11" s="78">
        <f t="shared" si="4"/>
        <v>32867</v>
      </c>
      <c r="W11" s="79">
        <f t="shared" si="10"/>
        <v>1160687.2588899999</v>
      </c>
      <c r="Y11" s="76">
        <f t="shared" si="11"/>
        <v>283.38261183664963</v>
      </c>
      <c r="Z11" s="73">
        <f t="shared" si="12"/>
        <v>1186.4663192376847</v>
      </c>
      <c r="AA11" s="74">
        <f t="shared" si="13"/>
        <v>1124.5499015896075</v>
      </c>
      <c r="AE11" s="121" t="str">
        <f t="shared" si="5"/>
        <v>233268</v>
      </c>
      <c r="AF11" s="142"/>
      <c r="AG11" s="143"/>
      <c r="AH11" s="144"/>
      <c r="AI11" s="145">
        <f t="shared" si="0"/>
        <v>233268</v>
      </c>
      <c r="AJ11" s="146">
        <f t="shared" si="6"/>
        <v>233268</v>
      </c>
      <c r="AK11" s="122"/>
      <c r="AL11" s="138">
        <f t="shared" si="7"/>
        <v>0</v>
      </c>
      <c r="AM11" s="147">
        <f t="shared" si="7"/>
        <v>32867</v>
      </c>
      <c r="AN11" s="148">
        <f t="shared" si="8"/>
        <v>32867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2013</v>
      </c>
      <c r="D12" s="68">
        <v>10</v>
      </c>
      <c r="E12" s="68">
        <v>10</v>
      </c>
      <c r="F12" s="69">
        <v>266135</v>
      </c>
      <c r="G12" s="68">
        <v>0</v>
      </c>
      <c r="H12" s="69">
        <v>247199</v>
      </c>
      <c r="I12" s="68">
        <v>0</v>
      </c>
      <c r="J12" s="68">
        <v>96</v>
      </c>
      <c r="K12" s="68">
        <v>0</v>
      </c>
      <c r="L12" s="69">
        <v>303.72120000000001</v>
      </c>
      <c r="M12" s="69">
        <v>27.3</v>
      </c>
      <c r="N12" s="70">
        <v>0</v>
      </c>
      <c r="O12" s="71">
        <v>32119</v>
      </c>
      <c r="P12" s="58">
        <f t="shared" si="2"/>
        <v>32119</v>
      </c>
      <c r="Q12" s="38">
        <v>10</v>
      </c>
      <c r="R12" s="77">
        <f t="shared" si="3"/>
        <v>8631.0123980844564</v>
      </c>
      <c r="S12" s="73">
        <f>'Mérida oeste'!F15*1000000</f>
        <v>36136.322708300002</v>
      </c>
      <c r="T12" s="74">
        <f t="shared" si="9"/>
        <v>969.8668631727503</v>
      </c>
      <c r="V12" s="78">
        <f t="shared" si="4"/>
        <v>32119</v>
      </c>
      <c r="W12" s="79">
        <f t="shared" si="10"/>
        <v>1134271.88573</v>
      </c>
      <c r="Y12" s="76">
        <f t="shared" si="11"/>
        <v>277.21948721407466</v>
      </c>
      <c r="Z12" s="73">
        <f t="shared" si="12"/>
        <v>1160.6625490678878</v>
      </c>
      <c r="AA12" s="74">
        <f t="shared" si="13"/>
        <v>1100.0927157979954</v>
      </c>
      <c r="AE12" s="121" t="str">
        <f t="shared" si="5"/>
        <v>266135</v>
      </c>
      <c r="AF12" s="142"/>
      <c r="AG12" s="143"/>
      <c r="AH12" s="144"/>
      <c r="AI12" s="145">
        <f t="shared" si="0"/>
        <v>266135</v>
      </c>
      <c r="AJ12" s="146">
        <f t="shared" si="6"/>
        <v>266135</v>
      </c>
      <c r="AK12" s="122"/>
      <c r="AL12" s="138">
        <f t="shared" si="7"/>
        <v>0</v>
      </c>
      <c r="AM12" s="147">
        <f t="shared" si="7"/>
        <v>32119</v>
      </c>
      <c r="AN12" s="148">
        <f t="shared" si="8"/>
        <v>32119</v>
      </c>
      <c r="AO12" s="149">
        <f t="shared" si="1"/>
        <v>1</v>
      </c>
      <c r="AP12" s="122"/>
    </row>
    <row r="13" spans="1:42" x14ac:dyDescent="0.2">
      <c r="A13" s="66">
        <v>227</v>
      </c>
      <c r="B13" s="67">
        <v>0.375</v>
      </c>
      <c r="C13" s="68">
        <v>2013</v>
      </c>
      <c r="D13" s="68">
        <v>10</v>
      </c>
      <c r="E13" s="68">
        <v>11</v>
      </c>
      <c r="F13" s="69">
        <v>298254</v>
      </c>
      <c r="G13" s="68">
        <v>0</v>
      </c>
      <c r="H13" s="69">
        <v>248791</v>
      </c>
      <c r="I13" s="68">
        <v>0</v>
      </c>
      <c r="J13" s="68">
        <v>96</v>
      </c>
      <c r="K13" s="68">
        <v>0</v>
      </c>
      <c r="L13" s="69">
        <v>284.6191</v>
      </c>
      <c r="M13" s="69">
        <v>28.5</v>
      </c>
      <c r="N13" s="70">
        <v>0</v>
      </c>
      <c r="O13" s="71">
        <v>31522</v>
      </c>
      <c r="P13" s="58">
        <f t="shared" si="2"/>
        <v>31522</v>
      </c>
      <c r="Q13" s="38">
        <v>11</v>
      </c>
      <c r="R13" s="77">
        <f t="shared" si="3"/>
        <v>8641.9888629502257</v>
      </c>
      <c r="S13" s="73">
        <f>'Mérida oeste'!F16*1000000</f>
        <v>36182.278971400003</v>
      </c>
      <c r="T13" s="74">
        <f t="shared" si="9"/>
        <v>971.10028852971686</v>
      </c>
      <c r="V13" s="78">
        <f t="shared" si="4"/>
        <v>31522</v>
      </c>
      <c r="W13" s="79">
        <f t="shared" si="10"/>
        <v>1113189.02774</v>
      </c>
      <c r="Y13" s="76">
        <f t="shared" si="11"/>
        <v>272.412772937917</v>
      </c>
      <c r="Z13" s="73">
        <f t="shared" si="12"/>
        <v>1140.537797736471</v>
      </c>
      <c r="AA13" s="74">
        <f t="shared" si="13"/>
        <v>1081.018186026429</v>
      </c>
      <c r="AE13" s="121" t="str">
        <f t="shared" si="5"/>
        <v>298254</v>
      </c>
      <c r="AF13" s="142"/>
      <c r="AG13" s="143"/>
      <c r="AH13" s="144"/>
      <c r="AI13" s="145">
        <f t="shared" si="0"/>
        <v>298254</v>
      </c>
      <c r="AJ13" s="146">
        <f t="shared" si="6"/>
        <v>298254</v>
      </c>
      <c r="AK13" s="122"/>
      <c r="AL13" s="138">
        <f t="shared" si="7"/>
        <v>0</v>
      </c>
      <c r="AM13" s="147">
        <f t="shared" si="7"/>
        <v>31522</v>
      </c>
      <c r="AN13" s="148">
        <f t="shared" si="8"/>
        <v>31522</v>
      </c>
      <c r="AO13" s="149">
        <f t="shared" si="1"/>
        <v>1</v>
      </c>
      <c r="AP13" s="122"/>
    </row>
    <row r="14" spans="1:42" x14ac:dyDescent="0.2">
      <c r="A14" s="66">
        <v>227</v>
      </c>
      <c r="B14" s="67">
        <v>0.375</v>
      </c>
      <c r="C14" s="68">
        <v>2013</v>
      </c>
      <c r="D14" s="68">
        <v>10</v>
      </c>
      <c r="E14" s="68">
        <v>12</v>
      </c>
      <c r="F14" s="69">
        <v>329776</v>
      </c>
      <c r="G14" s="68">
        <v>0</v>
      </c>
      <c r="H14" s="69">
        <v>250273</v>
      </c>
      <c r="I14" s="68">
        <v>0</v>
      </c>
      <c r="J14" s="68">
        <v>96</v>
      </c>
      <c r="K14" s="68">
        <v>0</v>
      </c>
      <c r="L14" s="69">
        <v>299.81450000000001</v>
      </c>
      <c r="M14" s="69">
        <v>28.6</v>
      </c>
      <c r="N14" s="70">
        <v>0</v>
      </c>
      <c r="O14" s="71">
        <v>31348</v>
      </c>
      <c r="P14" s="58">
        <f t="shared" si="2"/>
        <v>31348</v>
      </c>
      <c r="Q14" s="38">
        <v>12</v>
      </c>
      <c r="R14" s="77">
        <f t="shared" si="3"/>
        <v>8593.7416036830036</v>
      </c>
      <c r="S14" s="73">
        <f>'Mérida oeste'!F17*1000000</f>
        <v>35980.277346299998</v>
      </c>
      <c r="T14" s="74">
        <f t="shared" si="9"/>
        <v>965.67874400585913</v>
      </c>
      <c r="V14" s="78">
        <f t="shared" si="4"/>
        <v>31348</v>
      </c>
      <c r="W14" s="79">
        <f t="shared" si="10"/>
        <v>1107044.27516</v>
      </c>
      <c r="Y14" s="76">
        <f t="shared" si="11"/>
        <v>269.39661179225482</v>
      </c>
      <c r="Z14" s="73">
        <f t="shared" si="12"/>
        <v>1127.9097342518123</v>
      </c>
      <c r="AA14" s="74">
        <f t="shared" si="13"/>
        <v>1069.0491251953854</v>
      </c>
      <c r="AE14" s="121" t="str">
        <f t="shared" si="5"/>
        <v>329776</v>
      </c>
      <c r="AF14" s="142"/>
      <c r="AG14" s="143"/>
      <c r="AH14" s="144"/>
      <c r="AI14" s="145">
        <f t="shared" si="0"/>
        <v>329776</v>
      </c>
      <c r="AJ14" s="146">
        <f t="shared" si="6"/>
        <v>329776</v>
      </c>
      <c r="AK14" s="122"/>
      <c r="AL14" s="138">
        <f t="shared" si="7"/>
        <v>0</v>
      </c>
      <c r="AM14" s="147">
        <f t="shared" si="7"/>
        <v>31348</v>
      </c>
      <c r="AN14" s="148">
        <f t="shared" si="8"/>
        <v>31348</v>
      </c>
      <c r="AO14" s="149">
        <f t="shared" si="1"/>
        <v>1</v>
      </c>
      <c r="AP14" s="122"/>
    </row>
    <row r="15" spans="1:42" x14ac:dyDescent="0.2">
      <c r="A15" s="66">
        <v>227</v>
      </c>
      <c r="B15" s="67">
        <v>0.375</v>
      </c>
      <c r="C15" s="68">
        <v>2013</v>
      </c>
      <c r="D15" s="68">
        <v>10</v>
      </c>
      <c r="E15" s="68">
        <v>13</v>
      </c>
      <c r="F15" s="69">
        <v>361124</v>
      </c>
      <c r="G15" s="68">
        <v>0</v>
      </c>
      <c r="H15" s="69">
        <v>251725</v>
      </c>
      <c r="I15" s="68">
        <v>0</v>
      </c>
      <c r="J15" s="68">
        <v>96</v>
      </c>
      <c r="K15" s="68">
        <v>0</v>
      </c>
      <c r="L15" s="69">
        <v>303.95460000000003</v>
      </c>
      <c r="M15" s="69">
        <v>28.5</v>
      </c>
      <c r="N15" s="70">
        <v>0</v>
      </c>
      <c r="O15" s="71">
        <v>29467</v>
      </c>
      <c r="P15" s="58">
        <f t="shared" si="2"/>
        <v>29467</v>
      </c>
      <c r="Q15" s="38">
        <v>13</v>
      </c>
      <c r="R15" s="77">
        <f t="shared" si="3"/>
        <v>8447.0692306773672</v>
      </c>
      <c r="S15" s="73">
        <f>'Mérida oeste'!F18*1000000</f>
        <v>35366.189455</v>
      </c>
      <c r="T15" s="74">
        <f t="shared" si="9"/>
        <v>949.1971694512157</v>
      </c>
      <c r="V15" s="78">
        <f t="shared" si="4"/>
        <v>29467</v>
      </c>
      <c r="W15" s="79">
        <f t="shared" si="10"/>
        <v>1040617.38089</v>
      </c>
      <c r="Y15" s="76">
        <f t="shared" si="11"/>
        <v>248.90978902036997</v>
      </c>
      <c r="Z15" s="73">
        <f t="shared" si="12"/>
        <v>1042.135504670485</v>
      </c>
      <c r="AA15" s="74">
        <f t="shared" si="13"/>
        <v>987.75107242252568</v>
      </c>
      <c r="AE15" s="121" t="str">
        <f t="shared" si="5"/>
        <v>361124</v>
      </c>
      <c r="AF15" s="142"/>
      <c r="AG15" s="143"/>
      <c r="AH15" s="144"/>
      <c r="AI15" s="145">
        <f t="shared" si="0"/>
        <v>361124</v>
      </c>
      <c r="AJ15" s="146">
        <f t="shared" si="6"/>
        <v>361124</v>
      </c>
      <c r="AK15" s="122"/>
      <c r="AL15" s="138">
        <f t="shared" si="7"/>
        <v>0</v>
      </c>
      <c r="AM15" s="147">
        <f t="shared" si="7"/>
        <v>29467</v>
      </c>
      <c r="AN15" s="148">
        <f t="shared" si="8"/>
        <v>29467</v>
      </c>
      <c r="AO15" s="149">
        <f t="shared" si="1"/>
        <v>1</v>
      </c>
      <c r="AP15" s="122"/>
    </row>
    <row r="16" spans="1:42" x14ac:dyDescent="0.2">
      <c r="A16" s="66">
        <v>227</v>
      </c>
      <c r="B16" s="67">
        <v>0.375</v>
      </c>
      <c r="C16" s="68">
        <v>2013</v>
      </c>
      <c r="D16" s="68">
        <v>10</v>
      </c>
      <c r="E16" s="68">
        <v>14</v>
      </c>
      <c r="F16" s="69">
        <v>390591</v>
      </c>
      <c r="G16" s="68">
        <v>0</v>
      </c>
      <c r="H16" s="69">
        <v>253077</v>
      </c>
      <c r="I16" s="68">
        <v>0</v>
      </c>
      <c r="J16" s="68">
        <v>96</v>
      </c>
      <c r="K16" s="68">
        <v>0</v>
      </c>
      <c r="L16" s="69">
        <v>305.82499999999999</v>
      </c>
      <c r="M16" s="69">
        <v>27.2</v>
      </c>
      <c r="N16" s="70">
        <v>0</v>
      </c>
      <c r="O16" s="71">
        <v>18042</v>
      </c>
      <c r="P16" s="58">
        <f t="shared" si="2"/>
        <v>18042</v>
      </c>
      <c r="Q16" s="38">
        <v>14</v>
      </c>
      <c r="R16" s="77">
        <f t="shared" si="3"/>
        <v>8591.9157696331331</v>
      </c>
      <c r="S16" s="73">
        <f>'Mérida oeste'!F19*1000000</f>
        <v>35972.6329443</v>
      </c>
      <c r="T16" s="74">
        <f t="shared" si="9"/>
        <v>965.47357503367516</v>
      </c>
      <c r="V16" s="78">
        <f t="shared" si="4"/>
        <v>18042</v>
      </c>
      <c r="W16" s="79">
        <f t="shared" si="10"/>
        <v>637147.27613999997</v>
      </c>
      <c r="Y16" s="76">
        <f t="shared" si="11"/>
        <v>155.01534431572097</v>
      </c>
      <c r="Z16" s="73">
        <f t="shared" si="12"/>
        <v>649.01824358106069</v>
      </c>
      <c r="AA16" s="74">
        <f t="shared" si="13"/>
        <v>615.14885851785402</v>
      </c>
      <c r="AE16" s="121" t="str">
        <f t="shared" si="5"/>
        <v>390591</v>
      </c>
      <c r="AF16" s="142"/>
      <c r="AG16" s="143"/>
      <c r="AH16" s="144"/>
      <c r="AI16" s="145">
        <f t="shared" si="0"/>
        <v>390591</v>
      </c>
      <c r="AJ16" s="146">
        <f t="shared" si="6"/>
        <v>390591</v>
      </c>
      <c r="AK16" s="122"/>
      <c r="AL16" s="138">
        <f t="shared" si="7"/>
        <v>0</v>
      </c>
      <c r="AM16" s="147">
        <f t="shared" si="7"/>
        <v>18042</v>
      </c>
      <c r="AN16" s="148">
        <f t="shared" si="8"/>
        <v>18042</v>
      </c>
      <c r="AO16" s="149">
        <f t="shared" si="1"/>
        <v>1</v>
      </c>
      <c r="AP16" s="122"/>
    </row>
    <row r="17" spans="1:42" x14ac:dyDescent="0.2">
      <c r="A17" s="66">
        <v>227</v>
      </c>
      <c r="B17" s="67">
        <v>0.375</v>
      </c>
      <c r="C17" s="68">
        <v>2013</v>
      </c>
      <c r="D17" s="68">
        <v>10</v>
      </c>
      <c r="E17" s="68">
        <v>15</v>
      </c>
      <c r="F17" s="69">
        <v>408633</v>
      </c>
      <c r="G17" s="68">
        <v>0</v>
      </c>
      <c r="H17" s="69">
        <v>253888</v>
      </c>
      <c r="I17" s="68">
        <v>0</v>
      </c>
      <c r="J17" s="68">
        <v>96</v>
      </c>
      <c r="K17" s="68">
        <v>0</v>
      </c>
      <c r="L17" s="69">
        <v>310.6361</v>
      </c>
      <c r="M17" s="69">
        <v>26.7</v>
      </c>
      <c r="N17" s="70">
        <v>0</v>
      </c>
      <c r="O17" s="71">
        <v>33070</v>
      </c>
      <c r="P17" s="58">
        <f t="shared" si="2"/>
        <v>33070</v>
      </c>
      <c r="Q17" s="38">
        <v>15</v>
      </c>
      <c r="R17" s="77">
        <f t="shared" si="3"/>
        <v>8548.8845711521935</v>
      </c>
      <c r="S17" s="73">
        <f>'Mérida oeste'!F20*1000000</f>
        <v>35792.4699225</v>
      </c>
      <c r="T17" s="74">
        <f t="shared" si="9"/>
        <v>960.63815926037194</v>
      </c>
      <c r="V17" s="78">
        <f t="shared" si="4"/>
        <v>33070</v>
      </c>
      <c r="W17" s="79">
        <f t="shared" si="10"/>
        <v>1167856.1369</v>
      </c>
      <c r="Y17" s="76">
        <f t="shared" si="11"/>
        <v>282.71161276800302</v>
      </c>
      <c r="Z17" s="73">
        <f t="shared" si="12"/>
        <v>1183.6569803370751</v>
      </c>
      <c r="AA17" s="74">
        <f t="shared" si="13"/>
        <v>1121.887169632545</v>
      </c>
      <c r="AE17" s="121" t="str">
        <f t="shared" si="5"/>
        <v>408633</v>
      </c>
      <c r="AF17" s="142"/>
      <c r="AG17" s="143"/>
      <c r="AH17" s="144"/>
      <c r="AI17" s="145">
        <f t="shared" si="0"/>
        <v>408633</v>
      </c>
      <c r="AJ17" s="146">
        <f t="shared" si="6"/>
        <v>408633</v>
      </c>
      <c r="AK17" s="122"/>
      <c r="AL17" s="138">
        <f t="shared" si="7"/>
        <v>0</v>
      </c>
      <c r="AM17" s="147">
        <f t="shared" si="7"/>
        <v>33070</v>
      </c>
      <c r="AN17" s="148">
        <f t="shared" si="8"/>
        <v>33070</v>
      </c>
      <c r="AO17" s="149">
        <f t="shared" si="1"/>
        <v>1</v>
      </c>
      <c r="AP17" s="122"/>
    </row>
    <row r="18" spans="1:42" x14ac:dyDescent="0.2">
      <c r="A18" s="66">
        <v>227</v>
      </c>
      <c r="B18" s="67">
        <v>0.375</v>
      </c>
      <c r="C18" s="68">
        <v>2013</v>
      </c>
      <c r="D18" s="68">
        <v>10</v>
      </c>
      <c r="E18" s="68">
        <v>16</v>
      </c>
      <c r="F18" s="69">
        <v>441703</v>
      </c>
      <c r="G18" s="68">
        <v>0</v>
      </c>
      <c r="H18" s="69">
        <v>255435</v>
      </c>
      <c r="I18" s="68">
        <v>0</v>
      </c>
      <c r="J18" s="68">
        <v>96</v>
      </c>
      <c r="K18" s="68">
        <v>0</v>
      </c>
      <c r="L18" s="69">
        <v>300.08010000000002</v>
      </c>
      <c r="M18" s="69">
        <v>27.6</v>
      </c>
      <c r="N18" s="70">
        <v>0</v>
      </c>
      <c r="O18" s="71">
        <v>30445</v>
      </c>
      <c r="P18" s="58">
        <f t="shared" si="2"/>
        <v>30445</v>
      </c>
      <c r="Q18" s="38">
        <v>16</v>
      </c>
      <c r="R18" s="77">
        <f t="shared" si="3"/>
        <v>8535.9897910814962</v>
      </c>
      <c r="S18" s="73">
        <f>'Mérida oeste'!F21*1000000</f>
        <v>35738.482057300003</v>
      </c>
      <c r="T18" s="74">
        <f t="shared" si="9"/>
        <v>959.18917282382768</v>
      </c>
      <c r="V18" s="78">
        <f t="shared" si="4"/>
        <v>30445</v>
      </c>
      <c r="W18" s="79">
        <f t="shared" si="10"/>
        <v>1075155.12815</v>
      </c>
      <c r="Y18" s="76">
        <f t="shared" si="11"/>
        <v>259.87820918947614</v>
      </c>
      <c r="Z18" s="73">
        <f t="shared" si="12"/>
        <v>1088.0580862344984</v>
      </c>
      <c r="AA18" s="74">
        <f t="shared" si="13"/>
        <v>1031.2771580274948</v>
      </c>
      <c r="AE18" s="121" t="str">
        <f t="shared" si="5"/>
        <v>441703</v>
      </c>
      <c r="AF18" s="142"/>
      <c r="AG18" s="143"/>
      <c r="AH18" s="144"/>
      <c r="AI18" s="145">
        <f t="shared" si="0"/>
        <v>441703</v>
      </c>
      <c r="AJ18" s="146">
        <f t="shared" si="6"/>
        <v>441703</v>
      </c>
      <c r="AK18" s="122"/>
      <c r="AL18" s="138">
        <f t="shared" si="7"/>
        <v>0</v>
      </c>
      <c r="AM18" s="147">
        <f t="shared" si="7"/>
        <v>30445</v>
      </c>
      <c r="AN18" s="148">
        <f t="shared" si="8"/>
        <v>30445</v>
      </c>
      <c r="AO18" s="149">
        <f t="shared" si="1"/>
        <v>1</v>
      </c>
      <c r="AP18" s="122"/>
    </row>
    <row r="19" spans="1:42" x14ac:dyDescent="0.2">
      <c r="A19" s="66">
        <v>227</v>
      </c>
      <c r="B19" s="67">
        <v>0.375</v>
      </c>
      <c r="C19" s="68">
        <v>2013</v>
      </c>
      <c r="D19" s="68">
        <v>10</v>
      </c>
      <c r="E19" s="68">
        <v>17</v>
      </c>
      <c r="F19" s="69">
        <v>472148</v>
      </c>
      <c r="G19" s="68">
        <v>0</v>
      </c>
      <c r="H19" s="69">
        <v>256852</v>
      </c>
      <c r="I19" s="68">
        <v>0</v>
      </c>
      <c r="J19" s="68">
        <v>96</v>
      </c>
      <c r="K19" s="68">
        <v>0</v>
      </c>
      <c r="L19" s="69">
        <v>301.79790000000003</v>
      </c>
      <c r="M19" s="69">
        <v>27.9</v>
      </c>
      <c r="N19" s="70">
        <v>0</v>
      </c>
      <c r="O19" s="71">
        <v>27999</v>
      </c>
      <c r="P19" s="58">
        <f t="shared" si="2"/>
        <v>27999</v>
      </c>
      <c r="Q19" s="38">
        <v>17</v>
      </c>
      <c r="R19" s="77">
        <f t="shared" si="3"/>
        <v>8559.563579774529</v>
      </c>
      <c r="S19" s="73">
        <f>'Mérida oeste'!F22*1000000</f>
        <v>35837.180795799999</v>
      </c>
      <c r="T19" s="74">
        <f t="shared" si="9"/>
        <v>961.83815945926381</v>
      </c>
      <c r="V19" s="78">
        <f t="shared" si="4"/>
        <v>27999</v>
      </c>
      <c r="W19" s="79">
        <f t="shared" si="10"/>
        <v>988775.44533000002</v>
      </c>
      <c r="Y19" s="76">
        <f t="shared" si="11"/>
        <v>239.65922067010703</v>
      </c>
      <c r="Z19" s="73">
        <f t="shared" si="12"/>
        <v>1003.4052251016042</v>
      </c>
      <c r="AA19" s="74">
        <f t="shared" si="13"/>
        <v>951.04195445472112</v>
      </c>
      <c r="AE19" s="121" t="str">
        <f t="shared" si="5"/>
        <v>472148</v>
      </c>
      <c r="AF19" s="142"/>
      <c r="AG19" s="143"/>
      <c r="AH19" s="144"/>
      <c r="AI19" s="145">
        <f t="shared" si="0"/>
        <v>472148</v>
      </c>
      <c r="AJ19" s="146">
        <f t="shared" si="6"/>
        <v>472148</v>
      </c>
      <c r="AK19" s="122"/>
      <c r="AL19" s="138">
        <f t="shared" si="7"/>
        <v>0</v>
      </c>
      <c r="AM19" s="147">
        <f t="shared" si="7"/>
        <v>27999</v>
      </c>
      <c r="AN19" s="148">
        <f t="shared" si="8"/>
        <v>27999</v>
      </c>
      <c r="AO19" s="149">
        <f t="shared" si="1"/>
        <v>1</v>
      </c>
      <c r="AP19" s="122"/>
    </row>
    <row r="20" spans="1:42" x14ac:dyDescent="0.2">
      <c r="A20" s="66">
        <v>227</v>
      </c>
      <c r="B20" s="67">
        <v>0.375</v>
      </c>
      <c r="C20" s="68">
        <v>2013</v>
      </c>
      <c r="D20" s="68">
        <v>10</v>
      </c>
      <c r="E20" s="68">
        <v>18</v>
      </c>
      <c r="F20" s="69">
        <v>500147</v>
      </c>
      <c r="G20" s="68">
        <v>0</v>
      </c>
      <c r="H20" s="69">
        <v>258145</v>
      </c>
      <c r="I20" s="68">
        <v>0</v>
      </c>
      <c r="J20" s="68">
        <v>96</v>
      </c>
      <c r="K20" s="68">
        <v>0</v>
      </c>
      <c r="L20" s="69">
        <v>303.99329999999998</v>
      </c>
      <c r="M20" s="69">
        <v>27.1</v>
      </c>
      <c r="N20" s="70">
        <v>0</v>
      </c>
      <c r="O20" s="71">
        <v>33628</v>
      </c>
      <c r="P20" s="58">
        <f t="shared" si="2"/>
        <v>33628</v>
      </c>
      <c r="Q20" s="38">
        <v>18</v>
      </c>
      <c r="R20" s="77">
        <f t="shared" si="3"/>
        <v>8547.3928992070323</v>
      </c>
      <c r="S20" s="73">
        <f>'Mérida oeste'!F23*1000000</f>
        <v>35786.224590400001</v>
      </c>
      <c r="T20" s="74">
        <f t="shared" si="9"/>
        <v>960.47054008389421</v>
      </c>
      <c r="V20" s="78">
        <f t="shared" si="4"/>
        <v>33628</v>
      </c>
      <c r="W20" s="79">
        <f t="shared" si="10"/>
        <v>1187561.72276</v>
      </c>
      <c r="Y20" s="76">
        <f t="shared" si="11"/>
        <v>287.43172841453406</v>
      </c>
      <c r="Z20" s="73">
        <f t="shared" si="12"/>
        <v>1203.4191605259712</v>
      </c>
      <c r="AA20" s="74">
        <f t="shared" si="13"/>
        <v>1140.618049242257</v>
      </c>
      <c r="AE20" s="121" t="str">
        <f t="shared" si="5"/>
        <v>500147</v>
      </c>
      <c r="AF20" s="142"/>
      <c r="AG20" s="143"/>
      <c r="AH20" s="144"/>
      <c r="AI20" s="145">
        <f t="shared" si="0"/>
        <v>500147</v>
      </c>
      <c r="AJ20" s="146">
        <f t="shared" si="6"/>
        <v>500147</v>
      </c>
      <c r="AK20" s="122"/>
      <c r="AL20" s="138">
        <f t="shared" si="7"/>
        <v>0</v>
      </c>
      <c r="AM20" s="147">
        <f t="shared" si="7"/>
        <v>33628</v>
      </c>
      <c r="AN20" s="148">
        <f t="shared" si="8"/>
        <v>33628</v>
      </c>
      <c r="AO20" s="149">
        <f t="shared" si="1"/>
        <v>1</v>
      </c>
      <c r="AP20" s="122"/>
    </row>
    <row r="21" spans="1:42" x14ac:dyDescent="0.2">
      <c r="A21" s="66">
        <v>227</v>
      </c>
      <c r="B21" s="67">
        <v>0.375</v>
      </c>
      <c r="C21" s="68">
        <v>2013</v>
      </c>
      <c r="D21" s="68">
        <v>10</v>
      </c>
      <c r="E21" s="68">
        <v>19</v>
      </c>
      <c r="F21" s="69">
        <v>533775</v>
      </c>
      <c r="G21" s="68">
        <v>0</v>
      </c>
      <c r="H21" s="69">
        <v>259716</v>
      </c>
      <c r="I21" s="68">
        <v>0</v>
      </c>
      <c r="J21" s="68">
        <v>96</v>
      </c>
      <c r="K21" s="68">
        <v>0</v>
      </c>
      <c r="L21" s="69">
        <v>300.1696</v>
      </c>
      <c r="M21" s="69">
        <v>27.5</v>
      </c>
      <c r="N21" s="70">
        <v>0</v>
      </c>
      <c r="O21" s="71">
        <v>24718</v>
      </c>
      <c r="P21" s="58">
        <f t="shared" si="2"/>
        <v>24718</v>
      </c>
      <c r="Q21" s="38">
        <v>19</v>
      </c>
      <c r="R21" s="77">
        <f t="shared" si="3"/>
        <v>8538.3632949985658</v>
      </c>
      <c r="S21" s="73">
        <f>'Mérida oeste'!F24*1000000</f>
        <v>35748.419443499995</v>
      </c>
      <c r="T21" s="74">
        <f t="shared" si="9"/>
        <v>959.45588345898886</v>
      </c>
      <c r="V21" s="78">
        <f t="shared" si="4"/>
        <v>24718</v>
      </c>
      <c r="W21" s="79">
        <f t="shared" si="10"/>
        <v>872908.01306000003</v>
      </c>
      <c r="Y21" s="76">
        <f t="shared" si="11"/>
        <v>211.05126392577455</v>
      </c>
      <c r="Z21" s="73">
        <f t="shared" si="12"/>
        <v>883.6294318044329</v>
      </c>
      <c r="AA21" s="74">
        <f t="shared" si="13"/>
        <v>837.51672884891298</v>
      </c>
      <c r="AE21" s="121" t="str">
        <f t="shared" si="5"/>
        <v>533775</v>
      </c>
      <c r="AF21" s="142"/>
      <c r="AG21" s="143"/>
      <c r="AH21" s="144"/>
      <c r="AI21" s="145">
        <f t="shared" si="0"/>
        <v>533775</v>
      </c>
      <c r="AJ21" s="146">
        <f t="shared" si="6"/>
        <v>533775</v>
      </c>
      <c r="AK21" s="122"/>
      <c r="AL21" s="138">
        <f t="shared" si="7"/>
        <v>0</v>
      </c>
      <c r="AM21" s="147">
        <f t="shared" si="7"/>
        <v>24718</v>
      </c>
      <c r="AN21" s="148">
        <f t="shared" si="8"/>
        <v>24718</v>
      </c>
      <c r="AO21" s="149">
        <f t="shared" si="1"/>
        <v>1</v>
      </c>
      <c r="AP21" s="122"/>
    </row>
    <row r="22" spans="1:42" x14ac:dyDescent="0.2">
      <c r="A22" s="66">
        <v>227</v>
      </c>
      <c r="B22" s="67">
        <v>0.375</v>
      </c>
      <c r="C22" s="68">
        <v>2013</v>
      </c>
      <c r="D22" s="68">
        <v>10</v>
      </c>
      <c r="E22" s="68">
        <v>20</v>
      </c>
      <c r="F22" s="69">
        <v>558493</v>
      </c>
      <c r="G22" s="68">
        <v>0</v>
      </c>
      <c r="H22" s="69">
        <v>260857</v>
      </c>
      <c r="I22" s="68">
        <v>0</v>
      </c>
      <c r="J22" s="68">
        <v>96</v>
      </c>
      <c r="K22" s="68">
        <v>0</v>
      </c>
      <c r="L22" s="69">
        <v>306.52539999999999</v>
      </c>
      <c r="M22" s="69">
        <v>27.8</v>
      </c>
      <c r="N22" s="70">
        <v>0</v>
      </c>
      <c r="O22" s="71">
        <v>16123</v>
      </c>
      <c r="P22" s="58">
        <f t="shared" si="2"/>
        <v>16123</v>
      </c>
      <c r="Q22" s="38">
        <v>20</v>
      </c>
      <c r="R22" s="77">
        <f t="shared" si="3"/>
        <v>8527.4727789242406</v>
      </c>
      <c r="S22" s="73">
        <f>'Mérida oeste'!F25*1000000</f>
        <v>35702.823030800006</v>
      </c>
      <c r="T22" s="74">
        <f t="shared" si="9"/>
        <v>958.23211616771687</v>
      </c>
      <c r="V22" s="78">
        <f t="shared" si="4"/>
        <v>16123</v>
      </c>
      <c r="W22" s="79">
        <f t="shared" si="10"/>
        <v>569378.42440999998</v>
      </c>
      <c r="Y22" s="76">
        <f t="shared" si="11"/>
        <v>137.48844361459552</v>
      </c>
      <c r="Z22" s="73">
        <f t="shared" si="12"/>
        <v>575.6366157255884</v>
      </c>
      <c r="AA22" s="74">
        <f t="shared" si="13"/>
        <v>545.59669252263473</v>
      </c>
      <c r="AE22" s="121" t="str">
        <f t="shared" si="5"/>
        <v>558493</v>
      </c>
      <c r="AF22" s="142"/>
      <c r="AG22" s="143"/>
      <c r="AH22" s="144"/>
      <c r="AI22" s="145">
        <f t="shared" si="0"/>
        <v>558493</v>
      </c>
      <c r="AJ22" s="146">
        <f t="shared" si="6"/>
        <v>558493</v>
      </c>
      <c r="AK22" s="122"/>
      <c r="AL22" s="138">
        <f t="shared" si="7"/>
        <v>0</v>
      </c>
      <c r="AM22" s="147">
        <f t="shared" si="7"/>
        <v>16123</v>
      </c>
      <c r="AN22" s="148">
        <f t="shared" si="8"/>
        <v>16123</v>
      </c>
      <c r="AO22" s="149">
        <f t="shared" si="1"/>
        <v>1</v>
      </c>
      <c r="AP22" s="122"/>
    </row>
    <row r="23" spans="1:42" x14ac:dyDescent="0.2">
      <c r="A23" s="66">
        <v>227</v>
      </c>
      <c r="B23" s="67">
        <v>0.375</v>
      </c>
      <c r="C23" s="68">
        <v>2013</v>
      </c>
      <c r="D23" s="68">
        <v>10</v>
      </c>
      <c r="E23" s="68">
        <v>21</v>
      </c>
      <c r="F23" s="69">
        <v>574616</v>
      </c>
      <c r="G23" s="68">
        <v>0</v>
      </c>
      <c r="H23" s="69">
        <v>261582</v>
      </c>
      <c r="I23" s="68">
        <v>0</v>
      </c>
      <c r="J23" s="68">
        <v>96</v>
      </c>
      <c r="K23" s="68">
        <v>0</v>
      </c>
      <c r="L23" s="69">
        <v>311.65600000000001</v>
      </c>
      <c r="M23" s="69">
        <v>27.5</v>
      </c>
      <c r="N23" s="70">
        <v>0</v>
      </c>
      <c r="O23" s="71">
        <v>16520</v>
      </c>
      <c r="P23" s="58">
        <f t="shared" si="2"/>
        <v>16520</v>
      </c>
      <c r="Q23" s="38">
        <v>21</v>
      </c>
      <c r="R23" s="77">
        <f t="shared" si="3"/>
        <v>8609.7792024218961</v>
      </c>
      <c r="S23" s="73">
        <f>'Mérida oeste'!F26*1000000</f>
        <v>36047.423564699995</v>
      </c>
      <c r="T23" s="74">
        <f t="shared" si="9"/>
        <v>967.48088897614844</v>
      </c>
      <c r="V23" s="78">
        <f t="shared" si="4"/>
        <v>16520</v>
      </c>
      <c r="W23" s="79">
        <f t="shared" si="10"/>
        <v>583398.34840000002</v>
      </c>
      <c r="Y23" s="76">
        <f t="shared" si="11"/>
        <v>142.2335524240097</v>
      </c>
      <c r="Z23" s="73">
        <f t="shared" si="12"/>
        <v>595.50343728884388</v>
      </c>
      <c r="AA23" s="74">
        <f t="shared" si="13"/>
        <v>564.42675273724876</v>
      </c>
      <c r="AE23" s="121" t="str">
        <f t="shared" si="5"/>
        <v>574616</v>
      </c>
      <c r="AF23" s="142"/>
      <c r="AG23" s="143"/>
      <c r="AH23" s="144"/>
      <c r="AI23" s="145">
        <f t="shared" si="0"/>
        <v>574616</v>
      </c>
      <c r="AJ23" s="146">
        <f t="shared" si="6"/>
        <v>574616</v>
      </c>
      <c r="AK23" s="122"/>
      <c r="AL23" s="138">
        <f t="shared" si="7"/>
        <v>0</v>
      </c>
      <c r="AM23" s="147">
        <f t="shared" si="7"/>
        <v>16520</v>
      </c>
      <c r="AN23" s="148">
        <f t="shared" si="8"/>
        <v>16520</v>
      </c>
      <c r="AO23" s="149">
        <f t="shared" si="1"/>
        <v>1</v>
      </c>
      <c r="AP23" s="122"/>
    </row>
    <row r="24" spans="1:42" x14ac:dyDescent="0.2">
      <c r="A24" s="66">
        <v>227</v>
      </c>
      <c r="B24" s="67">
        <v>0.375</v>
      </c>
      <c r="C24" s="68">
        <v>2013</v>
      </c>
      <c r="D24" s="68">
        <v>10</v>
      </c>
      <c r="E24" s="68">
        <v>22</v>
      </c>
      <c r="F24" s="69">
        <v>591136</v>
      </c>
      <c r="G24" s="68">
        <v>0</v>
      </c>
      <c r="H24" s="69">
        <v>262330</v>
      </c>
      <c r="I24" s="68">
        <v>0</v>
      </c>
      <c r="J24" s="68">
        <v>96</v>
      </c>
      <c r="K24" s="68">
        <v>0</v>
      </c>
      <c r="L24" s="69">
        <v>310.22739999999999</v>
      </c>
      <c r="M24" s="69">
        <v>28.4</v>
      </c>
      <c r="N24" s="70">
        <v>0</v>
      </c>
      <c r="O24" s="71">
        <v>15552</v>
      </c>
      <c r="P24" s="58">
        <f t="shared" si="2"/>
        <v>15552</v>
      </c>
      <c r="Q24" s="38">
        <v>22</v>
      </c>
      <c r="R24" s="77">
        <f t="shared" si="3"/>
        <v>8537.6918736027528</v>
      </c>
      <c r="S24" s="73">
        <f>'Mérida oeste'!F27*1000000</f>
        <v>35745.608336400001</v>
      </c>
      <c r="T24" s="74">
        <f t="shared" si="9"/>
        <v>959.3804358367413</v>
      </c>
      <c r="V24" s="78">
        <f t="shared" si="4"/>
        <v>15552</v>
      </c>
      <c r="W24" s="79">
        <f t="shared" si="10"/>
        <v>549213.74783999997</v>
      </c>
      <c r="Y24" s="76">
        <f t="shared" si="11"/>
        <v>132.77818401827003</v>
      </c>
      <c r="Z24" s="73">
        <f t="shared" si="12"/>
        <v>555.91570084769285</v>
      </c>
      <c r="AA24" s="74">
        <f t="shared" si="13"/>
        <v>526.9049247702693</v>
      </c>
      <c r="AE24" s="121" t="str">
        <f t="shared" si="5"/>
        <v>591136</v>
      </c>
      <c r="AF24" s="142"/>
      <c r="AG24" s="143"/>
      <c r="AH24" s="144"/>
      <c r="AI24" s="145">
        <f t="shared" si="0"/>
        <v>591136</v>
      </c>
      <c r="AJ24" s="146">
        <f t="shared" si="6"/>
        <v>591136</v>
      </c>
      <c r="AK24" s="122"/>
      <c r="AL24" s="138">
        <f t="shared" si="7"/>
        <v>0</v>
      </c>
      <c r="AM24" s="147">
        <f t="shared" si="7"/>
        <v>15552</v>
      </c>
      <c r="AN24" s="148">
        <f t="shared" si="8"/>
        <v>15552</v>
      </c>
      <c r="AO24" s="149">
        <f t="shared" si="1"/>
        <v>1</v>
      </c>
      <c r="AP24" s="122"/>
    </row>
    <row r="25" spans="1:42" x14ac:dyDescent="0.2">
      <c r="A25" s="66">
        <v>227</v>
      </c>
      <c r="B25" s="67">
        <v>0.375</v>
      </c>
      <c r="C25" s="68">
        <v>2013</v>
      </c>
      <c r="D25" s="68">
        <v>10</v>
      </c>
      <c r="E25" s="68">
        <v>23</v>
      </c>
      <c r="F25" s="69">
        <v>606688</v>
      </c>
      <c r="G25" s="68">
        <v>0</v>
      </c>
      <c r="H25" s="69">
        <v>263037</v>
      </c>
      <c r="I25" s="68">
        <v>0</v>
      </c>
      <c r="J25" s="68">
        <v>96</v>
      </c>
      <c r="K25" s="68">
        <v>0</v>
      </c>
      <c r="L25" s="69">
        <v>309.50200000000001</v>
      </c>
      <c r="M25" s="69">
        <v>27.7</v>
      </c>
      <c r="N25" s="70">
        <v>0</v>
      </c>
      <c r="O25" s="71">
        <v>31398</v>
      </c>
      <c r="P25" s="58">
        <f t="shared" si="2"/>
        <v>31398</v>
      </c>
      <c r="Q25" s="38">
        <v>23</v>
      </c>
      <c r="R25" s="77">
        <f t="shared" si="3"/>
        <v>8631.5850328890792</v>
      </c>
      <c r="S25" s="73">
        <f>'Mérida oeste'!F28*1000000</f>
        <v>36138.720215699999</v>
      </c>
      <c r="T25" s="74">
        <f t="shared" si="9"/>
        <v>969.93121014574581</v>
      </c>
      <c r="V25" s="78">
        <f t="shared" si="4"/>
        <v>31398</v>
      </c>
      <c r="W25" s="79">
        <f t="shared" si="10"/>
        <v>1108810.0086600001</v>
      </c>
      <c r="Y25" s="76">
        <f t="shared" si="11"/>
        <v>271.01450686265127</v>
      </c>
      <c r="Z25" s="73">
        <f t="shared" si="12"/>
        <v>1134.6835373325487</v>
      </c>
      <c r="AA25" s="74">
        <f t="shared" si="13"/>
        <v>1075.4694335213087</v>
      </c>
      <c r="AE25" s="121" t="str">
        <f t="shared" si="5"/>
        <v>606688</v>
      </c>
      <c r="AF25" s="142"/>
      <c r="AG25" s="143"/>
      <c r="AH25" s="144"/>
      <c r="AI25" s="145">
        <f t="shared" si="0"/>
        <v>606688</v>
      </c>
      <c r="AJ25" s="146">
        <f t="shared" si="6"/>
        <v>606688</v>
      </c>
      <c r="AK25" s="122"/>
      <c r="AL25" s="138">
        <f t="shared" si="7"/>
        <v>0</v>
      </c>
      <c r="AM25" s="147">
        <f t="shared" si="7"/>
        <v>31398</v>
      </c>
      <c r="AN25" s="148">
        <f t="shared" si="8"/>
        <v>31398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2013</v>
      </c>
      <c r="D26" s="68">
        <v>10</v>
      </c>
      <c r="E26" s="68">
        <v>24</v>
      </c>
      <c r="F26" s="69">
        <v>638086</v>
      </c>
      <c r="G26" s="68">
        <v>0</v>
      </c>
      <c r="H26" s="69">
        <v>264509</v>
      </c>
      <c r="I26" s="68">
        <v>0</v>
      </c>
      <c r="J26" s="68">
        <v>96</v>
      </c>
      <c r="K26" s="68">
        <v>0</v>
      </c>
      <c r="L26" s="69">
        <v>299.78300000000002</v>
      </c>
      <c r="M26" s="69">
        <v>27.4</v>
      </c>
      <c r="N26" s="70">
        <v>0</v>
      </c>
      <c r="O26" s="71">
        <v>33628</v>
      </c>
      <c r="P26" s="58">
        <f t="shared" si="2"/>
        <v>33628</v>
      </c>
      <c r="Q26" s="38">
        <v>24</v>
      </c>
      <c r="R26" s="77">
        <f t="shared" si="3"/>
        <v>8527.0501178226823</v>
      </c>
      <c r="S26" s="73">
        <f>'Mérida oeste'!F29*1000000</f>
        <v>35701.053433300003</v>
      </c>
      <c r="T26" s="74">
        <f t="shared" si="9"/>
        <v>958.18462173973478</v>
      </c>
      <c r="V26" s="78">
        <f t="shared" si="4"/>
        <v>33628</v>
      </c>
      <c r="W26" s="79">
        <f t="shared" si="10"/>
        <v>1187561.72276</v>
      </c>
      <c r="Y26" s="76">
        <f t="shared" si="11"/>
        <v>286.74764136214111</v>
      </c>
      <c r="Z26" s="73">
        <f t="shared" si="12"/>
        <v>1200.5550248550123</v>
      </c>
      <c r="AA26" s="74">
        <f t="shared" si="13"/>
        <v>1137.9033801153785</v>
      </c>
      <c r="AE26" s="121" t="str">
        <f t="shared" si="5"/>
        <v>638086</v>
      </c>
      <c r="AF26" s="142"/>
      <c r="AG26" s="143"/>
      <c r="AH26" s="144"/>
      <c r="AI26" s="145">
        <f t="shared" si="0"/>
        <v>638086</v>
      </c>
      <c r="AJ26" s="146">
        <f t="shared" si="6"/>
        <v>638086</v>
      </c>
      <c r="AK26" s="122"/>
      <c r="AL26" s="138">
        <f t="shared" si="7"/>
        <v>0</v>
      </c>
      <c r="AM26" s="147">
        <f t="shared" si="7"/>
        <v>33628</v>
      </c>
      <c r="AN26" s="148">
        <f t="shared" si="8"/>
        <v>33628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2013</v>
      </c>
      <c r="D27" s="68">
        <v>10</v>
      </c>
      <c r="E27" s="68">
        <v>25</v>
      </c>
      <c r="F27" s="69">
        <v>671714</v>
      </c>
      <c r="G27" s="68">
        <v>0</v>
      </c>
      <c r="H27" s="69">
        <v>266079</v>
      </c>
      <c r="I27" s="68">
        <v>0</v>
      </c>
      <c r="J27" s="68">
        <v>96</v>
      </c>
      <c r="K27" s="68">
        <v>0</v>
      </c>
      <c r="L27" s="69">
        <v>299.78620000000001</v>
      </c>
      <c r="M27" s="69">
        <v>26.4</v>
      </c>
      <c r="N27" s="70">
        <v>0</v>
      </c>
      <c r="O27" s="71">
        <v>34215</v>
      </c>
      <c r="P27" s="58">
        <f t="shared" si="2"/>
        <v>34215</v>
      </c>
      <c r="Q27" s="38">
        <v>25</v>
      </c>
      <c r="R27" s="77">
        <f t="shared" si="3"/>
        <v>8405.5662540842659</v>
      </c>
      <c r="S27" s="73">
        <f>'Mérida oeste'!F30*1000000</f>
        <v>35192.424792600003</v>
      </c>
      <c r="T27" s="74">
        <f t="shared" si="9"/>
        <v>944.53347997144897</v>
      </c>
      <c r="V27" s="78">
        <f t="shared" si="4"/>
        <v>34215</v>
      </c>
      <c r="W27" s="79">
        <f t="shared" si="10"/>
        <v>1208291.43405</v>
      </c>
      <c r="Y27" s="76">
        <f t="shared" si="11"/>
        <v>287.59644938349317</v>
      </c>
      <c r="Z27" s="73">
        <f t="shared" si="12"/>
        <v>1204.1088142788092</v>
      </c>
      <c r="AA27" s="74">
        <f t="shared" si="13"/>
        <v>1141.2717130229389</v>
      </c>
      <c r="AE27" s="121" t="str">
        <f t="shared" si="5"/>
        <v>671714</v>
      </c>
      <c r="AF27" s="142"/>
      <c r="AG27" s="143"/>
      <c r="AH27" s="144"/>
      <c r="AI27" s="145">
        <f t="shared" si="0"/>
        <v>671714</v>
      </c>
      <c r="AJ27" s="146">
        <f t="shared" si="6"/>
        <v>671714</v>
      </c>
      <c r="AK27" s="122"/>
      <c r="AL27" s="138">
        <f t="shared" si="7"/>
        <v>0</v>
      </c>
      <c r="AM27" s="147">
        <f t="shared" si="7"/>
        <v>34215</v>
      </c>
      <c r="AN27" s="148">
        <f t="shared" si="8"/>
        <v>34215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2013</v>
      </c>
      <c r="D28" s="68">
        <v>10</v>
      </c>
      <c r="E28" s="68">
        <v>26</v>
      </c>
      <c r="F28" s="69">
        <v>705929</v>
      </c>
      <c r="G28" s="68">
        <v>0</v>
      </c>
      <c r="H28" s="69">
        <v>267675</v>
      </c>
      <c r="I28" s="68">
        <v>0</v>
      </c>
      <c r="J28" s="68">
        <v>96</v>
      </c>
      <c r="K28" s="68">
        <v>0</v>
      </c>
      <c r="L28" s="69">
        <v>300.24349999999998</v>
      </c>
      <c r="M28" s="69">
        <v>26.3</v>
      </c>
      <c r="N28" s="70">
        <v>0</v>
      </c>
      <c r="O28" s="71">
        <v>33429</v>
      </c>
      <c r="P28" s="58">
        <f t="shared" si="2"/>
        <v>33429</v>
      </c>
      <c r="Q28" s="38">
        <v>26</v>
      </c>
      <c r="R28" s="77">
        <f t="shared" si="3"/>
        <v>8424.4317584551445</v>
      </c>
      <c r="S28" s="73">
        <f>'Mérida oeste'!F31*1000000</f>
        <v>35271.4108863</v>
      </c>
      <c r="T28" s="74">
        <f t="shared" si="9"/>
        <v>946.65339669760453</v>
      </c>
      <c r="V28" s="78">
        <f t="shared" si="4"/>
        <v>33429</v>
      </c>
      <c r="W28" s="79">
        <f t="shared" si="10"/>
        <v>1180534.1034299999</v>
      </c>
      <c r="Y28" s="76">
        <f t="shared" si="11"/>
        <v>281.62032925339707</v>
      </c>
      <c r="Z28" s="73">
        <f t="shared" si="12"/>
        <v>1179.0879945181227</v>
      </c>
      <c r="AA28" s="74">
        <f t="shared" si="13"/>
        <v>1117.5566189293706</v>
      </c>
      <c r="AE28" s="121" t="str">
        <f t="shared" si="5"/>
        <v>705929</v>
      </c>
      <c r="AF28" s="142"/>
      <c r="AG28" s="143"/>
      <c r="AH28" s="144"/>
      <c r="AI28" s="145">
        <f t="shared" si="0"/>
        <v>705929</v>
      </c>
      <c r="AJ28" s="146">
        <f t="shared" si="6"/>
        <v>705929</v>
      </c>
      <c r="AK28" s="122"/>
      <c r="AL28" s="138">
        <f t="shared" si="7"/>
        <v>0</v>
      </c>
      <c r="AM28" s="147">
        <f t="shared" si="7"/>
        <v>33429</v>
      </c>
      <c r="AN28" s="148">
        <f t="shared" si="8"/>
        <v>33429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2013</v>
      </c>
      <c r="D29" s="68">
        <v>10</v>
      </c>
      <c r="E29" s="68">
        <v>27</v>
      </c>
      <c r="F29" s="69">
        <v>739358</v>
      </c>
      <c r="G29" s="68">
        <v>0</v>
      </c>
      <c r="H29" s="69">
        <v>267675</v>
      </c>
      <c r="I29" s="68">
        <v>0</v>
      </c>
      <c r="J29" s="68">
        <v>96</v>
      </c>
      <c r="K29" s="68">
        <v>0</v>
      </c>
      <c r="L29" s="69">
        <v>300.24349999999998</v>
      </c>
      <c r="M29" s="69">
        <v>26.3</v>
      </c>
      <c r="N29" s="70">
        <v>0</v>
      </c>
      <c r="O29" s="71">
        <v>25255</v>
      </c>
      <c r="P29" s="58">
        <f t="shared" si="2"/>
        <v>25255</v>
      </c>
      <c r="Q29" s="38">
        <v>27</v>
      </c>
      <c r="R29" s="77">
        <f t="shared" si="3"/>
        <v>8461.924693297984</v>
      </c>
      <c r="S29" s="73">
        <f>'Mérida oeste'!F32*1000000</f>
        <v>35428.3863059</v>
      </c>
      <c r="T29" s="74">
        <f t="shared" si="9"/>
        <v>950.8664777858944</v>
      </c>
      <c r="V29" s="78">
        <f t="shared" si="4"/>
        <v>25255</v>
      </c>
      <c r="W29" s="79">
        <f t="shared" si="10"/>
        <v>891871.99084999994</v>
      </c>
      <c r="Y29" s="76">
        <f t="shared" si="11"/>
        <v>213.70590812924058</v>
      </c>
      <c r="Z29" s="73">
        <f t="shared" si="12"/>
        <v>894.74389615550444</v>
      </c>
      <c r="AA29" s="74">
        <f t="shared" si="13"/>
        <v>848.05117857543291</v>
      </c>
      <c r="AE29" s="121" t="str">
        <f t="shared" si="5"/>
        <v>739358</v>
      </c>
      <c r="AF29" s="142"/>
      <c r="AG29" s="143"/>
      <c r="AH29" s="144"/>
      <c r="AI29" s="145">
        <f t="shared" si="0"/>
        <v>739358</v>
      </c>
      <c r="AJ29" s="146">
        <f t="shared" si="6"/>
        <v>739358</v>
      </c>
      <c r="AK29" s="122"/>
      <c r="AL29" s="138">
        <f t="shared" si="7"/>
        <v>0</v>
      </c>
      <c r="AM29" s="147">
        <f t="shared" si="7"/>
        <v>25255</v>
      </c>
      <c r="AN29" s="148">
        <f t="shared" si="8"/>
        <v>25255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2013</v>
      </c>
      <c r="D30" s="68">
        <v>10</v>
      </c>
      <c r="E30" s="68">
        <v>28</v>
      </c>
      <c r="F30" s="69">
        <v>764613</v>
      </c>
      <c r="G30" s="68">
        <v>0</v>
      </c>
      <c r="H30" s="69">
        <v>267675</v>
      </c>
      <c r="I30" s="68">
        <v>0</v>
      </c>
      <c r="J30" s="68">
        <v>96</v>
      </c>
      <c r="K30" s="68">
        <v>0</v>
      </c>
      <c r="L30" s="69">
        <v>300.24349999999998</v>
      </c>
      <c r="M30" s="69">
        <v>26.3</v>
      </c>
      <c r="N30" s="70">
        <v>0</v>
      </c>
      <c r="O30" s="71">
        <v>18323</v>
      </c>
      <c r="P30" s="58">
        <f t="shared" si="2"/>
        <v>18323</v>
      </c>
      <c r="Q30" s="38">
        <v>28</v>
      </c>
      <c r="R30" s="77">
        <f t="shared" si="3"/>
        <v>8418.9724674214194</v>
      </c>
      <c r="S30" s="73">
        <f>'Mérida oeste'!F33*1000000</f>
        <v>35248.553926599998</v>
      </c>
      <c r="T30" s="74">
        <f t="shared" si="9"/>
        <v>946.03993616414493</v>
      </c>
      <c r="V30" s="78">
        <f t="shared" si="4"/>
        <v>18323</v>
      </c>
      <c r="W30" s="79">
        <f t="shared" si="10"/>
        <v>647070.69840999995</v>
      </c>
      <c r="Y30" s="76">
        <f t="shared" si="11"/>
        <v>154.26083252056267</v>
      </c>
      <c r="Z30" s="73">
        <f t="shared" si="12"/>
        <v>645.85925359709177</v>
      </c>
      <c r="AA30" s="74">
        <f t="shared" si="13"/>
        <v>612.15472221748507</v>
      </c>
      <c r="AE30" s="121" t="str">
        <f t="shared" si="5"/>
        <v>764613</v>
      </c>
      <c r="AF30" s="142"/>
      <c r="AG30" s="143"/>
      <c r="AH30" s="144"/>
      <c r="AI30" s="145">
        <f t="shared" si="0"/>
        <v>764613</v>
      </c>
      <c r="AJ30" s="146">
        <f t="shared" si="6"/>
        <v>764613</v>
      </c>
      <c r="AK30" s="122"/>
      <c r="AL30" s="138">
        <f t="shared" si="7"/>
        <v>0</v>
      </c>
      <c r="AM30" s="147">
        <f t="shared" si="7"/>
        <v>18323</v>
      </c>
      <c r="AN30" s="148">
        <f t="shared" si="8"/>
        <v>18323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2013</v>
      </c>
      <c r="D31" s="68">
        <v>10</v>
      </c>
      <c r="E31" s="68">
        <v>29</v>
      </c>
      <c r="F31" s="69">
        <v>782936</v>
      </c>
      <c r="G31" s="68">
        <v>0</v>
      </c>
      <c r="H31" s="69">
        <v>271193</v>
      </c>
      <c r="I31" s="68">
        <v>0</v>
      </c>
      <c r="J31" s="68">
        <v>96</v>
      </c>
      <c r="K31" s="68">
        <v>0</v>
      </c>
      <c r="L31" s="69">
        <v>310.87459999999999</v>
      </c>
      <c r="M31" s="69">
        <v>26.4</v>
      </c>
      <c r="N31" s="70">
        <v>0</v>
      </c>
      <c r="O31" s="71">
        <v>29225</v>
      </c>
      <c r="P31" s="58">
        <f t="shared" si="2"/>
        <v>29225</v>
      </c>
      <c r="Q31" s="38">
        <v>29</v>
      </c>
      <c r="R31" s="77">
        <f t="shared" si="3"/>
        <v>8456.214697023981</v>
      </c>
      <c r="S31" s="73">
        <f>'Mérida oeste'!F34*1000000</f>
        <v>35404.479693500005</v>
      </c>
      <c r="T31" s="74">
        <f t="shared" si="9"/>
        <v>950.22484550458478</v>
      </c>
      <c r="V31" s="78">
        <f t="shared" si="4"/>
        <v>29225</v>
      </c>
      <c r="W31" s="79">
        <f t="shared" si="10"/>
        <v>1032071.23075</v>
      </c>
      <c r="Y31" s="76">
        <f t="shared" si="11"/>
        <v>247.13287452052583</v>
      </c>
      <c r="Z31" s="73">
        <f t="shared" si="12"/>
        <v>1034.6959190425378</v>
      </c>
      <c r="AA31" s="74">
        <f t="shared" si="13"/>
        <v>980.6997257891453</v>
      </c>
      <c r="AE31" s="121" t="str">
        <f t="shared" si="5"/>
        <v>782936</v>
      </c>
      <c r="AF31" s="142"/>
      <c r="AG31" s="143"/>
      <c r="AH31" s="144"/>
      <c r="AI31" s="145">
        <f t="shared" si="0"/>
        <v>782936</v>
      </c>
      <c r="AJ31" s="146">
        <f t="shared" si="6"/>
        <v>782936</v>
      </c>
      <c r="AK31" s="122"/>
      <c r="AL31" s="138">
        <f t="shared" si="7"/>
        <v>0</v>
      </c>
      <c r="AM31" s="147">
        <f t="shared" si="7"/>
        <v>29225</v>
      </c>
      <c r="AN31" s="148">
        <f t="shared" si="8"/>
        <v>29225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2013</v>
      </c>
      <c r="D32" s="68">
        <v>10</v>
      </c>
      <c r="E32" s="68">
        <v>30</v>
      </c>
      <c r="F32" s="69">
        <v>812161</v>
      </c>
      <c r="G32" s="68">
        <v>0</v>
      </c>
      <c r="H32" s="69">
        <v>271193</v>
      </c>
      <c r="I32" s="68">
        <v>0</v>
      </c>
      <c r="J32" s="68">
        <v>96</v>
      </c>
      <c r="K32" s="68">
        <v>0</v>
      </c>
      <c r="L32" s="69">
        <v>310.87459999999999</v>
      </c>
      <c r="M32" s="69">
        <v>26.4</v>
      </c>
      <c r="N32" s="70">
        <v>0</v>
      </c>
      <c r="O32" s="71">
        <v>32631</v>
      </c>
      <c r="P32" s="58">
        <f t="shared" si="2"/>
        <v>32631</v>
      </c>
      <c r="Q32" s="38">
        <v>30</v>
      </c>
      <c r="R32" s="77">
        <f t="shared" si="3"/>
        <v>8468.8185241950905</v>
      </c>
      <c r="S32" s="73">
        <f>'Mérida oeste'!F35*1000000</f>
        <v>35457.2493971</v>
      </c>
      <c r="T32" s="74">
        <f t="shared" si="9"/>
        <v>951.64113756380232</v>
      </c>
      <c r="V32" s="78">
        <f t="shared" si="4"/>
        <v>32631</v>
      </c>
      <c r="W32" s="79">
        <f t="shared" si="10"/>
        <v>1152352.9967700001</v>
      </c>
      <c r="Y32" s="76">
        <f t="shared" si="11"/>
        <v>276.34601726301003</v>
      </c>
      <c r="Z32" s="73">
        <f t="shared" si="12"/>
        <v>1157.0055050767701</v>
      </c>
      <c r="AA32" s="74">
        <f t="shared" si="13"/>
        <v>1096.6265167212596</v>
      </c>
      <c r="AE32" s="121" t="str">
        <f t="shared" si="5"/>
        <v>812161</v>
      </c>
      <c r="AF32" s="142"/>
      <c r="AG32" s="143"/>
      <c r="AH32" s="144"/>
      <c r="AI32" s="145">
        <f t="shared" si="0"/>
        <v>812161</v>
      </c>
      <c r="AJ32" s="146">
        <f t="shared" si="6"/>
        <v>812161</v>
      </c>
      <c r="AK32" s="122"/>
      <c r="AL32" s="138">
        <f t="shared" si="7"/>
        <v>0</v>
      </c>
      <c r="AM32" s="147">
        <f t="shared" si="7"/>
        <v>32631</v>
      </c>
      <c r="AN32" s="148">
        <f t="shared" si="8"/>
        <v>32631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2013</v>
      </c>
      <c r="D33" s="68">
        <v>10</v>
      </c>
      <c r="E33" s="68">
        <v>31</v>
      </c>
      <c r="F33" s="69">
        <v>844792</v>
      </c>
      <c r="G33" s="68">
        <v>0</v>
      </c>
      <c r="H33" s="69">
        <v>271193</v>
      </c>
      <c r="I33" s="68">
        <v>0</v>
      </c>
      <c r="J33" s="68">
        <v>96</v>
      </c>
      <c r="K33" s="68">
        <v>0</v>
      </c>
      <c r="L33" s="69">
        <v>310.87459999999999</v>
      </c>
      <c r="M33" s="69">
        <v>26.4</v>
      </c>
      <c r="N33" s="70">
        <v>0</v>
      </c>
      <c r="O33" s="71">
        <v>28338</v>
      </c>
      <c r="P33" s="58">
        <f t="shared" si="2"/>
        <v>28338</v>
      </c>
      <c r="Q33" s="38">
        <v>31</v>
      </c>
      <c r="R33" s="80">
        <f t="shared" si="3"/>
        <v>8418.5889059424862</v>
      </c>
      <c r="S33" s="81">
        <f>'Mérida oeste'!F36*1000000</f>
        <v>35246.948031400003</v>
      </c>
      <c r="T33" s="82">
        <f t="shared" si="9"/>
        <v>945.99683536075713</v>
      </c>
      <c r="V33" s="83">
        <f t="shared" si="4"/>
        <v>28338</v>
      </c>
      <c r="W33" s="84">
        <f t="shared" si="10"/>
        <v>1000747.11846</v>
      </c>
      <c r="Y33" s="76">
        <f t="shared" si="11"/>
        <v>238.56597241659816</v>
      </c>
      <c r="Z33" s="73">
        <f t="shared" si="12"/>
        <v>998.82801331381336</v>
      </c>
      <c r="AA33" s="74">
        <f t="shared" si="13"/>
        <v>946.7036070595567</v>
      </c>
      <c r="AE33" s="121" t="str">
        <f t="shared" si="5"/>
        <v>844792</v>
      </c>
      <c r="AF33" s="142"/>
      <c r="AG33" s="143"/>
      <c r="AH33" s="144"/>
      <c r="AI33" s="145">
        <f t="shared" si="0"/>
        <v>844792</v>
      </c>
      <c r="AJ33" s="146">
        <f t="shared" si="6"/>
        <v>844792</v>
      </c>
      <c r="AK33" s="122"/>
      <c r="AL33" s="138">
        <f t="shared" si="7"/>
        <v>0</v>
      </c>
      <c r="AM33" s="150">
        <f t="shared" si="7"/>
        <v>28338</v>
      </c>
      <c r="AN33" s="148">
        <f t="shared" si="8"/>
        <v>28338</v>
      </c>
      <c r="AO33" s="149">
        <f t="shared" si="1"/>
        <v>1</v>
      </c>
      <c r="AP33" s="122"/>
    </row>
    <row r="34" spans="1:42" ht="13.5" thickBot="1" x14ac:dyDescent="0.25">
      <c r="A34" s="85">
        <v>227</v>
      </c>
      <c r="B34" s="86">
        <v>0.375</v>
      </c>
      <c r="C34" s="87">
        <v>2013</v>
      </c>
      <c r="D34" s="87">
        <v>11</v>
      </c>
      <c r="E34" s="87">
        <v>1</v>
      </c>
      <c r="F34" s="88">
        <v>873130</v>
      </c>
      <c r="G34" s="87">
        <v>0</v>
      </c>
      <c r="H34" s="88">
        <v>271193</v>
      </c>
      <c r="I34" s="87">
        <v>0</v>
      </c>
      <c r="J34" s="87">
        <v>96</v>
      </c>
      <c r="K34" s="87">
        <v>0</v>
      </c>
      <c r="L34" s="88">
        <v>310.87459999999999</v>
      </c>
      <c r="M34" s="88">
        <v>26.4</v>
      </c>
      <c r="N34" s="89">
        <v>0</v>
      </c>
      <c r="O34" s="90">
        <v>17436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873130</v>
      </c>
      <c r="AF34" s="151"/>
      <c r="AG34" s="152"/>
      <c r="AH34" s="153"/>
      <c r="AI34" s="154">
        <f t="shared" si="0"/>
        <v>873130</v>
      </c>
      <c r="AJ34" s="155">
        <f t="shared" si="6"/>
        <v>873130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311.85969999999998</v>
      </c>
      <c r="M36" s="101">
        <f>MAX(M3:M34)</f>
        <v>29.5</v>
      </c>
      <c r="N36" s="99" t="s">
        <v>10</v>
      </c>
      <c r="O36" s="101">
        <f>SUM(O3:O33)</f>
        <v>863248</v>
      </c>
      <c r="Q36" s="99" t="s">
        <v>45</v>
      </c>
      <c r="R36" s="102">
        <f>AVERAGE(R3:R33)</f>
        <v>8521.0071782121686</v>
      </c>
      <c r="S36" s="102">
        <f>AVERAGE(S3:S33)</f>
        <v>35675.752853738704</v>
      </c>
      <c r="T36" s="103">
        <f>AVERAGE(T3:T33)</f>
        <v>957.50557661570167</v>
      </c>
      <c r="V36" s="104">
        <f>SUM(V3:V33)</f>
        <v>863248</v>
      </c>
      <c r="W36" s="105">
        <f>SUM(W3:W33)</f>
        <v>30485318.248159997</v>
      </c>
      <c r="Y36" s="106">
        <f>SUM(Y3:Y33)</f>
        <v>7358.1322725403234</v>
      </c>
      <c r="Z36" s="107">
        <f>SUM(Z3:Z33)</f>
        <v>30807.028198671822</v>
      </c>
      <c r="AA36" s="108">
        <f>SUM(AA3:AA33)</f>
        <v>29199.345963182306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13286354</v>
      </c>
      <c r="AK36" s="162" t="s">
        <v>50</v>
      </c>
      <c r="AL36" s="163"/>
      <c r="AM36" s="163"/>
      <c r="AN36" s="161">
        <f>SUM(AN3:AN33)</f>
        <v>863248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304.5987468749999</v>
      </c>
      <c r="M37" s="109">
        <f>AVERAGE(M3:M34)</f>
        <v>27.646874999999991</v>
      </c>
      <c r="N37" s="99" t="s">
        <v>46</v>
      </c>
      <c r="O37" s="110">
        <f>O36*35.31467</f>
        <v>30485318.248160001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284.6191</v>
      </c>
      <c r="M38" s="110">
        <f>MIN(M3:M34)</f>
        <v>26.3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335.05862156249992</v>
      </c>
      <c r="M44" s="118">
        <f>M37*(1+$L$43)</f>
        <v>30.411562499999992</v>
      </c>
    </row>
    <row r="45" spans="1:42" x14ac:dyDescent="0.2">
      <c r="K45" s="117" t="s">
        <v>59</v>
      </c>
      <c r="L45" s="118">
        <f>L37*(1-$L$43)</f>
        <v>274.13887218749994</v>
      </c>
      <c r="M45" s="118">
        <f>M37*(1-$L$43)</f>
        <v>24.882187499999993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2013</v>
      </c>
      <c r="D3" s="54">
        <v>10</v>
      </c>
      <c r="E3" s="54">
        <v>1</v>
      </c>
      <c r="F3" s="55">
        <v>414704</v>
      </c>
      <c r="G3" s="54">
        <v>0</v>
      </c>
      <c r="H3" s="55">
        <v>381531</v>
      </c>
      <c r="I3" s="54">
        <v>0</v>
      </c>
      <c r="J3" s="54">
        <v>7</v>
      </c>
      <c r="K3" s="54">
        <v>0</v>
      </c>
      <c r="L3" s="55">
        <v>312.0675</v>
      </c>
      <c r="M3" s="55">
        <v>31.5</v>
      </c>
      <c r="N3" s="56">
        <v>0</v>
      </c>
      <c r="O3" s="57">
        <v>3429</v>
      </c>
      <c r="P3" s="58">
        <f>F4-F3</f>
        <v>3429</v>
      </c>
      <c r="Q3" s="38">
        <v>1</v>
      </c>
      <c r="R3" s="59">
        <f>S3/4.1868</f>
        <v>8406.5427007499766</v>
      </c>
      <c r="S3" s="73">
        <f>'Mérida oeste'!F6*1000000</f>
        <v>35196.512979500003</v>
      </c>
      <c r="T3" s="60">
        <f>R3*0.11237</f>
        <v>944.64320328327483</v>
      </c>
      <c r="U3" s="61"/>
      <c r="V3" s="60">
        <f>O3</f>
        <v>3429</v>
      </c>
      <c r="W3" s="62">
        <f>V3*35.31467</f>
        <v>121094.00343</v>
      </c>
      <c r="X3" s="61"/>
      <c r="Y3" s="63">
        <f>V3*R3/1000000</f>
        <v>28.82603492087167</v>
      </c>
      <c r="Z3" s="64">
        <f>S3*V3/1000000</f>
        <v>120.68884300670551</v>
      </c>
      <c r="AA3" s="65">
        <f>W3*T3/1000000</f>
        <v>114.39062729851108</v>
      </c>
      <c r="AE3" s="121" t="str">
        <f>RIGHT(F3,6)</f>
        <v>414704</v>
      </c>
      <c r="AF3" s="133"/>
      <c r="AG3" s="134"/>
      <c r="AH3" s="135"/>
      <c r="AI3" s="136">
        <f t="shared" ref="AI3:AI34" si="0">IFERROR(AE3*1,0)</f>
        <v>414704</v>
      </c>
      <c r="AJ3" s="137">
        <f>(AI3-AH3)</f>
        <v>414704</v>
      </c>
      <c r="AK3" s="122"/>
      <c r="AL3" s="138">
        <f>AH4-AH3</f>
        <v>0</v>
      </c>
      <c r="AM3" s="139">
        <f>AI4-AI3</f>
        <v>3429</v>
      </c>
      <c r="AN3" s="140">
        <f>(AM3-AL3)</f>
        <v>3429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2013</v>
      </c>
      <c r="D4" s="68">
        <v>10</v>
      </c>
      <c r="E4" s="68">
        <v>2</v>
      </c>
      <c r="F4" s="69">
        <v>418133</v>
      </c>
      <c r="G4" s="68">
        <v>0</v>
      </c>
      <c r="H4" s="69">
        <v>381689</v>
      </c>
      <c r="I4" s="68">
        <v>0</v>
      </c>
      <c r="J4" s="68">
        <v>7</v>
      </c>
      <c r="K4" s="68">
        <v>0</v>
      </c>
      <c r="L4" s="69">
        <v>309.98680000000002</v>
      </c>
      <c r="M4" s="69">
        <v>31.5</v>
      </c>
      <c r="N4" s="70">
        <v>0</v>
      </c>
      <c r="O4" s="71">
        <v>3012</v>
      </c>
      <c r="P4" s="58">
        <f t="shared" ref="P4:P33" si="2">F5-F4</f>
        <v>3012</v>
      </c>
      <c r="Q4" s="38">
        <v>2</v>
      </c>
      <c r="R4" s="72">
        <f t="shared" ref="R4:R33" si="3">S4/4.1868</f>
        <v>8445.3186157208384</v>
      </c>
      <c r="S4" s="73">
        <f>'Mérida oeste'!F7*1000000</f>
        <v>35358.859980300003</v>
      </c>
      <c r="T4" s="74">
        <f>R4*0.11237</f>
        <v>949.00045284855059</v>
      </c>
      <c r="U4" s="61"/>
      <c r="V4" s="74">
        <f t="shared" ref="V4:V33" si="4">O4</f>
        <v>3012</v>
      </c>
      <c r="W4" s="75">
        <f>V4*35.31467</f>
        <v>106367.78603999999</v>
      </c>
      <c r="X4" s="61"/>
      <c r="Y4" s="76">
        <f>V4*R4/1000000</f>
        <v>25.437299670551166</v>
      </c>
      <c r="Z4" s="73">
        <f>S4*V4/1000000</f>
        <v>106.50088626066362</v>
      </c>
      <c r="AA4" s="74">
        <f>W4*T4/1000000</f>
        <v>100.94307712045773</v>
      </c>
      <c r="AE4" s="121" t="str">
        <f t="shared" ref="AE4:AE34" si="5">RIGHT(F4,6)</f>
        <v>418133</v>
      </c>
      <c r="AF4" s="142"/>
      <c r="AG4" s="143"/>
      <c r="AH4" s="144"/>
      <c r="AI4" s="145">
        <f t="shared" si="0"/>
        <v>418133</v>
      </c>
      <c r="AJ4" s="146">
        <f t="shared" ref="AJ4:AJ34" si="6">(AI4-AH4)</f>
        <v>418133</v>
      </c>
      <c r="AK4" s="122"/>
      <c r="AL4" s="138">
        <f t="shared" ref="AL4:AM33" si="7">AH5-AH4</f>
        <v>0</v>
      </c>
      <c r="AM4" s="147">
        <f t="shared" si="7"/>
        <v>3012</v>
      </c>
      <c r="AN4" s="148">
        <f t="shared" ref="AN4:AN33" si="8">(AM4-AL4)</f>
        <v>3012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2013</v>
      </c>
      <c r="D5" s="68">
        <v>10</v>
      </c>
      <c r="E5" s="68">
        <v>3</v>
      </c>
      <c r="F5" s="69">
        <v>421145</v>
      </c>
      <c r="G5" s="68">
        <v>0</v>
      </c>
      <c r="H5" s="69">
        <v>381830</v>
      </c>
      <c r="I5" s="68">
        <v>0</v>
      </c>
      <c r="J5" s="68">
        <v>7</v>
      </c>
      <c r="K5" s="68">
        <v>0</v>
      </c>
      <c r="L5" s="69">
        <v>307.0582</v>
      </c>
      <c r="M5" s="69">
        <v>31.4</v>
      </c>
      <c r="N5" s="70">
        <v>0</v>
      </c>
      <c r="O5" s="71">
        <v>5432</v>
      </c>
      <c r="P5" s="58">
        <f t="shared" si="2"/>
        <v>5432</v>
      </c>
      <c r="Q5" s="38">
        <v>3</v>
      </c>
      <c r="R5" s="72">
        <f t="shared" si="3"/>
        <v>8509.6304260533107</v>
      </c>
      <c r="S5" s="73">
        <f>'Mérida oeste'!F8*1000000</f>
        <v>35628.120667800002</v>
      </c>
      <c r="T5" s="74">
        <f t="shared" ref="T5:T33" si="9">R5*0.11237</f>
        <v>956.22717097561053</v>
      </c>
      <c r="U5" s="61"/>
      <c r="V5" s="74">
        <f t="shared" si="4"/>
        <v>5432</v>
      </c>
      <c r="W5" s="75">
        <f t="shared" ref="W5:W33" si="10">V5*35.31467</f>
        <v>191829.28743999999</v>
      </c>
      <c r="X5" s="61"/>
      <c r="Y5" s="76">
        <f t="shared" ref="Y5:Y33" si="11">V5*R5/1000000</f>
        <v>46.224312474321579</v>
      </c>
      <c r="Z5" s="73">
        <f t="shared" ref="Z5:Z33" si="12">S5*V5/1000000</f>
        <v>193.53195146748959</v>
      </c>
      <c r="AA5" s="74">
        <f t="shared" ref="AA5:AA33" si="13">W5*T5/1000000</f>
        <v>183.43237683901842</v>
      </c>
      <c r="AE5" s="121" t="str">
        <f t="shared" si="5"/>
        <v>421145</v>
      </c>
      <c r="AF5" s="142"/>
      <c r="AG5" s="143"/>
      <c r="AH5" s="144"/>
      <c r="AI5" s="145">
        <f t="shared" si="0"/>
        <v>421145</v>
      </c>
      <c r="AJ5" s="146">
        <f t="shared" si="6"/>
        <v>421145</v>
      </c>
      <c r="AK5" s="122"/>
      <c r="AL5" s="138">
        <f t="shared" si="7"/>
        <v>0</v>
      </c>
      <c r="AM5" s="147">
        <f t="shared" si="7"/>
        <v>5432</v>
      </c>
      <c r="AN5" s="148">
        <f t="shared" si="8"/>
        <v>5432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2013</v>
      </c>
      <c r="D6" s="68">
        <v>10</v>
      </c>
      <c r="E6" s="68">
        <v>4</v>
      </c>
      <c r="F6" s="69">
        <v>426577</v>
      </c>
      <c r="G6" s="68">
        <v>0</v>
      </c>
      <c r="H6" s="69">
        <v>382083</v>
      </c>
      <c r="I6" s="68">
        <v>0</v>
      </c>
      <c r="J6" s="68">
        <v>7</v>
      </c>
      <c r="K6" s="68">
        <v>0</v>
      </c>
      <c r="L6" s="69">
        <v>306.66309999999999</v>
      </c>
      <c r="M6" s="69">
        <v>31.1</v>
      </c>
      <c r="N6" s="70">
        <v>0</v>
      </c>
      <c r="O6" s="71">
        <v>2716</v>
      </c>
      <c r="P6" s="58">
        <f t="shared" si="2"/>
        <v>2716</v>
      </c>
      <c r="Q6" s="38">
        <v>4</v>
      </c>
      <c r="R6" s="72">
        <f t="shared" si="3"/>
        <v>8525.1498818668206</v>
      </c>
      <c r="S6" s="73">
        <f>'Mérida oeste'!F9*1000000</f>
        <v>35693.0975254</v>
      </c>
      <c r="T6" s="74">
        <f t="shared" si="9"/>
        <v>957.9710922253746</v>
      </c>
      <c r="U6" s="61"/>
      <c r="V6" s="74">
        <f t="shared" si="4"/>
        <v>2716</v>
      </c>
      <c r="W6" s="75">
        <f t="shared" si="10"/>
        <v>95914.643719999993</v>
      </c>
      <c r="X6" s="61"/>
      <c r="Y6" s="76">
        <f t="shared" si="11"/>
        <v>23.154307079150286</v>
      </c>
      <c r="Z6" s="73">
        <f t="shared" si="12"/>
        <v>96.942452878986401</v>
      </c>
      <c r="AA6" s="74">
        <f t="shared" si="13"/>
        <v>91.883456004856072</v>
      </c>
      <c r="AE6" s="121" t="str">
        <f t="shared" si="5"/>
        <v>426577</v>
      </c>
      <c r="AF6" s="142"/>
      <c r="AG6" s="143"/>
      <c r="AH6" s="144"/>
      <c r="AI6" s="145">
        <f t="shared" si="0"/>
        <v>426577</v>
      </c>
      <c r="AJ6" s="146">
        <f t="shared" si="6"/>
        <v>426577</v>
      </c>
      <c r="AK6" s="122"/>
      <c r="AL6" s="138">
        <f t="shared" si="7"/>
        <v>0</v>
      </c>
      <c r="AM6" s="147">
        <f t="shared" si="7"/>
        <v>2716</v>
      </c>
      <c r="AN6" s="148">
        <f t="shared" si="8"/>
        <v>2716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2013</v>
      </c>
      <c r="D7" s="68">
        <v>10</v>
      </c>
      <c r="E7" s="68">
        <v>5</v>
      </c>
      <c r="F7" s="69">
        <v>429293</v>
      </c>
      <c r="G7" s="68">
        <v>0</v>
      </c>
      <c r="H7" s="69">
        <v>382210</v>
      </c>
      <c r="I7" s="68">
        <v>0</v>
      </c>
      <c r="J7" s="68">
        <v>7</v>
      </c>
      <c r="K7" s="68">
        <v>0</v>
      </c>
      <c r="L7" s="69">
        <v>309.00220000000002</v>
      </c>
      <c r="M7" s="69">
        <v>31</v>
      </c>
      <c r="N7" s="70">
        <v>0</v>
      </c>
      <c r="O7" s="71">
        <v>109</v>
      </c>
      <c r="P7" s="58">
        <f t="shared" si="2"/>
        <v>109</v>
      </c>
      <c r="Q7" s="38">
        <v>5</v>
      </c>
      <c r="R7" s="72">
        <f t="shared" si="3"/>
        <v>8394.170824448267</v>
      </c>
      <c r="S7" s="73">
        <f>'Mérida oeste'!F10*1000000</f>
        <v>35144.714407800006</v>
      </c>
      <c r="T7" s="74">
        <f t="shared" si="9"/>
        <v>943.25297554325175</v>
      </c>
      <c r="U7" s="61"/>
      <c r="V7" s="74">
        <f t="shared" si="4"/>
        <v>109</v>
      </c>
      <c r="W7" s="75">
        <f t="shared" si="10"/>
        <v>3849.2990300000001</v>
      </c>
      <c r="X7" s="61"/>
      <c r="Y7" s="76">
        <f t="shared" si="11"/>
        <v>0.91496461986486111</v>
      </c>
      <c r="Z7" s="73">
        <f t="shared" si="12"/>
        <v>3.8307738704502006</v>
      </c>
      <c r="AA7" s="74">
        <f t="shared" si="13"/>
        <v>3.6308627638032531</v>
      </c>
      <c r="AE7" s="121" t="str">
        <f t="shared" si="5"/>
        <v>429293</v>
      </c>
      <c r="AF7" s="142"/>
      <c r="AG7" s="143"/>
      <c r="AH7" s="144"/>
      <c r="AI7" s="145">
        <f t="shared" si="0"/>
        <v>429293</v>
      </c>
      <c r="AJ7" s="146">
        <f t="shared" si="6"/>
        <v>429293</v>
      </c>
      <c r="AK7" s="122"/>
      <c r="AL7" s="138">
        <f t="shared" si="7"/>
        <v>0</v>
      </c>
      <c r="AM7" s="147">
        <f t="shared" si="7"/>
        <v>109</v>
      </c>
      <c r="AN7" s="148">
        <f t="shared" si="8"/>
        <v>109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2013</v>
      </c>
      <c r="D8" s="68">
        <v>10</v>
      </c>
      <c r="E8" s="68">
        <v>6</v>
      </c>
      <c r="F8" s="69">
        <v>429402</v>
      </c>
      <c r="G8" s="68">
        <v>0</v>
      </c>
      <c r="H8" s="69">
        <v>382215</v>
      </c>
      <c r="I8" s="68">
        <v>0</v>
      </c>
      <c r="J8" s="68">
        <v>7</v>
      </c>
      <c r="K8" s="68">
        <v>0</v>
      </c>
      <c r="L8" s="69">
        <v>310.56029999999998</v>
      </c>
      <c r="M8" s="69">
        <v>31.2</v>
      </c>
      <c r="N8" s="70">
        <v>0</v>
      </c>
      <c r="O8" s="71">
        <v>595</v>
      </c>
      <c r="P8" s="58">
        <f t="shared" si="2"/>
        <v>595</v>
      </c>
      <c r="Q8" s="38">
        <v>6</v>
      </c>
      <c r="R8" s="72">
        <f t="shared" si="3"/>
        <v>8541.3363827266639</v>
      </c>
      <c r="S8" s="73">
        <f>'Mérida oeste'!F11*1000000</f>
        <v>35760.867167199998</v>
      </c>
      <c r="T8" s="74">
        <f t="shared" si="9"/>
        <v>959.78996932699522</v>
      </c>
      <c r="U8" s="61"/>
      <c r="V8" s="74">
        <f t="shared" si="4"/>
        <v>595</v>
      </c>
      <c r="W8" s="75">
        <f t="shared" si="10"/>
        <v>21012.228650000001</v>
      </c>
      <c r="X8" s="61"/>
      <c r="Y8" s="76">
        <f t="shared" si="11"/>
        <v>5.0820951477223657</v>
      </c>
      <c r="Z8" s="73">
        <f t="shared" si="12"/>
        <v>21.277715964483999</v>
      </c>
      <c r="AA8" s="74">
        <f t="shared" si="13"/>
        <v>20.167326291475312</v>
      </c>
      <c r="AE8" s="121" t="str">
        <f t="shared" si="5"/>
        <v>429402</v>
      </c>
      <c r="AF8" s="142"/>
      <c r="AG8" s="143"/>
      <c r="AH8" s="144"/>
      <c r="AI8" s="145">
        <f t="shared" si="0"/>
        <v>429402</v>
      </c>
      <c r="AJ8" s="146">
        <f t="shared" si="6"/>
        <v>429402</v>
      </c>
      <c r="AK8" s="122"/>
      <c r="AL8" s="138">
        <f t="shared" si="7"/>
        <v>0</v>
      </c>
      <c r="AM8" s="147">
        <f t="shared" si="7"/>
        <v>595</v>
      </c>
      <c r="AN8" s="148">
        <f t="shared" si="8"/>
        <v>595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2013</v>
      </c>
      <c r="D9" s="68">
        <v>10</v>
      </c>
      <c r="E9" s="68">
        <v>7</v>
      </c>
      <c r="F9" s="69">
        <v>429997</v>
      </c>
      <c r="G9" s="68">
        <v>0</v>
      </c>
      <c r="H9" s="69">
        <v>382243</v>
      </c>
      <c r="I9" s="68">
        <v>0</v>
      </c>
      <c r="J9" s="68">
        <v>7</v>
      </c>
      <c r="K9" s="68">
        <v>0</v>
      </c>
      <c r="L9" s="69">
        <v>311.1053</v>
      </c>
      <c r="M9" s="69">
        <v>30.8</v>
      </c>
      <c r="N9" s="70">
        <v>0</v>
      </c>
      <c r="O9" s="71">
        <v>4226</v>
      </c>
      <c r="P9" s="58">
        <f t="shared" si="2"/>
        <v>4226</v>
      </c>
      <c r="Q9" s="38">
        <v>7</v>
      </c>
      <c r="R9" s="72">
        <f t="shared" si="3"/>
        <v>8567.2243980844578</v>
      </c>
      <c r="S9" s="73">
        <f>'Mérida oeste'!F12*1000000</f>
        <v>35869.255109900005</v>
      </c>
      <c r="T9" s="74">
        <f t="shared" si="9"/>
        <v>962.69900561275051</v>
      </c>
      <c r="U9" s="61"/>
      <c r="V9" s="74">
        <f t="shared" si="4"/>
        <v>4226</v>
      </c>
      <c r="W9" s="75">
        <f t="shared" si="10"/>
        <v>149239.79542000001</v>
      </c>
      <c r="X9" s="61"/>
      <c r="Y9" s="76">
        <f t="shared" si="11"/>
        <v>36.205090306304918</v>
      </c>
      <c r="Z9" s="73">
        <f t="shared" si="12"/>
        <v>151.58347209443741</v>
      </c>
      <c r="AA9" s="74">
        <f t="shared" si="13"/>
        <v>143.67300264868433</v>
      </c>
      <c r="AE9" s="121" t="str">
        <f t="shared" si="5"/>
        <v>429997</v>
      </c>
      <c r="AF9" s="142"/>
      <c r="AG9" s="143"/>
      <c r="AH9" s="144"/>
      <c r="AI9" s="145">
        <f t="shared" si="0"/>
        <v>429997</v>
      </c>
      <c r="AJ9" s="146">
        <f t="shared" si="6"/>
        <v>429997</v>
      </c>
      <c r="AK9" s="122"/>
      <c r="AL9" s="138">
        <f t="shared" si="7"/>
        <v>0</v>
      </c>
      <c r="AM9" s="147">
        <f t="shared" si="7"/>
        <v>4226</v>
      </c>
      <c r="AN9" s="148">
        <f t="shared" si="8"/>
        <v>4226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2013</v>
      </c>
      <c r="D10" s="68">
        <v>10</v>
      </c>
      <c r="E10" s="68">
        <v>8</v>
      </c>
      <c r="F10" s="69">
        <v>434223</v>
      </c>
      <c r="G10" s="68">
        <v>0</v>
      </c>
      <c r="H10" s="69">
        <v>382438</v>
      </c>
      <c r="I10" s="68">
        <v>0</v>
      </c>
      <c r="J10" s="68">
        <v>7</v>
      </c>
      <c r="K10" s="68">
        <v>0</v>
      </c>
      <c r="L10" s="69">
        <v>308.84059999999999</v>
      </c>
      <c r="M10" s="69">
        <v>30.5</v>
      </c>
      <c r="N10" s="70">
        <v>0</v>
      </c>
      <c r="O10" s="71">
        <v>3243</v>
      </c>
      <c r="P10" s="58">
        <f t="shared" si="2"/>
        <v>3243</v>
      </c>
      <c r="Q10" s="38">
        <v>8</v>
      </c>
      <c r="R10" s="72">
        <f t="shared" si="3"/>
        <v>8615.7294317378437</v>
      </c>
      <c r="S10" s="73">
        <f>'Mérida oeste'!F13*1000000</f>
        <v>36072.335984800004</v>
      </c>
      <c r="T10" s="74">
        <f t="shared" si="9"/>
        <v>968.14951624438152</v>
      </c>
      <c r="U10" s="61"/>
      <c r="V10" s="74">
        <f t="shared" si="4"/>
        <v>3243</v>
      </c>
      <c r="W10" s="75">
        <f t="shared" si="10"/>
        <v>114525.47481</v>
      </c>
      <c r="X10" s="61"/>
      <c r="Y10" s="76">
        <f t="shared" si="11"/>
        <v>27.940810547125828</v>
      </c>
      <c r="Z10" s="73">
        <f t="shared" si="12"/>
        <v>116.98258559870641</v>
      </c>
      <c r="AA10" s="74">
        <f t="shared" si="13"/>
        <v>110.87778303495961</v>
      </c>
      <c r="AE10" s="121" t="str">
        <f t="shared" si="5"/>
        <v>434223</v>
      </c>
      <c r="AF10" s="142"/>
      <c r="AG10" s="143"/>
      <c r="AH10" s="144"/>
      <c r="AI10" s="145">
        <f t="shared" si="0"/>
        <v>434223</v>
      </c>
      <c r="AJ10" s="146">
        <f t="shared" si="6"/>
        <v>434223</v>
      </c>
      <c r="AK10" s="122"/>
      <c r="AL10" s="138">
        <f t="shared" si="7"/>
        <v>0</v>
      </c>
      <c r="AM10" s="147">
        <f t="shared" si="7"/>
        <v>3243</v>
      </c>
      <c r="AN10" s="148">
        <f t="shared" si="8"/>
        <v>3243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2013</v>
      </c>
      <c r="D11" s="68">
        <v>10</v>
      </c>
      <c r="E11" s="68">
        <v>9</v>
      </c>
      <c r="F11" s="69">
        <v>437466</v>
      </c>
      <c r="G11" s="68">
        <v>0</v>
      </c>
      <c r="H11" s="69">
        <v>382586</v>
      </c>
      <c r="I11" s="68">
        <v>0</v>
      </c>
      <c r="J11" s="68">
        <v>7</v>
      </c>
      <c r="K11" s="68">
        <v>0</v>
      </c>
      <c r="L11" s="69">
        <v>309.43779999999998</v>
      </c>
      <c r="M11" s="69">
        <v>29.3</v>
      </c>
      <c r="N11" s="70">
        <v>0</v>
      </c>
      <c r="O11" s="71">
        <v>4194</v>
      </c>
      <c r="P11" s="58">
        <f t="shared" si="2"/>
        <v>4194</v>
      </c>
      <c r="Q11" s="38">
        <v>9</v>
      </c>
      <c r="R11" s="77">
        <f t="shared" si="3"/>
        <v>8622.1015558660565</v>
      </c>
      <c r="S11" s="73">
        <f>'Mérida oeste'!F14*1000000</f>
        <v>36099.014794100003</v>
      </c>
      <c r="T11" s="74">
        <f t="shared" si="9"/>
        <v>968.86555183266876</v>
      </c>
      <c r="V11" s="78">
        <f t="shared" si="4"/>
        <v>4194</v>
      </c>
      <c r="W11" s="79">
        <f t="shared" si="10"/>
        <v>148109.72597999999</v>
      </c>
      <c r="Y11" s="76">
        <f t="shared" si="11"/>
        <v>36.161093925302247</v>
      </c>
      <c r="Z11" s="73">
        <f t="shared" si="12"/>
        <v>151.3992680464554</v>
      </c>
      <c r="AA11" s="74">
        <f t="shared" si="13"/>
        <v>143.49841139339804</v>
      </c>
      <c r="AE11" s="121" t="str">
        <f t="shared" si="5"/>
        <v>437466</v>
      </c>
      <c r="AF11" s="142"/>
      <c r="AG11" s="143"/>
      <c r="AH11" s="144"/>
      <c r="AI11" s="145">
        <f t="shared" si="0"/>
        <v>437466</v>
      </c>
      <c r="AJ11" s="146">
        <f t="shared" si="6"/>
        <v>437466</v>
      </c>
      <c r="AK11" s="122"/>
      <c r="AL11" s="138">
        <f t="shared" si="7"/>
        <v>0</v>
      </c>
      <c r="AM11" s="147">
        <f t="shared" si="7"/>
        <v>4194</v>
      </c>
      <c r="AN11" s="148">
        <f t="shared" si="8"/>
        <v>4194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2013</v>
      </c>
      <c r="D12" s="68">
        <v>10</v>
      </c>
      <c r="E12" s="68">
        <v>10</v>
      </c>
      <c r="F12" s="69">
        <v>441660</v>
      </c>
      <c r="G12" s="68">
        <v>0</v>
      </c>
      <c r="H12" s="69">
        <v>382779</v>
      </c>
      <c r="I12" s="68">
        <v>0</v>
      </c>
      <c r="J12" s="68">
        <v>7</v>
      </c>
      <c r="K12" s="68">
        <v>0</v>
      </c>
      <c r="L12" s="69">
        <v>308.86439999999999</v>
      </c>
      <c r="M12" s="69">
        <v>29.3</v>
      </c>
      <c r="N12" s="70">
        <v>0</v>
      </c>
      <c r="O12" s="71">
        <v>5090</v>
      </c>
      <c r="P12" s="58">
        <f t="shared" si="2"/>
        <v>5090</v>
      </c>
      <c r="Q12" s="38">
        <v>10</v>
      </c>
      <c r="R12" s="77">
        <f t="shared" si="3"/>
        <v>8631.0123980844564</v>
      </c>
      <c r="S12" s="73">
        <f>'Mérida oeste'!F15*1000000</f>
        <v>36136.322708300002</v>
      </c>
      <c r="T12" s="74">
        <f t="shared" si="9"/>
        <v>969.8668631727503</v>
      </c>
      <c r="V12" s="78">
        <f t="shared" si="4"/>
        <v>5090</v>
      </c>
      <c r="W12" s="79">
        <f t="shared" si="10"/>
        <v>179751.6703</v>
      </c>
      <c r="Y12" s="76">
        <f t="shared" si="11"/>
        <v>43.931853106249882</v>
      </c>
      <c r="Z12" s="73">
        <f t="shared" si="12"/>
        <v>183.93388258524701</v>
      </c>
      <c r="AA12" s="74">
        <f t="shared" si="13"/>
        <v>174.33518862392341</v>
      </c>
      <c r="AE12" s="121" t="str">
        <f t="shared" si="5"/>
        <v>441660</v>
      </c>
      <c r="AF12" s="142"/>
      <c r="AG12" s="143"/>
      <c r="AH12" s="144"/>
      <c r="AI12" s="145">
        <f t="shared" si="0"/>
        <v>441660</v>
      </c>
      <c r="AJ12" s="146">
        <f t="shared" si="6"/>
        <v>441660</v>
      </c>
      <c r="AK12" s="122"/>
      <c r="AL12" s="138">
        <f t="shared" si="7"/>
        <v>0</v>
      </c>
      <c r="AM12" s="147">
        <f t="shared" si="7"/>
        <v>5090</v>
      </c>
      <c r="AN12" s="148">
        <f t="shared" si="8"/>
        <v>5090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2013</v>
      </c>
      <c r="D13" s="68">
        <v>10</v>
      </c>
      <c r="E13" s="68">
        <v>11</v>
      </c>
      <c r="F13" s="69">
        <v>446750</v>
      </c>
      <c r="G13" s="68">
        <v>0</v>
      </c>
      <c r="H13" s="69">
        <v>383029</v>
      </c>
      <c r="I13" s="68">
        <v>0</v>
      </c>
      <c r="J13" s="68">
        <v>7</v>
      </c>
      <c r="K13" s="68">
        <v>0</v>
      </c>
      <c r="L13" s="69">
        <v>289.90730000000002</v>
      </c>
      <c r="M13" s="69">
        <v>30.9</v>
      </c>
      <c r="N13" s="70">
        <v>0</v>
      </c>
      <c r="O13" s="71">
        <v>4008</v>
      </c>
      <c r="P13" s="58">
        <f t="shared" si="2"/>
        <v>4008</v>
      </c>
      <c r="Q13" s="38">
        <v>11</v>
      </c>
      <c r="R13" s="77">
        <f t="shared" si="3"/>
        <v>8641.9888629502257</v>
      </c>
      <c r="S13" s="73">
        <f>'Mérida oeste'!F16*1000000</f>
        <v>36182.278971400003</v>
      </c>
      <c r="T13" s="74">
        <f t="shared" si="9"/>
        <v>971.10028852971686</v>
      </c>
      <c r="V13" s="78">
        <f t="shared" si="4"/>
        <v>4008</v>
      </c>
      <c r="W13" s="79">
        <f t="shared" si="10"/>
        <v>141541.19735999999</v>
      </c>
      <c r="Y13" s="76">
        <f t="shared" si="11"/>
        <v>34.63709136270451</v>
      </c>
      <c r="Z13" s="73">
        <f t="shared" si="12"/>
        <v>145.0185741173712</v>
      </c>
      <c r="AA13" s="74">
        <f t="shared" si="13"/>
        <v>137.4506975951376</v>
      </c>
      <c r="AE13" s="121" t="str">
        <f t="shared" si="5"/>
        <v>446750</v>
      </c>
      <c r="AF13" s="142"/>
      <c r="AG13" s="143"/>
      <c r="AH13" s="144"/>
      <c r="AI13" s="145">
        <f t="shared" si="0"/>
        <v>446750</v>
      </c>
      <c r="AJ13" s="146">
        <f t="shared" si="6"/>
        <v>446750</v>
      </c>
      <c r="AK13" s="122"/>
      <c r="AL13" s="138">
        <f t="shared" si="7"/>
        <v>0</v>
      </c>
      <c r="AM13" s="147">
        <f t="shared" si="7"/>
        <v>4008</v>
      </c>
      <c r="AN13" s="148">
        <f t="shared" si="8"/>
        <v>4008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2013</v>
      </c>
      <c r="D14" s="68">
        <v>10</v>
      </c>
      <c r="E14" s="68">
        <v>12</v>
      </c>
      <c r="F14" s="69">
        <v>450758</v>
      </c>
      <c r="G14" s="68">
        <v>0</v>
      </c>
      <c r="H14" s="69">
        <v>383217</v>
      </c>
      <c r="I14" s="68">
        <v>0</v>
      </c>
      <c r="J14" s="68">
        <v>7</v>
      </c>
      <c r="K14" s="68">
        <v>0</v>
      </c>
      <c r="L14" s="69">
        <v>304.79140000000001</v>
      </c>
      <c r="M14" s="69">
        <v>31.1</v>
      </c>
      <c r="N14" s="70">
        <v>0</v>
      </c>
      <c r="O14" s="71">
        <v>98</v>
      </c>
      <c r="P14" s="58">
        <f t="shared" si="2"/>
        <v>98</v>
      </c>
      <c r="Q14" s="38">
        <v>12</v>
      </c>
      <c r="R14" s="77">
        <f t="shared" si="3"/>
        <v>8593.7416036830036</v>
      </c>
      <c r="S14" s="73">
        <f>'Mérida oeste'!F17*1000000</f>
        <v>35980.277346299998</v>
      </c>
      <c r="T14" s="74">
        <f t="shared" si="9"/>
        <v>965.67874400585913</v>
      </c>
      <c r="V14" s="78">
        <f t="shared" si="4"/>
        <v>98</v>
      </c>
      <c r="W14" s="79">
        <f t="shared" si="10"/>
        <v>3460.8376600000001</v>
      </c>
      <c r="Y14" s="76">
        <f t="shared" si="11"/>
        <v>0.84218667716093432</v>
      </c>
      <c r="Z14" s="73">
        <f t="shared" si="12"/>
        <v>3.5260671799373999</v>
      </c>
      <c r="AA14" s="74">
        <f t="shared" si="13"/>
        <v>3.3420573647169767</v>
      </c>
      <c r="AE14" s="121" t="str">
        <f t="shared" si="5"/>
        <v>450758</v>
      </c>
      <c r="AF14" s="142"/>
      <c r="AG14" s="143"/>
      <c r="AH14" s="144"/>
      <c r="AI14" s="145">
        <f t="shared" si="0"/>
        <v>450758</v>
      </c>
      <c r="AJ14" s="146">
        <f t="shared" si="6"/>
        <v>450758</v>
      </c>
      <c r="AK14" s="122"/>
      <c r="AL14" s="138">
        <f t="shared" si="7"/>
        <v>0</v>
      </c>
      <c r="AM14" s="147">
        <f t="shared" si="7"/>
        <v>98</v>
      </c>
      <c r="AN14" s="148">
        <f t="shared" si="8"/>
        <v>98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2013</v>
      </c>
      <c r="D15" s="68">
        <v>10</v>
      </c>
      <c r="E15" s="68">
        <v>13</v>
      </c>
      <c r="F15" s="69">
        <v>450856</v>
      </c>
      <c r="G15" s="68">
        <v>0</v>
      </c>
      <c r="H15" s="69">
        <v>383222</v>
      </c>
      <c r="I15" s="68">
        <v>0</v>
      </c>
      <c r="J15" s="68">
        <v>7</v>
      </c>
      <c r="K15" s="68">
        <v>0</v>
      </c>
      <c r="L15" s="69">
        <v>308.84500000000003</v>
      </c>
      <c r="M15" s="69">
        <v>30</v>
      </c>
      <c r="N15" s="70">
        <v>0</v>
      </c>
      <c r="O15" s="71">
        <v>54</v>
      </c>
      <c r="P15" s="58">
        <f t="shared" si="2"/>
        <v>54</v>
      </c>
      <c r="Q15" s="38">
        <v>13</v>
      </c>
      <c r="R15" s="77">
        <f t="shared" si="3"/>
        <v>8447.0692306773672</v>
      </c>
      <c r="S15" s="73">
        <f>'Mérida oeste'!F18*1000000</f>
        <v>35366.189455</v>
      </c>
      <c r="T15" s="74">
        <f t="shared" si="9"/>
        <v>949.1971694512157</v>
      </c>
      <c r="V15" s="78">
        <f t="shared" si="4"/>
        <v>54</v>
      </c>
      <c r="W15" s="79">
        <f t="shared" si="10"/>
        <v>1906.99218</v>
      </c>
      <c r="Y15" s="76">
        <f t="shared" si="11"/>
        <v>0.45614173845657779</v>
      </c>
      <c r="Z15" s="73">
        <f t="shared" si="12"/>
        <v>1.9097742305699998</v>
      </c>
      <c r="AA15" s="74">
        <f t="shared" si="13"/>
        <v>1.8101115794216032</v>
      </c>
      <c r="AE15" s="121" t="str">
        <f t="shared" si="5"/>
        <v>450856</v>
      </c>
      <c r="AF15" s="142"/>
      <c r="AG15" s="143"/>
      <c r="AH15" s="144"/>
      <c r="AI15" s="145">
        <f t="shared" si="0"/>
        <v>450856</v>
      </c>
      <c r="AJ15" s="146">
        <f t="shared" si="6"/>
        <v>450856</v>
      </c>
      <c r="AK15" s="122"/>
      <c r="AL15" s="138">
        <f t="shared" si="7"/>
        <v>0</v>
      </c>
      <c r="AM15" s="147">
        <f t="shared" si="7"/>
        <v>54</v>
      </c>
      <c r="AN15" s="148">
        <f t="shared" si="8"/>
        <v>54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2013</v>
      </c>
      <c r="D16" s="68">
        <v>10</v>
      </c>
      <c r="E16" s="68">
        <v>14</v>
      </c>
      <c r="F16" s="69">
        <v>450910</v>
      </c>
      <c r="G16" s="68">
        <v>0</v>
      </c>
      <c r="H16" s="69">
        <v>383224</v>
      </c>
      <c r="I16" s="68">
        <v>0</v>
      </c>
      <c r="J16" s="68">
        <v>7</v>
      </c>
      <c r="K16" s="68">
        <v>0</v>
      </c>
      <c r="L16" s="69">
        <v>310.22739999999999</v>
      </c>
      <c r="M16" s="69">
        <v>28.1</v>
      </c>
      <c r="N16" s="70">
        <v>0</v>
      </c>
      <c r="O16" s="71">
        <v>3396</v>
      </c>
      <c r="P16" s="58">
        <f t="shared" si="2"/>
        <v>3396</v>
      </c>
      <c r="Q16" s="38">
        <v>14</v>
      </c>
      <c r="R16" s="77">
        <f t="shared" si="3"/>
        <v>8591.9157696331331</v>
      </c>
      <c r="S16" s="73">
        <f>'Mérida oeste'!F19*1000000</f>
        <v>35972.6329443</v>
      </c>
      <c r="T16" s="74">
        <f t="shared" si="9"/>
        <v>965.47357503367516</v>
      </c>
      <c r="V16" s="78">
        <f t="shared" si="4"/>
        <v>3396</v>
      </c>
      <c r="W16" s="79">
        <f t="shared" si="10"/>
        <v>119928.61932</v>
      </c>
      <c r="Y16" s="76">
        <f t="shared" si="11"/>
        <v>29.178145953674118</v>
      </c>
      <c r="Z16" s="73">
        <f t="shared" si="12"/>
        <v>122.16306147884279</v>
      </c>
      <c r="AA16" s="74">
        <f t="shared" si="13"/>
        <v>115.78791284373308</v>
      </c>
      <c r="AE16" s="121" t="str">
        <f t="shared" si="5"/>
        <v>450910</v>
      </c>
      <c r="AF16" s="142"/>
      <c r="AG16" s="143"/>
      <c r="AH16" s="144"/>
      <c r="AI16" s="145">
        <f t="shared" si="0"/>
        <v>450910</v>
      </c>
      <c r="AJ16" s="146">
        <f t="shared" si="6"/>
        <v>450910</v>
      </c>
      <c r="AK16" s="122"/>
      <c r="AL16" s="138">
        <f t="shared" si="7"/>
        <v>0</v>
      </c>
      <c r="AM16" s="147">
        <f t="shared" si="7"/>
        <v>3396</v>
      </c>
      <c r="AN16" s="148">
        <f t="shared" si="8"/>
        <v>3396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2013</v>
      </c>
      <c r="D17" s="68">
        <v>10</v>
      </c>
      <c r="E17" s="68">
        <v>15</v>
      </c>
      <c r="F17" s="69">
        <v>454306</v>
      </c>
      <c r="G17" s="68">
        <v>0</v>
      </c>
      <c r="H17" s="69">
        <v>383377</v>
      </c>
      <c r="I17" s="68">
        <v>0</v>
      </c>
      <c r="J17" s="68">
        <v>7</v>
      </c>
      <c r="K17" s="68">
        <v>0</v>
      </c>
      <c r="L17" s="69">
        <v>312.43509999999998</v>
      </c>
      <c r="M17" s="69">
        <v>29.4</v>
      </c>
      <c r="N17" s="70">
        <v>0</v>
      </c>
      <c r="O17" s="71">
        <v>5292</v>
      </c>
      <c r="P17" s="58">
        <f t="shared" si="2"/>
        <v>5292</v>
      </c>
      <c r="Q17" s="38">
        <v>15</v>
      </c>
      <c r="R17" s="77">
        <f t="shared" si="3"/>
        <v>8548.8845711521935</v>
      </c>
      <c r="S17" s="73">
        <f>'Mérida oeste'!F20*1000000</f>
        <v>35792.4699225</v>
      </c>
      <c r="T17" s="74">
        <f t="shared" si="9"/>
        <v>960.63815926037194</v>
      </c>
      <c r="V17" s="78">
        <f t="shared" si="4"/>
        <v>5292</v>
      </c>
      <c r="W17" s="79">
        <f t="shared" si="10"/>
        <v>186885.23363999999</v>
      </c>
      <c r="Y17" s="76">
        <f t="shared" si="11"/>
        <v>45.240697150537407</v>
      </c>
      <c r="Z17" s="73">
        <f t="shared" si="12"/>
        <v>189.41375082987003</v>
      </c>
      <c r="AA17" s="74">
        <f t="shared" si="13"/>
        <v>179.52908683687411</v>
      </c>
      <c r="AE17" s="121" t="str">
        <f t="shared" si="5"/>
        <v>454306</v>
      </c>
      <c r="AF17" s="142"/>
      <c r="AG17" s="143"/>
      <c r="AH17" s="144"/>
      <c r="AI17" s="145">
        <f t="shared" si="0"/>
        <v>454306</v>
      </c>
      <c r="AJ17" s="146">
        <f t="shared" si="6"/>
        <v>454306</v>
      </c>
      <c r="AK17" s="122"/>
      <c r="AL17" s="138">
        <f t="shared" si="7"/>
        <v>0</v>
      </c>
      <c r="AM17" s="147">
        <f t="shared" si="7"/>
        <v>5292</v>
      </c>
      <c r="AN17" s="148">
        <f t="shared" si="8"/>
        <v>5292</v>
      </c>
      <c r="AO17" s="149">
        <f t="shared" si="1"/>
        <v>1</v>
      </c>
      <c r="AP17" s="122"/>
    </row>
    <row r="18" spans="1:42" x14ac:dyDescent="0.2">
      <c r="A18" s="66">
        <v>229</v>
      </c>
      <c r="B18" s="67">
        <v>0.375</v>
      </c>
      <c r="C18" s="68">
        <v>2013</v>
      </c>
      <c r="D18" s="68">
        <v>10</v>
      </c>
      <c r="E18" s="68">
        <v>16</v>
      </c>
      <c r="F18" s="69">
        <v>459598</v>
      </c>
      <c r="G18" s="68">
        <v>0</v>
      </c>
      <c r="H18" s="69">
        <v>383624</v>
      </c>
      <c r="I18" s="68">
        <v>0</v>
      </c>
      <c r="J18" s="68">
        <v>7</v>
      </c>
      <c r="K18" s="68">
        <v>0</v>
      </c>
      <c r="L18" s="69">
        <v>305.56119999999999</v>
      </c>
      <c r="M18" s="69">
        <v>30.4</v>
      </c>
      <c r="N18" s="70">
        <v>0</v>
      </c>
      <c r="O18" s="71">
        <v>5877</v>
      </c>
      <c r="P18" s="58">
        <f t="shared" si="2"/>
        <v>5877</v>
      </c>
      <c r="Q18" s="38">
        <v>16</v>
      </c>
      <c r="R18" s="77">
        <f t="shared" si="3"/>
        <v>8535.9897910814962</v>
      </c>
      <c r="S18" s="73">
        <f>'Mérida oeste'!F21*1000000</f>
        <v>35738.482057300003</v>
      </c>
      <c r="T18" s="74">
        <f t="shared" si="9"/>
        <v>959.18917282382768</v>
      </c>
      <c r="V18" s="78">
        <f t="shared" si="4"/>
        <v>5877</v>
      </c>
      <c r="W18" s="79">
        <f t="shared" si="10"/>
        <v>207544.31558999998</v>
      </c>
      <c r="Y18" s="76">
        <f t="shared" si="11"/>
        <v>50.166012002185958</v>
      </c>
      <c r="Z18" s="73">
        <f t="shared" si="12"/>
        <v>210.03505905075212</v>
      </c>
      <c r="AA18" s="74">
        <f t="shared" si="13"/>
        <v>199.07426039505953</v>
      </c>
      <c r="AE18" s="121" t="str">
        <f t="shared" si="5"/>
        <v>459598</v>
      </c>
      <c r="AF18" s="142"/>
      <c r="AG18" s="143"/>
      <c r="AH18" s="144"/>
      <c r="AI18" s="145">
        <f t="shared" si="0"/>
        <v>459598</v>
      </c>
      <c r="AJ18" s="146">
        <f t="shared" si="6"/>
        <v>459598</v>
      </c>
      <c r="AK18" s="122"/>
      <c r="AL18" s="138">
        <f t="shared" si="7"/>
        <v>0</v>
      </c>
      <c r="AM18" s="147">
        <f t="shared" si="7"/>
        <v>5877</v>
      </c>
      <c r="AN18" s="148">
        <f t="shared" si="8"/>
        <v>5877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2013</v>
      </c>
      <c r="D19" s="68">
        <v>10</v>
      </c>
      <c r="E19" s="68">
        <v>17</v>
      </c>
      <c r="F19" s="69">
        <v>465475</v>
      </c>
      <c r="G19" s="68">
        <v>0</v>
      </c>
      <c r="H19" s="69">
        <v>383896</v>
      </c>
      <c r="I19" s="68">
        <v>0</v>
      </c>
      <c r="J19" s="68">
        <v>7</v>
      </c>
      <c r="K19" s="68">
        <v>0</v>
      </c>
      <c r="L19" s="69">
        <v>306.49220000000003</v>
      </c>
      <c r="M19" s="69">
        <v>30.9</v>
      </c>
      <c r="N19" s="70">
        <v>0</v>
      </c>
      <c r="O19" s="71">
        <v>2530</v>
      </c>
      <c r="P19" s="58">
        <f t="shared" si="2"/>
        <v>2530</v>
      </c>
      <c r="Q19" s="38">
        <v>17</v>
      </c>
      <c r="R19" s="77">
        <f t="shared" si="3"/>
        <v>8559.563579774529</v>
      </c>
      <c r="S19" s="73">
        <f>'Mérida oeste'!F22*1000000</f>
        <v>35837.180795799999</v>
      </c>
      <c r="T19" s="74">
        <f t="shared" si="9"/>
        <v>961.83815945926381</v>
      </c>
      <c r="V19" s="78">
        <f t="shared" si="4"/>
        <v>2530</v>
      </c>
      <c r="W19" s="79">
        <f t="shared" si="10"/>
        <v>89346.115099999995</v>
      </c>
      <c r="Y19" s="76">
        <f t="shared" si="11"/>
        <v>21.655695856829556</v>
      </c>
      <c r="Z19" s="73">
        <f t="shared" si="12"/>
        <v>90.66806741337399</v>
      </c>
      <c r="AA19" s="74">
        <f t="shared" si="13"/>
        <v>85.936502902619537</v>
      </c>
      <c r="AE19" s="121" t="str">
        <f t="shared" si="5"/>
        <v>465475</v>
      </c>
      <c r="AF19" s="142"/>
      <c r="AG19" s="143"/>
      <c r="AH19" s="144"/>
      <c r="AI19" s="145">
        <f t="shared" si="0"/>
        <v>465475</v>
      </c>
      <c r="AJ19" s="146">
        <f t="shared" si="6"/>
        <v>465475</v>
      </c>
      <c r="AK19" s="122"/>
      <c r="AL19" s="138">
        <f t="shared" si="7"/>
        <v>0</v>
      </c>
      <c r="AM19" s="147">
        <f t="shared" si="7"/>
        <v>2530</v>
      </c>
      <c r="AN19" s="148">
        <f t="shared" si="8"/>
        <v>2530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2013</v>
      </c>
      <c r="D20" s="68">
        <v>10</v>
      </c>
      <c r="E20" s="68">
        <v>18</v>
      </c>
      <c r="F20" s="69">
        <v>468005</v>
      </c>
      <c r="G20" s="68">
        <v>0</v>
      </c>
      <c r="H20" s="69">
        <v>384014</v>
      </c>
      <c r="I20" s="68">
        <v>0</v>
      </c>
      <c r="J20" s="68">
        <v>7</v>
      </c>
      <c r="K20" s="68">
        <v>0</v>
      </c>
      <c r="L20" s="69">
        <v>308.25020000000001</v>
      </c>
      <c r="M20" s="69">
        <v>29.5</v>
      </c>
      <c r="N20" s="70">
        <v>0</v>
      </c>
      <c r="O20" s="71">
        <v>2690</v>
      </c>
      <c r="P20" s="58">
        <f t="shared" si="2"/>
        <v>2690</v>
      </c>
      <c r="Q20" s="38">
        <v>18</v>
      </c>
      <c r="R20" s="77">
        <f t="shared" si="3"/>
        <v>8547.3928992070323</v>
      </c>
      <c r="S20" s="73">
        <f>'Mérida oeste'!F23*1000000</f>
        <v>35786.224590400001</v>
      </c>
      <c r="T20" s="74">
        <f t="shared" si="9"/>
        <v>960.47054008389421</v>
      </c>
      <c r="V20" s="78">
        <f t="shared" si="4"/>
        <v>2690</v>
      </c>
      <c r="W20" s="79">
        <f t="shared" si="10"/>
        <v>94996.462299999999</v>
      </c>
      <c r="Y20" s="76">
        <f t="shared" si="11"/>
        <v>22.992486898866918</v>
      </c>
      <c r="Z20" s="73">
        <f t="shared" si="12"/>
        <v>96.264944148175999</v>
      </c>
      <c r="AA20" s="74">
        <f t="shared" si="13"/>
        <v>91.241303451340286</v>
      </c>
      <c r="AE20" s="121" t="str">
        <f t="shared" si="5"/>
        <v>468005</v>
      </c>
      <c r="AF20" s="142"/>
      <c r="AG20" s="143"/>
      <c r="AH20" s="144"/>
      <c r="AI20" s="145">
        <f t="shared" si="0"/>
        <v>468005</v>
      </c>
      <c r="AJ20" s="146">
        <f t="shared" si="6"/>
        <v>468005</v>
      </c>
      <c r="AK20" s="122"/>
      <c r="AL20" s="138">
        <f t="shared" si="7"/>
        <v>0</v>
      </c>
      <c r="AM20" s="147">
        <f t="shared" si="7"/>
        <v>2690</v>
      </c>
      <c r="AN20" s="148">
        <f t="shared" si="8"/>
        <v>2690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2013</v>
      </c>
      <c r="D21" s="68">
        <v>10</v>
      </c>
      <c r="E21" s="68">
        <v>19</v>
      </c>
      <c r="F21" s="69">
        <v>470695</v>
      </c>
      <c r="G21" s="68">
        <v>0</v>
      </c>
      <c r="H21" s="69">
        <v>384138</v>
      </c>
      <c r="I21" s="68">
        <v>0</v>
      </c>
      <c r="J21" s="68">
        <v>7</v>
      </c>
      <c r="K21" s="68">
        <v>0</v>
      </c>
      <c r="L21" s="69">
        <v>305.6893</v>
      </c>
      <c r="M21" s="69">
        <v>30.4</v>
      </c>
      <c r="N21" s="70">
        <v>0</v>
      </c>
      <c r="O21" s="71">
        <v>663</v>
      </c>
      <c r="P21" s="58">
        <f t="shared" si="2"/>
        <v>663</v>
      </c>
      <c r="Q21" s="38">
        <v>19</v>
      </c>
      <c r="R21" s="77">
        <f t="shared" si="3"/>
        <v>8538.3632949985658</v>
      </c>
      <c r="S21" s="73">
        <f>'Mérida oeste'!F24*1000000</f>
        <v>35748.419443499995</v>
      </c>
      <c r="T21" s="74">
        <f t="shared" si="9"/>
        <v>959.45588345898886</v>
      </c>
      <c r="V21" s="78">
        <f t="shared" si="4"/>
        <v>663</v>
      </c>
      <c r="W21" s="79">
        <f t="shared" si="10"/>
        <v>23413.626209999999</v>
      </c>
      <c r="Y21" s="76">
        <f t="shared" si="11"/>
        <v>5.6609348645840489</v>
      </c>
      <c r="Z21" s="73">
        <f t="shared" si="12"/>
        <v>23.701202091040496</v>
      </c>
      <c r="AA21" s="74">
        <f t="shared" si="13"/>
        <v>22.464341420294087</v>
      </c>
      <c r="AE21" s="121" t="str">
        <f t="shared" si="5"/>
        <v>470695</v>
      </c>
      <c r="AF21" s="142"/>
      <c r="AG21" s="143"/>
      <c r="AH21" s="144"/>
      <c r="AI21" s="145">
        <f t="shared" si="0"/>
        <v>470695</v>
      </c>
      <c r="AJ21" s="146">
        <f t="shared" si="6"/>
        <v>470695</v>
      </c>
      <c r="AK21" s="122"/>
      <c r="AL21" s="138">
        <f t="shared" si="7"/>
        <v>0</v>
      </c>
      <c r="AM21" s="147">
        <f t="shared" si="7"/>
        <v>663</v>
      </c>
      <c r="AN21" s="148">
        <f t="shared" si="8"/>
        <v>663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2013</v>
      </c>
      <c r="D22" s="68">
        <v>10</v>
      </c>
      <c r="E22" s="68">
        <v>20</v>
      </c>
      <c r="F22" s="69">
        <v>471358</v>
      </c>
      <c r="G22" s="68">
        <v>0</v>
      </c>
      <c r="H22" s="69">
        <v>384169</v>
      </c>
      <c r="I22" s="68">
        <v>0</v>
      </c>
      <c r="J22" s="68">
        <v>7</v>
      </c>
      <c r="K22" s="68">
        <v>0</v>
      </c>
      <c r="L22" s="69">
        <v>309.9579</v>
      </c>
      <c r="M22" s="69">
        <v>29.9</v>
      </c>
      <c r="N22" s="70">
        <v>0</v>
      </c>
      <c r="O22" s="71">
        <v>89</v>
      </c>
      <c r="P22" s="58">
        <f t="shared" si="2"/>
        <v>89</v>
      </c>
      <c r="Q22" s="38">
        <v>20</v>
      </c>
      <c r="R22" s="77">
        <f t="shared" si="3"/>
        <v>8527.4727789242406</v>
      </c>
      <c r="S22" s="73">
        <f>'Mérida oeste'!F25*1000000</f>
        <v>35702.823030800006</v>
      </c>
      <c r="T22" s="74">
        <f t="shared" si="9"/>
        <v>958.23211616771687</v>
      </c>
      <c r="V22" s="78">
        <f t="shared" si="4"/>
        <v>89</v>
      </c>
      <c r="W22" s="79">
        <f t="shared" si="10"/>
        <v>3143.0056300000001</v>
      </c>
      <c r="Y22" s="76">
        <f t="shared" si="11"/>
        <v>0.75894507732425742</v>
      </c>
      <c r="Z22" s="73">
        <f t="shared" si="12"/>
        <v>3.1775512497412004</v>
      </c>
      <c r="AA22" s="74">
        <f t="shared" si="13"/>
        <v>3.0117289359619481</v>
      </c>
      <c r="AE22" s="121" t="str">
        <f t="shared" si="5"/>
        <v>471358</v>
      </c>
      <c r="AF22" s="142"/>
      <c r="AG22" s="143"/>
      <c r="AH22" s="144"/>
      <c r="AI22" s="145">
        <f t="shared" si="0"/>
        <v>471358</v>
      </c>
      <c r="AJ22" s="146">
        <f t="shared" si="6"/>
        <v>471358</v>
      </c>
      <c r="AK22" s="122"/>
      <c r="AL22" s="138">
        <f t="shared" si="7"/>
        <v>0</v>
      </c>
      <c r="AM22" s="147">
        <f t="shared" si="7"/>
        <v>89</v>
      </c>
      <c r="AN22" s="148">
        <f t="shared" si="8"/>
        <v>89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2013</v>
      </c>
      <c r="D23" s="68">
        <v>10</v>
      </c>
      <c r="E23" s="68">
        <v>21</v>
      </c>
      <c r="F23" s="69">
        <v>471447</v>
      </c>
      <c r="G23" s="68">
        <v>0</v>
      </c>
      <c r="H23" s="69">
        <v>384173</v>
      </c>
      <c r="I23" s="68">
        <v>0</v>
      </c>
      <c r="J23" s="68">
        <v>7</v>
      </c>
      <c r="K23" s="68">
        <v>0</v>
      </c>
      <c r="L23" s="69">
        <v>313.16370000000001</v>
      </c>
      <c r="M23" s="69">
        <v>28.7</v>
      </c>
      <c r="N23" s="70">
        <v>0</v>
      </c>
      <c r="O23" s="71">
        <v>2368</v>
      </c>
      <c r="P23" s="58">
        <f t="shared" si="2"/>
        <v>2368</v>
      </c>
      <c r="Q23" s="38">
        <v>21</v>
      </c>
      <c r="R23" s="77">
        <f t="shared" si="3"/>
        <v>8609.7792024218961</v>
      </c>
      <c r="S23" s="73">
        <f>'Mérida oeste'!F26*1000000</f>
        <v>36047.423564699995</v>
      </c>
      <c r="T23" s="74">
        <f t="shared" si="9"/>
        <v>967.48088897614844</v>
      </c>
      <c r="V23" s="78">
        <f t="shared" si="4"/>
        <v>2368</v>
      </c>
      <c r="W23" s="79">
        <f t="shared" si="10"/>
        <v>83625.138559999992</v>
      </c>
      <c r="Y23" s="76">
        <f t="shared" si="11"/>
        <v>20.387957151335048</v>
      </c>
      <c r="Z23" s="73">
        <f t="shared" si="12"/>
        <v>85.360299001209583</v>
      </c>
      <c r="AA23" s="74">
        <f t="shared" si="13"/>
        <v>80.905723394782385</v>
      </c>
      <c r="AE23" s="121" t="str">
        <f t="shared" si="5"/>
        <v>471447</v>
      </c>
      <c r="AF23" s="142"/>
      <c r="AG23" s="143"/>
      <c r="AH23" s="144"/>
      <c r="AI23" s="145">
        <f t="shared" si="0"/>
        <v>471447</v>
      </c>
      <c r="AJ23" s="146">
        <f t="shared" si="6"/>
        <v>471447</v>
      </c>
      <c r="AK23" s="122"/>
      <c r="AL23" s="138">
        <f t="shared" si="7"/>
        <v>0</v>
      </c>
      <c r="AM23" s="147">
        <f t="shared" si="7"/>
        <v>2368</v>
      </c>
      <c r="AN23" s="148">
        <f t="shared" si="8"/>
        <v>2368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2013</v>
      </c>
      <c r="D24" s="68">
        <v>10</v>
      </c>
      <c r="E24" s="68">
        <v>22</v>
      </c>
      <c r="F24" s="69">
        <v>473815</v>
      </c>
      <c r="G24" s="68">
        <v>0</v>
      </c>
      <c r="H24" s="69">
        <v>384280</v>
      </c>
      <c r="I24" s="68">
        <v>0</v>
      </c>
      <c r="J24" s="68">
        <v>7</v>
      </c>
      <c r="K24" s="68">
        <v>0</v>
      </c>
      <c r="L24" s="69">
        <v>311.89690000000002</v>
      </c>
      <c r="M24" s="69">
        <v>30.9</v>
      </c>
      <c r="N24" s="70">
        <v>0</v>
      </c>
      <c r="O24" s="71">
        <v>4484</v>
      </c>
      <c r="P24" s="58">
        <f t="shared" si="2"/>
        <v>4484</v>
      </c>
      <c r="Q24" s="38">
        <v>22</v>
      </c>
      <c r="R24" s="77">
        <f t="shared" si="3"/>
        <v>8537.6918736027528</v>
      </c>
      <c r="S24" s="73">
        <f>'Mérida oeste'!F27*1000000</f>
        <v>35745.608336400001</v>
      </c>
      <c r="T24" s="74">
        <f t="shared" si="9"/>
        <v>959.3804358367413</v>
      </c>
      <c r="V24" s="78">
        <f t="shared" si="4"/>
        <v>4484</v>
      </c>
      <c r="W24" s="79">
        <f t="shared" si="10"/>
        <v>158350.98027999999</v>
      </c>
      <c r="Y24" s="76">
        <f t="shared" si="11"/>
        <v>38.283010361234744</v>
      </c>
      <c r="Z24" s="73">
        <f t="shared" si="12"/>
        <v>160.2833077804176</v>
      </c>
      <c r="AA24" s="74">
        <f t="shared" si="13"/>
        <v>151.91883247620163</v>
      </c>
      <c r="AE24" s="121" t="str">
        <f t="shared" si="5"/>
        <v>473815</v>
      </c>
      <c r="AF24" s="142"/>
      <c r="AG24" s="143"/>
      <c r="AH24" s="144"/>
      <c r="AI24" s="145">
        <f t="shared" si="0"/>
        <v>473815</v>
      </c>
      <c r="AJ24" s="146">
        <f t="shared" si="6"/>
        <v>473815</v>
      </c>
      <c r="AK24" s="122"/>
      <c r="AL24" s="138">
        <f t="shared" si="7"/>
        <v>0</v>
      </c>
      <c r="AM24" s="147">
        <f t="shared" si="7"/>
        <v>4484</v>
      </c>
      <c r="AN24" s="148">
        <f t="shared" si="8"/>
        <v>4484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2013</v>
      </c>
      <c r="D25" s="68">
        <v>10</v>
      </c>
      <c r="E25" s="68">
        <v>23</v>
      </c>
      <c r="F25" s="69">
        <v>478299</v>
      </c>
      <c r="G25" s="68">
        <v>0</v>
      </c>
      <c r="H25" s="69">
        <v>384485</v>
      </c>
      <c r="I25" s="68">
        <v>0</v>
      </c>
      <c r="J25" s="68">
        <v>7</v>
      </c>
      <c r="K25" s="68">
        <v>0</v>
      </c>
      <c r="L25" s="69">
        <v>311.01569999999998</v>
      </c>
      <c r="M25" s="69">
        <v>30</v>
      </c>
      <c r="N25" s="70">
        <v>0</v>
      </c>
      <c r="O25" s="71">
        <v>6147</v>
      </c>
      <c r="P25" s="58">
        <f t="shared" si="2"/>
        <v>6147</v>
      </c>
      <c r="Q25" s="38">
        <v>23</v>
      </c>
      <c r="R25" s="77">
        <f t="shared" si="3"/>
        <v>8631.5850328890792</v>
      </c>
      <c r="S25" s="73">
        <f>'Mérida oeste'!F28*1000000</f>
        <v>36138.720215699999</v>
      </c>
      <c r="T25" s="74">
        <f t="shared" si="9"/>
        <v>969.93121014574581</v>
      </c>
      <c r="V25" s="78">
        <f t="shared" si="4"/>
        <v>6147</v>
      </c>
      <c r="W25" s="79">
        <f t="shared" si="10"/>
        <v>217079.27648999999</v>
      </c>
      <c r="Y25" s="76">
        <f t="shared" si="11"/>
        <v>53.058353197169168</v>
      </c>
      <c r="Z25" s="73">
        <f t="shared" si="12"/>
        <v>222.14471316590789</v>
      </c>
      <c r="AA25" s="74">
        <f t="shared" si="13"/>
        <v>210.55196534350864</v>
      </c>
      <c r="AE25" s="121" t="str">
        <f t="shared" si="5"/>
        <v>478299</v>
      </c>
      <c r="AF25" s="142"/>
      <c r="AG25" s="143"/>
      <c r="AH25" s="144"/>
      <c r="AI25" s="145">
        <f t="shared" si="0"/>
        <v>478299</v>
      </c>
      <c r="AJ25" s="146">
        <f t="shared" si="6"/>
        <v>478299</v>
      </c>
      <c r="AK25" s="122"/>
      <c r="AL25" s="138">
        <f t="shared" si="7"/>
        <v>0</v>
      </c>
      <c r="AM25" s="147">
        <f t="shared" si="7"/>
        <v>6147</v>
      </c>
      <c r="AN25" s="148">
        <f t="shared" si="8"/>
        <v>6147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2013</v>
      </c>
      <c r="D26" s="68">
        <v>10</v>
      </c>
      <c r="E26" s="68">
        <v>24</v>
      </c>
      <c r="F26" s="69">
        <v>484446</v>
      </c>
      <c r="G26" s="68">
        <v>0</v>
      </c>
      <c r="H26" s="69">
        <v>384771</v>
      </c>
      <c r="I26" s="68">
        <v>0</v>
      </c>
      <c r="J26" s="68">
        <v>7</v>
      </c>
      <c r="K26" s="68">
        <v>0</v>
      </c>
      <c r="L26" s="69">
        <v>304.7473</v>
      </c>
      <c r="M26" s="69">
        <v>30.1</v>
      </c>
      <c r="N26" s="70">
        <v>0</v>
      </c>
      <c r="O26" s="71">
        <v>4510</v>
      </c>
      <c r="P26" s="58">
        <f t="shared" si="2"/>
        <v>4510</v>
      </c>
      <c r="Q26" s="38">
        <v>24</v>
      </c>
      <c r="R26" s="77">
        <f t="shared" si="3"/>
        <v>8527.0501178226823</v>
      </c>
      <c r="S26" s="73">
        <f>'Mérida oeste'!F29*1000000</f>
        <v>35701.053433300003</v>
      </c>
      <c r="T26" s="74">
        <f t="shared" si="9"/>
        <v>958.18462173973478</v>
      </c>
      <c r="V26" s="78">
        <f t="shared" si="4"/>
        <v>4510</v>
      </c>
      <c r="W26" s="79">
        <f t="shared" si="10"/>
        <v>159269.1617</v>
      </c>
      <c r="Y26" s="76">
        <f t="shared" si="11"/>
        <v>38.456996031380292</v>
      </c>
      <c r="Z26" s="73">
        <f t="shared" si="12"/>
        <v>161.01175098418301</v>
      </c>
      <c r="AA26" s="74">
        <f t="shared" si="13"/>
        <v>152.60926145831917</v>
      </c>
      <c r="AE26" s="121" t="str">
        <f t="shared" si="5"/>
        <v>484446</v>
      </c>
      <c r="AF26" s="142"/>
      <c r="AG26" s="143"/>
      <c r="AH26" s="144"/>
      <c r="AI26" s="145">
        <f t="shared" si="0"/>
        <v>484446</v>
      </c>
      <c r="AJ26" s="146">
        <f t="shared" si="6"/>
        <v>484446</v>
      </c>
      <c r="AK26" s="122"/>
      <c r="AL26" s="138">
        <f t="shared" si="7"/>
        <v>0</v>
      </c>
      <c r="AM26" s="147">
        <f t="shared" si="7"/>
        <v>4510</v>
      </c>
      <c r="AN26" s="148">
        <f t="shared" si="8"/>
        <v>4510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2013</v>
      </c>
      <c r="D27" s="68">
        <v>10</v>
      </c>
      <c r="E27" s="68">
        <v>25</v>
      </c>
      <c r="F27" s="69">
        <v>488956</v>
      </c>
      <c r="G27" s="68">
        <v>0</v>
      </c>
      <c r="H27" s="69">
        <v>384979</v>
      </c>
      <c r="I27" s="68">
        <v>0</v>
      </c>
      <c r="J27" s="68">
        <v>7</v>
      </c>
      <c r="K27" s="68">
        <v>0</v>
      </c>
      <c r="L27" s="69">
        <v>305.18819999999999</v>
      </c>
      <c r="M27" s="69">
        <v>28.6</v>
      </c>
      <c r="N27" s="70">
        <v>0</v>
      </c>
      <c r="O27" s="71">
        <v>3846</v>
      </c>
      <c r="P27" s="58">
        <f t="shared" si="2"/>
        <v>3846</v>
      </c>
      <c r="Q27" s="38">
        <v>25</v>
      </c>
      <c r="R27" s="77">
        <f t="shared" si="3"/>
        <v>8405.5662540842659</v>
      </c>
      <c r="S27" s="73">
        <f>'Mérida oeste'!F30*1000000</f>
        <v>35192.424792600003</v>
      </c>
      <c r="T27" s="74">
        <f t="shared" si="9"/>
        <v>944.53347997144897</v>
      </c>
      <c r="V27" s="78">
        <f t="shared" si="4"/>
        <v>3846</v>
      </c>
      <c r="W27" s="79">
        <f t="shared" si="10"/>
        <v>135820.22081999999</v>
      </c>
      <c r="Y27" s="76">
        <f t="shared" si="11"/>
        <v>32.327807813208089</v>
      </c>
      <c r="Z27" s="73">
        <f t="shared" si="12"/>
        <v>135.35006575233959</v>
      </c>
      <c r="AA27" s="74">
        <f t="shared" si="13"/>
        <v>128.28674582160522</v>
      </c>
      <c r="AE27" s="121" t="str">
        <f t="shared" si="5"/>
        <v>488956</v>
      </c>
      <c r="AF27" s="142"/>
      <c r="AG27" s="143"/>
      <c r="AH27" s="144"/>
      <c r="AI27" s="145">
        <f t="shared" si="0"/>
        <v>488956</v>
      </c>
      <c r="AJ27" s="146">
        <f t="shared" si="6"/>
        <v>488956</v>
      </c>
      <c r="AK27" s="122"/>
      <c r="AL27" s="138">
        <f t="shared" si="7"/>
        <v>0</v>
      </c>
      <c r="AM27" s="147">
        <f t="shared" si="7"/>
        <v>3846</v>
      </c>
      <c r="AN27" s="148">
        <f t="shared" si="8"/>
        <v>3846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2013</v>
      </c>
      <c r="D28" s="68">
        <v>10</v>
      </c>
      <c r="E28" s="68">
        <v>26</v>
      </c>
      <c r="F28" s="69">
        <v>492802</v>
      </c>
      <c r="G28" s="68">
        <v>0</v>
      </c>
      <c r="H28" s="69">
        <v>385157</v>
      </c>
      <c r="I28" s="68">
        <v>0</v>
      </c>
      <c r="J28" s="68">
        <v>7</v>
      </c>
      <c r="K28" s="68">
        <v>0</v>
      </c>
      <c r="L28" s="69">
        <v>305.78750000000002</v>
      </c>
      <c r="M28" s="69">
        <v>28</v>
      </c>
      <c r="N28" s="70">
        <v>0</v>
      </c>
      <c r="O28" s="71">
        <v>35</v>
      </c>
      <c r="P28" s="58">
        <f t="shared" si="2"/>
        <v>35</v>
      </c>
      <c r="Q28" s="38">
        <v>26</v>
      </c>
      <c r="R28" s="77">
        <f t="shared" si="3"/>
        <v>8424.4317584551445</v>
      </c>
      <c r="S28" s="73">
        <f>'Mérida oeste'!F31*1000000</f>
        <v>35271.4108863</v>
      </c>
      <c r="T28" s="74">
        <f t="shared" si="9"/>
        <v>946.65339669760453</v>
      </c>
      <c r="V28" s="78">
        <f t="shared" si="4"/>
        <v>35</v>
      </c>
      <c r="W28" s="79">
        <f t="shared" si="10"/>
        <v>1236.0134499999999</v>
      </c>
      <c r="Y28" s="76">
        <f t="shared" si="11"/>
        <v>0.29485511154593003</v>
      </c>
      <c r="Z28" s="73">
        <f t="shared" si="12"/>
        <v>1.2344993810205001</v>
      </c>
      <c r="AA28" s="74">
        <f t="shared" si="13"/>
        <v>1.1700763308064246</v>
      </c>
      <c r="AE28" s="121" t="str">
        <f t="shared" si="5"/>
        <v>492802</v>
      </c>
      <c r="AF28" s="142"/>
      <c r="AG28" s="143"/>
      <c r="AH28" s="144"/>
      <c r="AI28" s="145">
        <f t="shared" si="0"/>
        <v>492802</v>
      </c>
      <c r="AJ28" s="146">
        <f t="shared" si="6"/>
        <v>492802</v>
      </c>
      <c r="AK28" s="122"/>
      <c r="AL28" s="138">
        <f t="shared" si="7"/>
        <v>0</v>
      </c>
      <c r="AM28" s="147">
        <f t="shared" si="7"/>
        <v>35</v>
      </c>
      <c r="AN28" s="148">
        <f t="shared" si="8"/>
        <v>35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2013</v>
      </c>
      <c r="D29" s="68">
        <v>10</v>
      </c>
      <c r="E29" s="68">
        <v>27</v>
      </c>
      <c r="F29" s="69">
        <v>492837</v>
      </c>
      <c r="G29" s="68">
        <v>0</v>
      </c>
      <c r="H29" s="69">
        <v>385159</v>
      </c>
      <c r="I29" s="68">
        <v>0</v>
      </c>
      <c r="J29" s="68">
        <v>7</v>
      </c>
      <c r="K29" s="68">
        <v>0</v>
      </c>
      <c r="L29" s="69">
        <v>305.78750000000002</v>
      </c>
      <c r="M29" s="69">
        <v>28</v>
      </c>
      <c r="N29" s="70">
        <v>0</v>
      </c>
      <c r="O29" s="71">
        <v>275</v>
      </c>
      <c r="P29" s="58">
        <f t="shared" si="2"/>
        <v>275</v>
      </c>
      <c r="Q29" s="38">
        <v>27</v>
      </c>
      <c r="R29" s="77">
        <f t="shared" si="3"/>
        <v>8461.924693297984</v>
      </c>
      <c r="S29" s="73">
        <f>'Mérida oeste'!F32*1000000</f>
        <v>35428.3863059</v>
      </c>
      <c r="T29" s="74">
        <f t="shared" si="9"/>
        <v>950.8664777858944</v>
      </c>
      <c r="V29" s="78">
        <f t="shared" si="4"/>
        <v>275</v>
      </c>
      <c r="W29" s="79">
        <f t="shared" si="10"/>
        <v>9711.5342500000006</v>
      </c>
      <c r="Y29" s="76">
        <f t="shared" si="11"/>
        <v>2.3270292906569456</v>
      </c>
      <c r="Z29" s="73">
        <f t="shared" si="12"/>
        <v>9.742806234122499</v>
      </c>
      <c r="AA29" s="74">
        <f t="shared" si="13"/>
        <v>9.2343723661945774</v>
      </c>
      <c r="AE29" s="121" t="str">
        <f t="shared" si="5"/>
        <v>492837</v>
      </c>
      <c r="AF29" s="142"/>
      <c r="AG29" s="143"/>
      <c r="AH29" s="144"/>
      <c r="AI29" s="145">
        <f t="shared" si="0"/>
        <v>492837</v>
      </c>
      <c r="AJ29" s="146">
        <f t="shared" si="6"/>
        <v>492837</v>
      </c>
      <c r="AK29" s="122"/>
      <c r="AL29" s="138">
        <f t="shared" si="7"/>
        <v>0</v>
      </c>
      <c r="AM29" s="147">
        <f t="shared" si="7"/>
        <v>275</v>
      </c>
      <c r="AN29" s="148">
        <f t="shared" si="8"/>
        <v>275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2013</v>
      </c>
      <c r="D30" s="68">
        <v>10</v>
      </c>
      <c r="E30" s="68">
        <v>28</v>
      </c>
      <c r="F30" s="69">
        <v>493112</v>
      </c>
      <c r="G30" s="68">
        <v>0</v>
      </c>
      <c r="H30" s="69">
        <v>385171</v>
      </c>
      <c r="I30" s="68">
        <v>0</v>
      </c>
      <c r="J30" s="68">
        <v>7</v>
      </c>
      <c r="K30" s="68">
        <v>0</v>
      </c>
      <c r="L30" s="69">
        <v>305.78750000000002</v>
      </c>
      <c r="M30" s="69">
        <v>28</v>
      </c>
      <c r="N30" s="70">
        <v>0</v>
      </c>
      <c r="O30" s="71">
        <v>4371</v>
      </c>
      <c r="P30" s="58">
        <f t="shared" si="2"/>
        <v>4371</v>
      </c>
      <c r="Q30" s="38">
        <v>28</v>
      </c>
      <c r="R30" s="77">
        <f t="shared" si="3"/>
        <v>8418.9724674214194</v>
      </c>
      <c r="S30" s="73">
        <f>'Mérida oeste'!F33*1000000</f>
        <v>35248.553926599998</v>
      </c>
      <c r="T30" s="74">
        <f t="shared" si="9"/>
        <v>946.03993616414493</v>
      </c>
      <c r="V30" s="78">
        <f t="shared" si="4"/>
        <v>4371</v>
      </c>
      <c r="W30" s="79">
        <f t="shared" si="10"/>
        <v>154360.42257</v>
      </c>
      <c r="Y30" s="76">
        <f t="shared" si="11"/>
        <v>36.799328655099025</v>
      </c>
      <c r="Z30" s="73">
        <f t="shared" si="12"/>
        <v>154.07142921316859</v>
      </c>
      <c r="AA30" s="74">
        <f t="shared" si="13"/>
        <v>146.03112431439322</v>
      </c>
      <c r="AE30" s="121" t="str">
        <f t="shared" si="5"/>
        <v>493112</v>
      </c>
      <c r="AF30" s="142"/>
      <c r="AG30" s="143"/>
      <c r="AH30" s="144"/>
      <c r="AI30" s="145">
        <f t="shared" si="0"/>
        <v>493112</v>
      </c>
      <c r="AJ30" s="146">
        <f t="shared" si="6"/>
        <v>493112</v>
      </c>
      <c r="AK30" s="122"/>
      <c r="AL30" s="138">
        <f t="shared" si="7"/>
        <v>0</v>
      </c>
      <c r="AM30" s="147">
        <f t="shared" si="7"/>
        <v>4371</v>
      </c>
      <c r="AN30" s="148">
        <f t="shared" si="8"/>
        <v>4371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2013</v>
      </c>
      <c r="D31" s="68">
        <v>10</v>
      </c>
      <c r="E31" s="68">
        <v>29</v>
      </c>
      <c r="F31" s="69">
        <v>497483</v>
      </c>
      <c r="G31" s="68">
        <v>0</v>
      </c>
      <c r="H31" s="69">
        <v>385368</v>
      </c>
      <c r="I31" s="68">
        <v>0</v>
      </c>
      <c r="J31" s="68">
        <v>7</v>
      </c>
      <c r="K31" s="68">
        <v>0</v>
      </c>
      <c r="L31" s="69">
        <v>312.50599999999997</v>
      </c>
      <c r="M31" s="69">
        <v>28.1</v>
      </c>
      <c r="N31" s="70">
        <v>0</v>
      </c>
      <c r="O31" s="71">
        <v>3233</v>
      </c>
      <c r="P31" s="58">
        <f t="shared" si="2"/>
        <v>3233</v>
      </c>
      <c r="Q31" s="38">
        <v>29</v>
      </c>
      <c r="R31" s="77">
        <f t="shared" si="3"/>
        <v>8456.214697023981</v>
      </c>
      <c r="S31" s="73">
        <f>'Mérida oeste'!F34*1000000</f>
        <v>35404.479693500005</v>
      </c>
      <c r="T31" s="74">
        <f t="shared" si="9"/>
        <v>950.22484550458478</v>
      </c>
      <c r="V31" s="78">
        <f t="shared" si="4"/>
        <v>3233</v>
      </c>
      <c r="W31" s="79">
        <f t="shared" si="10"/>
        <v>114172.32811</v>
      </c>
      <c r="Y31" s="76">
        <f t="shared" si="11"/>
        <v>27.338942115478531</v>
      </c>
      <c r="Z31" s="73">
        <f t="shared" si="12"/>
        <v>114.46268284908551</v>
      </c>
      <c r="AA31" s="74">
        <f t="shared" si="13"/>
        <v>108.48938283922352</v>
      </c>
      <c r="AE31" s="121" t="str">
        <f t="shared" si="5"/>
        <v>497483</v>
      </c>
      <c r="AF31" s="142"/>
      <c r="AG31" s="143"/>
      <c r="AH31" s="144"/>
      <c r="AI31" s="145">
        <f t="shared" si="0"/>
        <v>497483</v>
      </c>
      <c r="AJ31" s="146">
        <f t="shared" si="6"/>
        <v>497483</v>
      </c>
      <c r="AK31" s="122"/>
      <c r="AL31" s="138">
        <f t="shared" si="7"/>
        <v>0</v>
      </c>
      <c r="AM31" s="147">
        <f t="shared" si="7"/>
        <v>3233</v>
      </c>
      <c r="AN31" s="148">
        <f t="shared" si="8"/>
        <v>3233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2013</v>
      </c>
      <c r="D32" s="68">
        <v>10</v>
      </c>
      <c r="E32" s="68">
        <v>30</v>
      </c>
      <c r="F32" s="69">
        <v>500716</v>
      </c>
      <c r="G32" s="68">
        <v>0</v>
      </c>
      <c r="H32" s="69">
        <v>385368</v>
      </c>
      <c r="I32" s="68">
        <v>0</v>
      </c>
      <c r="J32" s="68">
        <v>7</v>
      </c>
      <c r="K32" s="68">
        <v>0</v>
      </c>
      <c r="L32" s="69">
        <v>312.50599999999997</v>
      </c>
      <c r="M32" s="69">
        <v>28.1</v>
      </c>
      <c r="N32" s="70">
        <v>0</v>
      </c>
      <c r="O32" s="71">
        <v>5214</v>
      </c>
      <c r="P32" s="58">
        <f t="shared" si="2"/>
        <v>5214</v>
      </c>
      <c r="Q32" s="38">
        <v>30</v>
      </c>
      <c r="R32" s="77">
        <f t="shared" si="3"/>
        <v>8468.8185241950905</v>
      </c>
      <c r="S32" s="73">
        <f>'Mérida oeste'!F35*1000000</f>
        <v>35457.2493971</v>
      </c>
      <c r="T32" s="74">
        <f t="shared" si="9"/>
        <v>951.64113756380232</v>
      </c>
      <c r="V32" s="78">
        <f t="shared" si="4"/>
        <v>5214</v>
      </c>
      <c r="W32" s="79">
        <f t="shared" si="10"/>
        <v>184130.68938</v>
      </c>
      <c r="Y32" s="76">
        <f t="shared" si="11"/>
        <v>44.156419785153204</v>
      </c>
      <c r="Z32" s="73">
        <f t="shared" si="12"/>
        <v>184.87409835647941</v>
      </c>
      <c r="AA32" s="74">
        <f t="shared" si="13"/>
        <v>175.22633870199033</v>
      </c>
      <c r="AE32" s="121" t="str">
        <f t="shared" si="5"/>
        <v>500716</v>
      </c>
      <c r="AF32" s="142"/>
      <c r="AG32" s="143"/>
      <c r="AH32" s="144"/>
      <c r="AI32" s="145">
        <f t="shared" si="0"/>
        <v>500716</v>
      </c>
      <c r="AJ32" s="146">
        <f t="shared" si="6"/>
        <v>500716</v>
      </c>
      <c r="AK32" s="122"/>
      <c r="AL32" s="138">
        <f t="shared" si="7"/>
        <v>0</v>
      </c>
      <c r="AM32" s="147">
        <f t="shared" si="7"/>
        <v>5214</v>
      </c>
      <c r="AN32" s="148">
        <f t="shared" si="8"/>
        <v>5214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2013</v>
      </c>
      <c r="D33" s="68">
        <v>10</v>
      </c>
      <c r="E33" s="68">
        <v>31</v>
      </c>
      <c r="F33" s="69">
        <v>505930</v>
      </c>
      <c r="G33" s="68">
        <v>0</v>
      </c>
      <c r="H33" s="69">
        <v>385368</v>
      </c>
      <c r="I33" s="68">
        <v>0</v>
      </c>
      <c r="J33" s="68">
        <v>7</v>
      </c>
      <c r="K33" s="68">
        <v>0</v>
      </c>
      <c r="L33" s="69">
        <v>312.50599999999997</v>
      </c>
      <c r="M33" s="69">
        <v>28.1</v>
      </c>
      <c r="N33" s="70">
        <v>0</v>
      </c>
      <c r="O33" s="71">
        <v>3070</v>
      </c>
      <c r="P33" s="58">
        <f t="shared" si="2"/>
        <v>3070</v>
      </c>
      <c r="Q33" s="38">
        <v>31</v>
      </c>
      <c r="R33" s="80">
        <f t="shared" si="3"/>
        <v>8418.5889059424862</v>
      </c>
      <c r="S33" s="81">
        <f>'Mérida oeste'!F36*1000000</f>
        <v>35246.948031400003</v>
      </c>
      <c r="T33" s="82">
        <f t="shared" si="9"/>
        <v>945.99683536075713</v>
      </c>
      <c r="V33" s="83">
        <f t="shared" si="4"/>
        <v>3070</v>
      </c>
      <c r="W33" s="84">
        <f t="shared" si="10"/>
        <v>108416.03689999999</v>
      </c>
      <c r="Y33" s="76">
        <f t="shared" si="11"/>
        <v>25.845067941243432</v>
      </c>
      <c r="Z33" s="73">
        <f t="shared" si="12"/>
        <v>108.20813045639801</v>
      </c>
      <c r="AA33" s="74">
        <f t="shared" si="13"/>
        <v>102.56122780975505</v>
      </c>
      <c r="AE33" s="121" t="str">
        <f t="shared" si="5"/>
        <v>505930</v>
      </c>
      <c r="AF33" s="142"/>
      <c r="AG33" s="143"/>
      <c r="AH33" s="144"/>
      <c r="AI33" s="145">
        <f t="shared" si="0"/>
        <v>505930</v>
      </c>
      <c r="AJ33" s="146">
        <f t="shared" si="6"/>
        <v>505930</v>
      </c>
      <c r="AK33" s="122"/>
      <c r="AL33" s="138">
        <f t="shared" si="7"/>
        <v>0</v>
      </c>
      <c r="AM33" s="150">
        <f t="shared" si="7"/>
        <v>3070</v>
      </c>
      <c r="AN33" s="148">
        <f t="shared" si="8"/>
        <v>3070</v>
      </c>
      <c r="AO33" s="149">
        <f t="shared" si="1"/>
        <v>1</v>
      </c>
      <c r="AP33" s="122"/>
    </row>
    <row r="34" spans="1:42" ht="13.5" thickBot="1" x14ac:dyDescent="0.25">
      <c r="A34" s="85">
        <v>229</v>
      </c>
      <c r="B34" s="86">
        <v>0.375</v>
      </c>
      <c r="C34" s="87">
        <v>2013</v>
      </c>
      <c r="D34" s="87">
        <v>11</v>
      </c>
      <c r="E34" s="87">
        <v>1</v>
      </c>
      <c r="F34" s="88">
        <v>509000</v>
      </c>
      <c r="G34" s="87">
        <v>0</v>
      </c>
      <c r="H34" s="88">
        <v>385368</v>
      </c>
      <c r="I34" s="87">
        <v>0</v>
      </c>
      <c r="J34" s="87">
        <v>7</v>
      </c>
      <c r="K34" s="87">
        <v>0</v>
      </c>
      <c r="L34" s="88">
        <v>312.50599999999997</v>
      </c>
      <c r="M34" s="88">
        <v>28.1</v>
      </c>
      <c r="N34" s="89">
        <v>0</v>
      </c>
      <c r="O34" s="90">
        <v>4722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509000</v>
      </c>
      <c r="AF34" s="151"/>
      <c r="AG34" s="152"/>
      <c r="AH34" s="153"/>
      <c r="AI34" s="154">
        <f t="shared" si="0"/>
        <v>509000</v>
      </c>
      <c r="AJ34" s="155">
        <f t="shared" si="6"/>
        <v>509000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313.16370000000001</v>
      </c>
      <c r="M36" s="101">
        <f>MAX(M3:M34)</f>
        <v>31.5</v>
      </c>
      <c r="N36" s="99" t="s">
        <v>10</v>
      </c>
      <c r="O36" s="101">
        <f>SUM(O3:O33)</f>
        <v>94296</v>
      </c>
      <c r="Q36" s="99" t="s">
        <v>45</v>
      </c>
      <c r="R36" s="102">
        <f>AVERAGE(R3:R33)</f>
        <v>8521.0071782121686</v>
      </c>
      <c r="S36" s="102">
        <f>AVERAGE(S3:S33)</f>
        <v>35675.752853738704</v>
      </c>
      <c r="T36" s="103">
        <f>AVERAGE(T3:T33)</f>
        <v>957.50557661570167</v>
      </c>
      <c r="V36" s="104">
        <f>SUM(V3:V33)</f>
        <v>94296</v>
      </c>
      <c r="W36" s="105">
        <f>SUM(W3:W33)</f>
        <v>3330032.1223200001</v>
      </c>
      <c r="Y36" s="106">
        <f>SUM(Y3:Y33)</f>
        <v>804.7419668332933</v>
      </c>
      <c r="Z36" s="107">
        <f>SUM(Z3:Z33)</f>
        <v>3369.2936667376325</v>
      </c>
      <c r="AA36" s="108">
        <f>SUM(AA3:AA33)</f>
        <v>3193.4651662010256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14251154</v>
      </c>
      <c r="AK36" s="162" t="s">
        <v>50</v>
      </c>
      <c r="AL36" s="163"/>
      <c r="AM36" s="163"/>
      <c r="AN36" s="161">
        <f>SUM(AN3:AN33)</f>
        <v>94296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308.41067187499993</v>
      </c>
      <c r="M37" s="109">
        <f>AVERAGE(M3:M34)</f>
        <v>29.778125000000003</v>
      </c>
      <c r="N37" s="99" t="s">
        <v>46</v>
      </c>
      <c r="O37" s="110">
        <f>O36*35.31467</f>
        <v>3330032.1223200001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289.90730000000002</v>
      </c>
      <c r="M38" s="110">
        <f>MIN(M3:M34)</f>
        <v>28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339.25173906249995</v>
      </c>
      <c r="M44" s="118">
        <f>M37*(1+$L$43)</f>
        <v>32.755937500000009</v>
      </c>
    </row>
    <row r="45" spans="1:42" x14ac:dyDescent="0.2">
      <c r="K45" s="117" t="s">
        <v>59</v>
      </c>
      <c r="L45" s="118">
        <f>L37*(1-$L$43)</f>
        <v>277.56960468749998</v>
      </c>
      <c r="M45" s="118">
        <f>M37*(1-$L$43)</f>
        <v>26.800312500000004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N12" sqref="N12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2013</v>
      </c>
      <c r="D3" s="54">
        <v>10</v>
      </c>
      <c r="E3" s="54">
        <v>1</v>
      </c>
      <c r="F3" s="55">
        <v>180531</v>
      </c>
      <c r="G3" s="54">
        <v>0</v>
      </c>
      <c r="H3" s="55">
        <v>619281</v>
      </c>
      <c r="I3" s="54">
        <v>0</v>
      </c>
      <c r="J3" s="54">
        <v>3</v>
      </c>
      <c r="K3" s="54">
        <v>0</v>
      </c>
      <c r="L3" s="55">
        <v>312.02539999999999</v>
      </c>
      <c r="M3" s="55">
        <v>28.6</v>
      </c>
      <c r="N3" s="56">
        <v>0</v>
      </c>
      <c r="O3" s="57">
        <v>10939</v>
      </c>
      <c r="P3" s="58">
        <f>F4-F3</f>
        <v>10939</v>
      </c>
      <c r="Q3" s="38">
        <v>1</v>
      </c>
      <c r="R3" s="59">
        <f>S3/4.1868</f>
        <v>8406.5427007499766</v>
      </c>
      <c r="S3" s="73">
        <f>'Mérida oeste'!F6*1000000</f>
        <v>35196.512979500003</v>
      </c>
      <c r="T3" s="60">
        <f>R3*0.11237</f>
        <v>944.64320328327483</v>
      </c>
      <c r="U3" s="61"/>
      <c r="V3" s="60">
        <f>O3</f>
        <v>10939</v>
      </c>
      <c r="W3" s="62">
        <f>V3*35.31467</f>
        <v>386307.17512999999</v>
      </c>
      <c r="X3" s="61"/>
      <c r="Y3" s="63">
        <f>V3*R3/1000000</f>
        <v>91.959170603503992</v>
      </c>
      <c r="Z3" s="64">
        <f>S3*V3/1000000</f>
        <v>385.01465548275053</v>
      </c>
      <c r="AA3" s="65">
        <f>W3*T3/1000000</f>
        <v>364.92244736611622</v>
      </c>
      <c r="AE3" s="121" t="str">
        <f>RIGHT(F3,6)</f>
        <v>180531</v>
      </c>
      <c r="AF3" s="133"/>
      <c r="AG3" s="134"/>
      <c r="AH3" s="135"/>
      <c r="AI3" s="136">
        <f t="shared" ref="AI3:AI34" si="0">IFERROR(AE3*1,0)</f>
        <v>180531</v>
      </c>
      <c r="AJ3" s="137">
        <f>(AI3-AH3)</f>
        <v>180531</v>
      </c>
      <c r="AK3" s="122"/>
      <c r="AL3" s="138">
        <f>AH4-AH3</f>
        <v>0</v>
      </c>
      <c r="AM3" s="139">
        <f>AI4-AI3</f>
        <v>10939</v>
      </c>
      <c r="AN3" s="140">
        <f>(AM3-AL3)</f>
        <v>10939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2013</v>
      </c>
      <c r="D4" s="68">
        <v>10</v>
      </c>
      <c r="E4" s="68">
        <v>2</v>
      </c>
      <c r="F4" s="69">
        <v>191470</v>
      </c>
      <c r="G4" s="68">
        <v>0</v>
      </c>
      <c r="H4" s="69">
        <v>619778</v>
      </c>
      <c r="I4" s="68">
        <v>0</v>
      </c>
      <c r="J4" s="68">
        <v>3</v>
      </c>
      <c r="K4" s="68">
        <v>0</v>
      </c>
      <c r="L4" s="69">
        <v>311.44380000000001</v>
      </c>
      <c r="M4" s="69">
        <v>29.1</v>
      </c>
      <c r="N4" s="70">
        <v>0</v>
      </c>
      <c r="O4" s="71">
        <v>9799</v>
      </c>
      <c r="P4" s="58">
        <f t="shared" ref="P4:P33" si="2">F5-F4</f>
        <v>9799</v>
      </c>
      <c r="Q4" s="38">
        <v>2</v>
      </c>
      <c r="R4" s="72">
        <f t="shared" ref="R4:R33" si="3">S4/4.1868</f>
        <v>8445.3186157208384</v>
      </c>
      <c r="S4" s="73">
        <f>'Mérida oeste'!F7*1000000</f>
        <v>35358.859980300003</v>
      </c>
      <c r="T4" s="74">
        <f>R4*0.11237</f>
        <v>949.00045284855059</v>
      </c>
      <c r="U4" s="61"/>
      <c r="V4" s="74">
        <f t="shared" ref="V4:V33" si="4">O4</f>
        <v>9799</v>
      </c>
      <c r="W4" s="75">
        <f>V4*35.31467</f>
        <v>346048.45133000001</v>
      </c>
      <c r="X4" s="61"/>
      <c r="Y4" s="76">
        <f>V4*R4/1000000</f>
        <v>82.755677115448492</v>
      </c>
      <c r="Z4" s="73">
        <f>S4*V4/1000000</f>
        <v>346.48146894695975</v>
      </c>
      <c r="AA4" s="74">
        <f>W4*T4/1000000</f>
        <v>328.40013701970963</v>
      </c>
      <c r="AE4" s="121" t="str">
        <f t="shared" ref="AE4:AE34" si="5">RIGHT(F4,6)</f>
        <v>191470</v>
      </c>
      <c r="AF4" s="142"/>
      <c r="AG4" s="143"/>
      <c r="AH4" s="144"/>
      <c r="AI4" s="145">
        <f t="shared" si="0"/>
        <v>191470</v>
      </c>
      <c r="AJ4" s="146">
        <f t="shared" ref="AJ4:AJ34" si="6">(AI4-AH4)</f>
        <v>191470</v>
      </c>
      <c r="AK4" s="122"/>
      <c r="AL4" s="138">
        <f t="shared" ref="AL4:AM33" si="7">AH5-AH4</f>
        <v>0</v>
      </c>
      <c r="AM4" s="147">
        <f t="shared" si="7"/>
        <v>9799</v>
      </c>
      <c r="AN4" s="148">
        <f t="shared" ref="AN4:AN33" si="8">(AM4-AL4)</f>
        <v>9799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2013</v>
      </c>
      <c r="D5" s="68">
        <v>10</v>
      </c>
      <c r="E5" s="68">
        <v>3</v>
      </c>
      <c r="F5" s="69">
        <v>201269</v>
      </c>
      <c r="G5" s="68">
        <v>0</v>
      </c>
      <c r="H5" s="69">
        <v>620223</v>
      </c>
      <c r="I5" s="68">
        <v>0</v>
      </c>
      <c r="J5" s="68">
        <v>3</v>
      </c>
      <c r="K5" s="68">
        <v>0</v>
      </c>
      <c r="L5" s="69">
        <v>311.07740000000001</v>
      </c>
      <c r="M5" s="69">
        <v>28.9</v>
      </c>
      <c r="N5" s="70">
        <v>0</v>
      </c>
      <c r="O5" s="71">
        <v>10826</v>
      </c>
      <c r="P5" s="58">
        <f t="shared" si="2"/>
        <v>10826</v>
      </c>
      <c r="Q5" s="38">
        <v>3</v>
      </c>
      <c r="R5" s="72">
        <f t="shared" si="3"/>
        <v>8509.6304260533107</v>
      </c>
      <c r="S5" s="73">
        <f>'Mérida oeste'!F8*1000000</f>
        <v>35628.120667800002</v>
      </c>
      <c r="T5" s="74">
        <f t="shared" ref="T5:T33" si="9">R5*0.11237</f>
        <v>956.22717097561053</v>
      </c>
      <c r="U5" s="61"/>
      <c r="V5" s="74">
        <f t="shared" si="4"/>
        <v>10826</v>
      </c>
      <c r="W5" s="75">
        <f t="shared" ref="W5:W33" si="10">V5*35.31467</f>
        <v>382316.61742000002</v>
      </c>
      <c r="X5" s="61"/>
      <c r="Y5" s="76">
        <f t="shared" ref="Y5:Y33" si="11">V5*R5/1000000</f>
        <v>92.125258992453141</v>
      </c>
      <c r="Z5" s="73">
        <f t="shared" ref="Z5:Z33" si="12">S5*V5/1000000</f>
        <v>385.71003434960284</v>
      </c>
      <c r="AA5" s="74">
        <f t="shared" ref="AA5:AA33" si="13">W5*T5/1000000</f>
        <v>365.58153749249141</v>
      </c>
      <c r="AE5" s="121" t="str">
        <f t="shared" si="5"/>
        <v>201269</v>
      </c>
      <c r="AF5" s="142"/>
      <c r="AG5" s="143"/>
      <c r="AH5" s="144"/>
      <c r="AI5" s="145">
        <f t="shared" si="0"/>
        <v>201269</v>
      </c>
      <c r="AJ5" s="146">
        <f t="shared" si="6"/>
        <v>201269</v>
      </c>
      <c r="AK5" s="122"/>
      <c r="AL5" s="138">
        <f t="shared" si="7"/>
        <v>0</v>
      </c>
      <c r="AM5" s="147">
        <f t="shared" si="7"/>
        <v>10826</v>
      </c>
      <c r="AN5" s="148">
        <f t="shared" si="8"/>
        <v>10826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2013</v>
      </c>
      <c r="D6" s="68">
        <v>10</v>
      </c>
      <c r="E6" s="68">
        <v>4</v>
      </c>
      <c r="F6" s="69">
        <v>212095</v>
      </c>
      <c r="G6" s="68">
        <v>0</v>
      </c>
      <c r="H6" s="69">
        <v>620711</v>
      </c>
      <c r="I6" s="68">
        <v>0</v>
      </c>
      <c r="J6" s="68">
        <v>3</v>
      </c>
      <c r="K6" s="68">
        <v>0</v>
      </c>
      <c r="L6" s="69">
        <v>313.54180000000002</v>
      </c>
      <c r="M6" s="69">
        <v>28.6</v>
      </c>
      <c r="N6" s="70">
        <v>0</v>
      </c>
      <c r="O6" s="71">
        <v>9502</v>
      </c>
      <c r="P6" s="58">
        <f t="shared" si="2"/>
        <v>9502</v>
      </c>
      <c r="Q6" s="38">
        <v>4</v>
      </c>
      <c r="R6" s="72">
        <f t="shared" si="3"/>
        <v>8525.1498818668206</v>
      </c>
      <c r="S6" s="73">
        <f>'Mérida oeste'!F9*1000000</f>
        <v>35693.0975254</v>
      </c>
      <c r="T6" s="74">
        <f t="shared" si="9"/>
        <v>957.9710922253746</v>
      </c>
      <c r="U6" s="61"/>
      <c r="V6" s="74">
        <f t="shared" si="4"/>
        <v>9502</v>
      </c>
      <c r="W6" s="75">
        <f t="shared" si="10"/>
        <v>335559.99433999998</v>
      </c>
      <c r="X6" s="61"/>
      <c r="Y6" s="76">
        <f t="shared" si="11"/>
        <v>81.00597417749853</v>
      </c>
      <c r="Z6" s="73">
        <f t="shared" si="12"/>
        <v>339.15581268635083</v>
      </c>
      <c r="AA6" s="74">
        <f t="shared" si="13"/>
        <v>321.45677428503029</v>
      </c>
      <c r="AE6" s="121" t="str">
        <f t="shared" si="5"/>
        <v>212095</v>
      </c>
      <c r="AF6" s="142"/>
      <c r="AG6" s="143"/>
      <c r="AH6" s="144"/>
      <c r="AI6" s="145">
        <f t="shared" si="0"/>
        <v>212095</v>
      </c>
      <c r="AJ6" s="146">
        <f t="shared" si="6"/>
        <v>212095</v>
      </c>
      <c r="AK6" s="122"/>
      <c r="AL6" s="138">
        <f t="shared" si="7"/>
        <v>0</v>
      </c>
      <c r="AM6" s="147">
        <f t="shared" si="7"/>
        <v>9502</v>
      </c>
      <c r="AN6" s="148">
        <f t="shared" si="8"/>
        <v>9502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2013</v>
      </c>
      <c r="D7" s="68">
        <v>10</v>
      </c>
      <c r="E7" s="68">
        <v>5</v>
      </c>
      <c r="F7" s="69">
        <v>221597</v>
      </c>
      <c r="G7" s="68">
        <v>0</v>
      </c>
      <c r="H7" s="69">
        <v>621138</v>
      </c>
      <c r="I7" s="68">
        <v>0</v>
      </c>
      <c r="J7" s="68">
        <v>3</v>
      </c>
      <c r="K7" s="68">
        <v>0</v>
      </c>
      <c r="L7" s="69">
        <v>315.25189999999998</v>
      </c>
      <c r="M7" s="69">
        <v>29.1</v>
      </c>
      <c r="N7" s="70">
        <v>0</v>
      </c>
      <c r="O7" s="71">
        <v>9658</v>
      </c>
      <c r="P7" s="58">
        <f t="shared" si="2"/>
        <v>9658</v>
      </c>
      <c r="Q7" s="38">
        <v>5</v>
      </c>
      <c r="R7" s="72">
        <f t="shared" si="3"/>
        <v>8394.170824448267</v>
      </c>
      <c r="S7" s="73">
        <f>'Mérida oeste'!F10*1000000</f>
        <v>35144.714407800006</v>
      </c>
      <c r="T7" s="74">
        <f t="shared" si="9"/>
        <v>943.25297554325175</v>
      </c>
      <c r="U7" s="61"/>
      <c r="V7" s="74">
        <f t="shared" si="4"/>
        <v>9658</v>
      </c>
      <c r="W7" s="75">
        <f t="shared" si="10"/>
        <v>341069.08286000002</v>
      </c>
      <c r="X7" s="61"/>
      <c r="Y7" s="76">
        <f t="shared" si="11"/>
        <v>81.070901822521364</v>
      </c>
      <c r="Z7" s="73">
        <f t="shared" si="12"/>
        <v>339.42765175053245</v>
      </c>
      <c r="AA7" s="74">
        <f t="shared" si="13"/>
        <v>321.71442727350291</v>
      </c>
      <c r="AE7" s="121" t="str">
        <f t="shared" si="5"/>
        <v>221597</v>
      </c>
      <c r="AF7" s="142"/>
      <c r="AG7" s="143"/>
      <c r="AH7" s="144"/>
      <c r="AI7" s="145">
        <f t="shared" si="0"/>
        <v>221597</v>
      </c>
      <c r="AJ7" s="146">
        <f t="shared" si="6"/>
        <v>221597</v>
      </c>
      <c r="AK7" s="122"/>
      <c r="AL7" s="138">
        <f t="shared" si="7"/>
        <v>0</v>
      </c>
      <c r="AM7" s="147">
        <f t="shared" si="7"/>
        <v>9658</v>
      </c>
      <c r="AN7" s="148">
        <f t="shared" si="8"/>
        <v>9658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2013</v>
      </c>
      <c r="D8" s="68">
        <v>10</v>
      </c>
      <c r="E8" s="68">
        <v>6</v>
      </c>
      <c r="F8" s="69">
        <v>231255</v>
      </c>
      <c r="G8" s="68">
        <v>0</v>
      </c>
      <c r="H8" s="69">
        <v>621571</v>
      </c>
      <c r="I8" s="68">
        <v>0</v>
      </c>
      <c r="J8" s="68">
        <v>3</v>
      </c>
      <c r="K8" s="68">
        <v>0</v>
      </c>
      <c r="L8" s="69">
        <v>315.7149</v>
      </c>
      <c r="M8" s="69">
        <v>29.6</v>
      </c>
      <c r="N8" s="70">
        <v>0</v>
      </c>
      <c r="O8" s="71">
        <v>6131</v>
      </c>
      <c r="P8" s="58">
        <f t="shared" si="2"/>
        <v>6131</v>
      </c>
      <c r="Q8" s="38">
        <v>6</v>
      </c>
      <c r="R8" s="72">
        <f t="shared" si="3"/>
        <v>8541.3363827266639</v>
      </c>
      <c r="S8" s="73">
        <f>'Mérida oeste'!F11*1000000</f>
        <v>35760.867167199998</v>
      </c>
      <c r="T8" s="74">
        <f t="shared" si="9"/>
        <v>959.78996932699522</v>
      </c>
      <c r="U8" s="61"/>
      <c r="V8" s="74">
        <f t="shared" si="4"/>
        <v>6131</v>
      </c>
      <c r="W8" s="75">
        <f t="shared" si="10"/>
        <v>216514.24176999999</v>
      </c>
      <c r="X8" s="61"/>
      <c r="Y8" s="76">
        <f t="shared" si="11"/>
        <v>52.366933362497171</v>
      </c>
      <c r="Z8" s="73">
        <f t="shared" si="12"/>
        <v>219.2498766021032</v>
      </c>
      <c r="AA8" s="74">
        <f t="shared" si="13"/>
        <v>207.80819746728594</v>
      </c>
      <c r="AE8" s="121" t="str">
        <f t="shared" si="5"/>
        <v>231255</v>
      </c>
      <c r="AF8" s="142"/>
      <c r="AG8" s="143"/>
      <c r="AH8" s="144"/>
      <c r="AI8" s="145">
        <f t="shared" si="0"/>
        <v>231255</v>
      </c>
      <c r="AJ8" s="146">
        <f t="shared" si="6"/>
        <v>231255</v>
      </c>
      <c r="AK8" s="122"/>
      <c r="AL8" s="138">
        <f t="shared" si="7"/>
        <v>0</v>
      </c>
      <c r="AM8" s="147">
        <f t="shared" si="7"/>
        <v>6131</v>
      </c>
      <c r="AN8" s="148">
        <f t="shared" si="8"/>
        <v>6131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2013</v>
      </c>
      <c r="D9" s="68">
        <v>10</v>
      </c>
      <c r="E9" s="68">
        <v>7</v>
      </c>
      <c r="F9" s="69">
        <v>237386</v>
      </c>
      <c r="G9" s="68">
        <v>0</v>
      </c>
      <c r="H9" s="69">
        <v>621845</v>
      </c>
      <c r="I9" s="68">
        <v>0</v>
      </c>
      <c r="J9" s="68">
        <v>3</v>
      </c>
      <c r="K9" s="68">
        <v>0</v>
      </c>
      <c r="L9" s="69">
        <v>316.73579999999998</v>
      </c>
      <c r="M9" s="69">
        <v>27.7</v>
      </c>
      <c r="N9" s="70">
        <v>0</v>
      </c>
      <c r="O9" s="71">
        <v>9634</v>
      </c>
      <c r="P9" s="58">
        <f t="shared" si="2"/>
        <v>9634</v>
      </c>
      <c r="Q9" s="38">
        <v>7</v>
      </c>
      <c r="R9" s="72">
        <f t="shared" si="3"/>
        <v>8567.2243980844578</v>
      </c>
      <c r="S9" s="73">
        <f>'Mérida oeste'!F12*1000000</f>
        <v>35869.255109900005</v>
      </c>
      <c r="T9" s="74">
        <f t="shared" si="9"/>
        <v>962.69900561275051</v>
      </c>
      <c r="U9" s="61"/>
      <c r="V9" s="74">
        <f t="shared" si="4"/>
        <v>9634</v>
      </c>
      <c r="W9" s="75">
        <f t="shared" si="10"/>
        <v>340221.53077999997</v>
      </c>
      <c r="X9" s="61"/>
      <c r="Y9" s="76">
        <f t="shared" si="11"/>
        <v>82.536639851145665</v>
      </c>
      <c r="Z9" s="73">
        <f t="shared" si="12"/>
        <v>345.56440372877665</v>
      </c>
      <c r="AA9" s="74">
        <f t="shared" si="13"/>
        <v>327.53092936995375</v>
      </c>
      <c r="AE9" s="121" t="str">
        <f t="shared" si="5"/>
        <v>237386</v>
      </c>
      <c r="AF9" s="142"/>
      <c r="AG9" s="143"/>
      <c r="AH9" s="144"/>
      <c r="AI9" s="145">
        <f t="shared" si="0"/>
        <v>237386</v>
      </c>
      <c r="AJ9" s="146">
        <f t="shared" si="6"/>
        <v>237386</v>
      </c>
      <c r="AK9" s="122"/>
      <c r="AL9" s="138">
        <f t="shared" si="7"/>
        <v>0</v>
      </c>
      <c r="AM9" s="147">
        <f t="shared" si="7"/>
        <v>9634</v>
      </c>
      <c r="AN9" s="148">
        <f t="shared" si="8"/>
        <v>9634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2013</v>
      </c>
      <c r="D10" s="68">
        <v>10</v>
      </c>
      <c r="E10" s="68">
        <v>8</v>
      </c>
      <c r="F10" s="69">
        <v>247020</v>
      </c>
      <c r="G10" s="68">
        <v>0</v>
      </c>
      <c r="H10" s="69">
        <v>622272</v>
      </c>
      <c r="I10" s="68">
        <v>0</v>
      </c>
      <c r="J10" s="68">
        <v>3</v>
      </c>
      <c r="K10" s="68">
        <v>0</v>
      </c>
      <c r="L10" s="69">
        <v>316.21899999999999</v>
      </c>
      <c r="M10" s="69">
        <v>26.9</v>
      </c>
      <c r="N10" s="70">
        <v>0</v>
      </c>
      <c r="O10" s="71">
        <v>9580</v>
      </c>
      <c r="P10" s="58">
        <f t="shared" si="2"/>
        <v>9580</v>
      </c>
      <c r="Q10" s="38">
        <v>8</v>
      </c>
      <c r="R10" s="72">
        <f t="shared" si="3"/>
        <v>8615.7294317378437</v>
      </c>
      <c r="S10" s="73">
        <f>'Mérida oeste'!F13*1000000</f>
        <v>36072.335984800004</v>
      </c>
      <c r="T10" s="74">
        <f t="shared" si="9"/>
        <v>968.14951624438152</v>
      </c>
      <c r="U10" s="61"/>
      <c r="V10" s="74">
        <f t="shared" si="4"/>
        <v>9580</v>
      </c>
      <c r="W10" s="75">
        <f t="shared" si="10"/>
        <v>338314.53859999997</v>
      </c>
      <c r="X10" s="61"/>
      <c r="Y10" s="76">
        <f t="shared" si="11"/>
        <v>82.538687956048548</v>
      </c>
      <c r="Z10" s="73">
        <f t="shared" si="12"/>
        <v>345.57297873438404</v>
      </c>
      <c r="AA10" s="74">
        <f t="shared" si="13"/>
        <v>327.53905688403114</v>
      </c>
      <c r="AE10" s="121" t="str">
        <f t="shared" si="5"/>
        <v>247020</v>
      </c>
      <c r="AF10" s="142"/>
      <c r="AG10" s="143"/>
      <c r="AH10" s="144"/>
      <c r="AI10" s="145">
        <f t="shared" si="0"/>
        <v>247020</v>
      </c>
      <c r="AJ10" s="146">
        <f t="shared" si="6"/>
        <v>247020</v>
      </c>
      <c r="AK10" s="122"/>
      <c r="AL10" s="138">
        <f t="shared" si="7"/>
        <v>0</v>
      </c>
      <c r="AM10" s="147">
        <f t="shared" si="7"/>
        <v>9580</v>
      </c>
      <c r="AN10" s="148">
        <f t="shared" si="8"/>
        <v>9580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2013</v>
      </c>
      <c r="D11" s="68">
        <v>10</v>
      </c>
      <c r="E11" s="68">
        <v>9</v>
      </c>
      <c r="F11" s="69">
        <v>256600</v>
      </c>
      <c r="G11" s="68">
        <v>0</v>
      </c>
      <c r="H11" s="69">
        <v>622696</v>
      </c>
      <c r="I11" s="68">
        <v>0</v>
      </c>
      <c r="J11" s="68">
        <v>3</v>
      </c>
      <c r="K11" s="68">
        <v>0</v>
      </c>
      <c r="L11" s="69">
        <v>316.3725</v>
      </c>
      <c r="M11" s="69">
        <v>27.4</v>
      </c>
      <c r="N11" s="70">
        <v>0</v>
      </c>
      <c r="O11" s="71">
        <v>11314</v>
      </c>
      <c r="P11" s="58">
        <f t="shared" si="2"/>
        <v>11314</v>
      </c>
      <c r="Q11" s="38">
        <v>9</v>
      </c>
      <c r="R11" s="77">
        <f t="shared" si="3"/>
        <v>8622.1015558660565</v>
      </c>
      <c r="S11" s="73">
        <f>'Mérida oeste'!F14*1000000</f>
        <v>36099.014794100003</v>
      </c>
      <c r="T11" s="74">
        <f t="shared" si="9"/>
        <v>968.86555183266876</v>
      </c>
      <c r="V11" s="78">
        <f t="shared" si="4"/>
        <v>11314</v>
      </c>
      <c r="W11" s="79">
        <f t="shared" si="10"/>
        <v>399550.17638000002</v>
      </c>
      <c r="Y11" s="76">
        <f t="shared" si="11"/>
        <v>97.550457003068573</v>
      </c>
      <c r="Z11" s="73">
        <f t="shared" si="12"/>
        <v>408.42425338044745</v>
      </c>
      <c r="AA11" s="74">
        <f t="shared" si="13"/>
        <v>387.11040212324889</v>
      </c>
      <c r="AE11" s="121" t="str">
        <f t="shared" si="5"/>
        <v>256600</v>
      </c>
      <c r="AF11" s="142"/>
      <c r="AG11" s="143"/>
      <c r="AH11" s="144"/>
      <c r="AI11" s="145">
        <f t="shared" si="0"/>
        <v>256600</v>
      </c>
      <c r="AJ11" s="146">
        <f t="shared" si="6"/>
        <v>256600</v>
      </c>
      <c r="AK11" s="122"/>
      <c r="AL11" s="138">
        <f t="shared" si="7"/>
        <v>0</v>
      </c>
      <c r="AM11" s="147">
        <f t="shared" si="7"/>
        <v>11314</v>
      </c>
      <c r="AN11" s="148">
        <f t="shared" si="8"/>
        <v>11314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2013</v>
      </c>
      <c r="D12" s="68">
        <v>10</v>
      </c>
      <c r="E12" s="68">
        <v>10</v>
      </c>
      <c r="F12" s="69">
        <v>267914</v>
      </c>
      <c r="G12" s="68">
        <v>0</v>
      </c>
      <c r="H12" s="69">
        <v>623196</v>
      </c>
      <c r="I12" s="68">
        <v>0</v>
      </c>
      <c r="J12" s="68">
        <v>3</v>
      </c>
      <c r="K12" s="68">
        <v>0</v>
      </c>
      <c r="L12" s="69">
        <v>316.06560000000002</v>
      </c>
      <c r="M12" s="69">
        <v>26.8</v>
      </c>
      <c r="N12" s="70">
        <v>0</v>
      </c>
      <c r="O12" s="71">
        <v>11823</v>
      </c>
      <c r="P12" s="58">
        <f t="shared" si="2"/>
        <v>11823</v>
      </c>
      <c r="Q12" s="38">
        <v>10</v>
      </c>
      <c r="R12" s="77">
        <f t="shared" si="3"/>
        <v>8631.0123980844564</v>
      </c>
      <c r="S12" s="73">
        <f>'Mérida oeste'!F15*1000000</f>
        <v>36136.322708300002</v>
      </c>
      <c r="T12" s="74">
        <f t="shared" si="9"/>
        <v>969.8668631727503</v>
      </c>
      <c r="V12" s="78">
        <f t="shared" si="4"/>
        <v>11823</v>
      </c>
      <c r="W12" s="79">
        <f t="shared" si="10"/>
        <v>417525.34340999997</v>
      </c>
      <c r="Y12" s="76">
        <f t="shared" si="11"/>
        <v>102.04445958255252</v>
      </c>
      <c r="Z12" s="73">
        <f t="shared" si="12"/>
        <v>427.23974338023089</v>
      </c>
      <c r="AA12" s="74">
        <f t="shared" si="13"/>
        <v>404.94399510818204</v>
      </c>
      <c r="AE12" s="121" t="str">
        <f t="shared" si="5"/>
        <v>267914</v>
      </c>
      <c r="AF12" s="142"/>
      <c r="AG12" s="143"/>
      <c r="AH12" s="144"/>
      <c r="AI12" s="145">
        <f t="shared" si="0"/>
        <v>267914</v>
      </c>
      <c r="AJ12" s="146">
        <f t="shared" si="6"/>
        <v>267914</v>
      </c>
      <c r="AK12" s="122"/>
      <c r="AL12" s="138">
        <f t="shared" si="7"/>
        <v>0</v>
      </c>
      <c r="AM12" s="147">
        <f t="shared" si="7"/>
        <v>11823</v>
      </c>
      <c r="AN12" s="148">
        <f t="shared" si="8"/>
        <v>11823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2013</v>
      </c>
      <c r="D13" s="68">
        <v>10</v>
      </c>
      <c r="E13" s="68">
        <v>11</v>
      </c>
      <c r="F13" s="69">
        <v>279737</v>
      </c>
      <c r="G13" s="68">
        <v>0</v>
      </c>
      <c r="H13" s="69">
        <v>623755</v>
      </c>
      <c r="I13" s="68">
        <v>0</v>
      </c>
      <c r="J13" s="68">
        <v>3</v>
      </c>
      <c r="K13" s="68">
        <v>0</v>
      </c>
      <c r="L13" s="69">
        <v>297.60059999999999</v>
      </c>
      <c r="M13" s="69">
        <v>28.4</v>
      </c>
      <c r="N13" s="70">
        <v>0</v>
      </c>
      <c r="O13" s="71">
        <v>10956</v>
      </c>
      <c r="P13" s="58">
        <f t="shared" si="2"/>
        <v>10956</v>
      </c>
      <c r="Q13" s="38">
        <v>11</v>
      </c>
      <c r="R13" s="77">
        <f t="shared" si="3"/>
        <v>8641.9888629502257</v>
      </c>
      <c r="S13" s="73">
        <f>'Mérida oeste'!F16*1000000</f>
        <v>36182.278971400003</v>
      </c>
      <c r="T13" s="74">
        <f t="shared" si="9"/>
        <v>971.10028852971686</v>
      </c>
      <c r="V13" s="78">
        <f t="shared" si="4"/>
        <v>10956</v>
      </c>
      <c r="W13" s="79">
        <f t="shared" si="10"/>
        <v>386907.52451999998</v>
      </c>
      <c r="Y13" s="76">
        <f t="shared" si="11"/>
        <v>94.681629982482676</v>
      </c>
      <c r="Z13" s="73">
        <f t="shared" si="12"/>
        <v>396.4130484106584</v>
      </c>
      <c r="AA13" s="74">
        <f t="shared" si="13"/>
        <v>375.72600869569044</v>
      </c>
      <c r="AE13" s="121" t="str">
        <f t="shared" si="5"/>
        <v>279737</v>
      </c>
      <c r="AF13" s="142"/>
      <c r="AG13" s="143"/>
      <c r="AH13" s="144"/>
      <c r="AI13" s="145">
        <f t="shared" si="0"/>
        <v>279737</v>
      </c>
      <c r="AJ13" s="146">
        <f t="shared" si="6"/>
        <v>279737</v>
      </c>
      <c r="AK13" s="122"/>
      <c r="AL13" s="138">
        <f t="shared" si="7"/>
        <v>0</v>
      </c>
      <c r="AM13" s="147">
        <f t="shared" si="7"/>
        <v>10956</v>
      </c>
      <c r="AN13" s="148">
        <f t="shared" si="8"/>
        <v>10956</v>
      </c>
      <c r="AO13" s="149">
        <f t="shared" si="1"/>
        <v>1</v>
      </c>
      <c r="AP13" s="122"/>
    </row>
    <row r="14" spans="1:42" x14ac:dyDescent="0.2">
      <c r="A14" s="66">
        <v>231</v>
      </c>
      <c r="B14" s="67">
        <v>0.375</v>
      </c>
      <c r="C14" s="68">
        <v>2013</v>
      </c>
      <c r="D14" s="68">
        <v>10</v>
      </c>
      <c r="E14" s="68">
        <v>12</v>
      </c>
      <c r="F14" s="69">
        <v>290693</v>
      </c>
      <c r="G14" s="68">
        <v>0</v>
      </c>
      <c r="H14" s="69">
        <v>624251</v>
      </c>
      <c r="I14" s="68">
        <v>0</v>
      </c>
      <c r="J14" s="68">
        <v>3</v>
      </c>
      <c r="K14" s="68">
        <v>0</v>
      </c>
      <c r="L14" s="69">
        <v>311.64600000000002</v>
      </c>
      <c r="M14" s="69">
        <v>28.8</v>
      </c>
      <c r="N14" s="70">
        <v>0</v>
      </c>
      <c r="O14" s="71">
        <v>10235</v>
      </c>
      <c r="P14" s="58">
        <f t="shared" si="2"/>
        <v>10235</v>
      </c>
      <c r="Q14" s="38">
        <v>12</v>
      </c>
      <c r="R14" s="77">
        <f t="shared" si="3"/>
        <v>8593.7416036830036</v>
      </c>
      <c r="S14" s="73">
        <f>'Mérida oeste'!F17*1000000</f>
        <v>35980.277346299998</v>
      </c>
      <c r="T14" s="74">
        <f t="shared" si="9"/>
        <v>965.67874400585913</v>
      </c>
      <c r="V14" s="78">
        <f t="shared" si="4"/>
        <v>10235</v>
      </c>
      <c r="W14" s="79">
        <f t="shared" si="10"/>
        <v>361445.64744999999</v>
      </c>
      <c r="Y14" s="76">
        <f t="shared" si="11"/>
        <v>87.956945313695542</v>
      </c>
      <c r="Z14" s="73">
        <f t="shared" si="12"/>
        <v>368.25813863938043</v>
      </c>
      <c r="AA14" s="74">
        <f t="shared" si="13"/>
        <v>349.04037885590054</v>
      </c>
      <c r="AE14" s="121" t="str">
        <f t="shared" si="5"/>
        <v>290693</v>
      </c>
      <c r="AF14" s="142"/>
      <c r="AG14" s="143"/>
      <c r="AH14" s="144"/>
      <c r="AI14" s="145">
        <f t="shared" si="0"/>
        <v>290693</v>
      </c>
      <c r="AJ14" s="146">
        <f t="shared" si="6"/>
        <v>290693</v>
      </c>
      <c r="AK14" s="122"/>
      <c r="AL14" s="138">
        <f t="shared" si="7"/>
        <v>0</v>
      </c>
      <c r="AM14" s="147">
        <f t="shared" si="7"/>
        <v>10235</v>
      </c>
      <c r="AN14" s="148">
        <f t="shared" si="8"/>
        <v>10235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2013</v>
      </c>
      <c r="D15" s="68">
        <v>10</v>
      </c>
      <c r="E15" s="68">
        <v>13</v>
      </c>
      <c r="F15" s="69">
        <v>300928</v>
      </c>
      <c r="G15" s="68">
        <v>0</v>
      </c>
      <c r="H15" s="69">
        <v>624708</v>
      </c>
      <c r="I15" s="68">
        <v>0</v>
      </c>
      <c r="J15" s="68">
        <v>3</v>
      </c>
      <c r="K15" s="68">
        <v>0</v>
      </c>
      <c r="L15" s="69">
        <v>314.15559999999999</v>
      </c>
      <c r="M15" s="69">
        <v>28.7</v>
      </c>
      <c r="N15" s="70">
        <v>0</v>
      </c>
      <c r="O15" s="71">
        <v>8103</v>
      </c>
      <c r="P15" s="58">
        <f t="shared" si="2"/>
        <v>8103</v>
      </c>
      <c r="Q15" s="38">
        <v>13</v>
      </c>
      <c r="R15" s="77">
        <f t="shared" si="3"/>
        <v>8447.0692306773672</v>
      </c>
      <c r="S15" s="73">
        <f>'Mérida oeste'!F18*1000000</f>
        <v>35366.189455</v>
      </c>
      <c r="T15" s="74">
        <f t="shared" si="9"/>
        <v>949.1971694512157</v>
      </c>
      <c r="V15" s="78">
        <f t="shared" si="4"/>
        <v>8103</v>
      </c>
      <c r="W15" s="79">
        <f t="shared" si="10"/>
        <v>286154.77100999997</v>
      </c>
      <c r="Y15" s="76">
        <f t="shared" si="11"/>
        <v>68.446601976178712</v>
      </c>
      <c r="Z15" s="73">
        <f t="shared" si="12"/>
        <v>286.572233153865</v>
      </c>
      <c r="AA15" s="74">
        <f t="shared" si="13"/>
        <v>271.61729866765279</v>
      </c>
      <c r="AE15" s="121" t="str">
        <f t="shared" si="5"/>
        <v>300928</v>
      </c>
      <c r="AF15" s="142"/>
      <c r="AG15" s="143"/>
      <c r="AH15" s="144"/>
      <c r="AI15" s="145">
        <f t="shared" si="0"/>
        <v>300928</v>
      </c>
      <c r="AJ15" s="146">
        <f t="shared" si="6"/>
        <v>300928</v>
      </c>
      <c r="AK15" s="122"/>
      <c r="AL15" s="138">
        <f t="shared" si="7"/>
        <v>0</v>
      </c>
      <c r="AM15" s="147">
        <f t="shared" si="7"/>
        <v>8103</v>
      </c>
      <c r="AN15" s="148">
        <f t="shared" si="8"/>
        <v>8103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2013</v>
      </c>
      <c r="D16" s="68">
        <v>10</v>
      </c>
      <c r="E16" s="68">
        <v>14</v>
      </c>
      <c r="F16" s="69">
        <v>309031</v>
      </c>
      <c r="G16" s="68">
        <v>0</v>
      </c>
      <c r="H16" s="69">
        <v>625069</v>
      </c>
      <c r="I16" s="68">
        <v>0</v>
      </c>
      <c r="J16" s="68">
        <v>3</v>
      </c>
      <c r="K16" s="68">
        <v>0</v>
      </c>
      <c r="L16" s="69">
        <v>315.05610000000001</v>
      </c>
      <c r="M16" s="69">
        <v>27.7</v>
      </c>
      <c r="N16" s="70">
        <v>0</v>
      </c>
      <c r="O16" s="71">
        <v>9442</v>
      </c>
      <c r="P16" s="58">
        <f t="shared" si="2"/>
        <v>9442</v>
      </c>
      <c r="Q16" s="38">
        <v>14</v>
      </c>
      <c r="R16" s="77">
        <f t="shared" si="3"/>
        <v>8591.9157696331331</v>
      </c>
      <c r="S16" s="73">
        <f>'Mérida oeste'!F19*1000000</f>
        <v>35972.6329443</v>
      </c>
      <c r="T16" s="74">
        <f t="shared" si="9"/>
        <v>965.47357503367516</v>
      </c>
      <c r="V16" s="78">
        <f t="shared" si="4"/>
        <v>9442</v>
      </c>
      <c r="W16" s="79">
        <f t="shared" si="10"/>
        <v>333441.11414000002</v>
      </c>
      <c r="Y16" s="76">
        <f t="shared" si="11"/>
        <v>81.12486869687605</v>
      </c>
      <c r="Z16" s="73">
        <f t="shared" si="12"/>
        <v>339.65360026008057</v>
      </c>
      <c r="AA16" s="74">
        <f t="shared" si="13"/>
        <v>321.92858453195754</v>
      </c>
      <c r="AE16" s="121" t="str">
        <f t="shared" si="5"/>
        <v>309031</v>
      </c>
      <c r="AF16" s="142"/>
      <c r="AG16" s="143"/>
      <c r="AH16" s="144"/>
      <c r="AI16" s="145">
        <f t="shared" si="0"/>
        <v>309031</v>
      </c>
      <c r="AJ16" s="146">
        <f t="shared" si="6"/>
        <v>309031</v>
      </c>
      <c r="AK16" s="122"/>
      <c r="AL16" s="138">
        <f t="shared" si="7"/>
        <v>0</v>
      </c>
      <c r="AM16" s="147">
        <f t="shared" si="7"/>
        <v>9442</v>
      </c>
      <c r="AN16" s="148">
        <f t="shared" si="8"/>
        <v>9442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2013</v>
      </c>
      <c r="D17" s="68">
        <v>10</v>
      </c>
      <c r="E17" s="68">
        <v>15</v>
      </c>
      <c r="F17" s="69">
        <v>318473</v>
      </c>
      <c r="G17" s="68">
        <v>0</v>
      </c>
      <c r="H17" s="69">
        <v>625488</v>
      </c>
      <c r="I17" s="68">
        <v>0</v>
      </c>
      <c r="J17" s="68">
        <v>3</v>
      </c>
      <c r="K17" s="68">
        <v>0</v>
      </c>
      <c r="L17" s="69">
        <v>314.88380000000001</v>
      </c>
      <c r="M17" s="69">
        <v>27.3</v>
      </c>
      <c r="N17" s="70">
        <v>0</v>
      </c>
      <c r="O17" s="71">
        <v>9155</v>
      </c>
      <c r="P17" s="58">
        <f t="shared" si="2"/>
        <v>9155</v>
      </c>
      <c r="Q17" s="38">
        <v>15</v>
      </c>
      <c r="R17" s="77">
        <f t="shared" si="3"/>
        <v>8548.8845711521935</v>
      </c>
      <c r="S17" s="73">
        <f>'Mérida oeste'!F20*1000000</f>
        <v>35792.4699225</v>
      </c>
      <c r="T17" s="74">
        <f t="shared" si="9"/>
        <v>960.63815926037194</v>
      </c>
      <c r="V17" s="78">
        <f t="shared" si="4"/>
        <v>9155</v>
      </c>
      <c r="W17" s="79">
        <f t="shared" si="10"/>
        <v>323305.80384999997</v>
      </c>
      <c r="Y17" s="76">
        <f t="shared" si="11"/>
        <v>78.265038248898321</v>
      </c>
      <c r="Z17" s="73">
        <f t="shared" si="12"/>
        <v>327.68006214048751</v>
      </c>
      <c r="AA17" s="74">
        <f t="shared" si="13"/>
        <v>310.57989228865887</v>
      </c>
      <c r="AE17" s="121" t="str">
        <f t="shared" si="5"/>
        <v>318473</v>
      </c>
      <c r="AF17" s="142"/>
      <c r="AG17" s="143"/>
      <c r="AH17" s="144"/>
      <c r="AI17" s="145">
        <f t="shared" si="0"/>
        <v>318473</v>
      </c>
      <c r="AJ17" s="146">
        <f t="shared" si="6"/>
        <v>318473</v>
      </c>
      <c r="AK17" s="122"/>
      <c r="AL17" s="138">
        <f t="shared" si="7"/>
        <v>0</v>
      </c>
      <c r="AM17" s="147">
        <f t="shared" si="7"/>
        <v>9155</v>
      </c>
      <c r="AN17" s="148">
        <f t="shared" si="8"/>
        <v>9155</v>
      </c>
      <c r="AO17" s="149">
        <f t="shared" si="1"/>
        <v>1</v>
      </c>
      <c r="AP17" s="122"/>
    </row>
    <row r="18" spans="1:42" x14ac:dyDescent="0.2">
      <c r="A18" s="66">
        <v>231</v>
      </c>
      <c r="B18" s="67">
        <v>0.375</v>
      </c>
      <c r="C18" s="68">
        <v>2013</v>
      </c>
      <c r="D18" s="68">
        <v>10</v>
      </c>
      <c r="E18" s="68">
        <v>16</v>
      </c>
      <c r="F18" s="69">
        <v>327628</v>
      </c>
      <c r="G18" s="68">
        <v>0</v>
      </c>
      <c r="H18" s="69">
        <v>625897</v>
      </c>
      <c r="I18" s="68">
        <v>0</v>
      </c>
      <c r="J18" s="68">
        <v>3</v>
      </c>
      <c r="K18" s="68">
        <v>0</v>
      </c>
      <c r="L18" s="69">
        <v>313.71249999999998</v>
      </c>
      <c r="M18" s="69">
        <v>27.9</v>
      </c>
      <c r="N18" s="70">
        <v>0</v>
      </c>
      <c r="O18" s="71">
        <v>10014</v>
      </c>
      <c r="P18" s="58">
        <f t="shared" si="2"/>
        <v>10014</v>
      </c>
      <c r="Q18" s="38">
        <v>16</v>
      </c>
      <c r="R18" s="77">
        <f t="shared" si="3"/>
        <v>8535.9897910814962</v>
      </c>
      <c r="S18" s="73">
        <f>'Mérida oeste'!F21*1000000</f>
        <v>35738.482057300003</v>
      </c>
      <c r="T18" s="74">
        <f t="shared" si="9"/>
        <v>959.18917282382768</v>
      </c>
      <c r="V18" s="78">
        <f t="shared" si="4"/>
        <v>10014</v>
      </c>
      <c r="W18" s="79">
        <f t="shared" si="10"/>
        <v>353641.10538000002</v>
      </c>
      <c r="Y18" s="76">
        <f t="shared" si="11"/>
        <v>85.479401767890096</v>
      </c>
      <c r="Z18" s="73">
        <f t="shared" si="12"/>
        <v>357.88515932180223</v>
      </c>
      <c r="AA18" s="74">
        <f t="shared" si="13"/>
        <v>339.20871934594629</v>
      </c>
      <c r="AE18" s="121" t="str">
        <f t="shared" si="5"/>
        <v>327628</v>
      </c>
      <c r="AF18" s="142"/>
      <c r="AG18" s="143"/>
      <c r="AH18" s="144"/>
      <c r="AI18" s="145">
        <f t="shared" si="0"/>
        <v>327628</v>
      </c>
      <c r="AJ18" s="146">
        <f t="shared" si="6"/>
        <v>327628</v>
      </c>
      <c r="AK18" s="122"/>
      <c r="AL18" s="138">
        <f t="shared" si="7"/>
        <v>0</v>
      </c>
      <c r="AM18" s="147">
        <f t="shared" si="7"/>
        <v>10014</v>
      </c>
      <c r="AN18" s="148">
        <f t="shared" si="8"/>
        <v>10014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2013</v>
      </c>
      <c r="D19" s="68">
        <v>10</v>
      </c>
      <c r="E19" s="68">
        <v>17</v>
      </c>
      <c r="F19" s="69">
        <v>337642</v>
      </c>
      <c r="G19" s="68">
        <v>0</v>
      </c>
      <c r="H19" s="69">
        <v>626345</v>
      </c>
      <c r="I19" s="68">
        <v>0</v>
      </c>
      <c r="J19" s="68">
        <v>3</v>
      </c>
      <c r="K19" s="68">
        <v>0</v>
      </c>
      <c r="L19" s="69">
        <v>313.69499999999999</v>
      </c>
      <c r="M19" s="69">
        <v>28.3</v>
      </c>
      <c r="N19" s="70">
        <v>0</v>
      </c>
      <c r="O19" s="71">
        <v>9262</v>
      </c>
      <c r="P19" s="58">
        <f t="shared" si="2"/>
        <v>9262</v>
      </c>
      <c r="Q19" s="38">
        <v>17</v>
      </c>
      <c r="R19" s="77">
        <f t="shared" si="3"/>
        <v>8559.563579774529</v>
      </c>
      <c r="S19" s="73">
        <f>'Mérida oeste'!F22*1000000</f>
        <v>35837.180795799999</v>
      </c>
      <c r="T19" s="74">
        <f t="shared" si="9"/>
        <v>961.83815945926381</v>
      </c>
      <c r="V19" s="78">
        <f t="shared" si="4"/>
        <v>9262</v>
      </c>
      <c r="W19" s="79">
        <f t="shared" si="10"/>
        <v>327084.47353999998</v>
      </c>
      <c r="Y19" s="76">
        <f t="shared" si="11"/>
        <v>79.278677875871693</v>
      </c>
      <c r="Z19" s="73">
        <f t="shared" si="12"/>
        <v>331.9239685306996</v>
      </c>
      <c r="AA19" s="74">
        <f t="shared" si="13"/>
        <v>314.60232801741586</v>
      </c>
      <c r="AE19" s="121" t="str">
        <f t="shared" si="5"/>
        <v>337642</v>
      </c>
      <c r="AF19" s="142"/>
      <c r="AG19" s="143"/>
      <c r="AH19" s="144"/>
      <c r="AI19" s="145">
        <f t="shared" si="0"/>
        <v>337642</v>
      </c>
      <c r="AJ19" s="146">
        <f t="shared" si="6"/>
        <v>337642</v>
      </c>
      <c r="AK19" s="122"/>
      <c r="AL19" s="138">
        <f t="shared" si="7"/>
        <v>0</v>
      </c>
      <c r="AM19" s="147">
        <f t="shared" si="7"/>
        <v>9262</v>
      </c>
      <c r="AN19" s="148">
        <f t="shared" si="8"/>
        <v>9262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2013</v>
      </c>
      <c r="D20" s="68">
        <v>10</v>
      </c>
      <c r="E20" s="68">
        <v>18</v>
      </c>
      <c r="F20" s="69">
        <v>346904</v>
      </c>
      <c r="G20" s="68">
        <v>0</v>
      </c>
      <c r="H20" s="69">
        <v>626759</v>
      </c>
      <c r="I20" s="68">
        <v>0</v>
      </c>
      <c r="J20" s="68">
        <v>3</v>
      </c>
      <c r="K20" s="68">
        <v>0</v>
      </c>
      <c r="L20" s="69">
        <v>313.53590000000003</v>
      </c>
      <c r="M20" s="69">
        <v>27.6</v>
      </c>
      <c r="N20" s="70">
        <v>0</v>
      </c>
      <c r="O20" s="71">
        <v>9697</v>
      </c>
      <c r="P20" s="58">
        <f t="shared" si="2"/>
        <v>9697</v>
      </c>
      <c r="Q20" s="38">
        <v>18</v>
      </c>
      <c r="R20" s="77">
        <f t="shared" si="3"/>
        <v>8547.3928992070323</v>
      </c>
      <c r="S20" s="73">
        <f>'Mérida oeste'!F23*1000000</f>
        <v>35786.224590400001</v>
      </c>
      <c r="T20" s="74">
        <f t="shared" si="9"/>
        <v>960.47054008389421</v>
      </c>
      <c r="V20" s="78">
        <f t="shared" si="4"/>
        <v>9697</v>
      </c>
      <c r="W20" s="79">
        <f t="shared" si="10"/>
        <v>342446.35499000002</v>
      </c>
      <c r="Y20" s="76">
        <f t="shared" si="11"/>
        <v>82.8840689436106</v>
      </c>
      <c r="Z20" s="73">
        <f t="shared" si="12"/>
        <v>347.01901985310883</v>
      </c>
      <c r="AA20" s="74">
        <f t="shared" si="13"/>
        <v>328.90963552700629</v>
      </c>
      <c r="AE20" s="121" t="str">
        <f t="shared" si="5"/>
        <v>346904</v>
      </c>
      <c r="AF20" s="142"/>
      <c r="AG20" s="143"/>
      <c r="AH20" s="144"/>
      <c r="AI20" s="145">
        <f t="shared" si="0"/>
        <v>346904</v>
      </c>
      <c r="AJ20" s="146">
        <f t="shared" si="6"/>
        <v>346904</v>
      </c>
      <c r="AK20" s="122"/>
      <c r="AL20" s="138">
        <f t="shared" si="7"/>
        <v>0</v>
      </c>
      <c r="AM20" s="147">
        <f t="shared" si="7"/>
        <v>9697</v>
      </c>
      <c r="AN20" s="148">
        <f t="shared" si="8"/>
        <v>9697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2013</v>
      </c>
      <c r="D21" s="68">
        <v>10</v>
      </c>
      <c r="E21" s="68">
        <v>19</v>
      </c>
      <c r="F21" s="69">
        <v>356601</v>
      </c>
      <c r="G21" s="68">
        <v>0</v>
      </c>
      <c r="H21" s="69">
        <v>627194</v>
      </c>
      <c r="I21" s="68">
        <v>0</v>
      </c>
      <c r="J21" s="68">
        <v>3</v>
      </c>
      <c r="K21" s="68">
        <v>0</v>
      </c>
      <c r="L21" s="69">
        <v>312.86360000000002</v>
      </c>
      <c r="M21" s="69">
        <v>28.1</v>
      </c>
      <c r="N21" s="70">
        <v>0</v>
      </c>
      <c r="O21" s="71">
        <v>10145</v>
      </c>
      <c r="P21" s="58">
        <f t="shared" si="2"/>
        <v>10145</v>
      </c>
      <c r="Q21" s="38">
        <v>19</v>
      </c>
      <c r="R21" s="77">
        <f t="shared" si="3"/>
        <v>8538.3632949985658</v>
      </c>
      <c r="S21" s="73">
        <f>'Mérida oeste'!F24*1000000</f>
        <v>35748.419443499995</v>
      </c>
      <c r="T21" s="74">
        <f t="shared" si="9"/>
        <v>959.45588345898886</v>
      </c>
      <c r="V21" s="78">
        <f t="shared" si="4"/>
        <v>10145</v>
      </c>
      <c r="W21" s="79">
        <f t="shared" si="10"/>
        <v>358267.32714999997</v>
      </c>
      <c r="Y21" s="76">
        <f t="shared" si="11"/>
        <v>86.62169562776046</v>
      </c>
      <c r="Z21" s="73">
        <f t="shared" si="12"/>
        <v>362.66771525430744</v>
      </c>
      <c r="AA21" s="74">
        <f t="shared" si="13"/>
        <v>343.74169488519385</v>
      </c>
      <c r="AE21" s="121" t="str">
        <f t="shared" si="5"/>
        <v>356601</v>
      </c>
      <c r="AF21" s="142"/>
      <c r="AG21" s="143"/>
      <c r="AH21" s="144"/>
      <c r="AI21" s="145">
        <f t="shared" si="0"/>
        <v>356601</v>
      </c>
      <c r="AJ21" s="146">
        <f t="shared" si="6"/>
        <v>356601</v>
      </c>
      <c r="AK21" s="122"/>
      <c r="AL21" s="138">
        <f t="shared" si="7"/>
        <v>0</v>
      </c>
      <c r="AM21" s="147">
        <f t="shared" si="7"/>
        <v>10145</v>
      </c>
      <c r="AN21" s="148">
        <f t="shared" si="8"/>
        <v>10145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2013</v>
      </c>
      <c r="D22" s="68">
        <v>10</v>
      </c>
      <c r="E22" s="68">
        <v>20</v>
      </c>
      <c r="F22" s="69">
        <v>366746</v>
      </c>
      <c r="G22" s="68">
        <v>0</v>
      </c>
      <c r="H22" s="69">
        <v>627649</v>
      </c>
      <c r="I22" s="68">
        <v>0</v>
      </c>
      <c r="J22" s="68">
        <v>3</v>
      </c>
      <c r="K22" s="68">
        <v>0</v>
      </c>
      <c r="L22" s="69">
        <v>313.71409999999997</v>
      </c>
      <c r="M22" s="69">
        <v>28.4</v>
      </c>
      <c r="N22" s="70">
        <v>0</v>
      </c>
      <c r="O22" s="71">
        <v>6722</v>
      </c>
      <c r="P22" s="58">
        <f t="shared" si="2"/>
        <v>6722</v>
      </c>
      <c r="Q22" s="38">
        <v>20</v>
      </c>
      <c r="R22" s="77">
        <f t="shared" si="3"/>
        <v>8527.4727789242406</v>
      </c>
      <c r="S22" s="73">
        <f>'Mérida oeste'!F25*1000000</f>
        <v>35702.823030800006</v>
      </c>
      <c r="T22" s="74">
        <f t="shared" si="9"/>
        <v>958.23211616771687</v>
      </c>
      <c r="V22" s="78">
        <f t="shared" si="4"/>
        <v>6722</v>
      </c>
      <c r="W22" s="79">
        <f t="shared" si="10"/>
        <v>237385.21174</v>
      </c>
      <c r="Y22" s="76">
        <f t="shared" si="11"/>
        <v>57.321672019928748</v>
      </c>
      <c r="Z22" s="73">
        <f t="shared" si="12"/>
        <v>239.99437641303763</v>
      </c>
      <c r="AA22" s="74">
        <f t="shared" si="13"/>
        <v>227.47013379254173</v>
      </c>
      <c r="AE22" s="121" t="str">
        <f t="shared" si="5"/>
        <v>366746</v>
      </c>
      <c r="AF22" s="142"/>
      <c r="AG22" s="143"/>
      <c r="AH22" s="144"/>
      <c r="AI22" s="145">
        <f t="shared" si="0"/>
        <v>366746</v>
      </c>
      <c r="AJ22" s="146">
        <f t="shared" si="6"/>
        <v>366746</v>
      </c>
      <c r="AK22" s="122"/>
      <c r="AL22" s="138">
        <f t="shared" si="7"/>
        <v>0</v>
      </c>
      <c r="AM22" s="147">
        <f t="shared" si="7"/>
        <v>6722</v>
      </c>
      <c r="AN22" s="148">
        <f t="shared" si="8"/>
        <v>6722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2013</v>
      </c>
      <c r="D23" s="68">
        <v>10</v>
      </c>
      <c r="E23" s="68">
        <v>21</v>
      </c>
      <c r="F23" s="69">
        <v>373468</v>
      </c>
      <c r="G23" s="68">
        <v>0</v>
      </c>
      <c r="H23" s="69">
        <v>627949</v>
      </c>
      <c r="I23" s="68">
        <v>0</v>
      </c>
      <c r="J23" s="68">
        <v>3</v>
      </c>
      <c r="K23" s="68">
        <v>0</v>
      </c>
      <c r="L23" s="69">
        <v>314.5643</v>
      </c>
      <c r="M23" s="69">
        <v>28.3</v>
      </c>
      <c r="N23" s="70">
        <v>0</v>
      </c>
      <c r="O23" s="71">
        <v>9464</v>
      </c>
      <c r="P23" s="58">
        <f t="shared" si="2"/>
        <v>9464</v>
      </c>
      <c r="Q23" s="38">
        <v>21</v>
      </c>
      <c r="R23" s="77">
        <f t="shared" si="3"/>
        <v>8609.7792024218961</v>
      </c>
      <c r="S23" s="73">
        <f>'Mérida oeste'!F26*1000000</f>
        <v>36047.423564699995</v>
      </c>
      <c r="T23" s="74">
        <f t="shared" si="9"/>
        <v>967.48088897614844</v>
      </c>
      <c r="V23" s="78">
        <f t="shared" si="4"/>
        <v>9464</v>
      </c>
      <c r="W23" s="79">
        <f t="shared" si="10"/>
        <v>334218.03687999997</v>
      </c>
      <c r="Y23" s="76">
        <f t="shared" si="11"/>
        <v>81.482950371720818</v>
      </c>
      <c r="Z23" s="73">
        <f t="shared" si="12"/>
        <v>341.15281661632071</v>
      </c>
      <c r="AA23" s="74">
        <f t="shared" si="13"/>
        <v>323.34956343252554</v>
      </c>
      <c r="AE23" s="121" t="str">
        <f t="shared" si="5"/>
        <v>373468</v>
      </c>
      <c r="AF23" s="142"/>
      <c r="AG23" s="143"/>
      <c r="AH23" s="144"/>
      <c r="AI23" s="145">
        <f t="shared" si="0"/>
        <v>373468</v>
      </c>
      <c r="AJ23" s="146">
        <f t="shared" si="6"/>
        <v>373468</v>
      </c>
      <c r="AK23" s="122"/>
      <c r="AL23" s="138">
        <f t="shared" si="7"/>
        <v>0</v>
      </c>
      <c r="AM23" s="147">
        <f t="shared" si="7"/>
        <v>9464</v>
      </c>
      <c r="AN23" s="148">
        <f t="shared" si="8"/>
        <v>9464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2013</v>
      </c>
      <c r="D24" s="68">
        <v>10</v>
      </c>
      <c r="E24" s="68">
        <v>22</v>
      </c>
      <c r="F24" s="69">
        <v>382932</v>
      </c>
      <c r="G24" s="68">
        <v>0</v>
      </c>
      <c r="H24" s="69">
        <v>628372</v>
      </c>
      <c r="I24" s="68">
        <v>0</v>
      </c>
      <c r="J24" s="68">
        <v>3</v>
      </c>
      <c r="K24" s="68">
        <v>0</v>
      </c>
      <c r="L24" s="69">
        <v>313.8372</v>
      </c>
      <c r="M24" s="69">
        <v>28.6</v>
      </c>
      <c r="N24" s="70">
        <v>0</v>
      </c>
      <c r="O24" s="71">
        <v>9643</v>
      </c>
      <c r="P24" s="58">
        <f t="shared" si="2"/>
        <v>9643</v>
      </c>
      <c r="Q24" s="38">
        <v>22</v>
      </c>
      <c r="R24" s="77">
        <f t="shared" si="3"/>
        <v>8537.6918736027528</v>
      </c>
      <c r="S24" s="73">
        <f>'Mérida oeste'!F27*1000000</f>
        <v>35745.608336400001</v>
      </c>
      <c r="T24" s="74">
        <f t="shared" si="9"/>
        <v>959.3804358367413</v>
      </c>
      <c r="V24" s="78">
        <f t="shared" si="4"/>
        <v>9643</v>
      </c>
      <c r="W24" s="79">
        <f t="shared" si="10"/>
        <v>340539.36281000002</v>
      </c>
      <c r="Y24" s="76">
        <f t="shared" si="11"/>
        <v>82.328962737151343</v>
      </c>
      <c r="Z24" s="73">
        <f t="shared" si="12"/>
        <v>344.6949011879052</v>
      </c>
      <c r="AA24" s="74">
        <f t="shared" si="13"/>
        <v>326.706802312224</v>
      </c>
      <c r="AE24" s="121" t="str">
        <f t="shared" si="5"/>
        <v>382932</v>
      </c>
      <c r="AF24" s="142"/>
      <c r="AG24" s="143"/>
      <c r="AH24" s="144"/>
      <c r="AI24" s="145">
        <f t="shared" si="0"/>
        <v>382932</v>
      </c>
      <c r="AJ24" s="146">
        <f t="shared" si="6"/>
        <v>382932</v>
      </c>
      <c r="AK24" s="122"/>
      <c r="AL24" s="138">
        <f t="shared" si="7"/>
        <v>0</v>
      </c>
      <c r="AM24" s="147">
        <f t="shared" si="7"/>
        <v>9643</v>
      </c>
      <c r="AN24" s="148">
        <f t="shared" si="8"/>
        <v>9643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2013</v>
      </c>
      <c r="D25" s="68">
        <v>10</v>
      </c>
      <c r="E25" s="68">
        <v>23</v>
      </c>
      <c r="F25" s="69">
        <v>392575</v>
      </c>
      <c r="G25" s="68">
        <v>0</v>
      </c>
      <c r="H25" s="69">
        <v>628805</v>
      </c>
      <c r="I25" s="68">
        <v>0</v>
      </c>
      <c r="J25" s="68">
        <v>3</v>
      </c>
      <c r="K25" s="68">
        <v>0</v>
      </c>
      <c r="L25" s="69">
        <v>313.23399999999998</v>
      </c>
      <c r="M25" s="69">
        <v>28</v>
      </c>
      <c r="N25" s="70">
        <v>0</v>
      </c>
      <c r="O25" s="71">
        <v>8998</v>
      </c>
      <c r="P25" s="58">
        <f t="shared" si="2"/>
        <v>8998</v>
      </c>
      <c r="Q25" s="38">
        <v>23</v>
      </c>
      <c r="R25" s="77">
        <f t="shared" si="3"/>
        <v>8631.5850328890792</v>
      </c>
      <c r="S25" s="73">
        <f>'Mérida oeste'!F28*1000000</f>
        <v>36138.720215699999</v>
      </c>
      <c r="T25" s="74">
        <f t="shared" si="9"/>
        <v>969.93121014574581</v>
      </c>
      <c r="V25" s="78">
        <f t="shared" si="4"/>
        <v>8998</v>
      </c>
      <c r="W25" s="79">
        <f t="shared" si="10"/>
        <v>317761.40065999998</v>
      </c>
      <c r="Y25" s="76">
        <f t="shared" si="11"/>
        <v>77.667002125935937</v>
      </c>
      <c r="Z25" s="73">
        <f t="shared" si="12"/>
        <v>325.17620450086861</v>
      </c>
      <c r="AA25" s="74">
        <f t="shared" si="13"/>
        <v>308.206699879761</v>
      </c>
      <c r="AE25" s="121" t="str">
        <f t="shared" si="5"/>
        <v>392575</v>
      </c>
      <c r="AF25" s="142"/>
      <c r="AG25" s="143"/>
      <c r="AH25" s="144"/>
      <c r="AI25" s="145">
        <f t="shared" si="0"/>
        <v>392575</v>
      </c>
      <c r="AJ25" s="146">
        <f t="shared" si="6"/>
        <v>392575</v>
      </c>
      <c r="AK25" s="122"/>
      <c r="AL25" s="138">
        <f t="shared" si="7"/>
        <v>0</v>
      </c>
      <c r="AM25" s="147">
        <f t="shared" si="7"/>
        <v>8998</v>
      </c>
      <c r="AN25" s="148">
        <f t="shared" si="8"/>
        <v>8998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2013</v>
      </c>
      <c r="D26" s="68">
        <v>10</v>
      </c>
      <c r="E26" s="68">
        <v>24</v>
      </c>
      <c r="F26" s="69">
        <v>401573</v>
      </c>
      <c r="G26" s="68">
        <v>0</v>
      </c>
      <c r="H26" s="69">
        <v>629208</v>
      </c>
      <c r="I26" s="68">
        <v>0</v>
      </c>
      <c r="J26" s="68">
        <v>3</v>
      </c>
      <c r="K26" s="68">
        <v>0</v>
      </c>
      <c r="L26" s="69">
        <v>312.62400000000002</v>
      </c>
      <c r="M26" s="69">
        <v>27.4</v>
      </c>
      <c r="N26" s="70">
        <v>0</v>
      </c>
      <c r="O26" s="71">
        <v>9639</v>
      </c>
      <c r="P26" s="58">
        <f t="shared" si="2"/>
        <v>9639</v>
      </c>
      <c r="Q26" s="38">
        <v>24</v>
      </c>
      <c r="R26" s="77">
        <f t="shared" si="3"/>
        <v>8527.0501178226823</v>
      </c>
      <c r="S26" s="73">
        <f>'Mérida oeste'!F29*1000000</f>
        <v>35701.053433300003</v>
      </c>
      <c r="T26" s="74">
        <f t="shared" si="9"/>
        <v>958.18462173973478</v>
      </c>
      <c r="V26" s="78">
        <f t="shared" si="4"/>
        <v>9639</v>
      </c>
      <c r="W26" s="79">
        <f t="shared" si="10"/>
        <v>340398.10412999999</v>
      </c>
      <c r="Y26" s="76">
        <f t="shared" si="11"/>
        <v>82.192236085692841</v>
      </c>
      <c r="Z26" s="73">
        <f t="shared" si="12"/>
        <v>344.12245404357873</v>
      </c>
      <c r="AA26" s="74">
        <f t="shared" si="13"/>
        <v>326.16422864672688</v>
      </c>
      <c r="AE26" s="121" t="str">
        <f t="shared" si="5"/>
        <v>401573</v>
      </c>
      <c r="AF26" s="142"/>
      <c r="AG26" s="143"/>
      <c r="AH26" s="144"/>
      <c r="AI26" s="145">
        <f t="shared" si="0"/>
        <v>401573</v>
      </c>
      <c r="AJ26" s="146">
        <f t="shared" si="6"/>
        <v>401573</v>
      </c>
      <c r="AK26" s="122"/>
      <c r="AL26" s="138">
        <f t="shared" si="7"/>
        <v>0</v>
      </c>
      <c r="AM26" s="147">
        <f t="shared" si="7"/>
        <v>9639</v>
      </c>
      <c r="AN26" s="148">
        <f t="shared" si="8"/>
        <v>9639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2013</v>
      </c>
      <c r="D27" s="68">
        <v>10</v>
      </c>
      <c r="E27" s="68">
        <v>25</v>
      </c>
      <c r="F27" s="69">
        <v>411212</v>
      </c>
      <c r="G27" s="68">
        <v>0</v>
      </c>
      <c r="H27" s="69">
        <v>629639</v>
      </c>
      <c r="I27" s="68">
        <v>0</v>
      </c>
      <c r="J27" s="68">
        <v>3</v>
      </c>
      <c r="K27" s="68">
        <v>0</v>
      </c>
      <c r="L27" s="69">
        <v>312.988</v>
      </c>
      <c r="M27" s="69">
        <v>27.1</v>
      </c>
      <c r="N27" s="70">
        <v>0</v>
      </c>
      <c r="O27" s="71">
        <v>8465</v>
      </c>
      <c r="P27" s="58">
        <f t="shared" si="2"/>
        <v>8465</v>
      </c>
      <c r="Q27" s="38">
        <v>25</v>
      </c>
      <c r="R27" s="77">
        <f t="shared" si="3"/>
        <v>8405.5662540842659</v>
      </c>
      <c r="S27" s="73">
        <f>'Mérida oeste'!F30*1000000</f>
        <v>35192.424792600003</v>
      </c>
      <c r="T27" s="74">
        <f t="shared" si="9"/>
        <v>944.53347997144897</v>
      </c>
      <c r="V27" s="78">
        <f t="shared" si="4"/>
        <v>8465</v>
      </c>
      <c r="W27" s="79">
        <f t="shared" si="10"/>
        <v>298938.68154999998</v>
      </c>
      <c r="Y27" s="76">
        <f t="shared" si="11"/>
        <v>71.153118340823312</v>
      </c>
      <c r="Z27" s="73">
        <f t="shared" si="12"/>
        <v>297.90387586935901</v>
      </c>
      <c r="AA27" s="74">
        <f t="shared" si="13"/>
        <v>282.35759318249825</v>
      </c>
      <c r="AE27" s="121" t="str">
        <f t="shared" si="5"/>
        <v>411212</v>
      </c>
      <c r="AF27" s="142"/>
      <c r="AG27" s="143"/>
      <c r="AH27" s="144"/>
      <c r="AI27" s="145">
        <f t="shared" si="0"/>
        <v>411212</v>
      </c>
      <c r="AJ27" s="146">
        <f t="shared" si="6"/>
        <v>411212</v>
      </c>
      <c r="AK27" s="122"/>
      <c r="AL27" s="138">
        <f t="shared" si="7"/>
        <v>0</v>
      </c>
      <c r="AM27" s="147">
        <f t="shared" si="7"/>
        <v>8465</v>
      </c>
      <c r="AN27" s="148">
        <f t="shared" si="8"/>
        <v>8465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2013</v>
      </c>
      <c r="D28" s="68">
        <v>10</v>
      </c>
      <c r="E28" s="68">
        <v>26</v>
      </c>
      <c r="F28" s="69">
        <v>419677</v>
      </c>
      <c r="G28" s="68">
        <v>0</v>
      </c>
      <c r="H28" s="69">
        <v>630018</v>
      </c>
      <c r="I28" s="68">
        <v>0</v>
      </c>
      <c r="J28" s="68">
        <v>3</v>
      </c>
      <c r="K28" s="68">
        <v>0</v>
      </c>
      <c r="L28" s="69">
        <v>313.68889999999999</v>
      </c>
      <c r="M28" s="69">
        <v>27.2</v>
      </c>
      <c r="N28" s="70">
        <v>0</v>
      </c>
      <c r="O28" s="71">
        <v>6535</v>
      </c>
      <c r="P28" s="58">
        <f t="shared" si="2"/>
        <v>6535</v>
      </c>
      <c r="Q28" s="38">
        <v>26</v>
      </c>
      <c r="R28" s="77">
        <f t="shared" si="3"/>
        <v>8424.4317584551445</v>
      </c>
      <c r="S28" s="73">
        <f>'Mérida oeste'!F31*1000000</f>
        <v>35271.4108863</v>
      </c>
      <c r="T28" s="74">
        <f t="shared" si="9"/>
        <v>946.65339669760453</v>
      </c>
      <c r="V28" s="78">
        <f t="shared" si="4"/>
        <v>6535</v>
      </c>
      <c r="W28" s="79">
        <f t="shared" si="10"/>
        <v>230781.36845000001</v>
      </c>
      <c r="Y28" s="76">
        <f t="shared" si="11"/>
        <v>55.053661541504368</v>
      </c>
      <c r="Z28" s="73">
        <f t="shared" si="12"/>
        <v>230.49867014197051</v>
      </c>
      <c r="AA28" s="74">
        <f t="shared" si="13"/>
        <v>218.46996633771388</v>
      </c>
      <c r="AE28" s="121" t="str">
        <f t="shared" si="5"/>
        <v>419677</v>
      </c>
      <c r="AF28" s="142"/>
      <c r="AG28" s="143"/>
      <c r="AH28" s="144"/>
      <c r="AI28" s="145">
        <f t="shared" si="0"/>
        <v>419677</v>
      </c>
      <c r="AJ28" s="146">
        <f t="shared" si="6"/>
        <v>419677</v>
      </c>
      <c r="AK28" s="122"/>
      <c r="AL28" s="138">
        <f t="shared" si="7"/>
        <v>0</v>
      </c>
      <c r="AM28" s="147">
        <f t="shared" si="7"/>
        <v>6535</v>
      </c>
      <c r="AN28" s="148">
        <f t="shared" si="8"/>
        <v>6535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2013</v>
      </c>
      <c r="D29" s="68">
        <v>10</v>
      </c>
      <c r="E29" s="68">
        <v>27</v>
      </c>
      <c r="F29" s="69">
        <v>426212</v>
      </c>
      <c r="G29" s="68">
        <v>0</v>
      </c>
      <c r="H29" s="69">
        <v>6535</v>
      </c>
      <c r="I29" s="68">
        <v>0</v>
      </c>
      <c r="J29" s="68">
        <v>630309</v>
      </c>
      <c r="K29" s="68">
        <v>0</v>
      </c>
      <c r="L29" s="69">
        <v>630309</v>
      </c>
      <c r="M29" s="69">
        <v>22.48</v>
      </c>
      <c r="N29" s="70">
        <v>0</v>
      </c>
      <c r="O29" s="71">
        <v>6341</v>
      </c>
      <c r="P29" s="58">
        <f t="shared" si="2"/>
        <v>6341</v>
      </c>
      <c r="Q29" s="38">
        <v>27</v>
      </c>
      <c r="R29" s="77">
        <f t="shared" si="3"/>
        <v>8461.924693297984</v>
      </c>
      <c r="S29" s="73">
        <f>'Mérida oeste'!F32*1000000</f>
        <v>35428.3863059</v>
      </c>
      <c r="T29" s="74">
        <f t="shared" si="9"/>
        <v>950.8664777858944</v>
      </c>
      <c r="V29" s="78">
        <f t="shared" si="4"/>
        <v>6341</v>
      </c>
      <c r="W29" s="79">
        <f t="shared" si="10"/>
        <v>223930.32246999998</v>
      </c>
      <c r="Y29" s="76">
        <f t="shared" si="11"/>
        <v>53.657064480202521</v>
      </c>
      <c r="Z29" s="73">
        <f t="shared" si="12"/>
        <v>224.65139756571187</v>
      </c>
      <c r="AA29" s="74">
        <f t="shared" si="13"/>
        <v>212.92783699650843</v>
      </c>
      <c r="AE29" s="121" t="str">
        <f t="shared" si="5"/>
        <v>426212</v>
      </c>
      <c r="AF29" s="142"/>
      <c r="AG29" s="143"/>
      <c r="AH29" s="144"/>
      <c r="AI29" s="145">
        <f t="shared" si="0"/>
        <v>426212</v>
      </c>
      <c r="AJ29" s="146">
        <f t="shared" si="6"/>
        <v>426212</v>
      </c>
      <c r="AK29" s="122"/>
      <c r="AL29" s="138">
        <f t="shared" si="7"/>
        <v>0</v>
      </c>
      <c r="AM29" s="147">
        <f t="shared" si="7"/>
        <v>6341</v>
      </c>
      <c r="AN29" s="148">
        <f t="shared" si="8"/>
        <v>6341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2013</v>
      </c>
      <c r="D30" s="68">
        <v>10</v>
      </c>
      <c r="E30" s="68">
        <v>28</v>
      </c>
      <c r="F30" s="69">
        <v>432553</v>
      </c>
      <c r="G30" s="68">
        <v>0</v>
      </c>
      <c r="H30" s="69">
        <v>6341</v>
      </c>
      <c r="I30" s="68">
        <v>0</v>
      </c>
      <c r="J30" s="68">
        <v>630591</v>
      </c>
      <c r="K30" s="68">
        <v>0</v>
      </c>
      <c r="L30" s="69">
        <v>630591</v>
      </c>
      <c r="M30" s="69">
        <v>22.48</v>
      </c>
      <c r="N30" s="70">
        <v>0</v>
      </c>
      <c r="O30" s="71">
        <v>7937</v>
      </c>
      <c r="P30" s="58">
        <f t="shared" si="2"/>
        <v>7937</v>
      </c>
      <c r="Q30" s="38">
        <v>28</v>
      </c>
      <c r="R30" s="77">
        <f t="shared" si="3"/>
        <v>8418.9724674214194</v>
      </c>
      <c r="S30" s="73">
        <f>'Mérida oeste'!F33*1000000</f>
        <v>35248.553926599998</v>
      </c>
      <c r="T30" s="74">
        <f t="shared" si="9"/>
        <v>946.03993616414493</v>
      </c>
      <c r="V30" s="78">
        <f t="shared" si="4"/>
        <v>7937</v>
      </c>
      <c r="W30" s="79">
        <f t="shared" si="10"/>
        <v>280292.53578999999</v>
      </c>
      <c r="Y30" s="76">
        <f t="shared" si="11"/>
        <v>66.8213844739238</v>
      </c>
      <c r="Z30" s="73">
        <f t="shared" si="12"/>
        <v>279.76777251542421</v>
      </c>
      <c r="AA30" s="74">
        <f t="shared" si="13"/>
        <v>265.16793266605794</v>
      </c>
      <c r="AE30" s="121" t="str">
        <f t="shared" si="5"/>
        <v>432553</v>
      </c>
      <c r="AF30" s="142"/>
      <c r="AG30" s="143"/>
      <c r="AH30" s="144"/>
      <c r="AI30" s="145">
        <f t="shared" si="0"/>
        <v>432553</v>
      </c>
      <c r="AJ30" s="146">
        <f t="shared" si="6"/>
        <v>432553</v>
      </c>
      <c r="AK30" s="122"/>
      <c r="AL30" s="138">
        <f t="shared" si="7"/>
        <v>0</v>
      </c>
      <c r="AM30" s="147">
        <f t="shared" si="7"/>
        <v>7937</v>
      </c>
      <c r="AN30" s="148">
        <f t="shared" si="8"/>
        <v>7937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2013</v>
      </c>
      <c r="D31" s="68">
        <v>10</v>
      </c>
      <c r="E31" s="68">
        <v>29</v>
      </c>
      <c r="F31" s="69">
        <v>440490</v>
      </c>
      <c r="G31" s="68">
        <v>0</v>
      </c>
      <c r="H31" s="69">
        <v>630942</v>
      </c>
      <c r="I31" s="68">
        <v>0</v>
      </c>
      <c r="J31" s="68">
        <v>3</v>
      </c>
      <c r="K31" s="68">
        <v>0</v>
      </c>
      <c r="L31" s="69">
        <v>315.0428</v>
      </c>
      <c r="M31" s="69">
        <v>27</v>
      </c>
      <c r="N31" s="70">
        <v>0</v>
      </c>
      <c r="O31" s="71">
        <v>9567</v>
      </c>
      <c r="P31" s="58">
        <f t="shared" si="2"/>
        <v>9567</v>
      </c>
      <c r="Q31" s="38">
        <v>29</v>
      </c>
      <c r="R31" s="77">
        <f t="shared" si="3"/>
        <v>8456.214697023981</v>
      </c>
      <c r="S31" s="73">
        <f>'Mérida oeste'!F34*1000000</f>
        <v>35404.479693500005</v>
      </c>
      <c r="T31" s="74">
        <f t="shared" si="9"/>
        <v>950.22484550458478</v>
      </c>
      <c r="V31" s="78">
        <f t="shared" si="4"/>
        <v>9567</v>
      </c>
      <c r="W31" s="79">
        <f t="shared" si="10"/>
        <v>337855.44789000001</v>
      </c>
      <c r="Y31" s="76">
        <f t="shared" si="11"/>
        <v>80.900606006428418</v>
      </c>
      <c r="Z31" s="73">
        <f t="shared" si="12"/>
        <v>338.71465722771455</v>
      </c>
      <c r="AA31" s="74">
        <f t="shared" si="13"/>
        <v>321.0386407741575</v>
      </c>
      <c r="AE31" s="121" t="str">
        <f t="shared" si="5"/>
        <v>440490</v>
      </c>
      <c r="AF31" s="142"/>
      <c r="AG31" s="143"/>
      <c r="AH31" s="144"/>
      <c r="AI31" s="145">
        <f t="shared" si="0"/>
        <v>440490</v>
      </c>
      <c r="AJ31" s="146">
        <f t="shared" si="6"/>
        <v>440490</v>
      </c>
      <c r="AK31" s="122"/>
      <c r="AL31" s="138">
        <f t="shared" si="7"/>
        <v>0</v>
      </c>
      <c r="AM31" s="147">
        <f t="shared" si="7"/>
        <v>9567</v>
      </c>
      <c r="AN31" s="148">
        <f t="shared" si="8"/>
        <v>9567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2013</v>
      </c>
      <c r="D32" s="68">
        <v>10</v>
      </c>
      <c r="E32" s="68">
        <v>30</v>
      </c>
      <c r="F32" s="69">
        <v>450057</v>
      </c>
      <c r="G32" s="68">
        <v>0</v>
      </c>
      <c r="H32" s="69">
        <v>630942</v>
      </c>
      <c r="I32" s="68">
        <v>0</v>
      </c>
      <c r="J32" s="68">
        <v>3</v>
      </c>
      <c r="K32" s="68">
        <v>0</v>
      </c>
      <c r="L32" s="69">
        <v>315.0428</v>
      </c>
      <c r="M32" s="69">
        <v>27</v>
      </c>
      <c r="N32" s="70">
        <v>0</v>
      </c>
      <c r="O32" s="71">
        <v>9702</v>
      </c>
      <c r="P32" s="58">
        <f t="shared" si="2"/>
        <v>9702</v>
      </c>
      <c r="Q32" s="38">
        <v>30</v>
      </c>
      <c r="R32" s="77">
        <f t="shared" si="3"/>
        <v>8468.8185241950905</v>
      </c>
      <c r="S32" s="73">
        <f>'Mérida oeste'!F35*1000000</f>
        <v>35457.2493971</v>
      </c>
      <c r="T32" s="74">
        <f t="shared" si="9"/>
        <v>951.64113756380232</v>
      </c>
      <c r="V32" s="78">
        <f t="shared" si="4"/>
        <v>9702</v>
      </c>
      <c r="W32" s="79">
        <f t="shared" si="10"/>
        <v>342622.92833999998</v>
      </c>
      <c r="Y32" s="76">
        <f t="shared" si="11"/>
        <v>82.164477321740762</v>
      </c>
      <c r="Z32" s="73">
        <f t="shared" si="12"/>
        <v>344.00623365066423</v>
      </c>
      <c r="AA32" s="74">
        <f t="shared" si="13"/>
        <v>326.05407328091871</v>
      </c>
      <c r="AE32" s="121" t="str">
        <f t="shared" si="5"/>
        <v>450057</v>
      </c>
      <c r="AF32" s="142"/>
      <c r="AG32" s="143"/>
      <c r="AH32" s="144"/>
      <c r="AI32" s="145">
        <f t="shared" si="0"/>
        <v>450057</v>
      </c>
      <c r="AJ32" s="146">
        <f t="shared" si="6"/>
        <v>450057</v>
      </c>
      <c r="AK32" s="122"/>
      <c r="AL32" s="138">
        <f t="shared" si="7"/>
        <v>0</v>
      </c>
      <c r="AM32" s="147">
        <f t="shared" si="7"/>
        <v>9702</v>
      </c>
      <c r="AN32" s="148">
        <f t="shared" si="8"/>
        <v>9702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2013</v>
      </c>
      <c r="D33" s="68">
        <v>10</v>
      </c>
      <c r="E33" s="68">
        <v>31</v>
      </c>
      <c r="F33" s="69">
        <v>459759</v>
      </c>
      <c r="G33" s="68">
        <v>0</v>
      </c>
      <c r="H33" s="69">
        <v>630942</v>
      </c>
      <c r="I33" s="68">
        <v>0</v>
      </c>
      <c r="J33" s="68">
        <v>3</v>
      </c>
      <c r="K33" s="68">
        <v>0</v>
      </c>
      <c r="L33" s="69">
        <v>315.0428</v>
      </c>
      <c r="M33" s="69">
        <v>27</v>
      </c>
      <c r="N33" s="70">
        <v>0</v>
      </c>
      <c r="O33" s="71">
        <v>8126</v>
      </c>
      <c r="P33" s="58">
        <f t="shared" si="2"/>
        <v>8126</v>
      </c>
      <c r="Q33" s="38">
        <v>31</v>
      </c>
      <c r="R33" s="80">
        <f t="shared" si="3"/>
        <v>8418.5889059424862</v>
      </c>
      <c r="S33" s="81">
        <f>'Mérida oeste'!F36*1000000</f>
        <v>35246.948031400003</v>
      </c>
      <c r="T33" s="82">
        <f t="shared" si="9"/>
        <v>945.99683536075713</v>
      </c>
      <c r="V33" s="83">
        <f t="shared" si="4"/>
        <v>8126</v>
      </c>
      <c r="W33" s="84">
        <f t="shared" si="10"/>
        <v>286967.00841999997</v>
      </c>
      <c r="Y33" s="76">
        <f t="shared" si="11"/>
        <v>68.409453449688641</v>
      </c>
      <c r="Z33" s="73">
        <f t="shared" si="12"/>
        <v>286.41669970315644</v>
      </c>
      <c r="AA33" s="74">
        <f t="shared" si="13"/>
        <v>271.46988181826373</v>
      </c>
      <c r="AE33" s="121" t="str">
        <f t="shared" si="5"/>
        <v>459759</v>
      </c>
      <c r="AF33" s="142"/>
      <c r="AG33" s="143"/>
      <c r="AH33" s="144"/>
      <c r="AI33" s="145">
        <f t="shared" si="0"/>
        <v>459759</v>
      </c>
      <c r="AJ33" s="146">
        <f t="shared" si="6"/>
        <v>459759</v>
      </c>
      <c r="AK33" s="122"/>
      <c r="AL33" s="138">
        <f t="shared" si="7"/>
        <v>0</v>
      </c>
      <c r="AM33" s="150">
        <f t="shared" si="7"/>
        <v>8126</v>
      </c>
      <c r="AN33" s="148">
        <f t="shared" si="8"/>
        <v>8126</v>
      </c>
      <c r="AO33" s="149">
        <f t="shared" si="1"/>
        <v>1</v>
      </c>
      <c r="AP33" s="122"/>
    </row>
    <row r="34" spans="1:42" ht="13.5" thickBot="1" x14ac:dyDescent="0.25">
      <c r="A34" s="85">
        <v>231</v>
      </c>
      <c r="B34" s="86">
        <v>0.375</v>
      </c>
      <c r="C34" s="87">
        <v>2013</v>
      </c>
      <c r="D34" s="87">
        <v>11</v>
      </c>
      <c r="E34" s="87">
        <v>1</v>
      </c>
      <c r="F34" s="88">
        <v>467885</v>
      </c>
      <c r="G34" s="87">
        <v>0</v>
      </c>
      <c r="H34" s="88">
        <v>630942</v>
      </c>
      <c r="I34" s="87">
        <v>0</v>
      </c>
      <c r="J34" s="87">
        <v>3</v>
      </c>
      <c r="K34" s="87">
        <v>0</v>
      </c>
      <c r="L34" s="88">
        <v>315.0428</v>
      </c>
      <c r="M34" s="88">
        <v>27</v>
      </c>
      <c r="N34" s="89">
        <v>0</v>
      </c>
      <c r="O34" s="90">
        <v>7264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467885</v>
      </c>
      <c r="AF34" s="151"/>
      <c r="AG34" s="152"/>
      <c r="AH34" s="153"/>
      <c r="AI34" s="154">
        <f t="shared" si="0"/>
        <v>467885</v>
      </c>
      <c r="AJ34" s="155">
        <f t="shared" si="6"/>
        <v>467885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630591</v>
      </c>
      <c r="M36" s="101">
        <f>MAX(M3:M34)</f>
        <v>29.6</v>
      </c>
      <c r="N36" s="99" t="s">
        <v>10</v>
      </c>
      <c r="O36" s="101">
        <f>SUM(O3:O33)</f>
        <v>287354</v>
      </c>
      <c r="Q36" s="99" t="s">
        <v>45</v>
      </c>
      <c r="R36" s="102">
        <f>AVERAGE(R3:R33)</f>
        <v>8521.0071782121686</v>
      </c>
      <c r="S36" s="102">
        <f>AVERAGE(S3:S33)</f>
        <v>35675.752853738704</v>
      </c>
      <c r="T36" s="103">
        <f>AVERAGE(T3:T33)</f>
        <v>957.50557661570167</v>
      </c>
      <c r="V36" s="104">
        <f>SUM(V3:V33)</f>
        <v>287354</v>
      </c>
      <c r="W36" s="105">
        <f>SUM(W3:W33)</f>
        <v>10147811.683179999</v>
      </c>
      <c r="Y36" s="106">
        <f>SUM(Y3:Y33)</f>
        <v>2449.8456778547438</v>
      </c>
      <c r="Z36" s="107">
        <f>SUM(Z3:Z33)</f>
        <v>10257.013884042241</v>
      </c>
      <c r="AA36" s="108">
        <f>SUM(AA3:AA33)</f>
        <v>9721.7457983248714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10072028</v>
      </c>
      <c r="AK36" s="162" t="s">
        <v>50</v>
      </c>
      <c r="AL36" s="163"/>
      <c r="AM36" s="163"/>
      <c r="AN36" s="161">
        <f>SUM(AN3:AN33)</f>
        <v>287354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39697.075590624991</v>
      </c>
      <c r="M37" s="109">
        <f>AVERAGE(M3:M34)</f>
        <v>27.608125000000001</v>
      </c>
      <c r="N37" s="99" t="s">
        <v>46</v>
      </c>
      <c r="O37" s="110">
        <f>O36*35.31467</f>
        <v>10147811.683180001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297.60059999999999</v>
      </c>
      <c r="M38" s="110">
        <f>MIN(M3:M34)</f>
        <v>22.48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43666.783149687493</v>
      </c>
      <c r="M44" s="118">
        <f>M37*(1+$L$43)</f>
        <v>30.368937500000005</v>
      </c>
    </row>
    <row r="45" spans="1:42" x14ac:dyDescent="0.2">
      <c r="K45" s="117" t="s">
        <v>59</v>
      </c>
      <c r="L45" s="118">
        <f>L37*(1-$L$43)</f>
        <v>35727.368031562495</v>
      </c>
      <c r="M45" s="118">
        <f>M37*(1-$L$43)</f>
        <v>24.847312500000001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2014-05-08T17:20:16Z</dcterms:modified>
</cp:coreProperties>
</file>