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0275" windowHeight="276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/>
  <c r="AJ34" i="6935"/>
  <c r="AL33" i="6935"/>
  <c r="AE33" i="6935"/>
  <c r="AI33" i="6935"/>
  <c r="AJ33" i="6935" s="1"/>
  <c r="AL32" i="6935"/>
  <c r="AE32" i="6935"/>
  <c r="AI32" i="6935"/>
  <c r="AJ32" i="6935" s="1"/>
  <c r="AL31" i="6935"/>
  <c r="AE31" i="6935"/>
  <c r="AI31" i="6935" s="1"/>
  <c r="AL30" i="6935"/>
  <c r="AE30" i="6935"/>
  <c r="AI30" i="6935" s="1"/>
  <c r="AL29" i="6935"/>
  <c r="AE29" i="6935"/>
  <c r="AI29" i="6935"/>
  <c r="AJ29" i="6935" s="1"/>
  <c r="AL28" i="6935"/>
  <c r="AE28" i="6935"/>
  <c r="AI28" i="6935" s="1"/>
  <c r="AL27" i="6935"/>
  <c r="AE27" i="6935"/>
  <c r="AI27" i="6935" s="1"/>
  <c r="AL26" i="6935"/>
  <c r="AE26" i="6935"/>
  <c r="AI26" i="6935"/>
  <c r="AJ26" i="6935" s="1"/>
  <c r="AL25" i="6935"/>
  <c r="AE25" i="6935"/>
  <c r="AI25" i="6935"/>
  <c r="AJ25" i="6935" s="1"/>
  <c r="AL24" i="6935"/>
  <c r="AE24" i="6935"/>
  <c r="AI24" i="6935"/>
  <c r="AJ24" i="6935" s="1"/>
  <c r="AL23" i="6935"/>
  <c r="AE23" i="6935"/>
  <c r="AI23" i="6935"/>
  <c r="AJ23" i="6935" s="1"/>
  <c r="AL22" i="6935"/>
  <c r="AE22" i="6935"/>
  <c r="AI22" i="6935"/>
  <c r="AJ22" i="6935" s="1"/>
  <c r="AL21" i="6935"/>
  <c r="AE21" i="6935"/>
  <c r="AI21" i="6935"/>
  <c r="AJ21" i="6935" s="1"/>
  <c r="AL20" i="6935"/>
  <c r="AE20" i="6935"/>
  <c r="AI20" i="6935" s="1"/>
  <c r="AL19" i="6935"/>
  <c r="AE19" i="6935"/>
  <c r="AI19" i="6935"/>
  <c r="AJ19" i="6935" s="1"/>
  <c r="AL18" i="6935"/>
  <c r="AE18" i="6935"/>
  <c r="AI18" i="6935"/>
  <c r="AJ18" i="6935" s="1"/>
  <c r="AL17" i="6935"/>
  <c r="AE17" i="6935"/>
  <c r="AI17" i="6935" s="1"/>
  <c r="AL16" i="6935"/>
  <c r="AE16" i="6935"/>
  <c r="AI16" i="6935"/>
  <c r="AJ16" i="6935" s="1"/>
  <c r="AL15" i="6935"/>
  <c r="AE15" i="6935"/>
  <c r="AI15" i="6935" s="1"/>
  <c r="AL14" i="6935"/>
  <c r="AE14" i="6935"/>
  <c r="AI14" i="6935"/>
  <c r="AJ14" i="6935" s="1"/>
  <c r="AL13" i="6935"/>
  <c r="AE13" i="6935"/>
  <c r="AI13" i="6935"/>
  <c r="AJ13" i="6935" s="1"/>
  <c r="AL12" i="6935"/>
  <c r="AE12" i="6935"/>
  <c r="AI12" i="6935" s="1"/>
  <c r="AL11" i="6935"/>
  <c r="AE11" i="6935"/>
  <c r="AI11" i="6935" s="1"/>
  <c r="AL10" i="6935"/>
  <c r="AE10" i="6935"/>
  <c r="AI10" i="6935" s="1"/>
  <c r="AL9" i="6935"/>
  <c r="AE9" i="6935"/>
  <c r="AI9" i="6935" s="1"/>
  <c r="AL8" i="6935"/>
  <c r="AE8" i="6935"/>
  <c r="AI8" i="6935" s="1"/>
  <c r="AL7" i="6935"/>
  <c r="AE7" i="6935"/>
  <c r="AI7" i="6935" s="1"/>
  <c r="AL6" i="6935"/>
  <c r="AE6" i="6935"/>
  <c r="AI6" i="6935" s="1"/>
  <c r="AL5" i="6935"/>
  <c r="AE5" i="6935"/>
  <c r="AI5" i="6935" s="1"/>
  <c r="AL4" i="6935"/>
  <c r="AE4" i="6935"/>
  <c r="AI4" i="6935" s="1"/>
  <c r="AL3" i="6935"/>
  <c r="AE3" i="6935"/>
  <c r="AI3" i="6935"/>
  <c r="AJ3" i="6935" s="1"/>
  <c r="AG37" i="6937"/>
  <c r="AG36" i="6937"/>
  <c r="AE34" i="6937"/>
  <c r="AI34" i="6937"/>
  <c r="AL33" i="6937"/>
  <c r="AE33" i="6937"/>
  <c r="AI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/>
  <c r="AJ30" i="6937" s="1"/>
  <c r="AL29" i="6937"/>
  <c r="AE29" i="6937"/>
  <c r="AI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L25" i="6937"/>
  <c r="AE25" i="6937"/>
  <c r="AI25" i="6937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L21" i="6937"/>
  <c r="AE21" i="6937"/>
  <c r="AI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L17" i="6937"/>
  <c r="AE17" i="6937"/>
  <c r="AI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/>
  <c r="AJ14" i="6937" s="1"/>
  <c r="AL13" i="6937"/>
  <c r="AE13" i="6937"/>
  <c r="AI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L9" i="6937"/>
  <c r="AE9" i="6937"/>
  <c r="AI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/>
  <c r="AJ6" i="6937" s="1"/>
  <c r="AL5" i="6937"/>
  <c r="AE5" i="6937"/>
  <c r="AI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 s="1"/>
  <c r="AL32" i="6936"/>
  <c r="AE32" i="6936"/>
  <c r="AI32" i="6936" s="1"/>
  <c r="AJ32" i="6936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L28" i="6936"/>
  <c r="AE28" i="6936"/>
  <c r="AI28" i="6936" s="1"/>
  <c r="AJ28" i="6936" s="1"/>
  <c r="AL27" i="6936"/>
  <c r="AE27" i="6936"/>
  <c r="AI27" i="6936" s="1"/>
  <c r="AJ27" i="6936" s="1"/>
  <c r="AL26" i="6936"/>
  <c r="AE26" i="6936"/>
  <c r="AI26" i="6936" s="1"/>
  <c r="AL25" i="6936"/>
  <c r="AE25" i="6936"/>
  <c r="AI25" i="6936" s="1"/>
  <c r="AJ25" i="6936" s="1"/>
  <c r="AL24" i="6936"/>
  <c r="AE24" i="6936"/>
  <c r="AI24" i="6936" s="1"/>
  <c r="AJ24" i="6936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L20" i="6936"/>
  <c r="AE20" i="6936"/>
  <c r="AI20" i="6936" s="1"/>
  <c r="AJ20" i="6936" s="1"/>
  <c r="AL19" i="6936"/>
  <c r="AE19" i="6936"/>
  <c r="AI19" i="6936" s="1"/>
  <c r="AJ19" i="6936" s="1"/>
  <c r="AL18" i="6936"/>
  <c r="AE18" i="6936"/>
  <c r="AI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M13" i="6936" s="1"/>
  <c r="AN13" i="6936" s="1"/>
  <c r="AO13" i="6936" s="1"/>
  <c r="AL12" i="6936"/>
  <c r="AE12" i="6936"/>
  <c r="AI12" i="6936" s="1"/>
  <c r="AJ12" i="6936" s="1"/>
  <c r="AL11" i="6936"/>
  <c r="AE11" i="6936"/>
  <c r="AI11" i="6936" s="1"/>
  <c r="AJ11" i="6936" s="1"/>
  <c r="AL10" i="6936"/>
  <c r="AE10" i="6936"/>
  <c r="AI10" i="6936" s="1"/>
  <c r="AL9" i="6936"/>
  <c r="AE9" i="6936"/>
  <c r="AI9" i="6936" s="1"/>
  <c r="AJ9" i="6936" s="1"/>
  <c r="AL8" i="6936"/>
  <c r="AE8" i="6936"/>
  <c r="AI8" i="6936" s="1"/>
  <c r="AM7" i="6936" s="1"/>
  <c r="AN7" i="6936" s="1"/>
  <c r="AO7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L4" i="6936"/>
  <c r="AE4" i="6936"/>
  <c r="AI4" i="6936" s="1"/>
  <c r="AJ4" i="6936" s="1"/>
  <c r="AL3" i="6936"/>
  <c r="AE3" i="6936"/>
  <c r="AI3" i="6936" s="1"/>
  <c r="AJ3" i="6936" s="1"/>
  <c r="AG37" i="6942"/>
  <c r="AG36" i="6942"/>
  <c r="AE34" i="6942"/>
  <c r="AI34" i="6942"/>
  <c r="AJ34" i="6942"/>
  <c r="AL33" i="6942"/>
  <c r="AE33" i="6942"/>
  <c r="AI33" i="6942" s="1"/>
  <c r="AL32" i="6942"/>
  <c r="AE32" i="6942"/>
  <c r="AI32" i="6942" s="1"/>
  <c r="AL31" i="6942"/>
  <c r="AE31" i="6942"/>
  <c r="AI31" i="6942" s="1"/>
  <c r="AL30" i="6942"/>
  <c r="AE30" i="6942"/>
  <c r="AI30" i="6942" s="1"/>
  <c r="AL29" i="6942"/>
  <c r="AE29" i="6942"/>
  <c r="AI29" i="6942"/>
  <c r="AJ29" i="6942" s="1"/>
  <c r="AL28" i="6942"/>
  <c r="AE28" i="6942"/>
  <c r="AI28" i="6942" s="1"/>
  <c r="AL27" i="6942"/>
  <c r="AE27" i="6942"/>
  <c r="AI27" i="6942"/>
  <c r="AJ27" i="6942" s="1"/>
  <c r="AL26" i="6942"/>
  <c r="AE26" i="6942"/>
  <c r="AI26" i="6942" s="1"/>
  <c r="AL25" i="6942"/>
  <c r="AE25" i="6942"/>
  <c r="AI25" i="6942"/>
  <c r="AJ25" i="6942" s="1"/>
  <c r="AL24" i="6942"/>
  <c r="AE24" i="6942"/>
  <c r="AI24" i="6942" s="1"/>
  <c r="AL23" i="6942"/>
  <c r="AE23" i="6942"/>
  <c r="AI23" i="6942" s="1"/>
  <c r="AL22" i="6942"/>
  <c r="AE22" i="6942"/>
  <c r="AI22" i="6942" s="1"/>
  <c r="AL21" i="6942"/>
  <c r="AE21" i="6942"/>
  <c r="AI21" i="6942" s="1"/>
  <c r="AL20" i="6942"/>
  <c r="AE20" i="6942"/>
  <c r="AI20" i="6942"/>
  <c r="AL19" i="6942"/>
  <c r="AE19" i="6942"/>
  <c r="AI19" i="6942" s="1"/>
  <c r="AL18" i="6942"/>
  <c r="AE18" i="6942"/>
  <c r="AI18" i="6942" s="1"/>
  <c r="AL17" i="6942"/>
  <c r="AE17" i="6942"/>
  <c r="AI17" i="6942"/>
  <c r="AJ17" i="6942" s="1"/>
  <c r="AL16" i="6942"/>
  <c r="AE16" i="6942"/>
  <c r="AI16" i="6942"/>
  <c r="AL15" i="6942"/>
  <c r="AE15" i="6942"/>
  <c r="AI15" i="6942"/>
  <c r="AJ15" i="6942" s="1"/>
  <c r="AL14" i="6942"/>
  <c r="AE14" i="6942"/>
  <c r="AI14" i="6942" s="1"/>
  <c r="AL13" i="6942"/>
  <c r="AE13" i="6942"/>
  <c r="AI13" i="6942" s="1"/>
  <c r="AL12" i="6942"/>
  <c r="AE12" i="6942"/>
  <c r="AI12" i="6942" s="1"/>
  <c r="AL11" i="6942"/>
  <c r="AE11" i="6942"/>
  <c r="AI11" i="6942"/>
  <c r="AM10" i="6942" s="1"/>
  <c r="AN10" i="6942" s="1"/>
  <c r="AO10" i="6942" s="1"/>
  <c r="AL10" i="6942"/>
  <c r="AE10" i="6942"/>
  <c r="AI10" i="6942"/>
  <c r="AJ10" i="6942" s="1"/>
  <c r="AL9" i="6942"/>
  <c r="AE9" i="6942"/>
  <c r="AI9" i="6942" s="1"/>
  <c r="AL8" i="6942"/>
  <c r="AE8" i="6942"/>
  <c r="AI8" i="6942"/>
  <c r="AJ8" i="6942"/>
  <c r="AL7" i="6942"/>
  <c r="AE7" i="6942"/>
  <c r="AI7" i="6942" s="1"/>
  <c r="AL6" i="6942"/>
  <c r="AE6" i="6942"/>
  <c r="AI6" i="6942" s="1"/>
  <c r="AL5" i="6942"/>
  <c r="AE5" i="6942"/>
  <c r="AI5" i="6942"/>
  <c r="AJ5" i="6942"/>
  <c r="AL4" i="6942"/>
  <c r="AE4" i="6942"/>
  <c r="AI4" i="6942" s="1"/>
  <c r="AL3" i="6942"/>
  <c r="AE3" i="6942"/>
  <c r="AI3" i="6942" s="1"/>
  <c r="S33" i="6942"/>
  <c r="S32" i="6942"/>
  <c r="R32" i="6942" s="1"/>
  <c r="S31" i="6942"/>
  <c r="R31" i="6942" s="1"/>
  <c r="T31" i="6942" s="1"/>
  <c r="S30" i="6942"/>
  <c r="R30" i="6942" s="1"/>
  <c r="T30" i="6942" s="1"/>
  <c r="S29" i="6942"/>
  <c r="R29" i="6942" s="1"/>
  <c r="T29" i="6942" s="1"/>
  <c r="S28" i="6942"/>
  <c r="R28" i="6942" s="1"/>
  <c r="S27" i="6942"/>
  <c r="S26" i="6942"/>
  <c r="R26" i="6942" s="1"/>
  <c r="T26" i="6942" s="1"/>
  <c r="S25" i="6942"/>
  <c r="S24" i="6942"/>
  <c r="R24" i="6942" s="1"/>
  <c r="Y24" i="6942" s="1"/>
  <c r="S23" i="6942"/>
  <c r="S22" i="6942"/>
  <c r="R22" i="6942" s="1"/>
  <c r="T22" i="6942" s="1"/>
  <c r="S21" i="6942"/>
  <c r="S20" i="6942"/>
  <c r="S19" i="6942"/>
  <c r="S18" i="6942"/>
  <c r="R18" i="6942" s="1"/>
  <c r="S17" i="6942"/>
  <c r="S16" i="6942"/>
  <c r="R16" i="6942" s="1"/>
  <c r="S15" i="6942"/>
  <c r="R15" i="6942" s="1"/>
  <c r="S14" i="6942"/>
  <c r="R14" i="6942" s="1"/>
  <c r="T14" i="6942" s="1"/>
  <c r="S13" i="6942"/>
  <c r="S12" i="6942"/>
  <c r="S11" i="6942"/>
  <c r="S10" i="6942"/>
  <c r="R10" i="6942" s="1"/>
  <c r="S9" i="6942"/>
  <c r="R9" i="6942" s="1"/>
  <c r="S8" i="6942"/>
  <c r="R8" i="6942" s="1"/>
  <c r="S7" i="6942"/>
  <c r="S6" i="6942"/>
  <c r="R6" i="6942" s="1"/>
  <c r="S5" i="6942"/>
  <c r="S4" i="6942"/>
  <c r="R4" i="6942" s="1"/>
  <c r="S3" i="6942"/>
  <c r="S33" i="6936"/>
  <c r="S32" i="6936"/>
  <c r="S31" i="6936"/>
  <c r="S30" i="6936"/>
  <c r="S29" i="6936"/>
  <c r="S28" i="6936"/>
  <c r="S27" i="6936"/>
  <c r="S26" i="6936"/>
  <c r="R26" i="6936" s="1"/>
  <c r="T26" i="6936" s="1"/>
  <c r="S25" i="6936"/>
  <c r="R25" i="6936" s="1"/>
  <c r="S24" i="6936"/>
  <c r="R24" i="6936" s="1"/>
  <c r="T24" i="6936" s="1"/>
  <c r="S23" i="6936"/>
  <c r="S22" i="6936"/>
  <c r="S21" i="6936"/>
  <c r="S20" i="6936"/>
  <c r="R20" i="6936" s="1"/>
  <c r="T20" i="6936" s="1"/>
  <c r="S19" i="6936"/>
  <c r="S18" i="6936"/>
  <c r="S17" i="6936"/>
  <c r="S16" i="6936"/>
  <c r="R16" i="6936" s="1"/>
  <c r="T16" i="6936" s="1"/>
  <c r="S15" i="6936"/>
  <c r="S14" i="6936"/>
  <c r="R14" i="6936" s="1"/>
  <c r="S13" i="6936"/>
  <c r="S12" i="6936"/>
  <c r="S11" i="6936"/>
  <c r="S10" i="6936"/>
  <c r="S9" i="6936"/>
  <c r="S8" i="6936"/>
  <c r="R8" i="6936" s="1"/>
  <c r="T8" i="6936" s="1"/>
  <c r="S7" i="6936"/>
  <c r="S6" i="6936"/>
  <c r="S5" i="6936"/>
  <c r="S4" i="6936"/>
  <c r="S3" i="6936"/>
  <c r="S33" i="6937"/>
  <c r="S32" i="6937"/>
  <c r="S31" i="6937"/>
  <c r="S30" i="6937"/>
  <c r="R30" i="6937" s="1"/>
  <c r="S29" i="6937"/>
  <c r="S28" i="6937"/>
  <c r="R28" i="6937" s="1"/>
  <c r="S27" i="6937"/>
  <c r="R27" i="6937" s="1"/>
  <c r="T27" i="6937" s="1"/>
  <c r="S26" i="6937"/>
  <c r="R26" i="6937" s="1"/>
  <c r="S25" i="6937"/>
  <c r="Z25" i="6937" s="1"/>
  <c r="S24" i="6937"/>
  <c r="R24" i="6937" s="1"/>
  <c r="T24" i="6937" s="1"/>
  <c r="S23" i="6937"/>
  <c r="S22" i="6937"/>
  <c r="R22" i="6937" s="1"/>
  <c r="S21" i="6937"/>
  <c r="R21" i="6937" s="1"/>
  <c r="S20" i="6937"/>
  <c r="S19" i="6937"/>
  <c r="S18" i="6937"/>
  <c r="S17" i="6937"/>
  <c r="R17" i="6937" s="1"/>
  <c r="S16" i="6937"/>
  <c r="R16" i="6937" s="1"/>
  <c r="T16" i="6937" s="1"/>
  <c r="S15" i="6937"/>
  <c r="S14" i="6937"/>
  <c r="R14" i="6937" s="1"/>
  <c r="T14" i="6937" s="1"/>
  <c r="S13" i="6937"/>
  <c r="S12" i="6937"/>
  <c r="R12" i="6937" s="1"/>
  <c r="S11" i="6937"/>
  <c r="S10" i="6937"/>
  <c r="S9" i="6937"/>
  <c r="S8" i="6937"/>
  <c r="R8" i="6937" s="1"/>
  <c r="S7" i="6937"/>
  <c r="S6" i="6937"/>
  <c r="R6" i="6937" s="1"/>
  <c r="S5" i="6937"/>
  <c r="S4" i="6937"/>
  <c r="R4" i="6937" s="1"/>
  <c r="S3" i="6937"/>
  <c r="R3" i="6937" s="1"/>
  <c r="S4" i="6935"/>
  <c r="R4" i="6935" s="1"/>
  <c r="T4" i="6935" s="1"/>
  <c r="S5" i="6935"/>
  <c r="R5" i="6935" s="1"/>
  <c r="S6" i="6935"/>
  <c r="S7" i="6935"/>
  <c r="S8" i="6935"/>
  <c r="S9" i="6935"/>
  <c r="S10" i="6935"/>
  <c r="S11" i="6935"/>
  <c r="S12" i="6935"/>
  <c r="R12" i="6935" s="1"/>
  <c r="S13" i="6935"/>
  <c r="S14" i="6935"/>
  <c r="S15" i="6935"/>
  <c r="S16" i="6935"/>
  <c r="S17" i="6935"/>
  <c r="S18" i="6935"/>
  <c r="S19" i="6935"/>
  <c r="S20" i="6935"/>
  <c r="S21" i="6935"/>
  <c r="S22" i="6935"/>
  <c r="S23" i="6935"/>
  <c r="S24" i="6935"/>
  <c r="S25" i="6935"/>
  <c r="S26" i="6935"/>
  <c r="R26" i="6935" s="1"/>
  <c r="T26" i="6935" s="1"/>
  <c r="S27" i="6935"/>
  <c r="S28" i="6935"/>
  <c r="R28" i="6935" s="1"/>
  <c r="T28" i="6935" s="1"/>
  <c r="S29" i="6935"/>
  <c r="S30" i="6935"/>
  <c r="R30" i="6935" s="1"/>
  <c r="T30" i="6935" s="1"/>
  <c r="S31" i="6935"/>
  <c r="R31" i="6935" s="1"/>
  <c r="T31" i="6935" s="1"/>
  <c r="S32" i="6935"/>
  <c r="R32" i="6935" s="1"/>
  <c r="T32" i="6935" s="1"/>
  <c r="S33" i="6935"/>
  <c r="S3" i="6935"/>
  <c r="R3" i="6935" s="1"/>
  <c r="M38" i="6935"/>
  <c r="L38" i="6935"/>
  <c r="M37" i="6935"/>
  <c r="M45" i="6935" s="1"/>
  <c r="L37" i="6935"/>
  <c r="O36" i="6935"/>
  <c r="O37" i="6935" s="1"/>
  <c r="M36" i="6935"/>
  <c r="L36" i="6935"/>
  <c r="E36" i="6935"/>
  <c r="V33" i="6935"/>
  <c r="Z33" i="6935" s="1"/>
  <c r="P33" i="6935"/>
  <c r="V32" i="6935"/>
  <c r="W32" i="6935" s="1"/>
  <c r="P32" i="6935"/>
  <c r="V31" i="6935"/>
  <c r="W31" i="6935" s="1"/>
  <c r="P31" i="6935"/>
  <c r="V30" i="6935"/>
  <c r="W30" i="6935" s="1"/>
  <c r="P30" i="6935"/>
  <c r="V29" i="6935"/>
  <c r="W29" i="6935" s="1"/>
  <c r="P29" i="6935"/>
  <c r="W28" i="6935"/>
  <c r="V28" i="6935"/>
  <c r="Z28" i="6935" s="1"/>
  <c r="P28" i="6935"/>
  <c r="V27" i="6935"/>
  <c r="P27" i="6935"/>
  <c r="V26" i="6935"/>
  <c r="P26" i="6935"/>
  <c r="V25" i="6935"/>
  <c r="P25" i="6935"/>
  <c r="V24" i="6935"/>
  <c r="W24" i="6935" s="1"/>
  <c r="P24" i="6935"/>
  <c r="V23" i="6935"/>
  <c r="P23" i="6935"/>
  <c r="V22" i="6935"/>
  <c r="P22" i="6935"/>
  <c r="V21" i="6935"/>
  <c r="P21" i="6935"/>
  <c r="V20" i="6935"/>
  <c r="W20" i="6935" s="1"/>
  <c r="P20" i="6935"/>
  <c r="V19" i="6935"/>
  <c r="W19" i="6935" s="1"/>
  <c r="P19" i="6935"/>
  <c r="V18" i="6935"/>
  <c r="P18" i="6935"/>
  <c r="V17" i="6935"/>
  <c r="P17" i="6935"/>
  <c r="V16" i="6935"/>
  <c r="W16" i="6935"/>
  <c r="R16" i="6935"/>
  <c r="P16" i="6935"/>
  <c r="V15" i="6935"/>
  <c r="P15" i="6935"/>
  <c r="V14" i="6935"/>
  <c r="P14" i="6935"/>
  <c r="V13" i="6935"/>
  <c r="P13" i="6935"/>
  <c r="V12" i="6935"/>
  <c r="W12" i="6935" s="1"/>
  <c r="T12" i="6935"/>
  <c r="P12" i="6935"/>
  <c r="V11" i="6935"/>
  <c r="P11" i="6935"/>
  <c r="V10" i="6935"/>
  <c r="P10" i="6935"/>
  <c r="V9" i="6935"/>
  <c r="Z9" i="6935" s="1"/>
  <c r="P9" i="6935"/>
  <c r="V8" i="6935"/>
  <c r="Z8" i="6935" s="1"/>
  <c r="R8" i="6935"/>
  <c r="T8" i="6935" s="1"/>
  <c r="P8" i="6935"/>
  <c r="V7" i="6935"/>
  <c r="P7" i="6935"/>
  <c r="V6" i="6935"/>
  <c r="P6" i="6935"/>
  <c r="V5" i="6935"/>
  <c r="Z5" i="6935" s="1"/>
  <c r="P5" i="6935"/>
  <c r="V4" i="6935"/>
  <c r="W4" i="6935" s="1"/>
  <c r="P4" i="6935"/>
  <c r="V3" i="6935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Z33" i="6937"/>
  <c r="P33" i="6937"/>
  <c r="V32" i="6937"/>
  <c r="P32" i="6937"/>
  <c r="V31" i="6937"/>
  <c r="P31" i="6937"/>
  <c r="V30" i="6937"/>
  <c r="Z30" i="6937" s="1"/>
  <c r="T30" i="6937"/>
  <c r="P30" i="6937"/>
  <c r="V29" i="6937"/>
  <c r="Z29" i="6937" s="1"/>
  <c r="P29" i="6937"/>
  <c r="V28" i="6937"/>
  <c r="P28" i="6937"/>
  <c r="V27" i="6937"/>
  <c r="W27" i="6937" s="1"/>
  <c r="P27" i="6937"/>
  <c r="V26" i="6937"/>
  <c r="W26" i="6937" s="1"/>
  <c r="P26" i="6937"/>
  <c r="V25" i="6937"/>
  <c r="P25" i="6937"/>
  <c r="V24" i="6937"/>
  <c r="Y24" i="6937" s="1"/>
  <c r="W24" i="6937"/>
  <c r="P24" i="6937"/>
  <c r="V23" i="6937"/>
  <c r="P23" i="6937"/>
  <c r="V22" i="6937"/>
  <c r="W22" i="6937"/>
  <c r="Y22" i="6937"/>
  <c r="T22" i="6937"/>
  <c r="P22" i="6937"/>
  <c r="V21" i="6937"/>
  <c r="Z21" i="6937"/>
  <c r="P21" i="6937"/>
  <c r="V20" i="6937"/>
  <c r="W20" i="6937"/>
  <c r="R20" i="6937"/>
  <c r="P20" i="6937"/>
  <c r="V19" i="6937"/>
  <c r="P19" i="6937"/>
  <c r="V18" i="6937"/>
  <c r="W18" i="6937" s="1"/>
  <c r="R18" i="6937"/>
  <c r="P18" i="6937"/>
  <c r="V17" i="6937"/>
  <c r="Z17" i="6937" s="1"/>
  <c r="P17" i="6937"/>
  <c r="V16" i="6937"/>
  <c r="P16" i="6937"/>
  <c r="V15" i="6937"/>
  <c r="W15" i="6937" s="1"/>
  <c r="P15" i="6937"/>
  <c r="V14" i="6937"/>
  <c r="W14" i="6937" s="1"/>
  <c r="P14" i="6937"/>
  <c r="V13" i="6937"/>
  <c r="Z13" i="6937" s="1"/>
  <c r="P13" i="6937"/>
  <c r="V12" i="6937"/>
  <c r="W12" i="6937"/>
  <c r="P12" i="6937"/>
  <c r="V11" i="6937"/>
  <c r="P11" i="6937"/>
  <c r="V10" i="6937"/>
  <c r="W10" i="6937"/>
  <c r="R10" i="6937"/>
  <c r="P10" i="6937"/>
  <c r="V9" i="6937"/>
  <c r="Z9" i="6937" s="1"/>
  <c r="P9" i="6937"/>
  <c r="V8" i="6937"/>
  <c r="W8" i="6937" s="1"/>
  <c r="P8" i="6937"/>
  <c r="V7" i="6937"/>
  <c r="P7" i="6937"/>
  <c r="V6" i="6937"/>
  <c r="W6" i="6937" s="1"/>
  <c r="T6" i="6937"/>
  <c r="P6" i="6937"/>
  <c r="V5" i="6937"/>
  <c r="P5" i="6937"/>
  <c r="V4" i="6937"/>
  <c r="W4" i="6937"/>
  <c r="P4" i="6937"/>
  <c r="V3" i="6937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Y33" i="6936" s="1"/>
  <c r="P33" i="6936"/>
  <c r="V32" i="6936"/>
  <c r="W32" i="6936" s="1"/>
  <c r="R32" i="6936"/>
  <c r="P32" i="6936"/>
  <c r="V31" i="6936"/>
  <c r="Z31" i="6936" s="1"/>
  <c r="P31" i="6936"/>
  <c r="V30" i="6936"/>
  <c r="W30" i="6936" s="1"/>
  <c r="R30" i="6936"/>
  <c r="T30" i="6936" s="1"/>
  <c r="P30" i="6936"/>
  <c r="V29" i="6936"/>
  <c r="W29" i="6936" s="1"/>
  <c r="P29" i="6936"/>
  <c r="V28" i="6936"/>
  <c r="P28" i="6936"/>
  <c r="V27" i="6936"/>
  <c r="P27" i="6936"/>
  <c r="V26" i="6936"/>
  <c r="P26" i="6936"/>
  <c r="V25" i="6936"/>
  <c r="W25" i="6936" s="1"/>
  <c r="P25" i="6936"/>
  <c r="V24" i="6936"/>
  <c r="Y24" i="6936" s="1"/>
  <c r="P24" i="6936"/>
  <c r="V23" i="6936"/>
  <c r="P23" i="6936"/>
  <c r="V22" i="6936"/>
  <c r="Z22" i="6936" s="1"/>
  <c r="R22" i="6936"/>
  <c r="T22" i="6936" s="1"/>
  <c r="P22" i="6936"/>
  <c r="V21" i="6936"/>
  <c r="W21" i="6936" s="1"/>
  <c r="P21" i="6936"/>
  <c r="V20" i="6936"/>
  <c r="W20" i="6936" s="1"/>
  <c r="AA20" i="6936" s="1"/>
  <c r="P20" i="6936"/>
  <c r="V19" i="6936"/>
  <c r="Z19" i="6936"/>
  <c r="P19" i="6936"/>
  <c r="Z18" i="6936"/>
  <c r="V18" i="6936"/>
  <c r="R18" i="6936"/>
  <c r="T18" i="6936" s="1"/>
  <c r="P18" i="6936"/>
  <c r="V17" i="6936"/>
  <c r="Y17" i="6936" s="1"/>
  <c r="P17" i="6936"/>
  <c r="V16" i="6936"/>
  <c r="P16" i="6936"/>
  <c r="V15" i="6936"/>
  <c r="P15" i="6936"/>
  <c r="V14" i="6936"/>
  <c r="P14" i="6936"/>
  <c r="V13" i="6936"/>
  <c r="P13" i="6936"/>
  <c r="V12" i="6936"/>
  <c r="P12" i="6936"/>
  <c r="V11" i="6936"/>
  <c r="Z11" i="6936" s="1"/>
  <c r="P11" i="6936"/>
  <c r="V10" i="6936"/>
  <c r="Z10" i="6936" s="1"/>
  <c r="R10" i="6936"/>
  <c r="P10" i="6936"/>
  <c r="V9" i="6936"/>
  <c r="W9" i="6936" s="1"/>
  <c r="P9" i="6936"/>
  <c r="V8" i="6936"/>
  <c r="W8" i="6936" s="1"/>
  <c r="P8" i="6936"/>
  <c r="V7" i="6936"/>
  <c r="W7" i="6936" s="1"/>
  <c r="P7" i="6936"/>
  <c r="V6" i="6936"/>
  <c r="W6" i="6936" s="1"/>
  <c r="R6" i="6936"/>
  <c r="T6" i="6936" s="1"/>
  <c r="P6" i="6936"/>
  <c r="V5" i="6936"/>
  <c r="P5" i="6936"/>
  <c r="V4" i="6936"/>
  <c r="W4" i="6936" s="1"/>
  <c r="P4" i="6936"/>
  <c r="V3" i="6936"/>
  <c r="P3" i="6936"/>
  <c r="M38" i="6942"/>
  <c r="L38" i="6942"/>
  <c r="M37" i="6942"/>
  <c r="M44" i="6942" s="1"/>
  <c r="L37" i="6942"/>
  <c r="L45" i="6942" s="1"/>
  <c r="O36" i="6942"/>
  <c r="O37" i="6942" s="1"/>
  <c r="M36" i="6942"/>
  <c r="L36" i="6942"/>
  <c r="E36" i="6942"/>
  <c r="V33" i="6942"/>
  <c r="P33" i="6942"/>
  <c r="V32" i="6942"/>
  <c r="T32" i="6942"/>
  <c r="P32" i="6942"/>
  <c r="V31" i="6942"/>
  <c r="P31" i="6942"/>
  <c r="V30" i="6942"/>
  <c r="W30" i="6942"/>
  <c r="P30" i="6942"/>
  <c r="V29" i="6942"/>
  <c r="Z29" i="6942" s="1"/>
  <c r="P29" i="6942"/>
  <c r="V28" i="6942"/>
  <c r="W28" i="6942" s="1"/>
  <c r="P28" i="6942"/>
  <c r="V27" i="6942"/>
  <c r="Z27" i="6942"/>
  <c r="P27" i="6942"/>
  <c r="V26" i="6942"/>
  <c r="P26" i="6942"/>
  <c r="V25" i="6942"/>
  <c r="P25" i="6942"/>
  <c r="V24" i="6942"/>
  <c r="W24" i="6942" s="1"/>
  <c r="AA24" i="6942" s="1"/>
  <c r="T24" i="6942"/>
  <c r="P24" i="6942"/>
  <c r="V23" i="6942"/>
  <c r="P23" i="6942"/>
  <c r="V22" i="6942"/>
  <c r="W22" i="6942" s="1"/>
  <c r="P22" i="6942"/>
  <c r="V21" i="6942"/>
  <c r="P21" i="6942"/>
  <c r="V20" i="6942"/>
  <c r="R20" i="6942"/>
  <c r="T20" i="6942" s="1"/>
  <c r="P20" i="6942"/>
  <c r="V19" i="6942"/>
  <c r="P19" i="6942"/>
  <c r="V18" i="6942"/>
  <c r="W18" i="6942"/>
  <c r="P18" i="6942"/>
  <c r="V17" i="6942"/>
  <c r="P17" i="6942"/>
  <c r="W16" i="6942"/>
  <c r="AA16" i="6942" s="1"/>
  <c r="V16" i="6942"/>
  <c r="Z16" i="6942"/>
  <c r="T16" i="6942"/>
  <c r="P16" i="6942"/>
  <c r="V15" i="6942"/>
  <c r="P15" i="6942"/>
  <c r="V14" i="6942"/>
  <c r="Z14" i="6942" s="1"/>
  <c r="P14" i="6942"/>
  <c r="V13" i="6942"/>
  <c r="W13" i="6942" s="1"/>
  <c r="P13" i="6942"/>
  <c r="V12" i="6942"/>
  <c r="W12" i="6942" s="1"/>
  <c r="R12" i="6942"/>
  <c r="T12" i="6942" s="1"/>
  <c r="P12" i="6942"/>
  <c r="V11" i="6942"/>
  <c r="P11" i="6942"/>
  <c r="V10" i="6942"/>
  <c r="W10" i="6942"/>
  <c r="P10" i="6942"/>
  <c r="V9" i="6942"/>
  <c r="P9" i="6942"/>
  <c r="V8" i="6942"/>
  <c r="W8" i="6942" s="1"/>
  <c r="T8" i="6942"/>
  <c r="P8" i="6942"/>
  <c r="V7" i="6942"/>
  <c r="Z7" i="6942" s="1"/>
  <c r="P7" i="6942"/>
  <c r="V6" i="6942"/>
  <c r="W6" i="6942"/>
  <c r="T6" i="6942"/>
  <c r="AA6" i="6942" s="1"/>
  <c r="P6" i="6942"/>
  <c r="V5" i="6942"/>
  <c r="W5" i="6942" s="1"/>
  <c r="P5" i="6942"/>
  <c r="V4" i="6942"/>
  <c r="W4" i="6942" s="1"/>
  <c r="T4" i="6942"/>
  <c r="P4" i="6942"/>
  <c r="V3" i="6942"/>
  <c r="P3" i="6942"/>
  <c r="E37" i="6931"/>
  <c r="B37" i="6931"/>
  <c r="G38" i="6931"/>
  <c r="E38" i="6931"/>
  <c r="B40" i="6931" s="1"/>
  <c r="B38" i="6931"/>
  <c r="G37" i="6931"/>
  <c r="D37" i="6931"/>
  <c r="C37" i="6931"/>
  <c r="Y30" i="6937"/>
  <c r="Y4" i="6935"/>
  <c r="Y12" i="6935"/>
  <c r="AA12" i="6935"/>
  <c r="W3" i="6935"/>
  <c r="W5" i="6935"/>
  <c r="W7" i="6935"/>
  <c r="R9" i="6935"/>
  <c r="T9" i="6935" s="1"/>
  <c r="W9" i="6935"/>
  <c r="W11" i="6935"/>
  <c r="R13" i="6935"/>
  <c r="T13" i="6935" s="1"/>
  <c r="W13" i="6935"/>
  <c r="W15" i="6935"/>
  <c r="W17" i="6935"/>
  <c r="R21" i="6935"/>
  <c r="T21" i="6935" s="1"/>
  <c r="W21" i="6935"/>
  <c r="W23" i="6935"/>
  <c r="R25" i="6935"/>
  <c r="W25" i="6935"/>
  <c r="W27" i="6935"/>
  <c r="R29" i="6935"/>
  <c r="R33" i="6935"/>
  <c r="W3" i="6937"/>
  <c r="Z3" i="6937"/>
  <c r="R5" i="6937"/>
  <c r="T5" i="6937" s="1"/>
  <c r="AA5" i="6937" s="1"/>
  <c r="W5" i="6937"/>
  <c r="R7" i="6937"/>
  <c r="W7" i="6937"/>
  <c r="R9" i="6937"/>
  <c r="W11" i="6937"/>
  <c r="R13" i="6937"/>
  <c r="T13" i="6937" s="1"/>
  <c r="W13" i="6937"/>
  <c r="W17" i="6937"/>
  <c r="W19" i="6937"/>
  <c r="W21" i="6937"/>
  <c r="W23" i="6937"/>
  <c r="R25" i="6937"/>
  <c r="W25" i="6937"/>
  <c r="R29" i="6937"/>
  <c r="T29" i="6937" s="1"/>
  <c r="W29" i="6937"/>
  <c r="W31" i="6937"/>
  <c r="R33" i="6937"/>
  <c r="T33" i="6937" s="1"/>
  <c r="W33" i="6937"/>
  <c r="R3" i="6936"/>
  <c r="W3" i="6936"/>
  <c r="R5" i="6936"/>
  <c r="W5" i="6936"/>
  <c r="R7" i="6936"/>
  <c r="T7" i="6936" s="1"/>
  <c r="R11" i="6936"/>
  <c r="T11" i="6936" s="1"/>
  <c r="AA11" i="6936" s="1"/>
  <c r="W11" i="6936"/>
  <c r="W13" i="6936"/>
  <c r="R15" i="6936"/>
  <c r="W15" i="6936"/>
  <c r="R17" i="6936"/>
  <c r="T17" i="6936" s="1"/>
  <c r="R19" i="6936"/>
  <c r="W19" i="6936"/>
  <c r="R21" i="6936"/>
  <c r="T21" i="6936" s="1"/>
  <c r="R23" i="6936"/>
  <c r="T23" i="6936"/>
  <c r="AA23" i="6936" s="1"/>
  <c r="W23" i="6936"/>
  <c r="T25" i="6936"/>
  <c r="R27" i="6936"/>
  <c r="T27" i="6936" s="1"/>
  <c r="R31" i="6936"/>
  <c r="T31" i="6936" s="1"/>
  <c r="W31" i="6936"/>
  <c r="R33" i="6936"/>
  <c r="T33" i="6936" s="1"/>
  <c r="Y4" i="6942"/>
  <c r="Y8" i="6942"/>
  <c r="Y12" i="6942"/>
  <c r="Y16" i="6942"/>
  <c r="R3" i="6942"/>
  <c r="Y3" i="6942" s="1"/>
  <c r="W3" i="6942"/>
  <c r="Z3" i="6942"/>
  <c r="R7" i="6942"/>
  <c r="T7" i="6942" s="1"/>
  <c r="W7" i="6942"/>
  <c r="T9" i="6942"/>
  <c r="W9" i="6942"/>
  <c r="R11" i="6942"/>
  <c r="T11" i="6942" s="1"/>
  <c r="W15" i="6942"/>
  <c r="W17" i="6942"/>
  <c r="W19" i="6942"/>
  <c r="W21" i="6942"/>
  <c r="R23" i="6942"/>
  <c r="T23" i="6942" s="1"/>
  <c r="R25" i="6942"/>
  <c r="T25" i="6942" s="1"/>
  <c r="AA25" i="6942" s="1"/>
  <c r="W25" i="6942"/>
  <c r="R27" i="6942"/>
  <c r="T27" i="6942" s="1"/>
  <c r="W27" i="6942"/>
  <c r="W29" i="6942"/>
  <c r="R33" i="6942"/>
  <c r="T33" i="6942" s="1"/>
  <c r="W33" i="6942"/>
  <c r="Y31" i="6935"/>
  <c r="Y13" i="6935"/>
  <c r="Y33" i="6937"/>
  <c r="Y13" i="6937"/>
  <c r="T3" i="6936"/>
  <c r="Y31" i="6936"/>
  <c r="Y23" i="6936"/>
  <c r="T3" i="6942"/>
  <c r="Y29" i="6942"/>
  <c r="Y27" i="6942"/>
  <c r="AM30" i="6937"/>
  <c r="AN30" i="6937" s="1"/>
  <c r="AO30" i="6937" s="1"/>
  <c r="AM7" i="6937"/>
  <c r="AN7" i="6937" s="1"/>
  <c r="AO7" i="6937" s="1"/>
  <c r="AM31" i="6937"/>
  <c r="AN31" i="6937" s="1"/>
  <c r="AO31" i="6937" s="1"/>
  <c r="AM26" i="6936"/>
  <c r="AN26" i="6936" s="1"/>
  <c r="AO26" i="6936" s="1"/>
  <c r="AM11" i="6936"/>
  <c r="AN11" i="6936"/>
  <c r="AO11" i="6936" s="1"/>
  <c r="AM16" i="6936"/>
  <c r="AN16" i="6936" s="1"/>
  <c r="AO16" i="6936" s="1"/>
  <c r="AM24" i="6936"/>
  <c r="AN24" i="6936" s="1"/>
  <c r="AO24" i="6936" s="1"/>
  <c r="AM23" i="6936"/>
  <c r="AN23" i="6936"/>
  <c r="AO23" i="6936" s="1"/>
  <c r="AM27" i="6936"/>
  <c r="AN27" i="6936" s="1"/>
  <c r="AO27" i="6936" s="1"/>
  <c r="W12" i="6936"/>
  <c r="W16" i="6936"/>
  <c r="Y16" i="6936"/>
  <c r="W24" i="6936"/>
  <c r="W28" i="6936"/>
  <c r="Z4" i="6942"/>
  <c r="Z4" i="6936"/>
  <c r="W10" i="6936"/>
  <c r="W14" i="6936"/>
  <c r="W18" i="6936"/>
  <c r="AA18" i="6936" s="1"/>
  <c r="Y18" i="6936"/>
  <c r="Z16" i="6936"/>
  <c r="Z20" i="6936"/>
  <c r="W30" i="6937"/>
  <c r="W32" i="6937"/>
  <c r="W6" i="6935"/>
  <c r="W10" i="6935"/>
  <c r="W14" i="6935"/>
  <c r="W18" i="6935"/>
  <c r="W22" i="6935"/>
  <c r="W26" i="6935"/>
  <c r="AA26" i="6935" s="1"/>
  <c r="AA30" i="6937"/>
  <c r="Z26" i="6942"/>
  <c r="Z10" i="6937"/>
  <c r="Z14" i="6937"/>
  <c r="Z18" i="6937"/>
  <c r="Z20" i="6937"/>
  <c r="Z22" i="6937"/>
  <c r="Z24" i="6937"/>
  <c r="Z16" i="6935"/>
  <c r="W33" i="6935" l="1"/>
  <c r="AM33" i="6935"/>
  <c r="AN33" i="6935" s="1"/>
  <c r="AO33" i="6935" s="1"/>
  <c r="AM32" i="6935"/>
  <c r="AN32" i="6935" s="1"/>
  <c r="AO32" i="6935" s="1"/>
  <c r="Z32" i="6935"/>
  <c r="Y32" i="6935"/>
  <c r="Z31" i="6935"/>
  <c r="AA31" i="6935"/>
  <c r="AJ31" i="6935"/>
  <c r="AM31" i="6935"/>
  <c r="AN31" i="6935" s="1"/>
  <c r="AO31" i="6935" s="1"/>
  <c r="AJ30" i="6935"/>
  <c r="AM30" i="6935"/>
  <c r="AN30" i="6935" s="1"/>
  <c r="AO30" i="6935" s="1"/>
  <c r="Z29" i="6935"/>
  <c r="AM29" i="6935"/>
  <c r="AN29" i="6935" s="1"/>
  <c r="AO29" i="6935" s="1"/>
  <c r="AJ28" i="6935"/>
  <c r="AM28" i="6935"/>
  <c r="AN28" i="6935" s="1"/>
  <c r="AO28" i="6935" s="1"/>
  <c r="AJ27" i="6935"/>
  <c r="AM27" i="6935"/>
  <c r="AN27" i="6935" s="1"/>
  <c r="AO27" i="6935" s="1"/>
  <c r="AM26" i="6935"/>
  <c r="AN26" i="6935" s="1"/>
  <c r="AO26" i="6935" s="1"/>
  <c r="AM24" i="6935"/>
  <c r="AN24" i="6935" s="1"/>
  <c r="AO24" i="6935" s="1"/>
  <c r="AM25" i="6935"/>
  <c r="AN25" i="6935" s="1"/>
  <c r="AO25" i="6935" s="1"/>
  <c r="AM23" i="6935"/>
  <c r="AN23" i="6935" s="1"/>
  <c r="AO23" i="6935" s="1"/>
  <c r="Z22" i="6935"/>
  <c r="AM22" i="6935"/>
  <c r="AN22" i="6935" s="1"/>
  <c r="AO22" i="6935" s="1"/>
  <c r="AA21" i="6935"/>
  <c r="Z21" i="6935"/>
  <c r="AM21" i="6935"/>
  <c r="AN21" i="6935" s="1"/>
  <c r="AO21" i="6935" s="1"/>
  <c r="AJ20" i="6935"/>
  <c r="AM20" i="6935"/>
  <c r="AN20" i="6935" s="1"/>
  <c r="AO20" i="6935" s="1"/>
  <c r="AM19" i="6935"/>
  <c r="AN19" i="6935" s="1"/>
  <c r="AO19" i="6935" s="1"/>
  <c r="Z18" i="6935"/>
  <c r="AM18" i="6935"/>
  <c r="AN18" i="6935" s="1"/>
  <c r="AO18" i="6935" s="1"/>
  <c r="Z17" i="6935"/>
  <c r="AJ17" i="6935"/>
  <c r="AM17" i="6935"/>
  <c r="AN17" i="6935" s="1"/>
  <c r="AO17" i="6935" s="1"/>
  <c r="AM16" i="6935"/>
  <c r="AN16" i="6935" s="1"/>
  <c r="AO16" i="6935" s="1"/>
  <c r="AJ15" i="6935"/>
  <c r="AM15" i="6935"/>
  <c r="AN15" i="6935" s="1"/>
  <c r="AO15" i="6935" s="1"/>
  <c r="AM14" i="6935"/>
  <c r="AN14" i="6935" s="1"/>
  <c r="AO14" i="6935" s="1"/>
  <c r="AA13" i="6935"/>
  <c r="AM13" i="6935"/>
  <c r="AN13" i="6935" s="1"/>
  <c r="AO13" i="6935" s="1"/>
  <c r="AJ12" i="6935"/>
  <c r="AM12" i="6935"/>
  <c r="AN12" i="6935" s="1"/>
  <c r="AO12" i="6935" s="1"/>
  <c r="AJ11" i="6935"/>
  <c r="AM11" i="6935"/>
  <c r="AN11" i="6935" s="1"/>
  <c r="AO11" i="6935" s="1"/>
  <c r="AJ10" i="6935"/>
  <c r="AM10" i="6935"/>
  <c r="AN10" i="6935" s="1"/>
  <c r="AO10" i="6935" s="1"/>
  <c r="AJ9" i="6935"/>
  <c r="AM9" i="6935"/>
  <c r="AN9" i="6935" s="1"/>
  <c r="AO9" i="6935" s="1"/>
  <c r="AJ8" i="6935"/>
  <c r="AM8" i="6935"/>
  <c r="AN8" i="6935" s="1"/>
  <c r="AO8" i="6935" s="1"/>
  <c r="AJ7" i="6935"/>
  <c r="AM7" i="6935"/>
  <c r="AN7" i="6935" s="1"/>
  <c r="AO7" i="6935" s="1"/>
  <c r="AJ6" i="6935"/>
  <c r="AM6" i="6935"/>
  <c r="AN6" i="6935" s="1"/>
  <c r="AO6" i="6935" s="1"/>
  <c r="AJ5" i="6935"/>
  <c r="AJ36" i="6935" s="1"/>
  <c r="AM5" i="6935"/>
  <c r="AN5" i="6935" s="1"/>
  <c r="AO5" i="6935" s="1"/>
  <c r="Z4" i="6935"/>
  <c r="AA4" i="6935"/>
  <c r="AJ4" i="6935"/>
  <c r="AM3" i="6935"/>
  <c r="AN3" i="6935" s="1"/>
  <c r="AM4" i="6935"/>
  <c r="AN4" i="6935" s="1"/>
  <c r="AO4" i="6935" s="1"/>
  <c r="V36" i="6935"/>
  <c r="M44" i="6935"/>
  <c r="AJ33" i="6937"/>
  <c r="AM32" i="6937"/>
  <c r="AN32" i="6937" s="1"/>
  <c r="AO32" i="6937" s="1"/>
  <c r="Y29" i="6937"/>
  <c r="AJ29" i="6937"/>
  <c r="AM29" i="6937"/>
  <c r="AN29" i="6937" s="1"/>
  <c r="AO29" i="6937" s="1"/>
  <c r="AM28" i="6937"/>
  <c r="AN28" i="6937" s="1"/>
  <c r="AO28" i="6937" s="1"/>
  <c r="AM27" i="6937"/>
  <c r="AN27" i="6937" s="1"/>
  <c r="AO27" i="6937" s="1"/>
  <c r="AM24" i="6937"/>
  <c r="AN24" i="6937" s="1"/>
  <c r="AO24" i="6937" s="1"/>
  <c r="AM25" i="6937"/>
  <c r="AN25" i="6937" s="1"/>
  <c r="AO25" i="6937" s="1"/>
  <c r="AA24" i="6937"/>
  <c r="AM23" i="6937"/>
  <c r="AN23" i="6937" s="1"/>
  <c r="AO23" i="6937" s="1"/>
  <c r="AA22" i="6937"/>
  <c r="AJ22" i="6937"/>
  <c r="AM22" i="6937"/>
  <c r="AN22" i="6937" s="1"/>
  <c r="AO22" i="6937" s="1"/>
  <c r="AJ21" i="6937"/>
  <c r="AM21" i="6937"/>
  <c r="AN21" i="6937" s="1"/>
  <c r="AO21" i="6937" s="1"/>
  <c r="AM19" i="6937"/>
  <c r="AN19" i="6937" s="1"/>
  <c r="AO19" i="6937" s="1"/>
  <c r="AM20" i="6937"/>
  <c r="AN20" i="6937" s="1"/>
  <c r="AO20" i="6937" s="1"/>
  <c r="AJ17" i="6937"/>
  <c r="AM17" i="6937"/>
  <c r="AN17" i="6937" s="1"/>
  <c r="AO17" i="6937" s="1"/>
  <c r="AM16" i="6937"/>
  <c r="AN16" i="6937" s="1"/>
  <c r="AO16" i="6937" s="1"/>
  <c r="Z15" i="6937"/>
  <c r="AM15" i="6937"/>
  <c r="AN15" i="6937" s="1"/>
  <c r="AO15" i="6937" s="1"/>
  <c r="AM14" i="6937"/>
  <c r="AN14" i="6937" s="1"/>
  <c r="AO14" i="6937" s="1"/>
  <c r="AA13" i="6937"/>
  <c r="AJ13" i="6937"/>
  <c r="AM13" i="6937"/>
  <c r="AN13" i="6937" s="1"/>
  <c r="AO13" i="6937" s="1"/>
  <c r="AM11" i="6937"/>
  <c r="AN11" i="6937" s="1"/>
  <c r="AO11" i="6937" s="1"/>
  <c r="AM12" i="6937"/>
  <c r="AN12" i="6937" s="1"/>
  <c r="AO12" i="6937" s="1"/>
  <c r="W9" i="6937"/>
  <c r="AJ9" i="6937"/>
  <c r="AM9" i="6937"/>
  <c r="AN9" i="6937" s="1"/>
  <c r="AO9" i="6937" s="1"/>
  <c r="AM8" i="6937"/>
  <c r="AN8" i="6937" s="1"/>
  <c r="AO8" i="6937" s="1"/>
  <c r="Y8" i="6937"/>
  <c r="Z7" i="6937"/>
  <c r="AA6" i="6937"/>
  <c r="Y6" i="6937"/>
  <c r="Z6" i="6937"/>
  <c r="AM6" i="6937"/>
  <c r="AN6" i="6937" s="1"/>
  <c r="AO6" i="6937" s="1"/>
  <c r="Z5" i="6937"/>
  <c r="AJ5" i="6937"/>
  <c r="AM5" i="6937"/>
  <c r="AN5" i="6937" s="1"/>
  <c r="AO5" i="6937" s="1"/>
  <c r="AM3" i="6937"/>
  <c r="AN3" i="6937" s="1"/>
  <c r="AM4" i="6937"/>
  <c r="AN4" i="6937" s="1"/>
  <c r="AO4" i="6937" s="1"/>
  <c r="M44" i="6937"/>
  <c r="W33" i="6936"/>
  <c r="AM33" i="6936"/>
  <c r="AN33" i="6936" s="1"/>
  <c r="AO33" i="6936" s="1"/>
  <c r="AM32" i="6936"/>
  <c r="AN32" i="6936" s="1"/>
  <c r="AO32" i="6936" s="1"/>
  <c r="Y32" i="6936"/>
  <c r="Z32" i="6936"/>
  <c r="AA31" i="6936"/>
  <c r="AM31" i="6936"/>
  <c r="AN31" i="6936" s="1"/>
  <c r="AO31" i="6936" s="1"/>
  <c r="Y30" i="6936"/>
  <c r="Z30" i="6936"/>
  <c r="AM29" i="6936"/>
  <c r="AN29" i="6936" s="1"/>
  <c r="AO29" i="6936" s="1"/>
  <c r="Z29" i="6936"/>
  <c r="Z25" i="6936"/>
  <c r="Y22" i="6936"/>
  <c r="W22" i="6936"/>
  <c r="AM21" i="6936"/>
  <c r="AN21" i="6936" s="1"/>
  <c r="AO21" i="6936" s="1"/>
  <c r="AM19" i="6936"/>
  <c r="AN19" i="6936" s="1"/>
  <c r="AO19" i="6936" s="1"/>
  <c r="AM18" i="6936"/>
  <c r="AN18" i="6936" s="1"/>
  <c r="AO18" i="6936" s="1"/>
  <c r="W17" i="6936"/>
  <c r="AM15" i="6936"/>
  <c r="AN15" i="6936" s="1"/>
  <c r="AO15" i="6936" s="1"/>
  <c r="Z13" i="6936"/>
  <c r="Z9" i="6936"/>
  <c r="Z8" i="6936"/>
  <c r="AM8" i="6936"/>
  <c r="AN8" i="6936" s="1"/>
  <c r="AO8" i="6936" s="1"/>
  <c r="AJ8" i="6936"/>
  <c r="Z6" i="6936"/>
  <c r="AM5" i="6936"/>
  <c r="AN5" i="6936" s="1"/>
  <c r="AO5" i="6936" s="1"/>
  <c r="Z5" i="6936"/>
  <c r="L45" i="6936"/>
  <c r="AM3" i="6936"/>
  <c r="AN3" i="6936" s="1"/>
  <c r="AO3" i="6936" s="1"/>
  <c r="AA3" i="6936"/>
  <c r="M44" i="6936"/>
  <c r="AA33" i="6942"/>
  <c r="Z33" i="6942"/>
  <c r="AJ33" i="6942"/>
  <c r="AM33" i="6942"/>
  <c r="AN33" i="6942" s="1"/>
  <c r="AO33" i="6942" s="1"/>
  <c r="AM32" i="6942"/>
  <c r="AN32" i="6942" s="1"/>
  <c r="AO32" i="6942" s="1"/>
  <c r="AJ32" i="6942"/>
  <c r="AJ31" i="6942"/>
  <c r="AM31" i="6942"/>
  <c r="AN31" i="6942" s="1"/>
  <c r="AO31" i="6942" s="1"/>
  <c r="AM29" i="6942"/>
  <c r="AM30" i="6942"/>
  <c r="AN30" i="6942" s="1"/>
  <c r="AO30" i="6942" s="1"/>
  <c r="AJ30" i="6942"/>
  <c r="AA29" i="6942"/>
  <c r="AN29" i="6942"/>
  <c r="AO29" i="6942" s="1"/>
  <c r="AJ28" i="6942"/>
  <c r="AM28" i="6942"/>
  <c r="AN28" i="6942" s="1"/>
  <c r="AO28" i="6942" s="1"/>
  <c r="AM27" i="6942"/>
  <c r="AN27" i="6942" s="1"/>
  <c r="AO27" i="6942" s="1"/>
  <c r="AM26" i="6942"/>
  <c r="AN26" i="6942" s="1"/>
  <c r="AO26" i="6942" s="1"/>
  <c r="AM25" i="6942"/>
  <c r="AN25" i="6942" s="1"/>
  <c r="AO25" i="6942" s="1"/>
  <c r="AJ26" i="6942"/>
  <c r="Z25" i="6942"/>
  <c r="AM24" i="6942"/>
  <c r="AN24" i="6942" s="1"/>
  <c r="AO24" i="6942" s="1"/>
  <c r="AJ24" i="6942"/>
  <c r="AM23" i="6942"/>
  <c r="AN23" i="6942" s="1"/>
  <c r="AO23" i="6942" s="1"/>
  <c r="AJ23" i="6942"/>
  <c r="AJ22" i="6942"/>
  <c r="AM22" i="6942"/>
  <c r="AN22" i="6942" s="1"/>
  <c r="AO22" i="6942" s="1"/>
  <c r="Z21" i="6942"/>
  <c r="AM21" i="6942"/>
  <c r="AN21" i="6942" s="1"/>
  <c r="AO21" i="6942" s="1"/>
  <c r="AJ21" i="6942"/>
  <c r="AM20" i="6942"/>
  <c r="AN20" i="6942" s="1"/>
  <c r="AO20" i="6942" s="1"/>
  <c r="AJ20" i="6942"/>
  <c r="Z19" i="6942"/>
  <c r="AM19" i="6942"/>
  <c r="AN19" i="6942" s="1"/>
  <c r="AO19" i="6942" s="1"/>
  <c r="AJ19" i="6942"/>
  <c r="AM18" i="6942"/>
  <c r="AN18" i="6942" s="1"/>
  <c r="AO18" i="6942" s="1"/>
  <c r="AM17" i="6942"/>
  <c r="AN17" i="6942" s="1"/>
  <c r="AO17" i="6942" s="1"/>
  <c r="AJ18" i="6942"/>
  <c r="Z17" i="6942"/>
  <c r="AM16" i="6942"/>
  <c r="AN16" i="6942" s="1"/>
  <c r="AO16" i="6942" s="1"/>
  <c r="AJ16" i="6942"/>
  <c r="AM15" i="6942"/>
  <c r="AN15" i="6942" s="1"/>
  <c r="AO15" i="6942" s="1"/>
  <c r="AJ14" i="6942"/>
  <c r="AM14" i="6942"/>
  <c r="AN14" i="6942" s="1"/>
  <c r="AO14" i="6942" s="1"/>
  <c r="Z13" i="6942"/>
  <c r="AM13" i="6942"/>
  <c r="AJ13" i="6942"/>
  <c r="AN13" i="6942"/>
  <c r="AO13" i="6942" s="1"/>
  <c r="AJ12" i="6942"/>
  <c r="AM12" i="6942"/>
  <c r="AN12" i="6942" s="1"/>
  <c r="AO12" i="6942" s="1"/>
  <c r="AJ11" i="6942"/>
  <c r="AM11" i="6942"/>
  <c r="AN11" i="6942" s="1"/>
  <c r="AO11" i="6942" s="1"/>
  <c r="AA9" i="6942"/>
  <c r="Y9" i="6942"/>
  <c r="AM9" i="6942"/>
  <c r="AN9" i="6942" s="1"/>
  <c r="AO9" i="6942" s="1"/>
  <c r="AM8" i="6942"/>
  <c r="AN8" i="6942" s="1"/>
  <c r="AO8" i="6942" s="1"/>
  <c r="AJ9" i="6942"/>
  <c r="Z8" i="6942"/>
  <c r="AM7" i="6942"/>
  <c r="AN7" i="6942" s="1"/>
  <c r="AO7" i="6942" s="1"/>
  <c r="AJ7" i="6942"/>
  <c r="Y6" i="6942"/>
  <c r="AM5" i="6942"/>
  <c r="AM6" i="6942"/>
  <c r="AN6" i="6942" s="1"/>
  <c r="AO6" i="6942" s="1"/>
  <c r="AJ6" i="6942"/>
  <c r="AN5" i="6942"/>
  <c r="AO5" i="6942" s="1"/>
  <c r="AA4" i="6942"/>
  <c r="M45" i="6942"/>
  <c r="AM4" i="6942"/>
  <c r="AN4" i="6942" s="1"/>
  <c r="AO4" i="6942" s="1"/>
  <c r="AJ4" i="6942"/>
  <c r="AM3" i="6942"/>
  <c r="AN3" i="6942" s="1"/>
  <c r="AO3" i="6942" s="1"/>
  <c r="AJ3" i="6942"/>
  <c r="T32" i="6936"/>
  <c r="AA32" i="6936" s="1"/>
  <c r="Z30" i="6935"/>
  <c r="Y30" i="6935"/>
  <c r="AA30" i="6942"/>
  <c r="Z30" i="6942"/>
  <c r="Y30" i="6942"/>
  <c r="R29" i="6936"/>
  <c r="T29" i="6936" s="1"/>
  <c r="T28" i="6942"/>
  <c r="Y28" i="6942"/>
  <c r="Y28" i="6935"/>
  <c r="AA28" i="6942"/>
  <c r="AA27" i="6942"/>
  <c r="Z26" i="6937"/>
  <c r="Z25" i="6935"/>
  <c r="Z24" i="6942"/>
  <c r="AA22" i="6936"/>
  <c r="AA22" i="6942"/>
  <c r="Y21" i="6935"/>
  <c r="Y21" i="6936"/>
  <c r="R19" i="6942"/>
  <c r="Z18" i="6942"/>
  <c r="R17" i="6935"/>
  <c r="T17" i="6935" s="1"/>
  <c r="AA17" i="6935" s="1"/>
  <c r="Z16" i="6937"/>
  <c r="Z15" i="6942"/>
  <c r="Y14" i="6936"/>
  <c r="T14" i="6936"/>
  <c r="AA14" i="6936" s="1"/>
  <c r="Z14" i="6936"/>
  <c r="Y14" i="6937"/>
  <c r="R13" i="6936"/>
  <c r="Z12" i="6937"/>
  <c r="AA12" i="6942"/>
  <c r="Z10" i="6942"/>
  <c r="R9" i="6936"/>
  <c r="Z9" i="6942"/>
  <c r="Y9" i="6935"/>
  <c r="AA8" i="6942"/>
  <c r="T8" i="6937"/>
  <c r="AA8" i="6937" s="1"/>
  <c r="Z8" i="6937"/>
  <c r="Y6" i="6936"/>
  <c r="Z6" i="6942"/>
  <c r="AA6" i="6936"/>
  <c r="T5" i="6935"/>
  <c r="Y5" i="6935"/>
  <c r="Y5" i="6937"/>
  <c r="Z4" i="6937"/>
  <c r="Y3" i="6935"/>
  <c r="T3" i="6935"/>
  <c r="Z3" i="6935"/>
  <c r="F37" i="6931"/>
  <c r="Y8" i="6936"/>
  <c r="T19" i="6936"/>
  <c r="AA19" i="6936" s="1"/>
  <c r="Y19" i="6936"/>
  <c r="T25" i="6937"/>
  <c r="AA25" i="6937" s="1"/>
  <c r="Y25" i="6937"/>
  <c r="T10" i="6936"/>
  <c r="Y10" i="6936"/>
  <c r="Z26" i="6936"/>
  <c r="Y26" i="6936"/>
  <c r="AO3" i="6937"/>
  <c r="T5" i="6936"/>
  <c r="AA5" i="6936" s="1"/>
  <c r="Y5" i="6936"/>
  <c r="T7" i="6937"/>
  <c r="AA7" i="6937" s="1"/>
  <c r="Y7" i="6937"/>
  <c r="T25" i="6935"/>
  <c r="AA25" i="6935" s="1"/>
  <c r="Y25" i="6935"/>
  <c r="L44" i="6937"/>
  <c r="L45" i="6937"/>
  <c r="AJ10" i="6936"/>
  <c r="AM9" i="6936"/>
  <c r="AN9" i="6936" s="1"/>
  <c r="AO9" i="6936" s="1"/>
  <c r="AJ26" i="6936"/>
  <c r="AM25" i="6936"/>
  <c r="AN25" i="6936" s="1"/>
  <c r="AO25" i="6936" s="1"/>
  <c r="W26" i="6936"/>
  <c r="AM10" i="6936"/>
  <c r="AN10" i="6936" s="1"/>
  <c r="AO10" i="6936" s="1"/>
  <c r="AO3" i="6935"/>
  <c r="Y25" i="6942"/>
  <c r="Y11" i="6936"/>
  <c r="T29" i="6935"/>
  <c r="AA29" i="6935" s="1"/>
  <c r="Y29" i="6935"/>
  <c r="W11" i="6942"/>
  <c r="AA11" i="6942" s="1"/>
  <c r="Z11" i="6942"/>
  <c r="W14" i="6942"/>
  <c r="AA14" i="6942" s="1"/>
  <c r="Y14" i="6942"/>
  <c r="T18" i="6942"/>
  <c r="AA18" i="6942" s="1"/>
  <c r="Y18" i="6942"/>
  <c r="W20" i="6942"/>
  <c r="AA20" i="6942" s="1"/>
  <c r="Y20" i="6942"/>
  <c r="W31" i="6942"/>
  <c r="AA31" i="6942" s="1"/>
  <c r="Z31" i="6942"/>
  <c r="Y16" i="6937"/>
  <c r="W16" i="6937"/>
  <c r="AA16" i="6937" s="1"/>
  <c r="AJ5" i="6936"/>
  <c r="AM4" i="6936"/>
  <c r="AN4" i="6936" s="1"/>
  <c r="AJ21" i="6936"/>
  <c r="AM20" i="6936"/>
  <c r="AN20" i="6936" s="1"/>
  <c r="AO20" i="6936" s="1"/>
  <c r="AA10" i="6936"/>
  <c r="T15" i="6936"/>
  <c r="AA15" i="6936" s="1"/>
  <c r="Y15" i="6936"/>
  <c r="AJ18" i="6936"/>
  <c r="AM17" i="6936"/>
  <c r="AN17" i="6936" s="1"/>
  <c r="AO17" i="6936" s="1"/>
  <c r="AJ10" i="6937"/>
  <c r="AM10" i="6937"/>
  <c r="AN10" i="6937" s="1"/>
  <c r="AO10" i="6937" s="1"/>
  <c r="AJ18" i="6937"/>
  <c r="AM18" i="6937"/>
  <c r="AN18" i="6937" s="1"/>
  <c r="AO18" i="6937" s="1"/>
  <c r="AJ26" i="6937"/>
  <c r="AM26" i="6937"/>
  <c r="AN26" i="6937" s="1"/>
  <c r="AO26" i="6937" s="1"/>
  <c r="AJ34" i="6937"/>
  <c r="AM33" i="6937"/>
  <c r="AN33" i="6937" s="1"/>
  <c r="AO33" i="6937" s="1"/>
  <c r="AA33" i="6936"/>
  <c r="AA29" i="6936"/>
  <c r="T17" i="6937"/>
  <c r="AA17" i="6937" s="1"/>
  <c r="Y17" i="6937"/>
  <c r="T9" i="6937"/>
  <c r="AA9" i="6937" s="1"/>
  <c r="Y9" i="6937"/>
  <c r="T33" i="6935"/>
  <c r="AA33" i="6935" s="1"/>
  <c r="Y33" i="6935"/>
  <c r="Z23" i="6942"/>
  <c r="Y23" i="6942"/>
  <c r="W23" i="6942"/>
  <c r="W26" i="6942"/>
  <c r="AA26" i="6942" s="1"/>
  <c r="Y26" i="6942"/>
  <c r="AA25" i="6936"/>
  <c r="W28" i="6937"/>
  <c r="Z28" i="6937"/>
  <c r="L44" i="6935"/>
  <c r="L45" i="6935"/>
  <c r="Z27" i="6935"/>
  <c r="R27" i="6935"/>
  <c r="T27" i="6935" s="1"/>
  <c r="AA27" i="6935" s="1"/>
  <c r="Z23" i="6935"/>
  <c r="R23" i="6935"/>
  <c r="Z19" i="6935"/>
  <c r="R19" i="6935"/>
  <c r="Z15" i="6935"/>
  <c r="R15" i="6935"/>
  <c r="Z11" i="6935"/>
  <c r="R11" i="6935"/>
  <c r="Z7" i="6935"/>
  <c r="R7" i="6935"/>
  <c r="S36" i="6935"/>
  <c r="Y3" i="6937"/>
  <c r="T3" i="6937"/>
  <c r="AA3" i="6937" s="1"/>
  <c r="Z11" i="6937"/>
  <c r="R11" i="6937"/>
  <c r="T11" i="6937" s="1"/>
  <c r="AA11" i="6937" s="1"/>
  <c r="Z19" i="6937"/>
  <c r="R19" i="6937"/>
  <c r="R23" i="6937"/>
  <c r="Z23" i="6937"/>
  <c r="AA27" i="6937"/>
  <c r="R31" i="6937"/>
  <c r="Z31" i="6937"/>
  <c r="R4" i="6936"/>
  <c r="S36" i="6936"/>
  <c r="AA8" i="6936"/>
  <c r="Z12" i="6936"/>
  <c r="R12" i="6936"/>
  <c r="AA16" i="6936"/>
  <c r="AA24" i="6936"/>
  <c r="R28" i="6936"/>
  <c r="Z28" i="6936"/>
  <c r="R5" i="6942"/>
  <c r="Z5" i="6942"/>
  <c r="S36" i="6942"/>
  <c r="Z24" i="6936"/>
  <c r="Y20" i="6936"/>
  <c r="R21" i="6942"/>
  <c r="R17" i="6942"/>
  <c r="R13" i="6942"/>
  <c r="T13" i="6942" s="1"/>
  <c r="AA13" i="6942" s="1"/>
  <c r="T21" i="6937"/>
  <c r="AA21" i="6937" s="1"/>
  <c r="Y21" i="6937"/>
  <c r="R15" i="6937"/>
  <c r="T15" i="6937" s="1"/>
  <c r="AA15" i="6937" s="1"/>
  <c r="W32" i="6942"/>
  <c r="AA32" i="6942" s="1"/>
  <c r="Z32" i="6942"/>
  <c r="Y32" i="6942"/>
  <c r="Z27" i="6937"/>
  <c r="T10" i="6942"/>
  <c r="AA10" i="6942" s="1"/>
  <c r="Y10" i="6942"/>
  <c r="AJ13" i="6936"/>
  <c r="AM12" i="6936"/>
  <c r="AN12" i="6936" s="1"/>
  <c r="AO12" i="6936" s="1"/>
  <c r="AJ29" i="6936"/>
  <c r="AM28" i="6936"/>
  <c r="AN28" i="6936" s="1"/>
  <c r="AO28" i="6936" s="1"/>
  <c r="AA3" i="6942"/>
  <c r="AA21" i="6936"/>
  <c r="AA17" i="6936"/>
  <c r="T13" i="6936"/>
  <c r="AA13" i="6936" s="1"/>
  <c r="Y13" i="6936"/>
  <c r="AA29" i="6937"/>
  <c r="B39" i="6931"/>
  <c r="V36" i="6942"/>
  <c r="Y11" i="6937"/>
  <c r="V36" i="6937"/>
  <c r="W8" i="6935"/>
  <c r="W36" i="6935" s="1"/>
  <c r="Y8" i="6935"/>
  <c r="T16" i="6935"/>
  <c r="AA16" i="6935" s="1"/>
  <c r="Y16" i="6935"/>
  <c r="Z22" i="6942"/>
  <c r="L44" i="6942"/>
  <c r="AM30" i="6936"/>
  <c r="AN30" i="6936" s="1"/>
  <c r="AO30" i="6936" s="1"/>
  <c r="AM22" i="6936"/>
  <c r="AN22" i="6936" s="1"/>
  <c r="AO22" i="6936" s="1"/>
  <c r="AM14" i="6936"/>
  <c r="AN14" i="6936" s="1"/>
  <c r="AO14" i="6936" s="1"/>
  <c r="AM6" i="6936"/>
  <c r="AN6" i="6936" s="1"/>
  <c r="AO6" i="6936" s="1"/>
  <c r="Y7" i="6942"/>
  <c r="Y7" i="6936"/>
  <c r="Y25" i="6936"/>
  <c r="AA23" i="6942"/>
  <c r="T15" i="6942"/>
  <c r="AA15" i="6942" s="1"/>
  <c r="Y15" i="6942"/>
  <c r="Y22" i="6942"/>
  <c r="AA7" i="6936"/>
  <c r="AA33" i="6937"/>
  <c r="AA3" i="6935"/>
  <c r="Y26" i="6935"/>
  <c r="V36" i="6936"/>
  <c r="Z3" i="6936"/>
  <c r="Y3" i="6936"/>
  <c r="Z27" i="6936"/>
  <c r="W27" i="6936"/>
  <c r="AA27" i="6936" s="1"/>
  <c r="Y27" i="6936"/>
  <c r="Y29" i="6936"/>
  <c r="AA30" i="6936"/>
  <c r="Y17" i="6935"/>
  <c r="AA8" i="6935"/>
  <c r="AA30" i="6935"/>
  <c r="Z14" i="6935"/>
  <c r="R14" i="6935"/>
  <c r="R10" i="6935"/>
  <c r="Z10" i="6935"/>
  <c r="Z6" i="6935"/>
  <c r="R6" i="6935"/>
  <c r="T6" i="6935" s="1"/>
  <c r="AA6" i="6935" s="1"/>
  <c r="S36" i="6937"/>
  <c r="R32" i="6937"/>
  <c r="Z32" i="6937"/>
  <c r="Z17" i="6936"/>
  <c r="Z21" i="6936"/>
  <c r="Z33" i="6936"/>
  <c r="AA14" i="6937"/>
  <c r="Z13" i="6935"/>
  <c r="AA9" i="6935"/>
  <c r="AA32" i="6935"/>
  <c r="AA28" i="6935"/>
  <c r="Z24" i="6935"/>
  <c r="Z20" i="6935"/>
  <c r="Z7" i="6936"/>
  <c r="Z15" i="6936"/>
  <c r="Z23" i="6936"/>
  <c r="Z12" i="6942"/>
  <c r="Z20" i="6942"/>
  <c r="Z28" i="6942"/>
  <c r="Y13" i="6942"/>
  <c r="Y33" i="6942"/>
  <c r="Y11" i="6942"/>
  <c r="Y31" i="6942"/>
  <c r="Y27" i="6937"/>
  <c r="AA7" i="6942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Z12" i="6935"/>
  <c r="R18" i="6935"/>
  <c r="R20" i="6935"/>
  <c r="R22" i="6935"/>
  <c r="R24" i="6935"/>
  <c r="Z26" i="6935"/>
  <c r="AN36" i="6935" l="1"/>
  <c r="AN37" i="6935" s="1"/>
  <c r="AJ36" i="6942"/>
  <c r="AN36" i="6942"/>
  <c r="AN37" i="6942" s="1"/>
  <c r="Y27" i="6935"/>
  <c r="T19" i="6942"/>
  <c r="AA19" i="6942" s="1"/>
  <c r="Y19" i="6942"/>
  <c r="T9" i="6936"/>
  <c r="AA9" i="6936" s="1"/>
  <c r="Y9" i="6936"/>
  <c r="Z36" i="6937"/>
  <c r="Z36" i="6936"/>
  <c r="Z36" i="6942"/>
  <c r="T17" i="6942"/>
  <c r="AA17" i="6942" s="1"/>
  <c r="Y17" i="6942"/>
  <c r="T10" i="6935"/>
  <c r="AA10" i="6935" s="1"/>
  <c r="Y10" i="6935"/>
  <c r="T28" i="6936"/>
  <c r="AA28" i="6936" s="1"/>
  <c r="Y28" i="6936"/>
  <c r="T23" i="6937"/>
  <c r="AA23" i="6937" s="1"/>
  <c r="Y23" i="6937"/>
  <c r="AJ36" i="6937"/>
  <c r="AO4" i="6936"/>
  <c r="AN36" i="6936"/>
  <c r="AN37" i="6936" s="1"/>
  <c r="AA28" i="6937"/>
  <c r="R36" i="6942"/>
  <c r="T5" i="6942"/>
  <c r="Y5" i="6942"/>
  <c r="R36" i="6937"/>
  <c r="W36" i="6937"/>
  <c r="T32" i="6937"/>
  <c r="AA32" i="6937" s="1"/>
  <c r="Y32" i="6937"/>
  <c r="Y6" i="6935"/>
  <c r="R36" i="6936"/>
  <c r="T12" i="6936"/>
  <c r="AA12" i="6936" s="1"/>
  <c r="Y12" i="6936"/>
  <c r="T4" i="6936"/>
  <c r="Y4" i="6936"/>
  <c r="Y36" i="6936" s="1"/>
  <c r="T11" i="6935"/>
  <c r="AA11" i="6935" s="1"/>
  <c r="Y11" i="6935"/>
  <c r="T19" i="6935"/>
  <c r="AA19" i="6935" s="1"/>
  <c r="Y19" i="6935"/>
  <c r="AN36" i="6937"/>
  <c r="AN37" i="6937" s="1"/>
  <c r="T14" i="6935"/>
  <c r="AA14" i="6935" s="1"/>
  <c r="Y14" i="6935"/>
  <c r="Y15" i="6937"/>
  <c r="T21" i="6942"/>
  <c r="AA21" i="6942" s="1"/>
  <c r="Y21" i="6942"/>
  <c r="T31" i="6937"/>
  <c r="AA31" i="6937" s="1"/>
  <c r="Y31" i="6937"/>
  <c r="Y19" i="6937"/>
  <c r="T19" i="6937"/>
  <c r="AA19" i="6937" s="1"/>
  <c r="T7" i="6935"/>
  <c r="AA7" i="6935" s="1"/>
  <c r="Y7" i="6935"/>
  <c r="T15" i="6935"/>
  <c r="AA15" i="6935" s="1"/>
  <c r="Y15" i="6935"/>
  <c r="T23" i="6935"/>
  <c r="AA23" i="6935" s="1"/>
  <c r="Y23" i="6935"/>
  <c r="AJ36" i="6936"/>
  <c r="W36" i="6942"/>
  <c r="W36" i="6936"/>
  <c r="AA26" i="6936"/>
  <c r="T24" i="6935"/>
  <c r="AA24" i="6935" s="1"/>
  <c r="Y24" i="6935"/>
  <c r="T20" i="6935"/>
  <c r="AA20" i="6935" s="1"/>
  <c r="Y20" i="6935"/>
  <c r="AA4" i="6937"/>
  <c r="Z36" i="6935"/>
  <c r="T22" i="6935"/>
  <c r="AA22" i="6935" s="1"/>
  <c r="Y22" i="6935"/>
  <c r="T18" i="6935"/>
  <c r="Y18" i="6935"/>
  <c r="R36" i="6935"/>
  <c r="Y36" i="6937" l="1"/>
  <c r="AA36" i="6937"/>
  <c r="Y36" i="6935"/>
  <c r="AA4" i="6936"/>
  <c r="AA36" i="6936" s="1"/>
  <c r="T36" i="6936"/>
  <c r="T36" i="6937"/>
  <c r="Y36" i="6942"/>
  <c r="AA5" i="6942"/>
  <c r="AA36" i="6942" s="1"/>
  <c r="T36" i="6942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<sst xmlns="http://schemas.openxmlformats.org/spreadsheetml/2006/main" count="299" uniqueCount="77">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</sst>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pane="bottomLeft" activeCell="G14" sqref="G1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20131101</v>
      </c>
      <c r="B6" s="22">
        <v>102914</v>
      </c>
      <c r="C6" s="23">
        <v>55.423545837402301</v>
      </c>
      <c r="D6" s="23">
        <v>27.1402567227681</v>
      </c>
      <c r="E6" s="24">
        <v>3669.8267978496001</v>
      </c>
      <c r="F6" s="25">
        <v>3.5659160054499997E-2</v>
      </c>
      <c r="G6" s="21"/>
    </row>
    <row r="7" spans="1:8" x14ac:dyDescent="0.2">
      <c r="A7" s="21">
        <v>20131102</v>
      </c>
      <c r="B7" s="22">
        <v>111020</v>
      </c>
      <c r="C7" s="23">
        <v>55.946610132853202</v>
      </c>
      <c r="D7" s="23">
        <v>26.752592086791999</v>
      </c>
      <c r="E7" s="24">
        <v>3927.7974511871998</v>
      </c>
      <c r="F7" s="25">
        <v>3.5379187994799999E-2</v>
      </c>
      <c r="G7" s="21"/>
    </row>
    <row r="8" spans="1:8" x14ac:dyDescent="0.2">
      <c r="A8" s="21">
        <v>20131103</v>
      </c>
      <c r="B8" s="22">
        <v>103344</v>
      </c>
      <c r="C8" s="23">
        <v>57.153510093689</v>
      </c>
      <c r="D8" s="23">
        <v>26.974567174911499</v>
      </c>
      <c r="E8" s="24">
        <v>3772.3713772032002</v>
      </c>
      <c r="F8" s="25">
        <v>3.6503051722400003E-2</v>
      </c>
      <c r="G8" s="21"/>
    </row>
    <row r="9" spans="1:8" x14ac:dyDescent="0.2">
      <c r="A9" s="21">
        <v>20131104</v>
      </c>
      <c r="B9" s="22">
        <v>121281</v>
      </c>
      <c r="C9" s="23">
        <v>58.2168491681417</v>
      </c>
      <c r="D9" s="23">
        <v>27.005529165267902</v>
      </c>
      <c r="E9" s="24">
        <v>4427.3993856768002</v>
      </c>
      <c r="F9" s="25">
        <v>3.6505300794699998E-2</v>
      </c>
      <c r="G9" s="21"/>
    </row>
    <row r="10" spans="1:8" x14ac:dyDescent="0.2">
      <c r="A10" s="21">
        <v>20131105</v>
      </c>
      <c r="B10" s="22">
        <v>120308</v>
      </c>
      <c r="C10" s="23">
        <v>59.031189441680901</v>
      </c>
      <c r="D10" s="23">
        <v>26.9457895755768</v>
      </c>
      <c r="E10" s="24">
        <v>4360.3685167104004</v>
      </c>
      <c r="F10" s="25">
        <v>3.6243379631499997E-2</v>
      </c>
      <c r="G10" s="21"/>
    </row>
    <row r="11" spans="1:8" x14ac:dyDescent="0.2">
      <c r="A11" s="21">
        <v>20131106</v>
      </c>
      <c r="B11" s="22">
        <v>111629</v>
      </c>
      <c r="C11" s="23">
        <v>58.422518253326402</v>
      </c>
      <c r="D11" s="23">
        <v>26.890199025472</v>
      </c>
      <c r="E11" s="24">
        <v>3916.7785974528001</v>
      </c>
      <c r="F11" s="25">
        <v>3.5087464704099999E-2</v>
      </c>
      <c r="G11" s="21"/>
    </row>
    <row r="12" spans="1:8" x14ac:dyDescent="0.2">
      <c r="A12" s="21">
        <v>20131107</v>
      </c>
      <c r="B12" s="22">
        <v>87558</v>
      </c>
      <c r="C12" s="23">
        <v>57.636454582214398</v>
      </c>
      <c r="D12" s="23">
        <v>27.034970362981198</v>
      </c>
      <c r="E12" s="24">
        <v>3094.4670284735998</v>
      </c>
      <c r="F12" s="25">
        <v>3.5341910830200003E-2</v>
      </c>
      <c r="G12" s="21"/>
    </row>
    <row r="13" spans="1:8" x14ac:dyDescent="0.2">
      <c r="A13" s="21">
        <v>20131108</v>
      </c>
      <c r="B13" s="22">
        <v>121219</v>
      </c>
      <c r="C13" s="23">
        <v>56.8985919952393</v>
      </c>
      <c r="D13" s="23">
        <v>26.827164576603799</v>
      </c>
      <c r="E13" s="24">
        <v>4278.8818750104001</v>
      </c>
      <c r="F13" s="25">
        <v>3.5298772263499999E-2</v>
      </c>
      <c r="G13" s="21"/>
    </row>
    <row r="14" spans="1:8" x14ac:dyDescent="0.2">
      <c r="A14" s="21">
        <v>20131109</v>
      </c>
      <c r="B14" s="22">
        <v>119235</v>
      </c>
      <c r="C14" s="23">
        <v>57.032409350077302</v>
      </c>
      <c r="D14" s="23">
        <v>26.921806653340699</v>
      </c>
      <c r="E14" s="24">
        <v>4258.4710491648002</v>
      </c>
      <c r="F14" s="25">
        <v>3.5714941495100003E-2</v>
      </c>
      <c r="G14" s="21"/>
    </row>
    <row r="15" spans="1:8" x14ac:dyDescent="0.2">
      <c r="A15" s="21">
        <v>20131110</v>
      </c>
      <c r="B15" s="22">
        <v>103637</v>
      </c>
      <c r="C15" s="23">
        <v>57.325898329416901</v>
      </c>
      <c r="D15" s="23">
        <v>26.710068782170602</v>
      </c>
      <c r="E15" s="24">
        <v>3670.4937383423999</v>
      </c>
      <c r="F15" s="25">
        <v>3.5416827371900002E-2</v>
      </c>
      <c r="G15" s="21"/>
    </row>
    <row r="16" spans="1:8" x14ac:dyDescent="0.2">
      <c r="A16" s="21">
        <v>20131111</v>
      </c>
      <c r="B16" s="22">
        <v>110796</v>
      </c>
      <c r="C16" s="23">
        <v>56.934646765391001</v>
      </c>
      <c r="D16" s="23">
        <v>26.723520596822102</v>
      </c>
      <c r="E16" s="24">
        <v>3893.5959174144</v>
      </c>
      <c r="F16" s="25">
        <v>3.51420260426E-2</v>
      </c>
      <c r="G16" s="21"/>
    </row>
    <row r="17" spans="1:7" x14ac:dyDescent="0.2">
      <c r="A17" s="21">
        <v>20131112</v>
      </c>
      <c r="B17" s="22">
        <v>111266</v>
      </c>
      <c r="C17" s="23">
        <v>56.454782803853398</v>
      </c>
      <c r="D17" s="23">
        <v>26.8723964691162</v>
      </c>
      <c r="E17" s="24">
        <v>3848.3830326528</v>
      </c>
      <c r="F17" s="25">
        <v>3.4587232691499999E-2</v>
      </c>
      <c r="G17" s="21"/>
    </row>
    <row r="18" spans="1:7" x14ac:dyDescent="0.2">
      <c r="A18" s="21">
        <v>20131113</v>
      </c>
      <c r="B18" s="22">
        <v>121702</v>
      </c>
      <c r="C18" s="23">
        <v>55.604746341705301</v>
      </c>
      <c r="D18" s="23">
        <v>26.453668594360401</v>
      </c>
      <c r="E18" s="24">
        <v>4192.4554624512002</v>
      </c>
      <c r="F18" s="25">
        <v>3.44485338158E-2</v>
      </c>
      <c r="G18" s="21"/>
    </row>
    <row r="19" spans="1:7" x14ac:dyDescent="0.2">
      <c r="A19" s="21">
        <v>20131114</v>
      </c>
      <c r="B19" s="22">
        <v>135441</v>
      </c>
      <c r="C19" s="23">
        <v>54.873577435811399</v>
      </c>
      <c r="D19" s="23">
        <v>26.614990154902099</v>
      </c>
      <c r="E19" s="24">
        <v>4677.8005725696003</v>
      </c>
      <c r="F19" s="25">
        <v>3.4537551941900002E-2</v>
      </c>
      <c r="G19" s="21"/>
    </row>
    <row r="20" spans="1:7" x14ac:dyDescent="0.2">
      <c r="A20" s="21">
        <v>20131115</v>
      </c>
      <c r="B20" s="22">
        <v>132253</v>
      </c>
      <c r="C20" s="23">
        <v>53.609685897827099</v>
      </c>
      <c r="D20" s="23">
        <v>26.583789507548001</v>
      </c>
      <c r="E20" s="24">
        <v>4602.9226355711999</v>
      </c>
      <c r="F20" s="25">
        <v>3.4803918516600002E-2</v>
      </c>
      <c r="G20" s="21"/>
    </row>
    <row r="21" spans="1:7" x14ac:dyDescent="0.2">
      <c r="A21" s="21">
        <v>20131116</v>
      </c>
      <c r="B21" s="22">
        <v>128090</v>
      </c>
      <c r="C21" s="23">
        <v>52.504804611206097</v>
      </c>
      <c r="D21" s="23">
        <v>26.585481882095301</v>
      </c>
      <c r="E21" s="24">
        <v>4469.2585431551997</v>
      </c>
      <c r="F21" s="25">
        <v>3.4891549247799997E-2</v>
      </c>
      <c r="G21" s="21"/>
    </row>
    <row r="22" spans="1:7" x14ac:dyDescent="0.2">
      <c r="A22" s="21">
        <v>20131117</v>
      </c>
      <c r="B22" s="22">
        <v>113521</v>
      </c>
      <c r="C22" s="23">
        <v>52.946493943532303</v>
      </c>
      <c r="D22" s="23">
        <v>26.717101971308399</v>
      </c>
      <c r="E22" s="24">
        <v>3988.0774568448001</v>
      </c>
      <c r="F22" s="25">
        <v>3.5130746353899997E-2</v>
      </c>
      <c r="G22" s="21"/>
    </row>
    <row r="23" spans="1:7" x14ac:dyDescent="0.2">
      <c r="A23" s="21">
        <v>20131118</v>
      </c>
      <c r="B23" s="22">
        <v>90561</v>
      </c>
      <c r="C23" s="23">
        <v>53.794585386911997</v>
      </c>
      <c r="D23" s="23">
        <v>26.793967405955001</v>
      </c>
      <c r="E23" s="24">
        <v>3175.96580352</v>
      </c>
      <c r="F23" s="25">
        <v>3.5069906510700001E-2</v>
      </c>
      <c r="G23" s="21"/>
    </row>
    <row r="24" spans="1:7" x14ac:dyDescent="0.2">
      <c r="A24" s="21">
        <v>20131119</v>
      </c>
      <c r="B24" s="22">
        <v>125468</v>
      </c>
      <c r="C24" s="23">
        <v>54.015324274698898</v>
      </c>
      <c r="D24" s="23">
        <v>26.674593210220301</v>
      </c>
      <c r="E24" s="24">
        <v>4400.1118999296004</v>
      </c>
      <c r="F24" s="25">
        <v>3.50695946371E-2</v>
      </c>
      <c r="G24" s="21"/>
    </row>
    <row r="25" spans="1:7" x14ac:dyDescent="0.2">
      <c r="A25" s="21">
        <v>20131120</v>
      </c>
      <c r="B25" s="22">
        <v>129167</v>
      </c>
      <c r="C25" s="23">
        <v>54.0858710606893</v>
      </c>
      <c r="D25" s="23">
        <v>26.6827392578125</v>
      </c>
      <c r="E25" s="24">
        <v>4476.3245217792</v>
      </c>
      <c r="F25" s="25">
        <v>3.4655326219399998E-2</v>
      </c>
      <c r="G25" s="21"/>
    </row>
    <row r="26" spans="1:7" x14ac:dyDescent="0.2">
      <c r="A26" s="21">
        <v>20131121</v>
      </c>
      <c r="B26" s="22">
        <v>131145</v>
      </c>
      <c r="C26" s="23">
        <v>53.887392838796004</v>
      </c>
      <c r="D26" s="23">
        <v>26.663459539413498</v>
      </c>
      <c r="E26" s="24">
        <v>4542.6954170879999</v>
      </c>
      <c r="F26" s="25">
        <v>3.4638723680600003E-2</v>
      </c>
      <c r="G26" s="21"/>
    </row>
    <row r="27" spans="1:7" x14ac:dyDescent="0.2">
      <c r="A27" s="21">
        <v>20131122</v>
      </c>
      <c r="B27" s="22">
        <v>126180</v>
      </c>
      <c r="C27" s="23">
        <v>53.994198163350397</v>
      </c>
      <c r="D27" s="23">
        <v>26.654679616292299</v>
      </c>
      <c r="E27" s="24">
        <v>4354.1741963519999</v>
      </c>
      <c r="F27" s="25">
        <v>3.4507641435700002E-2</v>
      </c>
      <c r="G27" s="21"/>
    </row>
    <row r="28" spans="1:7" x14ac:dyDescent="0.2">
      <c r="A28" s="21">
        <v>20131123</v>
      </c>
      <c r="B28" s="22">
        <v>124122</v>
      </c>
      <c r="C28" s="23">
        <v>54.221689701080301</v>
      </c>
      <c r="D28" s="23">
        <v>26.636546611785899</v>
      </c>
      <c r="E28" s="24">
        <v>4265.1830589696001</v>
      </c>
      <c r="F28" s="25">
        <v>3.4362828982500003E-2</v>
      </c>
      <c r="G28" s="21"/>
    </row>
    <row r="29" spans="1:7" x14ac:dyDescent="0.2">
      <c r="A29" s="21">
        <v>20131124</v>
      </c>
      <c r="B29" s="22">
        <v>118288</v>
      </c>
      <c r="C29" s="23">
        <v>54.329624176025398</v>
      </c>
      <c r="D29" s="23">
        <v>26.5990928808848</v>
      </c>
      <c r="E29" s="24">
        <v>4082.5710542592001</v>
      </c>
      <c r="F29" s="25">
        <v>3.4513822655399998E-2</v>
      </c>
      <c r="G29" s="21"/>
    </row>
    <row r="30" spans="1:7" x14ac:dyDescent="0.2">
      <c r="A30" s="21">
        <v>20131125</v>
      </c>
      <c r="B30" s="22">
        <v>113420</v>
      </c>
      <c r="C30" s="23">
        <v>53.124647935231501</v>
      </c>
      <c r="D30" s="23">
        <v>26.5991829236348</v>
      </c>
      <c r="E30" s="24">
        <v>4030.8388194815998</v>
      </c>
      <c r="F30" s="25">
        <v>3.5539047958800002E-2</v>
      </c>
      <c r="G30" s="21"/>
    </row>
    <row r="31" spans="1:7" x14ac:dyDescent="0.2">
      <c r="A31" s="21">
        <v>20131126</v>
      </c>
      <c r="B31" s="22">
        <v>113420</v>
      </c>
      <c r="C31" s="23">
        <v>54.89</v>
      </c>
      <c r="D31" s="23">
        <v>24.1</v>
      </c>
      <c r="E31" s="24">
        <v>4030.8388194815998</v>
      </c>
      <c r="F31" s="25">
        <v>3.5539047958800002E-2</v>
      </c>
      <c r="G31" s="21"/>
    </row>
    <row r="32" spans="1:7" x14ac:dyDescent="0.2">
      <c r="A32" s="21">
        <v>20131127</v>
      </c>
      <c r="B32" s="22">
        <v>113420</v>
      </c>
      <c r="C32" s="23">
        <v>54.89</v>
      </c>
      <c r="D32" s="23">
        <v>24.1</v>
      </c>
      <c r="E32" s="24">
        <v>4030.8388194815998</v>
      </c>
      <c r="F32" s="25">
        <v>3.5539047958800002E-2</v>
      </c>
      <c r="G32" s="21"/>
    </row>
    <row r="33" spans="1:7" x14ac:dyDescent="0.2">
      <c r="A33" s="21">
        <v>20131128</v>
      </c>
      <c r="B33" s="22">
        <v>132336</v>
      </c>
      <c r="C33" s="23">
        <v>59.425276085069399</v>
      </c>
      <c r="D33" s="23">
        <v>26.583404947916701</v>
      </c>
      <c r="E33" s="24">
        <v>4608.1660000000002</v>
      </c>
      <c r="F33" s="25">
        <v>3.4821711401299998E-2</v>
      </c>
      <c r="G33" s="21"/>
    </row>
    <row r="34" spans="1:7" x14ac:dyDescent="0.2">
      <c r="A34" s="21">
        <v>20131129</v>
      </c>
      <c r="B34" s="22">
        <v>134600</v>
      </c>
      <c r="C34" s="23">
        <v>58.803929166666698</v>
      </c>
      <c r="D34" s="23">
        <v>26.036249999999999</v>
      </c>
      <c r="E34" s="24">
        <v>4687.0919999999996</v>
      </c>
      <c r="F34" s="25">
        <v>3.4822377414600002E-2</v>
      </c>
      <c r="G34" s="21"/>
    </row>
    <row r="35" spans="1:7" x14ac:dyDescent="0.2">
      <c r="A35" s="21">
        <v>20131130</v>
      </c>
      <c r="B35" s="22">
        <v>134601</v>
      </c>
      <c r="C35" s="23">
        <v>58.803929166666698</v>
      </c>
      <c r="D35" s="23">
        <v>26.036249999999999</v>
      </c>
      <c r="E35" s="24">
        <v>4688.0919999999996</v>
      </c>
      <c r="F35" s="25">
        <v>3.4829548071700002E-2</v>
      </c>
      <c r="G35" s="21"/>
    </row>
    <row r="36" spans="1:7" x14ac:dyDescent="0.2">
      <c r="A36" s="21"/>
      <c r="B36" s="22"/>
      <c r="C36" s="23"/>
      <c r="D36" s="23"/>
      <c r="E36" s="24"/>
      <c r="F36" s="25"/>
      <c r="G36" s="21"/>
    </row>
    <row r="37" spans="1:7" ht="12.75" customHeight="1" x14ac:dyDescent="0.2">
      <c r="A37" s="34" t="s">
        <v>23</v>
      </c>
      <c r="B37" s="27">
        <f>AVERAGE(B6:B36)</f>
        <v>118064.73333333334</v>
      </c>
      <c r="C37" s="28">
        <f>AVERAGE(C6:C36)</f>
        <v>55.809426097951814</v>
      </c>
      <c r="D37" s="28">
        <f>AVERAGE(D6:D36)</f>
        <v>26.530468656531756</v>
      </c>
      <c r="E37" s="27">
        <f>AVERAGE(E6:E36)</f>
        <v>4147.4080616024276</v>
      </c>
      <c r="F37" s="37">
        <f>E37/B37</f>
        <v>3.5128255021700756E-2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3541942</v>
      </c>
      <c r="C38" s="31" t="s">
        <v>25</v>
      </c>
      <c r="D38" s="31" t="s">
        <v>25</v>
      </c>
      <c r="E38" s="32">
        <f>SUM(E6:E36)</f>
        <v>124422.24184807282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-124422.24184807282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2013</v>
      </c>
      <c r="D3" s="54">
        <v>11</v>
      </c>
      <c r="E3" s="54">
        <v>1</v>
      </c>
      <c r="F3" s="55">
        <v>793166</v>
      </c>
      <c r="G3" s="54">
        <v>0</v>
      </c>
      <c r="H3" s="55">
        <v>630942</v>
      </c>
      <c r="I3" s="54">
        <v>0</v>
      </c>
      <c r="J3" s="54">
        <v>3</v>
      </c>
      <c r="K3" s="54">
        <v>0</v>
      </c>
      <c r="L3" s="55">
        <v>315.0428</v>
      </c>
      <c r="M3" s="55">
        <v>27</v>
      </c>
      <c r="N3" s="56">
        <v>0</v>
      </c>
      <c r="O3" s="57">
        <v>2480</v>
      </c>
      <c r="P3" s="58">
        <f>F4-F3</f>
        <v>2480</v>
      </c>
      <c r="Q3" s="38">
        <v>1</v>
      </c>
      <c r="R3" s="59">
        <f>S3/4.1868</f>
        <v>8517.0440562004387</v>
      </c>
      <c r="S3" s="73">
        <f>'Mérida oeste'!F6*1000000</f>
        <v>35659.160054499996</v>
      </c>
      <c r="T3" s="60">
        <f>R3*0.11237</f>
        <v>957.06024059524327</v>
      </c>
      <c r="U3" s="61"/>
      <c r="V3" s="60">
        <f>O3</f>
        <v>2480</v>
      </c>
      <c r="W3" s="62">
        <f>V3*35.31467</f>
        <v>87580.381599999993</v>
      </c>
      <c r="X3" s="61"/>
      <c r="Y3" s="63">
        <f>V3*R3/1000000</f>
        <v>21.122269259377088</v>
      </c>
      <c r="Z3" s="64">
        <f>S3*V3/1000000</f>
        <v>88.434716935159997</v>
      </c>
      <c r="AA3" s="65">
        <f>W3*T3/1000000</f>
        <v>83.819701085519213</v>
      </c>
      <c r="AE3" s="121" t="str">
        <f>RIGHT(F3,6)</f>
        <v>793166</v>
      </c>
      <c r="AF3" s="133"/>
      <c r="AG3" s="134"/>
      <c r="AH3" s="135"/>
      <c r="AI3" s="136">
        <f t="shared" ref="AI3:AI34" si="0">IFERROR(AE3*1,0)</f>
        <v>793166</v>
      </c>
      <c r="AJ3" s="137">
        <f>(AI3-AH3)</f>
        <v>793166</v>
      </c>
      <c r="AK3" s="122"/>
      <c r="AL3" s="138">
        <f>AH4-AH3</f>
        <v>0</v>
      </c>
      <c r="AM3" s="139">
        <f>AI4-AI3</f>
        <v>2480</v>
      </c>
      <c r="AN3" s="140">
        <f>(AM3-AL3)</f>
        <v>2480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2013</v>
      </c>
      <c r="D4" s="68">
        <v>11</v>
      </c>
      <c r="E4" s="68">
        <v>2</v>
      </c>
      <c r="F4" s="69">
        <v>795646</v>
      </c>
      <c r="G4" s="68">
        <v>0</v>
      </c>
      <c r="H4" s="69">
        <v>214266</v>
      </c>
      <c r="I4" s="68">
        <v>0</v>
      </c>
      <c r="J4" s="68">
        <v>2</v>
      </c>
      <c r="K4" s="68">
        <v>0</v>
      </c>
      <c r="L4" s="69">
        <v>314.91989999999998</v>
      </c>
      <c r="M4" s="69">
        <v>28.3</v>
      </c>
      <c r="N4" s="70">
        <v>0</v>
      </c>
      <c r="O4" s="71">
        <v>1027</v>
      </c>
      <c r="P4" s="58">
        <f t="shared" ref="P4:P33" si="2">F5-F4</f>
        <v>1027</v>
      </c>
      <c r="Q4" s="38">
        <v>2</v>
      </c>
      <c r="R4" s="72">
        <f t="shared" ref="R4:R33" si="3">S4/4.1868</f>
        <v>8450.1738785707457</v>
      </c>
      <c r="S4" s="73">
        <f>'Mérida oeste'!F7*1000000</f>
        <v>35379.187994799999</v>
      </c>
      <c r="T4" s="74">
        <f>R4*0.11237</f>
        <v>949.54603873499468</v>
      </c>
      <c r="U4" s="61"/>
      <c r="V4" s="74">
        <f t="shared" ref="V4:V33" si="4">O4</f>
        <v>1027</v>
      </c>
      <c r="W4" s="75">
        <f>V4*35.31467</f>
        <v>36268.166089999999</v>
      </c>
      <c r="X4" s="61"/>
      <c r="Y4" s="76">
        <f>V4*R4/1000000</f>
        <v>8.6783285732921573</v>
      </c>
      <c r="Z4" s="73">
        <f>S4*V4/1000000</f>
        <v>36.334426070659603</v>
      </c>
      <c r="AA4" s="74">
        <f>W4*T4/1000000</f>
        <v>34.43829344294236</v>
      </c>
      <c r="AE4" s="121" t="str">
        <f t="shared" ref="AE4:AE34" si="5">RIGHT(F4,6)</f>
        <v>795646</v>
      </c>
      <c r="AF4" s="142"/>
      <c r="AG4" s="143"/>
      <c r="AH4" s="144"/>
      <c r="AI4" s="145">
        <f t="shared" si="0"/>
        <v>795646</v>
      </c>
      <c r="AJ4" s="146">
        <f t="shared" ref="AJ4:AJ34" si="6">(AI4-AH4)</f>
        <v>795646</v>
      </c>
      <c r="AK4" s="122"/>
      <c r="AL4" s="138">
        <f t="shared" ref="AL4:AM33" si="7">AH5-AH4</f>
        <v>0</v>
      </c>
      <c r="AM4" s="147">
        <f t="shared" si="7"/>
        <v>1027</v>
      </c>
      <c r="AN4" s="148">
        <f t="shared" ref="AN4:AN33" si="8">(AM4-AL4)</f>
        <v>1027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2013</v>
      </c>
      <c r="D5" s="68">
        <v>11</v>
      </c>
      <c r="E5" s="68">
        <v>3</v>
      </c>
      <c r="F5" s="69">
        <v>796673</v>
      </c>
      <c r="G5" s="68">
        <v>0</v>
      </c>
      <c r="H5" s="69">
        <v>214311</v>
      </c>
      <c r="I5" s="68">
        <v>0</v>
      </c>
      <c r="J5" s="68">
        <v>2</v>
      </c>
      <c r="K5" s="68">
        <v>0</v>
      </c>
      <c r="L5" s="69">
        <v>314.7029</v>
      </c>
      <c r="M5" s="69">
        <v>25.1</v>
      </c>
      <c r="N5" s="70">
        <v>0</v>
      </c>
      <c r="O5" s="71">
        <v>289</v>
      </c>
      <c r="P5" s="58">
        <f t="shared" si="2"/>
        <v>289</v>
      </c>
      <c r="Q5" s="38">
        <v>3</v>
      </c>
      <c r="R5" s="72">
        <f t="shared" si="3"/>
        <v>8718.6041182764875</v>
      </c>
      <c r="S5" s="73">
        <f>'Mérida oeste'!F8*1000000</f>
        <v>36503.0517224</v>
      </c>
      <c r="T5" s="74">
        <f t="shared" ref="T5:T33" si="9">R5*0.11237</f>
        <v>979.70954477072883</v>
      </c>
      <c r="U5" s="61"/>
      <c r="V5" s="74">
        <f t="shared" si="4"/>
        <v>289</v>
      </c>
      <c r="W5" s="75">
        <f t="shared" ref="W5:W33" si="10">V5*35.31467</f>
        <v>10205.939630000001</v>
      </c>
      <c r="X5" s="61"/>
      <c r="Y5" s="76">
        <f t="shared" ref="Y5:Y33" si="11">V5*R5/1000000</f>
        <v>2.5196765901819047</v>
      </c>
      <c r="Z5" s="73">
        <f t="shared" ref="Z5:Z33" si="12">S5*V5/1000000</f>
        <v>10.5493819477736</v>
      </c>
      <c r="AA5" s="74">
        <f t="shared" ref="AA5:AA33" si="13">W5*T5/1000000</f>
        <v>9.998856468864842</v>
      </c>
      <c r="AE5" s="121" t="str">
        <f t="shared" si="5"/>
        <v>796673</v>
      </c>
      <c r="AF5" s="142"/>
      <c r="AG5" s="143"/>
      <c r="AH5" s="144"/>
      <c r="AI5" s="145">
        <f t="shared" si="0"/>
        <v>796673</v>
      </c>
      <c r="AJ5" s="146">
        <f t="shared" si="6"/>
        <v>796673</v>
      </c>
      <c r="AK5" s="122"/>
      <c r="AL5" s="138">
        <f t="shared" si="7"/>
        <v>0</v>
      </c>
      <c r="AM5" s="147">
        <f t="shared" si="7"/>
        <v>289</v>
      </c>
      <c r="AN5" s="148">
        <f t="shared" si="8"/>
        <v>289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2013</v>
      </c>
      <c r="D6" s="68">
        <v>11</v>
      </c>
      <c r="E6" s="68">
        <v>4</v>
      </c>
      <c r="F6" s="69">
        <v>796962</v>
      </c>
      <c r="G6" s="68">
        <v>0</v>
      </c>
      <c r="H6" s="69">
        <v>214324</v>
      </c>
      <c r="I6" s="68">
        <v>0</v>
      </c>
      <c r="J6" s="68">
        <v>2</v>
      </c>
      <c r="K6" s="68">
        <v>0</v>
      </c>
      <c r="L6" s="69">
        <v>314.75880000000001</v>
      </c>
      <c r="M6" s="69">
        <v>25</v>
      </c>
      <c r="N6" s="70">
        <v>0</v>
      </c>
      <c r="O6" s="71">
        <v>2447</v>
      </c>
      <c r="P6" s="58">
        <f t="shared" si="2"/>
        <v>2447</v>
      </c>
      <c r="Q6" s="38">
        <v>4</v>
      </c>
      <c r="R6" s="72">
        <f t="shared" si="3"/>
        <v>8719.1412999665627</v>
      </c>
      <c r="S6" s="73">
        <f>'Mérida oeste'!F9*1000000</f>
        <v>36505.300794700001</v>
      </c>
      <c r="T6" s="74">
        <f t="shared" si="9"/>
        <v>979.76990787724264</v>
      </c>
      <c r="U6" s="61"/>
      <c r="V6" s="74">
        <f t="shared" si="4"/>
        <v>2447</v>
      </c>
      <c r="W6" s="75">
        <f t="shared" si="10"/>
        <v>86414.997489999994</v>
      </c>
      <c r="X6" s="61"/>
      <c r="Y6" s="76">
        <f t="shared" si="11"/>
        <v>21.335738761018181</v>
      </c>
      <c r="Z6" s="73">
        <f t="shared" si="12"/>
        <v>89.328471044630902</v>
      </c>
      <c r="AA6" s="74">
        <f t="shared" si="13"/>
        <v>84.666814129989447</v>
      </c>
      <c r="AE6" s="121" t="str">
        <f t="shared" si="5"/>
        <v>796962</v>
      </c>
      <c r="AF6" s="142"/>
      <c r="AG6" s="143"/>
      <c r="AH6" s="144"/>
      <c r="AI6" s="145">
        <f t="shared" si="0"/>
        <v>796962</v>
      </c>
      <c r="AJ6" s="146">
        <f t="shared" si="6"/>
        <v>796962</v>
      </c>
      <c r="AK6" s="122"/>
      <c r="AL6" s="138">
        <f t="shared" si="7"/>
        <v>0</v>
      </c>
      <c r="AM6" s="147">
        <f t="shared" si="7"/>
        <v>2447</v>
      </c>
      <c r="AN6" s="148">
        <f t="shared" si="8"/>
        <v>2447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2013</v>
      </c>
      <c r="D7" s="68">
        <v>11</v>
      </c>
      <c r="E7" s="68">
        <v>5</v>
      </c>
      <c r="F7" s="69">
        <v>799409</v>
      </c>
      <c r="G7" s="68">
        <v>0</v>
      </c>
      <c r="H7" s="69">
        <v>214433</v>
      </c>
      <c r="I7" s="68">
        <v>0</v>
      </c>
      <c r="J7" s="68">
        <v>2</v>
      </c>
      <c r="K7" s="68">
        <v>0</v>
      </c>
      <c r="L7" s="69">
        <v>313.77420000000001</v>
      </c>
      <c r="M7" s="69">
        <v>26.6</v>
      </c>
      <c r="N7" s="70">
        <v>0</v>
      </c>
      <c r="O7" s="71">
        <v>2072</v>
      </c>
      <c r="P7" s="58">
        <f t="shared" si="2"/>
        <v>2072</v>
      </c>
      <c r="Q7" s="38">
        <v>5</v>
      </c>
      <c r="R7" s="72">
        <f t="shared" si="3"/>
        <v>8656.5825048963416</v>
      </c>
      <c r="S7" s="73">
        <f>'Mérida oeste'!F10*1000000</f>
        <v>36243.3796315</v>
      </c>
      <c r="T7" s="74">
        <f t="shared" si="9"/>
        <v>972.74017607520193</v>
      </c>
      <c r="U7" s="61"/>
      <c r="V7" s="74">
        <f t="shared" si="4"/>
        <v>2072</v>
      </c>
      <c r="W7" s="75">
        <f t="shared" si="10"/>
        <v>73171.996239999993</v>
      </c>
      <c r="X7" s="61"/>
      <c r="Y7" s="76">
        <f t="shared" si="11"/>
        <v>17.93643895014522</v>
      </c>
      <c r="Z7" s="73">
        <f t="shared" si="12"/>
        <v>75.096282596468001</v>
      </c>
      <c r="AA7" s="74">
        <f t="shared" si="13"/>
        <v>71.177340506271605</v>
      </c>
      <c r="AE7" s="121" t="str">
        <f t="shared" si="5"/>
        <v>799409</v>
      </c>
      <c r="AF7" s="142"/>
      <c r="AG7" s="143"/>
      <c r="AH7" s="144"/>
      <c r="AI7" s="145">
        <f t="shared" si="0"/>
        <v>799409</v>
      </c>
      <c r="AJ7" s="146">
        <f t="shared" si="6"/>
        <v>799409</v>
      </c>
      <c r="AK7" s="122"/>
      <c r="AL7" s="138">
        <f t="shared" si="7"/>
        <v>0</v>
      </c>
      <c r="AM7" s="147">
        <f t="shared" si="7"/>
        <v>2072</v>
      </c>
      <c r="AN7" s="148">
        <f t="shared" si="8"/>
        <v>2072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2013</v>
      </c>
      <c r="D8" s="68">
        <v>11</v>
      </c>
      <c r="E8" s="68">
        <v>6</v>
      </c>
      <c r="F8" s="69">
        <v>801481</v>
      </c>
      <c r="G8" s="68">
        <v>0</v>
      </c>
      <c r="H8" s="69">
        <v>214525</v>
      </c>
      <c r="I8" s="68">
        <v>0</v>
      </c>
      <c r="J8" s="68">
        <v>2</v>
      </c>
      <c r="K8" s="68">
        <v>0</v>
      </c>
      <c r="L8" s="69">
        <v>313.916</v>
      </c>
      <c r="M8" s="69">
        <v>26.5</v>
      </c>
      <c r="N8" s="70">
        <v>0</v>
      </c>
      <c r="O8" s="71">
        <v>1995</v>
      </c>
      <c r="P8" s="58">
        <f t="shared" si="2"/>
        <v>1995</v>
      </c>
      <c r="Q8" s="38">
        <v>6</v>
      </c>
      <c r="R8" s="72">
        <f t="shared" si="3"/>
        <v>8380.4969676363817</v>
      </c>
      <c r="S8" s="73">
        <f>'Mérida oeste'!F11*1000000</f>
        <v>35087.464704099999</v>
      </c>
      <c r="T8" s="74">
        <f t="shared" si="9"/>
        <v>941.71644425330021</v>
      </c>
      <c r="U8" s="61"/>
      <c r="V8" s="74">
        <f t="shared" si="4"/>
        <v>1995</v>
      </c>
      <c r="W8" s="75">
        <f t="shared" si="10"/>
        <v>70452.766650000005</v>
      </c>
      <c r="X8" s="61"/>
      <c r="Y8" s="76">
        <f t="shared" si="11"/>
        <v>16.719091450434583</v>
      </c>
      <c r="Z8" s="73">
        <f t="shared" si="12"/>
        <v>69.999492084679503</v>
      </c>
      <c r="AA8" s="74">
        <f t="shared" si="13"/>
        <v>66.346528897445495</v>
      </c>
      <c r="AE8" s="121" t="str">
        <f t="shared" si="5"/>
        <v>801481</v>
      </c>
      <c r="AF8" s="142"/>
      <c r="AG8" s="143"/>
      <c r="AH8" s="144"/>
      <c r="AI8" s="145">
        <f t="shared" si="0"/>
        <v>801481</v>
      </c>
      <c r="AJ8" s="146">
        <f t="shared" si="6"/>
        <v>801481</v>
      </c>
      <c r="AK8" s="122"/>
      <c r="AL8" s="138">
        <f t="shared" si="7"/>
        <v>0</v>
      </c>
      <c r="AM8" s="147">
        <f t="shared" si="7"/>
        <v>1995</v>
      </c>
      <c r="AN8" s="148">
        <f t="shared" si="8"/>
        <v>1995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2013</v>
      </c>
      <c r="D9" s="68">
        <v>11</v>
      </c>
      <c r="E9" s="68">
        <v>7</v>
      </c>
      <c r="F9" s="69">
        <v>803476</v>
      </c>
      <c r="G9" s="68">
        <v>0</v>
      </c>
      <c r="H9" s="69">
        <v>214615</v>
      </c>
      <c r="I9" s="68">
        <v>0</v>
      </c>
      <c r="J9" s="68">
        <v>2</v>
      </c>
      <c r="K9" s="68">
        <v>0</v>
      </c>
      <c r="L9" s="69">
        <v>310.27820000000003</v>
      </c>
      <c r="M9" s="69">
        <v>26.4</v>
      </c>
      <c r="N9" s="70">
        <v>0</v>
      </c>
      <c r="O9" s="71">
        <v>1834</v>
      </c>
      <c r="P9" s="58">
        <f t="shared" si="2"/>
        <v>1834</v>
      </c>
      <c r="Q9" s="38">
        <v>7</v>
      </c>
      <c r="R9" s="72">
        <f t="shared" si="3"/>
        <v>8441.2703807681301</v>
      </c>
      <c r="S9" s="73">
        <f>'Mérida oeste'!F12*1000000</f>
        <v>35341.910830200002</v>
      </c>
      <c r="T9" s="74">
        <f t="shared" si="9"/>
        <v>948.54555268691479</v>
      </c>
      <c r="U9" s="61"/>
      <c r="V9" s="74">
        <f t="shared" si="4"/>
        <v>1834</v>
      </c>
      <c r="W9" s="75">
        <f t="shared" si="10"/>
        <v>64767.104780000001</v>
      </c>
      <c r="X9" s="61"/>
      <c r="Y9" s="76">
        <f t="shared" si="11"/>
        <v>15.48128987832875</v>
      </c>
      <c r="Z9" s="73">
        <f t="shared" si="12"/>
        <v>64.817064462586799</v>
      </c>
      <c r="AA9" s="74">
        <f t="shared" si="13"/>
        <v>61.434549199476422</v>
      </c>
      <c r="AE9" s="121" t="str">
        <f t="shared" si="5"/>
        <v>803476</v>
      </c>
      <c r="AF9" s="142"/>
      <c r="AG9" s="143"/>
      <c r="AH9" s="144"/>
      <c r="AI9" s="145">
        <f t="shared" si="0"/>
        <v>803476</v>
      </c>
      <c r="AJ9" s="146">
        <f t="shared" si="6"/>
        <v>803476</v>
      </c>
      <c r="AK9" s="122"/>
      <c r="AL9" s="138">
        <f t="shared" si="7"/>
        <v>0</v>
      </c>
      <c r="AM9" s="147">
        <f t="shared" si="7"/>
        <v>1834</v>
      </c>
      <c r="AN9" s="148">
        <f t="shared" si="8"/>
        <v>1834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2013</v>
      </c>
      <c r="D10" s="68">
        <v>11</v>
      </c>
      <c r="E10" s="68">
        <v>8</v>
      </c>
      <c r="F10" s="69">
        <v>805310</v>
      </c>
      <c r="G10" s="68">
        <v>0</v>
      </c>
      <c r="H10" s="69">
        <v>214697</v>
      </c>
      <c r="I10" s="68">
        <v>0</v>
      </c>
      <c r="J10" s="68">
        <v>2</v>
      </c>
      <c r="K10" s="68">
        <v>0</v>
      </c>
      <c r="L10" s="69">
        <v>312.61540000000002</v>
      </c>
      <c r="M10" s="69">
        <v>26.8</v>
      </c>
      <c r="N10" s="70">
        <v>0</v>
      </c>
      <c r="O10" s="71">
        <v>1830</v>
      </c>
      <c r="P10" s="58">
        <f t="shared" si="2"/>
        <v>1830</v>
      </c>
      <c r="Q10" s="38">
        <v>8</v>
      </c>
      <c r="R10" s="72">
        <f t="shared" si="3"/>
        <v>8430.9669111254407</v>
      </c>
      <c r="S10" s="73">
        <f>'Mérida oeste'!F13*1000000</f>
        <v>35298.772263499995</v>
      </c>
      <c r="T10" s="74">
        <f t="shared" si="9"/>
        <v>947.38775180316577</v>
      </c>
      <c r="U10" s="61"/>
      <c r="V10" s="74">
        <f t="shared" si="4"/>
        <v>1830</v>
      </c>
      <c r="W10" s="75">
        <f t="shared" si="10"/>
        <v>64625.846100000002</v>
      </c>
      <c r="X10" s="61"/>
      <c r="Y10" s="76">
        <f t="shared" si="11"/>
        <v>15.428669447359557</v>
      </c>
      <c r="Z10" s="73">
        <f t="shared" si="12"/>
        <v>64.596753242204997</v>
      </c>
      <c r="AA10" s="74">
        <f t="shared" si="13"/>
        <v>61.225735045056389</v>
      </c>
      <c r="AE10" s="121" t="str">
        <f t="shared" si="5"/>
        <v>805310</v>
      </c>
      <c r="AF10" s="142"/>
      <c r="AG10" s="143"/>
      <c r="AH10" s="144"/>
      <c r="AI10" s="145">
        <f t="shared" si="0"/>
        <v>805310</v>
      </c>
      <c r="AJ10" s="146">
        <f t="shared" si="6"/>
        <v>805310</v>
      </c>
      <c r="AK10" s="122"/>
      <c r="AL10" s="138">
        <f t="shared" si="7"/>
        <v>0</v>
      </c>
      <c r="AM10" s="147">
        <f t="shared" si="7"/>
        <v>1830</v>
      </c>
      <c r="AN10" s="148">
        <f t="shared" si="8"/>
        <v>1830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2013</v>
      </c>
      <c r="D11" s="68">
        <v>11</v>
      </c>
      <c r="E11" s="68">
        <v>9</v>
      </c>
      <c r="F11" s="69">
        <v>807140</v>
      </c>
      <c r="G11" s="68">
        <v>0</v>
      </c>
      <c r="H11" s="69">
        <v>214779</v>
      </c>
      <c r="I11" s="68">
        <v>0</v>
      </c>
      <c r="J11" s="68">
        <v>2</v>
      </c>
      <c r="K11" s="68">
        <v>0</v>
      </c>
      <c r="L11" s="69">
        <v>312.05709999999999</v>
      </c>
      <c r="M11" s="69">
        <v>26.6</v>
      </c>
      <c r="N11" s="70">
        <v>0</v>
      </c>
      <c r="O11" s="71">
        <v>1194</v>
      </c>
      <c r="P11" s="58">
        <f t="shared" si="2"/>
        <v>1194</v>
      </c>
      <c r="Q11" s="38">
        <v>9</v>
      </c>
      <c r="R11" s="77">
        <f t="shared" si="3"/>
        <v>8530.3672243957208</v>
      </c>
      <c r="S11" s="73">
        <f>'Mérida oeste'!F14*1000000</f>
        <v>35714.9414951</v>
      </c>
      <c r="T11" s="74">
        <f t="shared" si="9"/>
        <v>958.55736500534715</v>
      </c>
      <c r="V11" s="78">
        <f t="shared" si="4"/>
        <v>1194</v>
      </c>
      <c r="W11" s="79">
        <f t="shared" si="10"/>
        <v>42165.715980000001</v>
      </c>
      <c r="Y11" s="76">
        <f t="shared" si="11"/>
        <v>10.185258465928491</v>
      </c>
      <c r="Z11" s="73">
        <f t="shared" si="12"/>
        <v>42.643640145149405</v>
      </c>
      <c r="AA11" s="74">
        <f t="shared" si="13"/>
        <v>40.418257603352657</v>
      </c>
      <c r="AE11" s="121" t="str">
        <f t="shared" si="5"/>
        <v>807140</v>
      </c>
      <c r="AF11" s="142"/>
      <c r="AG11" s="143"/>
      <c r="AH11" s="144"/>
      <c r="AI11" s="145">
        <f t="shared" si="0"/>
        <v>807140</v>
      </c>
      <c r="AJ11" s="146">
        <f t="shared" si="6"/>
        <v>807140</v>
      </c>
      <c r="AK11" s="122"/>
      <c r="AL11" s="138">
        <f t="shared" si="7"/>
        <v>0</v>
      </c>
      <c r="AM11" s="147">
        <f t="shared" si="7"/>
        <v>1194</v>
      </c>
      <c r="AN11" s="148">
        <f t="shared" si="8"/>
        <v>1194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2013</v>
      </c>
      <c r="D12" s="68">
        <v>11</v>
      </c>
      <c r="E12" s="68">
        <v>10</v>
      </c>
      <c r="F12" s="69">
        <v>808334</v>
      </c>
      <c r="G12" s="68">
        <v>0</v>
      </c>
      <c r="H12" s="69">
        <v>214833</v>
      </c>
      <c r="I12" s="68">
        <v>0</v>
      </c>
      <c r="J12" s="68">
        <v>2</v>
      </c>
      <c r="K12" s="68">
        <v>0</v>
      </c>
      <c r="L12" s="69">
        <v>312.1798</v>
      </c>
      <c r="M12" s="69">
        <v>26.8</v>
      </c>
      <c r="N12" s="70">
        <v>0</v>
      </c>
      <c r="O12" s="71">
        <v>351</v>
      </c>
      <c r="P12" s="58">
        <f t="shared" si="2"/>
        <v>351</v>
      </c>
      <c r="Q12" s="38">
        <v>10</v>
      </c>
      <c r="R12" s="77">
        <f t="shared" si="3"/>
        <v>8459.1638893426953</v>
      </c>
      <c r="S12" s="73">
        <f>'Mérida oeste'!F15*1000000</f>
        <v>35416.827371899999</v>
      </c>
      <c r="T12" s="74">
        <f t="shared" si="9"/>
        <v>950.55624624543862</v>
      </c>
      <c r="V12" s="78">
        <f t="shared" si="4"/>
        <v>351</v>
      </c>
      <c r="W12" s="79">
        <f t="shared" si="10"/>
        <v>12395.44917</v>
      </c>
      <c r="Y12" s="76">
        <f t="shared" si="11"/>
        <v>2.9691665251592858</v>
      </c>
      <c r="Z12" s="73">
        <f t="shared" si="12"/>
        <v>12.4313064075369</v>
      </c>
      <c r="AA12" s="74">
        <f t="shared" si="13"/>
        <v>11.782571633561338</v>
      </c>
      <c r="AE12" s="121" t="str">
        <f t="shared" si="5"/>
        <v>808334</v>
      </c>
      <c r="AF12" s="142"/>
      <c r="AG12" s="143"/>
      <c r="AH12" s="144"/>
      <c r="AI12" s="145">
        <f t="shared" si="0"/>
        <v>808334</v>
      </c>
      <c r="AJ12" s="146">
        <f t="shared" si="6"/>
        <v>808334</v>
      </c>
      <c r="AK12" s="122"/>
      <c r="AL12" s="138">
        <f t="shared" si="7"/>
        <v>0</v>
      </c>
      <c r="AM12" s="147">
        <f t="shared" si="7"/>
        <v>351</v>
      </c>
      <c r="AN12" s="148">
        <f t="shared" si="8"/>
        <v>351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2013</v>
      </c>
      <c r="D13" s="68">
        <v>11</v>
      </c>
      <c r="E13" s="68">
        <v>11</v>
      </c>
      <c r="F13" s="69">
        <v>808685</v>
      </c>
      <c r="G13" s="68">
        <v>0</v>
      </c>
      <c r="H13" s="69">
        <v>214849</v>
      </c>
      <c r="I13" s="68">
        <v>0</v>
      </c>
      <c r="J13" s="68">
        <v>2</v>
      </c>
      <c r="K13" s="68">
        <v>0</v>
      </c>
      <c r="L13" s="69">
        <v>313.41149999999999</v>
      </c>
      <c r="M13" s="69">
        <v>25.2</v>
      </c>
      <c r="N13" s="70">
        <v>0</v>
      </c>
      <c r="O13" s="71">
        <v>2620</v>
      </c>
      <c r="P13" s="58">
        <f t="shared" si="2"/>
        <v>2620</v>
      </c>
      <c r="Q13" s="38">
        <v>11</v>
      </c>
      <c r="R13" s="77">
        <f t="shared" si="3"/>
        <v>8393.5287194516113</v>
      </c>
      <c r="S13" s="73">
        <f>'Mérida oeste'!F16*1000000</f>
        <v>35142.026042600002</v>
      </c>
      <c r="T13" s="74">
        <f t="shared" si="9"/>
        <v>943.18082220477754</v>
      </c>
      <c r="V13" s="78">
        <f t="shared" si="4"/>
        <v>2620</v>
      </c>
      <c r="W13" s="79">
        <f t="shared" si="10"/>
        <v>92524.435400000002</v>
      </c>
      <c r="Y13" s="76">
        <f t="shared" si="11"/>
        <v>21.991045244963221</v>
      </c>
      <c r="Z13" s="73">
        <f t="shared" si="12"/>
        <v>92.072108231612006</v>
      </c>
      <c r="AA13" s="74">
        <f t="shared" si="13"/>
        <v>87.267273054604829</v>
      </c>
      <c r="AE13" s="121" t="str">
        <f t="shared" si="5"/>
        <v>808685</v>
      </c>
      <c r="AF13" s="142"/>
      <c r="AG13" s="143"/>
      <c r="AH13" s="144"/>
      <c r="AI13" s="145">
        <f t="shared" si="0"/>
        <v>808685</v>
      </c>
      <c r="AJ13" s="146">
        <f t="shared" si="6"/>
        <v>808685</v>
      </c>
      <c r="AK13" s="122"/>
      <c r="AL13" s="138">
        <f t="shared" si="7"/>
        <v>0</v>
      </c>
      <c r="AM13" s="147">
        <f t="shared" si="7"/>
        <v>2620</v>
      </c>
      <c r="AN13" s="148">
        <f t="shared" si="8"/>
        <v>2620</v>
      </c>
      <c r="AO13" s="149">
        <f t="shared" si="1"/>
        <v>1</v>
      </c>
      <c r="AP13" s="122"/>
    </row>
    <row r="14" spans="1:42" x14ac:dyDescent="0.2">
      <c r="A14" s="66">
        <v>225</v>
      </c>
      <c r="B14" s="67">
        <v>0.375</v>
      </c>
      <c r="C14" s="68">
        <v>2013</v>
      </c>
      <c r="D14" s="68">
        <v>11</v>
      </c>
      <c r="E14" s="68">
        <v>12</v>
      </c>
      <c r="F14" s="69">
        <v>811305</v>
      </c>
      <c r="G14" s="68">
        <v>0</v>
      </c>
      <c r="H14" s="69">
        <v>214965</v>
      </c>
      <c r="I14" s="68">
        <v>0</v>
      </c>
      <c r="J14" s="68">
        <v>2</v>
      </c>
      <c r="K14" s="68">
        <v>0</v>
      </c>
      <c r="L14" s="69">
        <v>312.8954</v>
      </c>
      <c r="M14" s="69">
        <v>26</v>
      </c>
      <c r="N14" s="70">
        <v>0</v>
      </c>
      <c r="O14" s="71">
        <v>2868</v>
      </c>
      <c r="P14" s="58">
        <f t="shared" si="2"/>
        <v>2868</v>
      </c>
      <c r="Q14" s="38">
        <v>12</v>
      </c>
      <c r="R14" s="77">
        <f t="shared" si="3"/>
        <v>8261.018604065157</v>
      </c>
      <c r="S14" s="73">
        <f>'Mérida oeste'!F17*1000000</f>
        <v>34587.232691500001</v>
      </c>
      <c r="T14" s="74">
        <f t="shared" si="9"/>
        <v>928.29066053880172</v>
      </c>
      <c r="V14" s="78">
        <f t="shared" si="4"/>
        <v>2868</v>
      </c>
      <c r="W14" s="79">
        <f t="shared" si="10"/>
        <v>101282.47356</v>
      </c>
      <c r="Y14" s="76">
        <f t="shared" si="11"/>
        <v>23.692601356458869</v>
      </c>
      <c r="Z14" s="73">
        <f t="shared" si="12"/>
        <v>99.196183359222005</v>
      </c>
      <c r="AA14" s="74">
        <f t="shared" si="13"/>
        <v>94.019574282016109</v>
      </c>
      <c r="AE14" s="121" t="str">
        <f t="shared" si="5"/>
        <v>811305</v>
      </c>
      <c r="AF14" s="142"/>
      <c r="AG14" s="143"/>
      <c r="AH14" s="144"/>
      <c r="AI14" s="145">
        <f t="shared" si="0"/>
        <v>811305</v>
      </c>
      <c r="AJ14" s="146">
        <f t="shared" si="6"/>
        <v>811305</v>
      </c>
      <c r="AK14" s="122"/>
      <c r="AL14" s="138">
        <f t="shared" si="7"/>
        <v>0</v>
      </c>
      <c r="AM14" s="147">
        <f t="shared" si="7"/>
        <v>2868</v>
      </c>
      <c r="AN14" s="148">
        <f t="shared" si="8"/>
        <v>2868</v>
      </c>
      <c r="AO14" s="149">
        <f t="shared" si="1"/>
        <v>1</v>
      </c>
      <c r="AP14" s="122"/>
    </row>
    <row r="15" spans="1:42" x14ac:dyDescent="0.2">
      <c r="A15" s="66">
        <v>225</v>
      </c>
      <c r="B15" s="67">
        <v>0.375</v>
      </c>
      <c r="C15" s="68">
        <v>2013</v>
      </c>
      <c r="D15" s="68">
        <v>11</v>
      </c>
      <c r="E15" s="68">
        <v>13</v>
      </c>
      <c r="F15" s="69">
        <v>814173</v>
      </c>
      <c r="G15" s="68">
        <v>0</v>
      </c>
      <c r="H15" s="69">
        <v>215094</v>
      </c>
      <c r="I15" s="68">
        <v>0</v>
      </c>
      <c r="J15" s="68">
        <v>2</v>
      </c>
      <c r="K15" s="68">
        <v>0</v>
      </c>
      <c r="L15" s="69">
        <v>312.59480000000002</v>
      </c>
      <c r="M15" s="69">
        <v>26.7</v>
      </c>
      <c r="N15" s="70">
        <v>0</v>
      </c>
      <c r="O15" s="71">
        <v>3145</v>
      </c>
      <c r="P15" s="58">
        <f t="shared" si="2"/>
        <v>3145</v>
      </c>
      <c r="Q15" s="38">
        <v>13</v>
      </c>
      <c r="R15" s="77">
        <f t="shared" si="3"/>
        <v>8227.8909467373651</v>
      </c>
      <c r="S15" s="73">
        <f>'Mérida oeste'!F18*1000000</f>
        <v>34448.533815800001</v>
      </c>
      <c r="T15" s="74">
        <f t="shared" si="9"/>
        <v>924.56810568487765</v>
      </c>
      <c r="V15" s="78">
        <f t="shared" si="4"/>
        <v>3145</v>
      </c>
      <c r="W15" s="79">
        <f t="shared" si="10"/>
        <v>111064.63715</v>
      </c>
      <c r="Y15" s="76">
        <f t="shared" si="11"/>
        <v>25.876717027489015</v>
      </c>
      <c r="Z15" s="73">
        <f t="shared" si="12"/>
        <v>108.34063885069101</v>
      </c>
      <c r="AA15" s="74">
        <f t="shared" si="13"/>
        <v>102.68682117835378</v>
      </c>
      <c r="AE15" s="121" t="str">
        <f t="shared" si="5"/>
        <v>814173</v>
      </c>
      <c r="AF15" s="142"/>
      <c r="AG15" s="143"/>
      <c r="AH15" s="144"/>
      <c r="AI15" s="145">
        <f t="shared" si="0"/>
        <v>814173</v>
      </c>
      <c r="AJ15" s="146">
        <f t="shared" si="6"/>
        <v>814173</v>
      </c>
      <c r="AK15" s="122"/>
      <c r="AL15" s="138">
        <f t="shared" si="7"/>
        <v>0</v>
      </c>
      <c r="AM15" s="147">
        <f t="shared" si="7"/>
        <v>3145</v>
      </c>
      <c r="AN15" s="148">
        <f t="shared" si="8"/>
        <v>3145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2013</v>
      </c>
      <c r="D16" s="68">
        <v>11</v>
      </c>
      <c r="E16" s="68">
        <v>14</v>
      </c>
      <c r="F16" s="69">
        <v>817318</v>
      </c>
      <c r="G16" s="68">
        <v>0</v>
      </c>
      <c r="H16" s="69">
        <v>215233</v>
      </c>
      <c r="I16" s="68">
        <v>0</v>
      </c>
      <c r="J16" s="68">
        <v>2</v>
      </c>
      <c r="K16" s="68">
        <v>0</v>
      </c>
      <c r="L16" s="69">
        <v>312.37979999999999</v>
      </c>
      <c r="M16" s="69">
        <v>24.4</v>
      </c>
      <c r="N16" s="70">
        <v>0</v>
      </c>
      <c r="O16" s="71">
        <v>3249</v>
      </c>
      <c r="P16" s="58">
        <f t="shared" si="2"/>
        <v>3249</v>
      </c>
      <c r="Q16" s="38">
        <v>14</v>
      </c>
      <c r="R16" s="77">
        <f t="shared" si="3"/>
        <v>8249.152560881821</v>
      </c>
      <c r="S16" s="73">
        <f>'Mérida oeste'!F19*1000000</f>
        <v>34537.551941900005</v>
      </c>
      <c r="T16" s="74">
        <f t="shared" si="9"/>
        <v>926.95727326629026</v>
      </c>
      <c r="V16" s="78">
        <f t="shared" si="4"/>
        <v>3249</v>
      </c>
      <c r="W16" s="79">
        <f t="shared" si="10"/>
        <v>114737.36283</v>
      </c>
      <c r="Y16" s="76">
        <f t="shared" si="11"/>
        <v>26.801496670305035</v>
      </c>
      <c r="Z16" s="73">
        <f t="shared" si="12"/>
        <v>112.21250625923312</v>
      </c>
      <c r="AA16" s="74">
        <f t="shared" si="13"/>
        <v>106.35663299066179</v>
      </c>
      <c r="AE16" s="121" t="str">
        <f t="shared" si="5"/>
        <v>817318</v>
      </c>
      <c r="AF16" s="142"/>
      <c r="AG16" s="143"/>
      <c r="AH16" s="144"/>
      <c r="AI16" s="145">
        <f t="shared" si="0"/>
        <v>817318</v>
      </c>
      <c r="AJ16" s="146">
        <f t="shared" si="6"/>
        <v>817318</v>
      </c>
      <c r="AK16" s="122"/>
      <c r="AL16" s="138">
        <f t="shared" si="7"/>
        <v>0</v>
      </c>
      <c r="AM16" s="147">
        <f t="shared" si="7"/>
        <v>3249</v>
      </c>
      <c r="AN16" s="148">
        <f t="shared" si="8"/>
        <v>3249</v>
      </c>
      <c r="AO16" s="149">
        <f t="shared" si="1"/>
        <v>1</v>
      </c>
      <c r="AP16" s="122"/>
    </row>
    <row r="17" spans="1:42" x14ac:dyDescent="0.2">
      <c r="A17" s="66">
        <v>225</v>
      </c>
      <c r="B17" s="67">
        <v>0.375</v>
      </c>
      <c r="C17" s="68">
        <v>2013</v>
      </c>
      <c r="D17" s="68">
        <v>11</v>
      </c>
      <c r="E17" s="68">
        <v>15</v>
      </c>
      <c r="F17" s="69">
        <v>820567</v>
      </c>
      <c r="G17" s="68">
        <v>0</v>
      </c>
      <c r="H17" s="69">
        <v>215379</v>
      </c>
      <c r="I17" s="68">
        <v>0</v>
      </c>
      <c r="J17" s="68">
        <v>2</v>
      </c>
      <c r="K17" s="68">
        <v>0</v>
      </c>
      <c r="L17" s="69">
        <v>311.11720000000003</v>
      </c>
      <c r="M17" s="69">
        <v>26.1</v>
      </c>
      <c r="N17" s="70">
        <v>0</v>
      </c>
      <c r="O17" s="71">
        <v>2629</v>
      </c>
      <c r="P17" s="58">
        <f t="shared" si="2"/>
        <v>2629</v>
      </c>
      <c r="Q17" s="38">
        <v>15</v>
      </c>
      <c r="R17" s="77">
        <f t="shared" si="3"/>
        <v>8312.7731242476366</v>
      </c>
      <c r="S17" s="73">
        <f>'Mérida oeste'!F20*1000000</f>
        <v>34803.918516600002</v>
      </c>
      <c r="T17" s="74">
        <f t="shared" si="9"/>
        <v>934.10631597170686</v>
      </c>
      <c r="V17" s="78">
        <f t="shared" si="4"/>
        <v>2629</v>
      </c>
      <c r="W17" s="79">
        <f t="shared" si="10"/>
        <v>92842.267429999993</v>
      </c>
      <c r="Y17" s="76">
        <f t="shared" si="11"/>
        <v>21.854280543647036</v>
      </c>
      <c r="Z17" s="73">
        <f t="shared" si="12"/>
        <v>91.499501780141415</v>
      </c>
      <c r="AA17" s="74">
        <f t="shared" si="13"/>
        <v>86.72454839549728</v>
      </c>
      <c r="AE17" s="121" t="str">
        <f t="shared" si="5"/>
        <v>820567</v>
      </c>
      <c r="AF17" s="142"/>
      <c r="AG17" s="143"/>
      <c r="AH17" s="144"/>
      <c r="AI17" s="145">
        <f t="shared" si="0"/>
        <v>820567</v>
      </c>
      <c r="AJ17" s="146">
        <f t="shared" si="6"/>
        <v>820567</v>
      </c>
      <c r="AK17" s="122"/>
      <c r="AL17" s="138">
        <f t="shared" si="7"/>
        <v>0</v>
      </c>
      <c r="AM17" s="147">
        <f t="shared" si="7"/>
        <v>2629</v>
      </c>
      <c r="AN17" s="148">
        <f t="shared" si="8"/>
        <v>2629</v>
      </c>
      <c r="AO17" s="149">
        <f t="shared" si="1"/>
        <v>1</v>
      </c>
      <c r="AP17" s="122"/>
    </row>
    <row r="18" spans="1:42" x14ac:dyDescent="0.2">
      <c r="A18" s="66">
        <v>225</v>
      </c>
      <c r="B18" s="67">
        <v>0.375</v>
      </c>
      <c r="C18" s="68">
        <v>2013</v>
      </c>
      <c r="D18" s="68">
        <v>11</v>
      </c>
      <c r="E18" s="68">
        <v>16</v>
      </c>
      <c r="F18" s="69">
        <v>823196</v>
      </c>
      <c r="G18" s="68">
        <v>0</v>
      </c>
      <c r="H18" s="69">
        <v>215497</v>
      </c>
      <c r="I18" s="68">
        <v>0</v>
      </c>
      <c r="J18" s="68">
        <v>2</v>
      </c>
      <c r="K18" s="68">
        <v>0</v>
      </c>
      <c r="L18" s="69">
        <v>311.25170000000003</v>
      </c>
      <c r="M18" s="69">
        <v>26</v>
      </c>
      <c r="N18" s="70">
        <v>0</v>
      </c>
      <c r="O18" s="71">
        <v>1558</v>
      </c>
      <c r="P18" s="58">
        <f t="shared" si="2"/>
        <v>1558</v>
      </c>
      <c r="Q18" s="38">
        <v>16</v>
      </c>
      <c r="R18" s="77">
        <f t="shared" si="3"/>
        <v>8333.7033648132219</v>
      </c>
      <c r="S18" s="73">
        <f>'Mérida oeste'!F21*1000000</f>
        <v>34891.549247799994</v>
      </c>
      <c r="T18" s="74">
        <f t="shared" si="9"/>
        <v>936.45824710406168</v>
      </c>
      <c r="V18" s="78">
        <f t="shared" si="4"/>
        <v>1558</v>
      </c>
      <c r="W18" s="79">
        <f t="shared" si="10"/>
        <v>55020.255859999997</v>
      </c>
      <c r="Y18" s="76">
        <f t="shared" si="11"/>
        <v>12.983909842379001</v>
      </c>
      <c r="Z18" s="73">
        <f t="shared" si="12"/>
        <v>54.361033728072393</v>
      </c>
      <c r="AA18" s="74">
        <f t="shared" si="13"/>
        <v>51.524172357872573</v>
      </c>
      <c r="AE18" s="121" t="str">
        <f t="shared" si="5"/>
        <v>823196</v>
      </c>
      <c r="AF18" s="142"/>
      <c r="AG18" s="143"/>
      <c r="AH18" s="144"/>
      <c r="AI18" s="145">
        <f t="shared" si="0"/>
        <v>823196</v>
      </c>
      <c r="AJ18" s="146">
        <f t="shared" si="6"/>
        <v>823196</v>
      </c>
      <c r="AK18" s="122"/>
      <c r="AL18" s="138">
        <f t="shared" si="7"/>
        <v>0</v>
      </c>
      <c r="AM18" s="147">
        <f t="shared" si="7"/>
        <v>1558</v>
      </c>
      <c r="AN18" s="148">
        <f t="shared" si="8"/>
        <v>1558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2013</v>
      </c>
      <c r="D19" s="68">
        <v>11</v>
      </c>
      <c r="E19" s="68">
        <v>17</v>
      </c>
      <c r="F19" s="69">
        <v>824754</v>
      </c>
      <c r="G19" s="68">
        <v>0</v>
      </c>
      <c r="H19" s="69">
        <v>215567</v>
      </c>
      <c r="I19" s="68">
        <v>0</v>
      </c>
      <c r="J19" s="68">
        <v>2</v>
      </c>
      <c r="K19" s="68">
        <v>0</v>
      </c>
      <c r="L19" s="69">
        <v>311.66500000000002</v>
      </c>
      <c r="M19" s="69">
        <v>26</v>
      </c>
      <c r="N19" s="70">
        <v>0</v>
      </c>
      <c r="O19" s="71">
        <v>241</v>
      </c>
      <c r="P19" s="58">
        <f t="shared" si="2"/>
        <v>241</v>
      </c>
      <c r="Q19" s="38">
        <v>17</v>
      </c>
      <c r="R19" s="77">
        <f t="shared" si="3"/>
        <v>8390.8346120903789</v>
      </c>
      <c r="S19" s="73">
        <f>'Mérida oeste'!F22*1000000</f>
        <v>35130.746353899995</v>
      </c>
      <c r="T19" s="74">
        <f t="shared" si="9"/>
        <v>942.87808536059583</v>
      </c>
      <c r="V19" s="78">
        <f t="shared" si="4"/>
        <v>241</v>
      </c>
      <c r="W19" s="79">
        <f t="shared" si="10"/>
        <v>8510.83547</v>
      </c>
      <c r="Y19" s="76">
        <f t="shared" si="11"/>
        <v>2.0221911415137814</v>
      </c>
      <c r="Z19" s="73">
        <f t="shared" si="12"/>
        <v>8.4665098712898992</v>
      </c>
      <c r="AA19" s="74">
        <f t="shared" si="13"/>
        <v>8.0246802527726473</v>
      </c>
      <c r="AE19" s="121" t="str">
        <f t="shared" si="5"/>
        <v>824754</v>
      </c>
      <c r="AF19" s="142"/>
      <c r="AG19" s="143"/>
      <c r="AH19" s="144"/>
      <c r="AI19" s="145">
        <f t="shared" si="0"/>
        <v>824754</v>
      </c>
      <c r="AJ19" s="146">
        <f t="shared" si="6"/>
        <v>824754</v>
      </c>
      <c r="AK19" s="122"/>
      <c r="AL19" s="138">
        <f t="shared" si="7"/>
        <v>0</v>
      </c>
      <c r="AM19" s="147">
        <f t="shared" si="7"/>
        <v>241</v>
      </c>
      <c r="AN19" s="148">
        <f t="shared" si="8"/>
        <v>241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2013</v>
      </c>
      <c r="D20" s="68">
        <v>11</v>
      </c>
      <c r="E20" s="68">
        <v>18</v>
      </c>
      <c r="F20" s="69">
        <v>824995</v>
      </c>
      <c r="G20" s="68">
        <v>0</v>
      </c>
      <c r="H20" s="69">
        <v>215578</v>
      </c>
      <c r="I20" s="68">
        <v>0</v>
      </c>
      <c r="J20" s="68">
        <v>2</v>
      </c>
      <c r="K20" s="68">
        <v>0</v>
      </c>
      <c r="L20" s="69">
        <v>312.62310000000002</v>
      </c>
      <c r="M20" s="69">
        <v>27</v>
      </c>
      <c r="N20" s="70">
        <v>0</v>
      </c>
      <c r="O20" s="71">
        <v>341</v>
      </c>
      <c r="P20" s="58">
        <f t="shared" si="2"/>
        <v>341</v>
      </c>
      <c r="Q20" s="38">
        <v>18</v>
      </c>
      <c r="R20" s="77">
        <f t="shared" si="3"/>
        <v>8376.3032651905996</v>
      </c>
      <c r="S20" s="73">
        <f>'Mérida oeste'!F23*1000000</f>
        <v>35069.906510699999</v>
      </c>
      <c r="T20" s="74">
        <f t="shared" si="9"/>
        <v>941.24519790946761</v>
      </c>
      <c r="V20" s="78">
        <f t="shared" si="4"/>
        <v>341</v>
      </c>
      <c r="W20" s="79">
        <f t="shared" si="10"/>
        <v>12042.302470000001</v>
      </c>
      <c r="Y20" s="76">
        <f t="shared" si="11"/>
        <v>2.8563194134299947</v>
      </c>
      <c r="Z20" s="73">
        <f t="shared" si="12"/>
        <v>11.9588381201487</v>
      </c>
      <c r="AA20" s="74">
        <f t="shared" si="13"/>
        <v>11.334759371660821</v>
      </c>
      <c r="AE20" s="121" t="str">
        <f t="shared" si="5"/>
        <v>824995</v>
      </c>
      <c r="AF20" s="142"/>
      <c r="AG20" s="143"/>
      <c r="AH20" s="144"/>
      <c r="AI20" s="145">
        <f t="shared" si="0"/>
        <v>824995</v>
      </c>
      <c r="AJ20" s="146">
        <f t="shared" si="6"/>
        <v>824995</v>
      </c>
      <c r="AK20" s="122"/>
      <c r="AL20" s="138">
        <f t="shared" si="7"/>
        <v>0</v>
      </c>
      <c r="AM20" s="147">
        <f t="shared" si="7"/>
        <v>341</v>
      </c>
      <c r="AN20" s="148">
        <f t="shared" si="8"/>
        <v>341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2013</v>
      </c>
      <c r="D21" s="68">
        <v>11</v>
      </c>
      <c r="E21" s="68">
        <v>19</v>
      </c>
      <c r="F21" s="69">
        <v>825336</v>
      </c>
      <c r="G21" s="68">
        <v>0</v>
      </c>
      <c r="H21" s="69">
        <v>215593</v>
      </c>
      <c r="I21" s="68">
        <v>0</v>
      </c>
      <c r="J21" s="68">
        <v>2</v>
      </c>
      <c r="K21" s="68">
        <v>0</v>
      </c>
      <c r="L21" s="69">
        <v>313.72559999999999</v>
      </c>
      <c r="M21" s="69">
        <v>26.6</v>
      </c>
      <c r="N21" s="70">
        <v>0</v>
      </c>
      <c r="O21" s="71">
        <v>2907</v>
      </c>
      <c r="P21" s="58">
        <f t="shared" si="2"/>
        <v>2907</v>
      </c>
      <c r="Q21" s="38">
        <v>19</v>
      </c>
      <c r="R21" s="77">
        <f t="shared" si="3"/>
        <v>8376.2287754609733</v>
      </c>
      <c r="S21" s="73">
        <f>'Mérida oeste'!F24*1000000</f>
        <v>35069.594637100003</v>
      </c>
      <c r="T21" s="74">
        <f t="shared" si="9"/>
        <v>941.23682749854959</v>
      </c>
      <c r="V21" s="78">
        <f t="shared" si="4"/>
        <v>2907</v>
      </c>
      <c r="W21" s="79">
        <f t="shared" si="10"/>
        <v>102659.74569</v>
      </c>
      <c r="Y21" s="76">
        <f t="shared" si="11"/>
        <v>24.349697050265046</v>
      </c>
      <c r="Z21" s="73">
        <f t="shared" si="12"/>
        <v>101.94731161004971</v>
      </c>
      <c r="AA21" s="74">
        <f t="shared" si="13"/>
        <v>96.627133345063498</v>
      </c>
      <c r="AE21" s="121" t="str">
        <f t="shared" si="5"/>
        <v>825336</v>
      </c>
      <c r="AF21" s="142"/>
      <c r="AG21" s="143"/>
      <c r="AH21" s="144"/>
      <c r="AI21" s="145">
        <f t="shared" si="0"/>
        <v>825336</v>
      </c>
      <c r="AJ21" s="146">
        <f t="shared" si="6"/>
        <v>825336</v>
      </c>
      <c r="AK21" s="122"/>
      <c r="AL21" s="138">
        <f t="shared" si="7"/>
        <v>0</v>
      </c>
      <c r="AM21" s="147">
        <f t="shared" si="7"/>
        <v>2907</v>
      </c>
      <c r="AN21" s="148">
        <f t="shared" si="8"/>
        <v>2907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2013</v>
      </c>
      <c r="D22" s="68">
        <v>11</v>
      </c>
      <c r="E22" s="68">
        <v>20</v>
      </c>
      <c r="F22" s="69">
        <v>828243</v>
      </c>
      <c r="G22" s="68">
        <v>0</v>
      </c>
      <c r="H22" s="69">
        <v>215724</v>
      </c>
      <c r="I22" s="68">
        <v>0</v>
      </c>
      <c r="J22" s="68">
        <v>2</v>
      </c>
      <c r="K22" s="68">
        <v>0</v>
      </c>
      <c r="L22" s="69">
        <v>311.50670000000002</v>
      </c>
      <c r="M22" s="69">
        <v>26.5</v>
      </c>
      <c r="N22" s="70">
        <v>0</v>
      </c>
      <c r="O22" s="71">
        <v>2899</v>
      </c>
      <c r="P22" s="58">
        <f t="shared" si="2"/>
        <v>2899</v>
      </c>
      <c r="Q22" s="38">
        <v>20</v>
      </c>
      <c r="R22" s="77">
        <f t="shared" si="3"/>
        <v>8277.2824637909616</v>
      </c>
      <c r="S22" s="73">
        <f>'Mérida oeste'!F25*1000000</f>
        <v>34655.326219399998</v>
      </c>
      <c r="T22" s="74">
        <f t="shared" si="9"/>
        <v>930.1182304561903</v>
      </c>
      <c r="V22" s="78">
        <f t="shared" si="4"/>
        <v>2899</v>
      </c>
      <c r="W22" s="79">
        <f t="shared" si="10"/>
        <v>102377.22833</v>
      </c>
      <c r="Y22" s="76">
        <f t="shared" si="11"/>
        <v>23.995841862529996</v>
      </c>
      <c r="Z22" s="73">
        <f t="shared" si="12"/>
        <v>100.46579071004059</v>
      </c>
      <c r="AA22" s="74">
        <f t="shared" si="13"/>
        <v>95.222926453308958</v>
      </c>
      <c r="AE22" s="121" t="str">
        <f t="shared" si="5"/>
        <v>828243</v>
      </c>
      <c r="AF22" s="142"/>
      <c r="AG22" s="143"/>
      <c r="AH22" s="144"/>
      <c r="AI22" s="145">
        <f t="shared" si="0"/>
        <v>828243</v>
      </c>
      <c r="AJ22" s="146">
        <f t="shared" si="6"/>
        <v>828243</v>
      </c>
      <c r="AK22" s="122"/>
      <c r="AL22" s="138">
        <f t="shared" si="7"/>
        <v>0</v>
      </c>
      <c r="AM22" s="147">
        <f t="shared" si="7"/>
        <v>2899</v>
      </c>
      <c r="AN22" s="148">
        <f t="shared" si="8"/>
        <v>2899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2013</v>
      </c>
      <c r="D23" s="68">
        <v>11</v>
      </c>
      <c r="E23" s="68">
        <v>21</v>
      </c>
      <c r="F23" s="69">
        <v>831142</v>
      </c>
      <c r="G23" s="68">
        <v>0</v>
      </c>
      <c r="H23" s="69">
        <v>215854</v>
      </c>
      <c r="I23" s="68">
        <v>0</v>
      </c>
      <c r="J23" s="68">
        <v>2</v>
      </c>
      <c r="K23" s="68">
        <v>0</v>
      </c>
      <c r="L23" s="69">
        <v>311.22120000000001</v>
      </c>
      <c r="M23" s="69">
        <v>26.8</v>
      </c>
      <c r="N23" s="70">
        <v>0</v>
      </c>
      <c r="O23" s="71">
        <v>2535</v>
      </c>
      <c r="P23" s="58">
        <f t="shared" si="2"/>
        <v>2535</v>
      </c>
      <c r="Q23" s="38">
        <v>21</v>
      </c>
      <c r="R23" s="77">
        <f t="shared" si="3"/>
        <v>8273.3170155249827</v>
      </c>
      <c r="S23" s="73">
        <f>'Mérida oeste'!F26*1000000</f>
        <v>34638.7236806</v>
      </c>
      <c r="T23" s="74">
        <f t="shared" si="9"/>
        <v>929.67263303454229</v>
      </c>
      <c r="V23" s="78">
        <f t="shared" si="4"/>
        <v>2535</v>
      </c>
      <c r="W23" s="79">
        <f t="shared" si="10"/>
        <v>89522.688450000001</v>
      </c>
      <c r="Y23" s="76">
        <f t="shared" si="11"/>
        <v>20.972858634355831</v>
      </c>
      <c r="Z23" s="73">
        <f t="shared" si="12"/>
        <v>87.809164530320999</v>
      </c>
      <c r="AA23" s="74">
        <f t="shared" si="13"/>
        <v>83.22679348764251</v>
      </c>
      <c r="AE23" s="121" t="str">
        <f t="shared" si="5"/>
        <v>831142</v>
      </c>
      <c r="AF23" s="142"/>
      <c r="AG23" s="143"/>
      <c r="AH23" s="144"/>
      <c r="AI23" s="145">
        <f t="shared" si="0"/>
        <v>831142</v>
      </c>
      <c r="AJ23" s="146">
        <f t="shared" si="6"/>
        <v>831142</v>
      </c>
      <c r="AK23" s="122"/>
      <c r="AL23" s="138">
        <f t="shared" si="7"/>
        <v>0</v>
      </c>
      <c r="AM23" s="147">
        <f t="shared" si="7"/>
        <v>2535</v>
      </c>
      <c r="AN23" s="148">
        <f t="shared" si="8"/>
        <v>2535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2013</v>
      </c>
      <c r="D24" s="68">
        <v>11</v>
      </c>
      <c r="E24" s="68">
        <v>22</v>
      </c>
      <c r="F24" s="69">
        <v>833677</v>
      </c>
      <c r="G24" s="68">
        <v>0</v>
      </c>
      <c r="H24" s="69">
        <v>215968</v>
      </c>
      <c r="I24" s="68">
        <v>0</v>
      </c>
      <c r="J24" s="68">
        <v>2</v>
      </c>
      <c r="K24" s="68">
        <v>0</v>
      </c>
      <c r="L24" s="69">
        <v>311.06689999999998</v>
      </c>
      <c r="M24" s="69">
        <v>26.8</v>
      </c>
      <c r="N24" s="70">
        <v>0</v>
      </c>
      <c r="O24" s="71">
        <v>2725</v>
      </c>
      <c r="P24" s="58">
        <f t="shared" si="2"/>
        <v>2725</v>
      </c>
      <c r="Q24" s="38">
        <v>22</v>
      </c>
      <c r="R24" s="77">
        <f t="shared" si="3"/>
        <v>8242.0085592098985</v>
      </c>
      <c r="S24" s="73">
        <f>'Mérida oeste'!F27*1000000</f>
        <v>34507.641435700003</v>
      </c>
      <c r="T24" s="74">
        <f t="shared" si="9"/>
        <v>926.15450179841628</v>
      </c>
      <c r="V24" s="78">
        <f t="shared" si="4"/>
        <v>2725</v>
      </c>
      <c r="W24" s="79">
        <f t="shared" si="10"/>
        <v>96232.475749999998</v>
      </c>
      <c r="Y24" s="76">
        <f t="shared" si="11"/>
        <v>22.459473323846975</v>
      </c>
      <c r="Z24" s="73">
        <f t="shared" si="12"/>
        <v>94.033322912282514</v>
      </c>
      <c r="AA24" s="74">
        <f t="shared" si="13"/>
        <v>89.126140635069433</v>
      </c>
      <c r="AE24" s="121" t="str">
        <f t="shared" si="5"/>
        <v>833677</v>
      </c>
      <c r="AF24" s="142"/>
      <c r="AG24" s="143"/>
      <c r="AH24" s="144"/>
      <c r="AI24" s="145">
        <f t="shared" si="0"/>
        <v>833677</v>
      </c>
      <c r="AJ24" s="146">
        <f t="shared" si="6"/>
        <v>833677</v>
      </c>
      <c r="AK24" s="122"/>
      <c r="AL24" s="138">
        <f t="shared" si="7"/>
        <v>0</v>
      </c>
      <c r="AM24" s="147">
        <f t="shared" si="7"/>
        <v>2725</v>
      </c>
      <c r="AN24" s="148">
        <f t="shared" si="8"/>
        <v>2725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2013</v>
      </c>
      <c r="D25" s="68">
        <v>11</v>
      </c>
      <c r="E25" s="68">
        <v>23</v>
      </c>
      <c r="F25" s="69">
        <v>836402</v>
      </c>
      <c r="G25" s="68">
        <v>0</v>
      </c>
      <c r="H25" s="69">
        <v>216090</v>
      </c>
      <c r="I25" s="68">
        <v>0</v>
      </c>
      <c r="J25" s="68">
        <v>2</v>
      </c>
      <c r="K25" s="68">
        <v>0</v>
      </c>
      <c r="L25" s="69">
        <v>311.25659999999999</v>
      </c>
      <c r="M25" s="69">
        <v>26.7</v>
      </c>
      <c r="N25" s="70">
        <v>0</v>
      </c>
      <c r="O25" s="71">
        <v>1336</v>
      </c>
      <c r="P25" s="58">
        <f t="shared" si="2"/>
        <v>1336</v>
      </c>
      <c r="Q25" s="38">
        <v>23</v>
      </c>
      <c r="R25" s="77">
        <f t="shared" si="3"/>
        <v>8207.4206989825179</v>
      </c>
      <c r="S25" s="73">
        <f>'Mérida oeste'!F28*1000000</f>
        <v>34362.828982500003</v>
      </c>
      <c r="T25" s="74">
        <f t="shared" si="9"/>
        <v>922.26786394466546</v>
      </c>
      <c r="V25" s="78">
        <f t="shared" si="4"/>
        <v>1336</v>
      </c>
      <c r="W25" s="79">
        <f t="shared" si="10"/>
        <v>47180.399120000002</v>
      </c>
      <c r="Y25" s="76">
        <f t="shared" si="11"/>
        <v>10.965114053840646</v>
      </c>
      <c r="Z25" s="73">
        <f t="shared" si="12"/>
        <v>45.908739520620003</v>
      </c>
      <c r="AA25" s="74">
        <f t="shared" si="13"/>
        <v>43.512965916459173</v>
      </c>
      <c r="AE25" s="121" t="str">
        <f t="shared" si="5"/>
        <v>836402</v>
      </c>
      <c r="AF25" s="142"/>
      <c r="AG25" s="143"/>
      <c r="AH25" s="144"/>
      <c r="AI25" s="145">
        <f t="shared" si="0"/>
        <v>836402</v>
      </c>
      <c r="AJ25" s="146">
        <f t="shared" si="6"/>
        <v>836402</v>
      </c>
      <c r="AK25" s="122"/>
      <c r="AL25" s="138">
        <f t="shared" si="7"/>
        <v>0</v>
      </c>
      <c r="AM25" s="147">
        <f t="shared" si="7"/>
        <v>1336</v>
      </c>
      <c r="AN25" s="148">
        <f t="shared" si="8"/>
        <v>1336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2013</v>
      </c>
      <c r="D26" s="68">
        <v>11</v>
      </c>
      <c r="E26" s="68">
        <v>24</v>
      </c>
      <c r="F26" s="69">
        <v>837738</v>
      </c>
      <c r="G26" s="68">
        <v>0</v>
      </c>
      <c r="H26" s="69">
        <v>216151</v>
      </c>
      <c r="I26" s="68">
        <v>0</v>
      </c>
      <c r="J26" s="68">
        <v>2</v>
      </c>
      <c r="K26" s="68">
        <v>0</v>
      </c>
      <c r="L26" s="69">
        <v>311.76159999999999</v>
      </c>
      <c r="M26" s="69">
        <v>25.7</v>
      </c>
      <c r="N26" s="70">
        <v>0</v>
      </c>
      <c r="O26" s="71">
        <v>371</v>
      </c>
      <c r="P26" s="58">
        <f t="shared" si="2"/>
        <v>371</v>
      </c>
      <c r="Q26" s="38">
        <v>24</v>
      </c>
      <c r="R26" s="77">
        <f t="shared" si="3"/>
        <v>8243.4849181713962</v>
      </c>
      <c r="S26" s="73">
        <f>'Mérida oeste'!F29*1000000</f>
        <v>34513.822655399999</v>
      </c>
      <c r="T26" s="74">
        <f t="shared" si="9"/>
        <v>926.32040025491972</v>
      </c>
      <c r="V26" s="78">
        <f t="shared" si="4"/>
        <v>371</v>
      </c>
      <c r="W26" s="79">
        <f t="shared" si="10"/>
        <v>13101.74257</v>
      </c>
      <c r="Y26" s="76">
        <f t="shared" si="11"/>
        <v>3.0583329046415884</v>
      </c>
      <c r="Z26" s="73">
        <f t="shared" si="12"/>
        <v>12.804628205153399</v>
      </c>
      <c r="AA26" s="74">
        <f t="shared" si="13"/>
        <v>12.13641142147932</v>
      </c>
      <c r="AE26" s="121" t="str">
        <f t="shared" si="5"/>
        <v>837738</v>
      </c>
      <c r="AF26" s="142"/>
      <c r="AG26" s="143"/>
      <c r="AH26" s="144"/>
      <c r="AI26" s="145">
        <f t="shared" si="0"/>
        <v>837738</v>
      </c>
      <c r="AJ26" s="146">
        <f t="shared" si="6"/>
        <v>837738</v>
      </c>
      <c r="AK26" s="122"/>
      <c r="AL26" s="138">
        <f t="shared" si="7"/>
        <v>0</v>
      </c>
      <c r="AM26" s="147">
        <f t="shared" si="7"/>
        <v>371</v>
      </c>
      <c r="AN26" s="148">
        <f t="shared" si="8"/>
        <v>371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2013</v>
      </c>
      <c r="D27" s="68">
        <v>11</v>
      </c>
      <c r="E27" s="68">
        <v>25</v>
      </c>
      <c r="F27" s="69">
        <v>838109</v>
      </c>
      <c r="G27" s="68">
        <v>0</v>
      </c>
      <c r="H27" s="69">
        <v>216167</v>
      </c>
      <c r="I27" s="68">
        <v>0</v>
      </c>
      <c r="J27" s="68">
        <v>2</v>
      </c>
      <c r="K27" s="68">
        <v>0</v>
      </c>
      <c r="L27" s="69">
        <v>312.2552</v>
      </c>
      <c r="M27" s="69">
        <v>25.8</v>
      </c>
      <c r="N27" s="70">
        <v>0</v>
      </c>
      <c r="O27" s="71">
        <v>2787</v>
      </c>
      <c r="P27" s="58">
        <f t="shared" si="2"/>
        <v>2787</v>
      </c>
      <c r="Q27" s="38">
        <v>25</v>
      </c>
      <c r="R27" s="77">
        <f t="shared" si="3"/>
        <v>8488.3557750071668</v>
      </c>
      <c r="S27" s="73">
        <f>'Mérida oeste'!F30*1000000</f>
        <v>35539.047958800002</v>
      </c>
      <c r="T27" s="74">
        <f t="shared" si="9"/>
        <v>953.8365384375553</v>
      </c>
      <c r="V27" s="78">
        <f t="shared" si="4"/>
        <v>2787</v>
      </c>
      <c r="W27" s="79">
        <f t="shared" si="10"/>
        <v>98421.985289999997</v>
      </c>
      <c r="Y27" s="76">
        <f t="shared" si="11"/>
        <v>23.657047544944977</v>
      </c>
      <c r="Z27" s="73">
        <f t="shared" si="12"/>
        <v>99.047326661175603</v>
      </c>
      <c r="AA27" s="74">
        <f t="shared" si="13"/>
        <v>93.878485755165599</v>
      </c>
      <c r="AE27" s="121" t="str">
        <f t="shared" si="5"/>
        <v>838109</v>
      </c>
      <c r="AF27" s="142"/>
      <c r="AG27" s="143"/>
      <c r="AH27" s="144"/>
      <c r="AI27" s="145">
        <f t="shared" si="0"/>
        <v>838109</v>
      </c>
      <c r="AJ27" s="146">
        <f t="shared" si="6"/>
        <v>838109</v>
      </c>
      <c r="AK27" s="122"/>
      <c r="AL27" s="138">
        <f t="shared" si="7"/>
        <v>0</v>
      </c>
      <c r="AM27" s="147">
        <f t="shared" si="7"/>
        <v>2787</v>
      </c>
      <c r="AN27" s="148">
        <f t="shared" si="8"/>
        <v>2787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2013</v>
      </c>
      <c r="D28" s="68">
        <v>11</v>
      </c>
      <c r="E28" s="68">
        <v>26</v>
      </c>
      <c r="F28" s="69">
        <v>840896</v>
      </c>
      <c r="G28" s="68">
        <v>0</v>
      </c>
      <c r="H28" s="69">
        <v>216292</v>
      </c>
      <c r="I28" s="68">
        <v>0</v>
      </c>
      <c r="J28" s="68">
        <v>2</v>
      </c>
      <c r="K28" s="68">
        <v>0</v>
      </c>
      <c r="L28" s="69">
        <v>312.58839999999998</v>
      </c>
      <c r="M28" s="69">
        <v>26.7</v>
      </c>
      <c r="N28" s="70">
        <v>0</v>
      </c>
      <c r="O28" s="71">
        <v>2617</v>
      </c>
      <c r="P28" s="58">
        <f t="shared" si="2"/>
        <v>2617</v>
      </c>
      <c r="Q28" s="38">
        <v>26</v>
      </c>
      <c r="R28" s="77">
        <f t="shared" si="3"/>
        <v>8488.3557750071668</v>
      </c>
      <c r="S28" s="73">
        <f>'Mérida oeste'!F31*1000000</f>
        <v>35539.047958800002</v>
      </c>
      <c r="T28" s="74">
        <f t="shared" si="9"/>
        <v>953.8365384375553</v>
      </c>
      <c r="V28" s="78">
        <f t="shared" si="4"/>
        <v>2617</v>
      </c>
      <c r="W28" s="79">
        <f t="shared" si="10"/>
        <v>92418.491389999996</v>
      </c>
      <c r="Y28" s="76">
        <f t="shared" si="11"/>
        <v>22.214027063193758</v>
      </c>
      <c r="Z28" s="73">
        <f t="shared" si="12"/>
        <v>93.005688508179603</v>
      </c>
      <c r="AA28" s="74">
        <f t="shared" si="13"/>
        <v>88.152133915058599</v>
      </c>
      <c r="AE28" s="121" t="str">
        <f t="shared" si="5"/>
        <v>840896</v>
      </c>
      <c r="AF28" s="142"/>
      <c r="AG28" s="143"/>
      <c r="AH28" s="144"/>
      <c r="AI28" s="145">
        <f t="shared" si="0"/>
        <v>840896</v>
      </c>
      <c r="AJ28" s="146">
        <f t="shared" si="6"/>
        <v>840896</v>
      </c>
      <c r="AK28" s="122"/>
      <c r="AL28" s="138">
        <f t="shared" si="7"/>
        <v>0</v>
      </c>
      <c r="AM28" s="147">
        <f t="shared" si="7"/>
        <v>2617</v>
      </c>
      <c r="AN28" s="148">
        <f t="shared" si="8"/>
        <v>2617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2013</v>
      </c>
      <c r="D29" s="68">
        <v>11</v>
      </c>
      <c r="E29" s="68">
        <v>27</v>
      </c>
      <c r="F29" s="69">
        <v>843513</v>
      </c>
      <c r="G29" s="68">
        <v>0</v>
      </c>
      <c r="H29" s="69">
        <v>216408</v>
      </c>
      <c r="I29" s="68">
        <v>0</v>
      </c>
      <c r="J29" s="68">
        <v>2</v>
      </c>
      <c r="K29" s="68">
        <v>0</v>
      </c>
      <c r="L29" s="69">
        <v>312.4128</v>
      </c>
      <c r="M29" s="69">
        <v>24.9</v>
      </c>
      <c r="N29" s="70">
        <v>0</v>
      </c>
      <c r="O29" s="71">
        <v>3077</v>
      </c>
      <c r="P29" s="58">
        <f t="shared" si="2"/>
        <v>3077</v>
      </c>
      <c r="Q29" s="38">
        <v>27</v>
      </c>
      <c r="R29" s="77">
        <f t="shared" si="3"/>
        <v>8488.3557750071668</v>
      </c>
      <c r="S29" s="73">
        <f>'Mérida oeste'!F32*1000000</f>
        <v>35539.047958800002</v>
      </c>
      <c r="T29" s="74">
        <f t="shared" si="9"/>
        <v>953.8365384375553</v>
      </c>
      <c r="V29" s="78">
        <f t="shared" si="4"/>
        <v>3077</v>
      </c>
      <c r="W29" s="79">
        <f t="shared" si="10"/>
        <v>108663.23959</v>
      </c>
      <c r="Y29" s="76">
        <f t="shared" si="11"/>
        <v>26.11867071969705</v>
      </c>
      <c r="Z29" s="73">
        <f t="shared" si="12"/>
        <v>109.35365056922761</v>
      </c>
      <c r="AA29" s="74">
        <f t="shared" si="13"/>
        <v>103.64696830593631</v>
      </c>
      <c r="AE29" s="121" t="str">
        <f t="shared" si="5"/>
        <v>843513</v>
      </c>
      <c r="AF29" s="142"/>
      <c r="AG29" s="143"/>
      <c r="AH29" s="144"/>
      <c r="AI29" s="145">
        <f t="shared" si="0"/>
        <v>843513</v>
      </c>
      <c r="AJ29" s="146">
        <f t="shared" si="6"/>
        <v>843513</v>
      </c>
      <c r="AK29" s="122"/>
      <c r="AL29" s="138">
        <f t="shared" si="7"/>
        <v>0</v>
      </c>
      <c r="AM29" s="147">
        <f t="shared" si="7"/>
        <v>3077</v>
      </c>
      <c r="AN29" s="148">
        <f t="shared" si="8"/>
        <v>3077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2013</v>
      </c>
      <c r="D30" s="68">
        <v>11</v>
      </c>
      <c r="E30" s="68">
        <v>28</v>
      </c>
      <c r="F30" s="69">
        <v>846590</v>
      </c>
      <c r="G30" s="68">
        <v>0</v>
      </c>
      <c r="H30" s="69">
        <v>216545</v>
      </c>
      <c r="I30" s="68">
        <v>0</v>
      </c>
      <c r="J30" s="68">
        <v>2</v>
      </c>
      <c r="K30" s="68">
        <v>0</v>
      </c>
      <c r="L30" s="69">
        <v>311.51389999999998</v>
      </c>
      <c r="M30" s="69">
        <v>23.1</v>
      </c>
      <c r="N30" s="70">
        <v>0</v>
      </c>
      <c r="O30" s="71">
        <v>2741</v>
      </c>
      <c r="P30" s="58">
        <f t="shared" si="2"/>
        <v>2741</v>
      </c>
      <c r="Q30" s="38">
        <v>28</v>
      </c>
      <c r="R30" s="77">
        <f t="shared" si="3"/>
        <v>8317.0228817473962</v>
      </c>
      <c r="S30" s="73">
        <f>'Mérida oeste'!F33*1000000</f>
        <v>34821.711401299995</v>
      </c>
      <c r="T30" s="74">
        <f t="shared" si="9"/>
        <v>934.58386122195486</v>
      </c>
      <c r="V30" s="78">
        <f t="shared" si="4"/>
        <v>2741</v>
      </c>
      <c r="W30" s="79">
        <f t="shared" si="10"/>
        <v>96797.510469999994</v>
      </c>
      <c r="Y30" s="76">
        <f t="shared" si="11"/>
        <v>22.796959718869612</v>
      </c>
      <c r="Z30" s="73">
        <f t="shared" si="12"/>
        <v>95.446310950963294</v>
      </c>
      <c r="AA30" s="74">
        <f t="shared" si="13"/>
        <v>90.465391091725195</v>
      </c>
      <c r="AE30" s="121" t="str">
        <f t="shared" si="5"/>
        <v>846590</v>
      </c>
      <c r="AF30" s="142"/>
      <c r="AG30" s="143"/>
      <c r="AH30" s="144"/>
      <c r="AI30" s="145">
        <f t="shared" si="0"/>
        <v>846590</v>
      </c>
      <c r="AJ30" s="146">
        <f t="shared" si="6"/>
        <v>846590</v>
      </c>
      <c r="AK30" s="122"/>
      <c r="AL30" s="138">
        <f t="shared" si="7"/>
        <v>0</v>
      </c>
      <c r="AM30" s="147">
        <f t="shared" si="7"/>
        <v>2741</v>
      </c>
      <c r="AN30" s="148">
        <f t="shared" si="8"/>
        <v>2741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2013</v>
      </c>
      <c r="D31" s="68">
        <v>11</v>
      </c>
      <c r="E31" s="68">
        <v>29</v>
      </c>
      <c r="F31" s="69">
        <v>849331</v>
      </c>
      <c r="G31" s="68">
        <v>0</v>
      </c>
      <c r="H31" s="69">
        <v>216667</v>
      </c>
      <c r="I31" s="68">
        <v>0</v>
      </c>
      <c r="J31" s="68">
        <v>2</v>
      </c>
      <c r="K31" s="68">
        <v>0</v>
      </c>
      <c r="L31" s="69">
        <v>310.96899999999999</v>
      </c>
      <c r="M31" s="69">
        <v>22.8</v>
      </c>
      <c r="N31" s="70">
        <v>0</v>
      </c>
      <c r="O31" s="71">
        <v>2954</v>
      </c>
      <c r="P31" s="58">
        <f t="shared" si="2"/>
        <v>2954</v>
      </c>
      <c r="Q31" s="38">
        <v>29</v>
      </c>
      <c r="R31" s="77">
        <f t="shared" si="3"/>
        <v>8317.1819562912005</v>
      </c>
      <c r="S31" s="73">
        <f>'Mérida oeste'!F34*1000000</f>
        <v>34822.3774146</v>
      </c>
      <c r="T31" s="74">
        <f t="shared" si="9"/>
        <v>934.60173642844222</v>
      </c>
      <c r="V31" s="78">
        <f t="shared" si="4"/>
        <v>2954</v>
      </c>
      <c r="W31" s="79">
        <f t="shared" si="10"/>
        <v>104319.53517999999</v>
      </c>
      <c r="Y31" s="76">
        <f t="shared" si="11"/>
        <v>24.568955498884204</v>
      </c>
      <c r="Z31" s="73">
        <f t="shared" si="12"/>
        <v>102.8653028827284</v>
      </c>
      <c r="AA31" s="74">
        <f t="shared" si="13"/>
        <v>97.497218722635949</v>
      </c>
      <c r="AE31" s="121" t="str">
        <f t="shared" si="5"/>
        <v>849331</v>
      </c>
      <c r="AF31" s="142"/>
      <c r="AG31" s="143"/>
      <c r="AH31" s="144"/>
      <c r="AI31" s="145">
        <f t="shared" si="0"/>
        <v>849331</v>
      </c>
      <c r="AJ31" s="146">
        <f t="shared" si="6"/>
        <v>849331</v>
      </c>
      <c r="AK31" s="122"/>
      <c r="AL31" s="138">
        <f t="shared" si="7"/>
        <v>0</v>
      </c>
      <c r="AM31" s="147">
        <f t="shared" si="7"/>
        <v>2954</v>
      </c>
      <c r="AN31" s="148">
        <f t="shared" si="8"/>
        <v>2954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2013</v>
      </c>
      <c r="D32" s="68">
        <v>11</v>
      </c>
      <c r="E32" s="68">
        <v>30</v>
      </c>
      <c r="F32" s="69">
        <v>852285</v>
      </c>
      <c r="G32" s="68">
        <v>0</v>
      </c>
      <c r="H32" s="69">
        <v>216667</v>
      </c>
      <c r="I32" s="68">
        <v>0</v>
      </c>
      <c r="J32" s="68">
        <v>2</v>
      </c>
      <c r="K32" s="68">
        <v>0</v>
      </c>
      <c r="L32" s="69">
        <v>310.96899999999999</v>
      </c>
      <c r="M32" s="69">
        <v>22.8</v>
      </c>
      <c r="N32" s="70">
        <v>0</v>
      </c>
      <c r="O32" s="71">
        <v>1507</v>
      </c>
      <c r="P32" s="58">
        <f t="shared" si="2"/>
        <v>1507</v>
      </c>
      <c r="Q32" s="38">
        <v>30</v>
      </c>
      <c r="R32" s="77">
        <f t="shared" si="3"/>
        <v>8318.8946383156599</v>
      </c>
      <c r="S32" s="73">
        <f>'Mérida oeste'!F35*1000000</f>
        <v>34829.548071700003</v>
      </c>
      <c r="T32" s="74">
        <f t="shared" si="9"/>
        <v>934.79419050753063</v>
      </c>
      <c r="V32" s="78">
        <f t="shared" si="4"/>
        <v>1507</v>
      </c>
      <c r="W32" s="79">
        <f t="shared" si="10"/>
        <v>53219.207690000003</v>
      </c>
      <c r="Y32" s="76">
        <f t="shared" si="11"/>
        <v>12.5365742199417</v>
      </c>
      <c r="Z32" s="73">
        <f t="shared" si="12"/>
        <v>52.488128944051908</v>
      </c>
      <c r="AA32" s="74">
        <f t="shared" si="13"/>
        <v>49.749006172025702</v>
      </c>
      <c r="AE32" s="121" t="str">
        <f t="shared" si="5"/>
        <v>852285</v>
      </c>
      <c r="AF32" s="142"/>
      <c r="AG32" s="143"/>
      <c r="AH32" s="144"/>
      <c r="AI32" s="145">
        <f t="shared" si="0"/>
        <v>852285</v>
      </c>
      <c r="AJ32" s="146">
        <f t="shared" si="6"/>
        <v>852285</v>
      </c>
      <c r="AK32" s="122"/>
      <c r="AL32" s="138">
        <f t="shared" si="7"/>
        <v>0</v>
      </c>
      <c r="AM32" s="147">
        <f t="shared" si="7"/>
        <v>1507</v>
      </c>
      <c r="AN32" s="148">
        <f t="shared" si="8"/>
        <v>1507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2013</v>
      </c>
      <c r="D33" s="68">
        <v>12</v>
      </c>
      <c r="E33" s="68">
        <v>1</v>
      </c>
      <c r="F33" s="69">
        <v>853792</v>
      </c>
      <c r="G33" s="68">
        <v>0</v>
      </c>
      <c r="H33" s="69">
        <v>216667</v>
      </c>
      <c r="I33" s="68">
        <v>0</v>
      </c>
      <c r="J33" s="68">
        <v>2</v>
      </c>
      <c r="K33" s="68">
        <v>0</v>
      </c>
      <c r="L33" s="69">
        <v>310.96899999999999</v>
      </c>
      <c r="M33" s="69">
        <v>22.8</v>
      </c>
      <c r="N33" s="70">
        <v>0</v>
      </c>
      <c r="O33" s="71">
        <v>396</v>
      </c>
      <c r="P33" s="58">
        <f t="shared" si="2"/>
        <v>-853792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396</v>
      </c>
      <c r="W33" s="84">
        <f t="shared" si="10"/>
        <v>13984.60932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853792</v>
      </c>
      <c r="AF33" s="142"/>
      <c r="AG33" s="143"/>
      <c r="AH33" s="144"/>
      <c r="AI33" s="145">
        <f t="shared" si="0"/>
        <v>853792</v>
      </c>
      <c r="AJ33" s="146">
        <f t="shared" si="6"/>
        <v>853792</v>
      </c>
      <c r="AK33" s="122"/>
      <c r="AL33" s="138">
        <f t="shared" si="7"/>
        <v>0</v>
      </c>
      <c r="AM33" s="150">
        <f t="shared" si="7"/>
        <v>-853792</v>
      </c>
      <c r="AN33" s="148">
        <f t="shared" si="8"/>
        <v>-853792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315.0428</v>
      </c>
      <c r="M36" s="101">
        <f>MAX(M3:M34)</f>
        <v>28.3</v>
      </c>
      <c r="N36" s="99" t="s">
        <v>10</v>
      </c>
      <c r="O36" s="101">
        <f>SUM(O3:O33)</f>
        <v>61022</v>
      </c>
      <c r="Q36" s="99" t="s">
        <v>45</v>
      </c>
      <c r="R36" s="102">
        <f>AVERAGE(R3:R33)</f>
        <v>8125.3846987475235</v>
      </c>
      <c r="S36" s="102">
        <f>AVERAGE(S3:S33)</f>
        <v>34019.360656716126</v>
      </c>
      <c r="T36" s="103">
        <f>AVERAGE(T3:T33)</f>
        <v>913.04947859825893</v>
      </c>
      <c r="V36" s="104">
        <f>SUM(V3:V33)</f>
        <v>61022</v>
      </c>
      <c r="W36" s="105">
        <f>SUM(W3:W33)</f>
        <v>2154971.7927399995</v>
      </c>
      <c r="Y36" s="106">
        <f>SUM(Y3:Y33)</f>
        <v>508.1480417364225</v>
      </c>
      <c r="Z36" s="107">
        <f>SUM(Z3:Z33)</f>
        <v>2127.5142211420539</v>
      </c>
      <c r="AA36" s="108">
        <f>SUM(AA3:AA33)</f>
        <v>2016.4886851174901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25469644</v>
      </c>
      <c r="AK36" s="162" t="s">
        <v>50</v>
      </c>
      <c r="AL36" s="163"/>
      <c r="AM36" s="163"/>
      <c r="AN36" s="161">
        <f>SUM(AN3:AN33)</f>
        <v>-793166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312.39998387096756</v>
      </c>
      <c r="M37" s="109">
        <f>AVERAGE(M3:M34)</f>
        <v>25.822580645161288</v>
      </c>
      <c r="N37" s="99" t="s">
        <v>46</v>
      </c>
      <c r="O37" s="110">
        <f>O36*35.31467</f>
        <v>2154971.7927399999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310.27820000000003</v>
      </c>
      <c r="M38" s="110">
        <f>MIN(M3:M34)</f>
        <v>22.8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343.63998225806432</v>
      </c>
      <c r="M44" s="118">
        <f>M37*(1+$L$43)</f>
        <v>28.404838709677421</v>
      </c>
    </row>
    <row r="45" spans="1:42" x14ac:dyDescent="0.2">
      <c r="K45" s="117" t="s">
        <v>59</v>
      </c>
      <c r="L45" s="118">
        <f>L37*(1-$L$43)</f>
        <v>281.1599854838708</v>
      </c>
      <c r="M45" s="118">
        <f>M37*(1-$L$43)</f>
        <v>23.240322580645159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2013</v>
      </c>
      <c r="D3" s="54">
        <v>11</v>
      </c>
      <c r="E3" s="54">
        <v>1</v>
      </c>
      <c r="F3" s="55">
        <v>873130</v>
      </c>
      <c r="G3" s="54">
        <v>0</v>
      </c>
      <c r="H3" s="55">
        <v>216667</v>
      </c>
      <c r="I3" s="54">
        <v>0</v>
      </c>
      <c r="J3" s="54">
        <v>2</v>
      </c>
      <c r="K3" s="54">
        <v>0</v>
      </c>
      <c r="L3" s="55">
        <v>310.96899999999999</v>
      </c>
      <c r="M3" s="55">
        <v>22.8</v>
      </c>
      <c r="N3" s="56">
        <v>0</v>
      </c>
      <c r="O3" s="57">
        <v>17436</v>
      </c>
      <c r="P3" s="58">
        <f>F4-F3</f>
        <v>17436</v>
      </c>
      <c r="Q3" s="38">
        <v>1</v>
      </c>
      <c r="R3" s="59">
        <f>S3/4.1868</f>
        <v>8517.0440562004387</v>
      </c>
      <c r="S3" s="73">
        <f>'Mérida oeste'!F6*1000000</f>
        <v>35659.160054499996</v>
      </c>
      <c r="T3" s="60">
        <f>R3*0.11237</f>
        <v>957.06024059524327</v>
      </c>
      <c r="U3" s="61"/>
      <c r="V3" s="60">
        <f>O3</f>
        <v>17436</v>
      </c>
      <c r="W3" s="62">
        <f>V3*35.31467</f>
        <v>615746.58611999999</v>
      </c>
      <c r="X3" s="61"/>
      <c r="Y3" s="63">
        <f>V3*R3/1000000</f>
        <v>148.50318016391083</v>
      </c>
      <c r="Z3" s="64">
        <f>S3*V3/1000000</f>
        <v>621.75311471026191</v>
      </c>
      <c r="AA3" s="65">
        <f>W3*T3/1000000</f>
        <v>589.30657585770689</v>
      </c>
      <c r="AE3" s="121" t="str">
        <f>RIGHT(F3,6)</f>
        <v>873130</v>
      </c>
      <c r="AF3" s="133"/>
      <c r="AG3" s="134"/>
      <c r="AH3" s="135"/>
      <c r="AI3" s="136">
        <f t="shared" ref="AI3:AI34" si="0">IFERROR(AE3*1,0)</f>
        <v>873130</v>
      </c>
      <c r="AJ3" s="137">
        <f>(AI3-AH3)</f>
        <v>873130</v>
      </c>
      <c r="AK3" s="122"/>
      <c r="AL3" s="138">
        <f>AH4-AH3</f>
        <v>0</v>
      </c>
      <c r="AM3" s="139">
        <f>AI4-AI3</f>
        <v>17436</v>
      </c>
      <c r="AN3" s="140">
        <f>(AM3-AL3)</f>
        <v>17436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2013</v>
      </c>
      <c r="D4" s="68">
        <v>11</v>
      </c>
      <c r="E4" s="68">
        <v>2</v>
      </c>
      <c r="F4" s="69">
        <v>890566</v>
      </c>
      <c r="G4" s="68">
        <v>0</v>
      </c>
      <c r="H4" s="69">
        <v>276191</v>
      </c>
      <c r="I4" s="68">
        <v>0</v>
      </c>
      <c r="J4" s="68">
        <v>96</v>
      </c>
      <c r="K4" s="68">
        <v>0</v>
      </c>
      <c r="L4" s="69">
        <v>310.60879999999997</v>
      </c>
      <c r="M4" s="69">
        <v>28.4</v>
      </c>
      <c r="N4" s="70">
        <v>0</v>
      </c>
      <c r="O4" s="71">
        <v>26327</v>
      </c>
      <c r="P4" s="58">
        <f t="shared" ref="P4:P33" si="2">F5-F4</f>
        <v>26327</v>
      </c>
      <c r="Q4" s="38">
        <v>2</v>
      </c>
      <c r="R4" s="72">
        <f t="shared" ref="R4:R33" si="3">S4/4.1868</f>
        <v>8450.1738785707457</v>
      </c>
      <c r="S4" s="73">
        <f>'Mérida oeste'!F7*1000000</f>
        <v>35379.187994799999</v>
      </c>
      <c r="T4" s="74">
        <f>R4*0.11237</f>
        <v>949.54603873499468</v>
      </c>
      <c r="U4" s="61"/>
      <c r="V4" s="74">
        <f t="shared" ref="V4:V33" si="4">O4</f>
        <v>26327</v>
      </c>
      <c r="W4" s="75">
        <f>V4*35.31467</f>
        <v>929729.31709000003</v>
      </c>
      <c r="X4" s="61"/>
      <c r="Y4" s="76">
        <f>V4*R4/1000000</f>
        <v>222.46772770113202</v>
      </c>
      <c r="Z4" s="73">
        <f>S4*V4/1000000</f>
        <v>931.42788233909948</v>
      </c>
      <c r="AA4" s="74">
        <f>W4*T4/1000000</f>
        <v>882.8207901386013</v>
      </c>
      <c r="AE4" s="121" t="str">
        <f t="shared" ref="AE4:AE34" si="5">RIGHT(F4,6)</f>
        <v>890566</v>
      </c>
      <c r="AF4" s="142"/>
      <c r="AG4" s="143"/>
      <c r="AH4" s="144"/>
      <c r="AI4" s="145">
        <f t="shared" si="0"/>
        <v>890566</v>
      </c>
      <c r="AJ4" s="146">
        <f t="shared" ref="AJ4:AJ34" si="6">(AI4-AH4)</f>
        <v>890566</v>
      </c>
      <c r="AK4" s="122"/>
      <c r="AL4" s="138">
        <f t="shared" ref="AL4:AM33" si="7">AH5-AH4</f>
        <v>0</v>
      </c>
      <c r="AM4" s="147">
        <f t="shared" si="7"/>
        <v>26327</v>
      </c>
      <c r="AN4" s="148">
        <f t="shared" ref="AN4:AN33" si="8">(AM4-AL4)</f>
        <v>26327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2013</v>
      </c>
      <c r="D5" s="68">
        <v>11</v>
      </c>
      <c r="E5" s="68">
        <v>3</v>
      </c>
      <c r="F5" s="69">
        <v>916893</v>
      </c>
      <c r="G5" s="68">
        <v>0</v>
      </c>
      <c r="H5" s="69">
        <v>277398</v>
      </c>
      <c r="I5" s="68">
        <v>0</v>
      </c>
      <c r="J5" s="68">
        <v>96</v>
      </c>
      <c r="K5" s="68">
        <v>0</v>
      </c>
      <c r="L5" s="69">
        <v>306.68579999999997</v>
      </c>
      <c r="M5" s="69">
        <v>25.8</v>
      </c>
      <c r="N5" s="70">
        <v>0</v>
      </c>
      <c r="O5" s="71">
        <v>30420</v>
      </c>
      <c r="P5" s="58">
        <f t="shared" si="2"/>
        <v>30420</v>
      </c>
      <c r="Q5" s="38">
        <v>3</v>
      </c>
      <c r="R5" s="72">
        <f t="shared" si="3"/>
        <v>8718.6041182764875</v>
      </c>
      <c r="S5" s="73">
        <f>'Mérida oeste'!F8*1000000</f>
        <v>36503.0517224</v>
      </c>
      <c r="T5" s="74">
        <f t="shared" ref="T5:T33" si="9">R5*0.11237</f>
        <v>979.70954477072883</v>
      </c>
      <c r="U5" s="61"/>
      <c r="V5" s="74">
        <f t="shared" si="4"/>
        <v>30420</v>
      </c>
      <c r="W5" s="75">
        <f t="shared" ref="W5:W33" si="10">V5*35.31467</f>
        <v>1074272.2614</v>
      </c>
      <c r="X5" s="61"/>
      <c r="Y5" s="76">
        <f t="shared" ref="Y5:Y33" si="11">V5*R5/1000000</f>
        <v>265.21993727797076</v>
      </c>
      <c r="Z5" s="73">
        <f t="shared" ref="Z5:Z33" si="12">S5*V5/1000000</f>
        <v>1110.4228333954079</v>
      </c>
      <c r="AA5" s="74">
        <f t="shared" ref="AA5:AA33" si="13">W5*T5/1000000</f>
        <v>1052.4747881760154</v>
      </c>
      <c r="AE5" s="121" t="str">
        <f t="shared" si="5"/>
        <v>916893</v>
      </c>
      <c r="AF5" s="142"/>
      <c r="AG5" s="143"/>
      <c r="AH5" s="144"/>
      <c r="AI5" s="145">
        <f t="shared" si="0"/>
        <v>916893</v>
      </c>
      <c r="AJ5" s="146">
        <f t="shared" si="6"/>
        <v>916893</v>
      </c>
      <c r="AK5" s="122"/>
      <c r="AL5" s="138">
        <f t="shared" si="7"/>
        <v>0</v>
      </c>
      <c r="AM5" s="147">
        <f t="shared" si="7"/>
        <v>30420</v>
      </c>
      <c r="AN5" s="148">
        <f t="shared" si="8"/>
        <v>30420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2013</v>
      </c>
      <c r="D6" s="68">
        <v>11</v>
      </c>
      <c r="E6" s="68">
        <v>4</v>
      </c>
      <c r="F6" s="69">
        <v>947313</v>
      </c>
      <c r="G6" s="68">
        <v>0</v>
      </c>
      <c r="H6" s="69">
        <v>278796</v>
      </c>
      <c r="I6" s="68">
        <v>0</v>
      </c>
      <c r="J6" s="68">
        <v>96</v>
      </c>
      <c r="K6" s="68">
        <v>0</v>
      </c>
      <c r="L6" s="69">
        <v>304.98840000000001</v>
      </c>
      <c r="M6" s="69">
        <v>26</v>
      </c>
      <c r="N6" s="70">
        <v>0</v>
      </c>
      <c r="O6" s="71">
        <v>29134</v>
      </c>
      <c r="P6" s="58">
        <f t="shared" si="2"/>
        <v>29134</v>
      </c>
      <c r="Q6" s="38">
        <v>4</v>
      </c>
      <c r="R6" s="72">
        <f t="shared" si="3"/>
        <v>8719.1412999665627</v>
      </c>
      <c r="S6" s="73">
        <f>'Mérida oeste'!F9*1000000</f>
        <v>36505.300794700001</v>
      </c>
      <c r="T6" s="74">
        <f t="shared" si="9"/>
        <v>979.76990787724264</v>
      </c>
      <c r="U6" s="61"/>
      <c r="V6" s="74">
        <f t="shared" si="4"/>
        <v>29134</v>
      </c>
      <c r="W6" s="75">
        <f t="shared" si="10"/>
        <v>1028857.59578</v>
      </c>
      <c r="X6" s="61"/>
      <c r="Y6" s="76">
        <f t="shared" si="11"/>
        <v>254.02346263322582</v>
      </c>
      <c r="Z6" s="73">
        <f t="shared" si="12"/>
        <v>1063.5454333527898</v>
      </c>
      <c r="AA6" s="74">
        <f t="shared" si="13"/>
        <v>1008.043711836172</v>
      </c>
      <c r="AE6" s="121" t="str">
        <f t="shared" si="5"/>
        <v>947313</v>
      </c>
      <c r="AF6" s="142"/>
      <c r="AG6" s="143"/>
      <c r="AH6" s="144"/>
      <c r="AI6" s="145">
        <f t="shared" si="0"/>
        <v>947313</v>
      </c>
      <c r="AJ6" s="146">
        <f t="shared" si="6"/>
        <v>947313</v>
      </c>
      <c r="AK6" s="122"/>
      <c r="AL6" s="138">
        <f t="shared" si="7"/>
        <v>0</v>
      </c>
      <c r="AM6" s="147">
        <f t="shared" si="7"/>
        <v>29134</v>
      </c>
      <c r="AN6" s="148">
        <f t="shared" si="8"/>
        <v>29134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2013</v>
      </c>
      <c r="D7" s="68">
        <v>11</v>
      </c>
      <c r="E7" s="68">
        <v>5</v>
      </c>
      <c r="F7" s="69">
        <v>976447</v>
      </c>
      <c r="G7" s="68">
        <v>0</v>
      </c>
      <c r="H7" s="69">
        <v>280143</v>
      </c>
      <c r="I7" s="68">
        <v>0</v>
      </c>
      <c r="J7" s="68">
        <v>96</v>
      </c>
      <c r="K7" s="68">
        <v>0</v>
      </c>
      <c r="L7" s="69">
        <v>303.58170000000001</v>
      </c>
      <c r="M7" s="69">
        <v>26.7</v>
      </c>
      <c r="N7" s="70">
        <v>0</v>
      </c>
      <c r="O7" s="71">
        <v>27492</v>
      </c>
      <c r="P7" s="58">
        <f t="shared" si="2"/>
        <v>-972508</v>
      </c>
      <c r="Q7" s="38">
        <v>5</v>
      </c>
      <c r="R7" s="72">
        <f t="shared" si="3"/>
        <v>8656.5825048963416</v>
      </c>
      <c r="S7" s="73">
        <f>'Mérida oeste'!F10*1000000</f>
        <v>36243.3796315</v>
      </c>
      <c r="T7" s="74">
        <f t="shared" si="9"/>
        <v>972.74017607520193</v>
      </c>
      <c r="U7" s="61"/>
      <c r="V7" s="74">
        <f t="shared" si="4"/>
        <v>27492</v>
      </c>
      <c r="W7" s="75">
        <f t="shared" si="10"/>
        <v>970870.90763999999</v>
      </c>
      <c r="X7" s="61"/>
      <c r="Y7" s="76">
        <f t="shared" si="11"/>
        <v>237.98676622461022</v>
      </c>
      <c r="Z7" s="73">
        <f t="shared" si="12"/>
        <v>996.40299282919796</v>
      </c>
      <c r="AA7" s="74">
        <f t="shared" si="13"/>
        <v>944.40513764402476</v>
      </c>
      <c r="AE7" s="121" t="str">
        <f t="shared" si="5"/>
        <v>976447</v>
      </c>
      <c r="AF7" s="142"/>
      <c r="AG7" s="143"/>
      <c r="AH7" s="144"/>
      <c r="AI7" s="145">
        <f t="shared" si="0"/>
        <v>976447</v>
      </c>
      <c r="AJ7" s="146">
        <f t="shared" si="6"/>
        <v>976447</v>
      </c>
      <c r="AK7" s="122"/>
      <c r="AL7" s="138">
        <f t="shared" si="7"/>
        <v>0</v>
      </c>
      <c r="AM7" s="147">
        <f t="shared" si="7"/>
        <v>-972508</v>
      </c>
      <c r="AN7" s="148">
        <f t="shared" si="8"/>
        <v>-972508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2013</v>
      </c>
      <c r="D8" s="68">
        <v>11</v>
      </c>
      <c r="E8" s="68">
        <v>6</v>
      </c>
      <c r="F8" s="69">
        <v>3939</v>
      </c>
      <c r="G8" s="68">
        <v>0</v>
      </c>
      <c r="H8" s="69">
        <v>281404</v>
      </c>
      <c r="I8" s="68">
        <v>0</v>
      </c>
      <c r="J8" s="68">
        <v>96</v>
      </c>
      <c r="K8" s="68">
        <v>0</v>
      </c>
      <c r="L8" s="69">
        <v>304.78710000000001</v>
      </c>
      <c r="M8" s="69">
        <v>26.4</v>
      </c>
      <c r="N8" s="70">
        <v>0</v>
      </c>
      <c r="O8" s="71">
        <v>28154</v>
      </c>
      <c r="P8" s="58">
        <f t="shared" si="2"/>
        <v>22154</v>
      </c>
      <c r="Q8" s="38">
        <v>6</v>
      </c>
      <c r="R8" s="72">
        <f t="shared" si="3"/>
        <v>8380.4969676363817</v>
      </c>
      <c r="S8" s="73">
        <f>'Mérida oeste'!F11*1000000</f>
        <v>35087.464704099999</v>
      </c>
      <c r="T8" s="74">
        <f t="shared" si="9"/>
        <v>941.71644425330021</v>
      </c>
      <c r="U8" s="61"/>
      <c r="V8" s="74">
        <f t="shared" si="4"/>
        <v>28154</v>
      </c>
      <c r="W8" s="75">
        <f t="shared" si="10"/>
        <v>994249.21918000001</v>
      </c>
      <c r="X8" s="61"/>
      <c r="Y8" s="76">
        <f t="shared" si="11"/>
        <v>235.9445116268347</v>
      </c>
      <c r="Z8" s="73">
        <f t="shared" si="12"/>
        <v>987.85248127923148</v>
      </c>
      <c r="AA8" s="74">
        <f t="shared" si="13"/>
        <v>936.30083938780979</v>
      </c>
      <c r="AE8" s="121" t="str">
        <f t="shared" si="5"/>
        <v>3939</v>
      </c>
      <c r="AF8" s="142"/>
      <c r="AG8" s="143"/>
      <c r="AH8" s="144"/>
      <c r="AI8" s="145">
        <f t="shared" si="0"/>
        <v>3939</v>
      </c>
      <c r="AJ8" s="146">
        <f t="shared" si="6"/>
        <v>3939</v>
      </c>
      <c r="AK8" s="122"/>
      <c r="AL8" s="138">
        <f t="shared" si="7"/>
        <v>0</v>
      </c>
      <c r="AM8" s="147">
        <f t="shared" si="7"/>
        <v>22154</v>
      </c>
      <c r="AN8" s="148">
        <f t="shared" si="8"/>
        <v>22154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2013</v>
      </c>
      <c r="D9" s="68">
        <v>11</v>
      </c>
      <c r="E9" s="68">
        <v>7</v>
      </c>
      <c r="F9" s="69">
        <v>26093</v>
      </c>
      <c r="G9" s="68">
        <v>0</v>
      </c>
      <c r="H9" s="69">
        <v>282423</v>
      </c>
      <c r="I9" s="68">
        <v>0</v>
      </c>
      <c r="J9" s="68">
        <v>96</v>
      </c>
      <c r="K9" s="68">
        <v>0</v>
      </c>
      <c r="L9" s="69">
        <v>250.76679999999999</v>
      </c>
      <c r="M9" s="69">
        <v>27.4</v>
      </c>
      <c r="N9" s="70">
        <v>0</v>
      </c>
      <c r="O9" s="71">
        <v>26724</v>
      </c>
      <c r="P9" s="58">
        <f t="shared" si="2"/>
        <v>26724</v>
      </c>
      <c r="Q9" s="38">
        <v>7</v>
      </c>
      <c r="R9" s="72">
        <f t="shared" si="3"/>
        <v>8441.2703807681301</v>
      </c>
      <c r="S9" s="73">
        <f>'Mérida oeste'!F12*1000000</f>
        <v>35341.910830200002</v>
      </c>
      <c r="T9" s="74">
        <f t="shared" si="9"/>
        <v>948.54555268691479</v>
      </c>
      <c r="U9" s="61"/>
      <c r="V9" s="74">
        <f t="shared" si="4"/>
        <v>26724</v>
      </c>
      <c r="W9" s="75">
        <f t="shared" si="10"/>
        <v>943749.24107999995</v>
      </c>
      <c r="X9" s="61"/>
      <c r="Y9" s="76">
        <f t="shared" si="11"/>
        <v>225.58450965564751</v>
      </c>
      <c r="Z9" s="73">
        <f t="shared" si="12"/>
        <v>944.47722502626493</v>
      </c>
      <c r="AA9" s="74">
        <f t="shared" si="13"/>
        <v>895.18914547808492</v>
      </c>
      <c r="AE9" s="121" t="str">
        <f t="shared" si="5"/>
        <v>26093</v>
      </c>
      <c r="AF9" s="142"/>
      <c r="AG9" s="143"/>
      <c r="AH9" s="144"/>
      <c r="AI9" s="145">
        <f t="shared" si="0"/>
        <v>26093</v>
      </c>
      <c r="AJ9" s="146">
        <f t="shared" si="6"/>
        <v>26093</v>
      </c>
      <c r="AK9" s="122"/>
      <c r="AL9" s="138">
        <f t="shared" si="7"/>
        <v>0</v>
      </c>
      <c r="AM9" s="147">
        <f t="shared" si="7"/>
        <v>26724</v>
      </c>
      <c r="AN9" s="148">
        <f t="shared" si="8"/>
        <v>26724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2013</v>
      </c>
      <c r="D10" s="68">
        <v>11</v>
      </c>
      <c r="E10" s="68">
        <v>8</v>
      </c>
      <c r="F10" s="69">
        <v>52817</v>
      </c>
      <c r="G10" s="68">
        <v>0</v>
      </c>
      <c r="H10" s="69">
        <v>283659</v>
      </c>
      <c r="I10" s="68">
        <v>0</v>
      </c>
      <c r="J10" s="68">
        <v>96</v>
      </c>
      <c r="K10" s="68">
        <v>0</v>
      </c>
      <c r="L10" s="69">
        <v>303.23540000000003</v>
      </c>
      <c r="M10" s="69">
        <v>27.2</v>
      </c>
      <c r="N10" s="70">
        <v>0</v>
      </c>
      <c r="O10" s="71">
        <v>26949</v>
      </c>
      <c r="P10" s="58">
        <f t="shared" si="2"/>
        <v>26949</v>
      </c>
      <c r="Q10" s="38">
        <v>8</v>
      </c>
      <c r="R10" s="72">
        <f t="shared" si="3"/>
        <v>8430.9669111254407</v>
      </c>
      <c r="S10" s="73">
        <f>'Mérida oeste'!F13*1000000</f>
        <v>35298.772263499995</v>
      </c>
      <c r="T10" s="74">
        <f t="shared" si="9"/>
        <v>947.38775180316577</v>
      </c>
      <c r="U10" s="61"/>
      <c r="V10" s="74">
        <f t="shared" si="4"/>
        <v>26949</v>
      </c>
      <c r="W10" s="75">
        <f t="shared" si="10"/>
        <v>951695.04183</v>
      </c>
      <c r="X10" s="61"/>
      <c r="Y10" s="76">
        <f t="shared" si="11"/>
        <v>227.20612728791949</v>
      </c>
      <c r="Z10" s="73">
        <f t="shared" si="12"/>
        <v>951.26661372906142</v>
      </c>
      <c r="AA10" s="74">
        <f t="shared" si="13"/>
        <v>901.62422608154361</v>
      </c>
      <c r="AE10" s="121" t="str">
        <f t="shared" si="5"/>
        <v>52817</v>
      </c>
      <c r="AF10" s="142"/>
      <c r="AG10" s="143"/>
      <c r="AH10" s="144"/>
      <c r="AI10" s="145">
        <f t="shared" si="0"/>
        <v>52817</v>
      </c>
      <c r="AJ10" s="146">
        <f t="shared" si="6"/>
        <v>52817</v>
      </c>
      <c r="AK10" s="122"/>
      <c r="AL10" s="138">
        <f t="shared" si="7"/>
        <v>0</v>
      </c>
      <c r="AM10" s="147">
        <f t="shared" si="7"/>
        <v>26949</v>
      </c>
      <c r="AN10" s="148">
        <f t="shared" si="8"/>
        <v>26949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2013</v>
      </c>
      <c r="D11" s="68">
        <v>11</v>
      </c>
      <c r="E11" s="68">
        <v>9</v>
      </c>
      <c r="F11" s="69">
        <v>79766</v>
      </c>
      <c r="G11" s="68">
        <v>0</v>
      </c>
      <c r="H11" s="69">
        <v>284903</v>
      </c>
      <c r="I11" s="68">
        <v>0</v>
      </c>
      <c r="J11" s="68">
        <v>96</v>
      </c>
      <c r="K11" s="68">
        <v>0</v>
      </c>
      <c r="L11" s="69">
        <v>303.33280000000002</v>
      </c>
      <c r="M11" s="69">
        <v>26.5</v>
      </c>
      <c r="N11" s="70">
        <v>0</v>
      </c>
      <c r="O11" s="71">
        <v>27212</v>
      </c>
      <c r="P11" s="58">
        <f t="shared" si="2"/>
        <v>27212</v>
      </c>
      <c r="Q11" s="38">
        <v>9</v>
      </c>
      <c r="R11" s="77">
        <f t="shared" si="3"/>
        <v>8530.3672243957208</v>
      </c>
      <c r="S11" s="73">
        <f>'Mérida oeste'!F14*1000000</f>
        <v>35714.9414951</v>
      </c>
      <c r="T11" s="74">
        <f t="shared" si="9"/>
        <v>958.55736500534715</v>
      </c>
      <c r="V11" s="78">
        <f t="shared" si="4"/>
        <v>27212</v>
      </c>
      <c r="W11" s="79">
        <f t="shared" si="10"/>
        <v>960982.80004</v>
      </c>
      <c r="Y11" s="76">
        <f t="shared" si="11"/>
        <v>232.12835291025635</v>
      </c>
      <c r="Z11" s="73">
        <f t="shared" si="12"/>
        <v>971.87498796466127</v>
      </c>
      <c r="AA11" s="74">
        <f t="shared" si="13"/>
        <v>921.1571406218028</v>
      </c>
      <c r="AE11" s="121" t="str">
        <f t="shared" si="5"/>
        <v>79766</v>
      </c>
      <c r="AF11" s="142"/>
      <c r="AG11" s="143"/>
      <c r="AH11" s="144"/>
      <c r="AI11" s="145">
        <f t="shared" si="0"/>
        <v>79766</v>
      </c>
      <c r="AJ11" s="146">
        <f t="shared" si="6"/>
        <v>79766</v>
      </c>
      <c r="AK11" s="122"/>
      <c r="AL11" s="138">
        <f t="shared" si="7"/>
        <v>0</v>
      </c>
      <c r="AM11" s="147">
        <f t="shared" si="7"/>
        <v>27212</v>
      </c>
      <c r="AN11" s="148">
        <f t="shared" si="8"/>
        <v>27212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2013</v>
      </c>
      <c r="D12" s="68">
        <v>11</v>
      </c>
      <c r="E12" s="68">
        <v>10</v>
      </c>
      <c r="F12" s="69">
        <v>106978</v>
      </c>
      <c r="G12" s="68">
        <v>0</v>
      </c>
      <c r="H12" s="69">
        <v>286159</v>
      </c>
      <c r="I12" s="68">
        <v>0</v>
      </c>
      <c r="J12" s="68">
        <v>96</v>
      </c>
      <c r="K12" s="68">
        <v>0</v>
      </c>
      <c r="L12" s="69">
        <v>304.20760000000001</v>
      </c>
      <c r="M12" s="69">
        <v>27.1</v>
      </c>
      <c r="N12" s="70">
        <v>0</v>
      </c>
      <c r="O12" s="71">
        <v>14023</v>
      </c>
      <c r="P12" s="58">
        <f t="shared" si="2"/>
        <v>14023</v>
      </c>
      <c r="Q12" s="38">
        <v>10</v>
      </c>
      <c r="R12" s="77">
        <f t="shared" si="3"/>
        <v>8459.1638893426953</v>
      </c>
      <c r="S12" s="73">
        <f>'Mérida oeste'!F15*1000000</f>
        <v>35416.827371899999</v>
      </c>
      <c r="T12" s="74">
        <f t="shared" si="9"/>
        <v>950.55624624543862</v>
      </c>
      <c r="V12" s="78">
        <f t="shared" si="4"/>
        <v>14023</v>
      </c>
      <c r="W12" s="79">
        <f t="shared" si="10"/>
        <v>495217.61741000001</v>
      </c>
      <c r="Y12" s="76">
        <f t="shared" si="11"/>
        <v>118.62285522025262</v>
      </c>
      <c r="Z12" s="73">
        <f t="shared" si="12"/>
        <v>496.65017023615366</v>
      </c>
      <c r="AA12" s="74">
        <f t="shared" si="13"/>
        <v>470.73219947985933</v>
      </c>
      <c r="AE12" s="121" t="str">
        <f t="shared" si="5"/>
        <v>106978</v>
      </c>
      <c r="AF12" s="142"/>
      <c r="AG12" s="143"/>
      <c r="AH12" s="144"/>
      <c r="AI12" s="145">
        <f t="shared" si="0"/>
        <v>106978</v>
      </c>
      <c r="AJ12" s="146">
        <f t="shared" si="6"/>
        <v>106978</v>
      </c>
      <c r="AK12" s="122"/>
      <c r="AL12" s="138">
        <f t="shared" si="7"/>
        <v>0</v>
      </c>
      <c r="AM12" s="147">
        <f t="shared" si="7"/>
        <v>14023</v>
      </c>
      <c r="AN12" s="148">
        <f t="shared" si="8"/>
        <v>14023</v>
      </c>
      <c r="AO12" s="149">
        <f t="shared" si="1"/>
        <v>1</v>
      </c>
      <c r="AP12" s="122"/>
    </row>
    <row r="13" spans="1:42" x14ac:dyDescent="0.2">
      <c r="A13" s="66">
        <v>227</v>
      </c>
      <c r="B13" s="67">
        <v>0.375</v>
      </c>
      <c r="C13" s="68">
        <v>2013</v>
      </c>
      <c r="D13" s="68">
        <v>11</v>
      </c>
      <c r="E13" s="68">
        <v>11</v>
      </c>
      <c r="F13" s="69">
        <v>121001</v>
      </c>
      <c r="G13" s="68">
        <v>0</v>
      </c>
      <c r="H13" s="69">
        <v>286788</v>
      </c>
      <c r="I13" s="68">
        <v>0</v>
      </c>
      <c r="J13" s="68">
        <v>96</v>
      </c>
      <c r="K13" s="68">
        <v>0</v>
      </c>
      <c r="L13" s="69">
        <v>311.04419999999999</v>
      </c>
      <c r="M13" s="69">
        <v>26.4</v>
      </c>
      <c r="N13" s="70">
        <v>0</v>
      </c>
      <c r="O13" s="71">
        <v>16358</v>
      </c>
      <c r="P13" s="58">
        <f t="shared" si="2"/>
        <v>16358</v>
      </c>
      <c r="Q13" s="38">
        <v>11</v>
      </c>
      <c r="R13" s="77">
        <f t="shared" si="3"/>
        <v>8393.5287194516113</v>
      </c>
      <c r="S13" s="73">
        <f>'Mérida oeste'!F16*1000000</f>
        <v>35142.026042600002</v>
      </c>
      <c r="T13" s="74">
        <f t="shared" si="9"/>
        <v>943.18082220477754</v>
      </c>
      <c r="V13" s="78">
        <f t="shared" si="4"/>
        <v>16358</v>
      </c>
      <c r="W13" s="79">
        <f t="shared" si="10"/>
        <v>577677.37185999996</v>
      </c>
      <c r="Y13" s="76">
        <f t="shared" si="11"/>
        <v>137.30134279278946</v>
      </c>
      <c r="Z13" s="73">
        <f t="shared" si="12"/>
        <v>574.85326200485088</v>
      </c>
      <c r="AA13" s="74">
        <f t="shared" si="13"/>
        <v>544.85421856000983</v>
      </c>
      <c r="AE13" s="121" t="str">
        <f t="shared" si="5"/>
        <v>121001</v>
      </c>
      <c r="AF13" s="142"/>
      <c r="AG13" s="143"/>
      <c r="AH13" s="144"/>
      <c r="AI13" s="145">
        <f t="shared" si="0"/>
        <v>121001</v>
      </c>
      <c r="AJ13" s="146">
        <f t="shared" si="6"/>
        <v>121001</v>
      </c>
      <c r="AK13" s="122"/>
      <c r="AL13" s="138">
        <f t="shared" si="7"/>
        <v>0</v>
      </c>
      <c r="AM13" s="147">
        <f t="shared" si="7"/>
        <v>16358</v>
      </c>
      <c r="AN13" s="148">
        <f t="shared" si="8"/>
        <v>16358</v>
      </c>
      <c r="AO13" s="149">
        <f t="shared" si="1"/>
        <v>1</v>
      </c>
      <c r="AP13" s="122"/>
    </row>
    <row r="14" spans="1:42" x14ac:dyDescent="0.2">
      <c r="A14" s="66">
        <v>227</v>
      </c>
      <c r="B14" s="67">
        <v>0.375</v>
      </c>
      <c r="C14" s="68">
        <v>2013</v>
      </c>
      <c r="D14" s="68">
        <v>11</v>
      </c>
      <c r="E14" s="68">
        <v>12</v>
      </c>
      <c r="F14" s="69">
        <v>137359</v>
      </c>
      <c r="G14" s="68">
        <v>0</v>
      </c>
      <c r="H14" s="69">
        <v>287527</v>
      </c>
      <c r="I14" s="68">
        <v>0</v>
      </c>
      <c r="J14" s="68">
        <v>96</v>
      </c>
      <c r="K14" s="68">
        <v>0</v>
      </c>
      <c r="L14" s="69">
        <v>309.13479999999998</v>
      </c>
      <c r="M14" s="69">
        <v>26.5</v>
      </c>
      <c r="N14" s="70">
        <v>0</v>
      </c>
      <c r="O14" s="71">
        <v>15941</v>
      </c>
      <c r="P14" s="58">
        <f t="shared" si="2"/>
        <v>15941</v>
      </c>
      <c r="Q14" s="38">
        <v>12</v>
      </c>
      <c r="R14" s="77">
        <f t="shared" si="3"/>
        <v>8261.018604065157</v>
      </c>
      <c r="S14" s="73">
        <f>'Mérida oeste'!F17*1000000</f>
        <v>34587.232691500001</v>
      </c>
      <c r="T14" s="74">
        <f t="shared" si="9"/>
        <v>928.29066053880172</v>
      </c>
      <c r="V14" s="78">
        <f t="shared" si="4"/>
        <v>15941</v>
      </c>
      <c r="W14" s="79">
        <f t="shared" si="10"/>
        <v>562951.15446999995</v>
      </c>
      <c r="Y14" s="76">
        <f t="shared" si="11"/>
        <v>131.68889756740265</v>
      </c>
      <c r="Z14" s="73">
        <f t="shared" si="12"/>
        <v>551.35507633520149</v>
      </c>
      <c r="AA14" s="74">
        <f t="shared" si="13"/>
        <v>522.58229903403719</v>
      </c>
      <c r="AE14" s="121" t="str">
        <f t="shared" si="5"/>
        <v>137359</v>
      </c>
      <c r="AF14" s="142"/>
      <c r="AG14" s="143"/>
      <c r="AH14" s="144"/>
      <c r="AI14" s="145">
        <f t="shared" si="0"/>
        <v>137359</v>
      </c>
      <c r="AJ14" s="146">
        <f t="shared" si="6"/>
        <v>137359</v>
      </c>
      <c r="AK14" s="122"/>
      <c r="AL14" s="138">
        <f t="shared" si="7"/>
        <v>0</v>
      </c>
      <c r="AM14" s="147">
        <f t="shared" si="7"/>
        <v>15941</v>
      </c>
      <c r="AN14" s="148">
        <f t="shared" si="8"/>
        <v>15941</v>
      </c>
      <c r="AO14" s="149">
        <f t="shared" si="1"/>
        <v>1</v>
      </c>
      <c r="AP14" s="122"/>
    </row>
    <row r="15" spans="1:42" x14ac:dyDescent="0.2">
      <c r="A15" s="66">
        <v>227</v>
      </c>
      <c r="B15" s="67">
        <v>0.375</v>
      </c>
      <c r="C15" s="68">
        <v>2013</v>
      </c>
      <c r="D15" s="68">
        <v>11</v>
      </c>
      <c r="E15" s="68">
        <v>13</v>
      </c>
      <c r="F15" s="69">
        <v>153300</v>
      </c>
      <c r="G15" s="68">
        <v>0</v>
      </c>
      <c r="H15" s="69">
        <v>288248</v>
      </c>
      <c r="I15" s="68">
        <v>0</v>
      </c>
      <c r="J15" s="68">
        <v>96</v>
      </c>
      <c r="K15" s="68">
        <v>0</v>
      </c>
      <c r="L15" s="69">
        <v>309.50360000000001</v>
      </c>
      <c r="M15" s="69">
        <v>27</v>
      </c>
      <c r="N15" s="70">
        <v>0</v>
      </c>
      <c r="O15" s="71">
        <v>16926</v>
      </c>
      <c r="P15" s="58">
        <f t="shared" si="2"/>
        <v>16926</v>
      </c>
      <c r="Q15" s="38">
        <v>13</v>
      </c>
      <c r="R15" s="77">
        <f t="shared" si="3"/>
        <v>8227.8909467373651</v>
      </c>
      <c r="S15" s="73">
        <f>'Mérida oeste'!F18*1000000</f>
        <v>34448.533815800001</v>
      </c>
      <c r="T15" s="74">
        <f t="shared" si="9"/>
        <v>924.56810568487765</v>
      </c>
      <c r="V15" s="78">
        <f t="shared" si="4"/>
        <v>16926</v>
      </c>
      <c r="W15" s="79">
        <f t="shared" si="10"/>
        <v>597736.10441999999</v>
      </c>
      <c r="Y15" s="76">
        <f t="shared" si="11"/>
        <v>139.26528216447664</v>
      </c>
      <c r="Z15" s="73">
        <f t="shared" si="12"/>
        <v>583.07588336623087</v>
      </c>
      <c r="AA15" s="74">
        <f t="shared" si="13"/>
        <v>552.64773776305753</v>
      </c>
      <c r="AE15" s="121" t="str">
        <f t="shared" si="5"/>
        <v>153300</v>
      </c>
      <c r="AF15" s="142"/>
      <c r="AG15" s="143"/>
      <c r="AH15" s="144"/>
      <c r="AI15" s="145">
        <f t="shared" si="0"/>
        <v>153300</v>
      </c>
      <c r="AJ15" s="146">
        <f t="shared" si="6"/>
        <v>153300</v>
      </c>
      <c r="AK15" s="122"/>
      <c r="AL15" s="138">
        <f t="shared" si="7"/>
        <v>0</v>
      </c>
      <c r="AM15" s="147">
        <f t="shared" si="7"/>
        <v>16926</v>
      </c>
      <c r="AN15" s="148">
        <f t="shared" si="8"/>
        <v>16926</v>
      </c>
      <c r="AO15" s="149">
        <f t="shared" si="1"/>
        <v>1</v>
      </c>
      <c r="AP15" s="122"/>
    </row>
    <row r="16" spans="1:42" x14ac:dyDescent="0.2">
      <c r="A16" s="66">
        <v>227</v>
      </c>
      <c r="B16" s="67">
        <v>0.375</v>
      </c>
      <c r="C16" s="68">
        <v>2013</v>
      </c>
      <c r="D16" s="68">
        <v>11</v>
      </c>
      <c r="E16" s="68">
        <v>14</v>
      </c>
      <c r="F16" s="69">
        <v>170226</v>
      </c>
      <c r="G16" s="68">
        <v>0</v>
      </c>
      <c r="H16" s="69">
        <v>289009</v>
      </c>
      <c r="I16" s="68">
        <v>0</v>
      </c>
      <c r="J16" s="68">
        <v>96</v>
      </c>
      <c r="K16" s="68">
        <v>0</v>
      </c>
      <c r="L16" s="69">
        <v>308.60430000000002</v>
      </c>
      <c r="M16" s="69">
        <v>24.7</v>
      </c>
      <c r="N16" s="70">
        <v>0</v>
      </c>
      <c r="O16" s="71">
        <v>28179</v>
      </c>
      <c r="P16" s="58">
        <f t="shared" si="2"/>
        <v>28179</v>
      </c>
      <c r="Q16" s="38">
        <v>14</v>
      </c>
      <c r="R16" s="77">
        <f t="shared" si="3"/>
        <v>8249.152560881821</v>
      </c>
      <c r="S16" s="73">
        <f>'Mérida oeste'!F19*1000000</f>
        <v>34537.551941900005</v>
      </c>
      <c r="T16" s="74">
        <f t="shared" si="9"/>
        <v>926.95727326629026</v>
      </c>
      <c r="V16" s="78">
        <f t="shared" si="4"/>
        <v>28179</v>
      </c>
      <c r="W16" s="79">
        <f t="shared" si="10"/>
        <v>995132.08592999994</v>
      </c>
      <c r="Y16" s="76">
        <f t="shared" si="11"/>
        <v>232.45287001308881</v>
      </c>
      <c r="Z16" s="73">
        <f t="shared" si="12"/>
        <v>973.23367617080021</v>
      </c>
      <c r="AA16" s="74">
        <f t="shared" si="13"/>
        <v>922.44492491346841</v>
      </c>
      <c r="AE16" s="121" t="str">
        <f t="shared" si="5"/>
        <v>170226</v>
      </c>
      <c r="AF16" s="142"/>
      <c r="AG16" s="143"/>
      <c r="AH16" s="144"/>
      <c r="AI16" s="145">
        <f t="shared" si="0"/>
        <v>170226</v>
      </c>
      <c r="AJ16" s="146">
        <f t="shared" si="6"/>
        <v>170226</v>
      </c>
      <c r="AK16" s="122"/>
      <c r="AL16" s="138">
        <f t="shared" si="7"/>
        <v>0</v>
      </c>
      <c r="AM16" s="147">
        <f t="shared" si="7"/>
        <v>28179</v>
      </c>
      <c r="AN16" s="148">
        <f t="shared" si="8"/>
        <v>28179</v>
      </c>
      <c r="AO16" s="149">
        <f t="shared" si="1"/>
        <v>1</v>
      </c>
      <c r="AP16" s="122"/>
    </row>
    <row r="17" spans="1:42" x14ac:dyDescent="0.2">
      <c r="A17" s="66">
        <v>227</v>
      </c>
      <c r="B17" s="67">
        <v>0.375</v>
      </c>
      <c r="C17" s="68">
        <v>2013</v>
      </c>
      <c r="D17" s="68">
        <v>11</v>
      </c>
      <c r="E17" s="68">
        <v>15</v>
      </c>
      <c r="F17" s="69">
        <v>198405</v>
      </c>
      <c r="G17" s="68">
        <v>0</v>
      </c>
      <c r="H17" s="69">
        <v>290321</v>
      </c>
      <c r="I17" s="68">
        <v>0</v>
      </c>
      <c r="J17" s="68">
        <v>96</v>
      </c>
      <c r="K17" s="68">
        <v>0</v>
      </c>
      <c r="L17" s="69">
        <v>300.84789999999998</v>
      </c>
      <c r="M17" s="69">
        <v>26</v>
      </c>
      <c r="N17" s="70">
        <v>0</v>
      </c>
      <c r="O17" s="71">
        <v>33962</v>
      </c>
      <c r="P17" s="58">
        <f t="shared" si="2"/>
        <v>33962</v>
      </c>
      <c r="Q17" s="38">
        <v>15</v>
      </c>
      <c r="R17" s="77">
        <f t="shared" si="3"/>
        <v>8312.7731242476366</v>
      </c>
      <c r="S17" s="73">
        <f>'Mérida oeste'!F20*1000000</f>
        <v>34803.918516600002</v>
      </c>
      <c r="T17" s="74">
        <f t="shared" si="9"/>
        <v>934.10631597170686</v>
      </c>
      <c r="V17" s="78">
        <f t="shared" si="4"/>
        <v>33962</v>
      </c>
      <c r="W17" s="79">
        <f t="shared" si="10"/>
        <v>1199356.8225400001</v>
      </c>
      <c r="Y17" s="76">
        <f t="shared" si="11"/>
        <v>282.31840084569825</v>
      </c>
      <c r="Z17" s="73">
        <f t="shared" si="12"/>
        <v>1182.0106806607691</v>
      </c>
      <c r="AA17" s="74">
        <f t="shared" si="13"/>
        <v>1120.3267830383716</v>
      </c>
      <c r="AE17" s="121" t="str">
        <f t="shared" si="5"/>
        <v>198405</v>
      </c>
      <c r="AF17" s="142"/>
      <c r="AG17" s="143"/>
      <c r="AH17" s="144"/>
      <c r="AI17" s="145">
        <f t="shared" si="0"/>
        <v>198405</v>
      </c>
      <c r="AJ17" s="146">
        <f t="shared" si="6"/>
        <v>198405</v>
      </c>
      <c r="AK17" s="122"/>
      <c r="AL17" s="138">
        <f t="shared" si="7"/>
        <v>0</v>
      </c>
      <c r="AM17" s="147">
        <f t="shared" si="7"/>
        <v>33962</v>
      </c>
      <c r="AN17" s="148">
        <f t="shared" si="8"/>
        <v>33962</v>
      </c>
      <c r="AO17" s="149">
        <f t="shared" si="1"/>
        <v>1</v>
      </c>
      <c r="AP17" s="122"/>
    </row>
    <row r="18" spans="1:42" x14ac:dyDescent="0.2">
      <c r="A18" s="66">
        <v>227</v>
      </c>
      <c r="B18" s="67">
        <v>0.375</v>
      </c>
      <c r="C18" s="68">
        <v>2013</v>
      </c>
      <c r="D18" s="68">
        <v>11</v>
      </c>
      <c r="E18" s="68">
        <v>16</v>
      </c>
      <c r="F18" s="69">
        <v>232367</v>
      </c>
      <c r="G18" s="68">
        <v>0</v>
      </c>
      <c r="H18" s="69">
        <v>291917</v>
      </c>
      <c r="I18" s="68">
        <v>0</v>
      </c>
      <c r="J18" s="68">
        <v>96</v>
      </c>
      <c r="K18" s="68">
        <v>0</v>
      </c>
      <c r="L18" s="69">
        <v>298.12470000000002</v>
      </c>
      <c r="M18" s="69">
        <v>25.9</v>
      </c>
      <c r="N18" s="70">
        <v>0</v>
      </c>
      <c r="O18" s="71">
        <v>31804</v>
      </c>
      <c r="P18" s="58">
        <f t="shared" si="2"/>
        <v>31804</v>
      </c>
      <c r="Q18" s="38">
        <v>16</v>
      </c>
      <c r="R18" s="77">
        <f t="shared" si="3"/>
        <v>8333.7033648132219</v>
      </c>
      <c r="S18" s="73">
        <f>'Mérida oeste'!F21*1000000</f>
        <v>34891.549247799994</v>
      </c>
      <c r="T18" s="74">
        <f t="shared" si="9"/>
        <v>936.45824710406168</v>
      </c>
      <c r="V18" s="78">
        <f t="shared" si="4"/>
        <v>31804</v>
      </c>
      <c r="W18" s="79">
        <f t="shared" si="10"/>
        <v>1123147.76468</v>
      </c>
      <c r="Y18" s="76">
        <f t="shared" si="11"/>
        <v>265.04510181451968</v>
      </c>
      <c r="Z18" s="73">
        <f t="shared" si="12"/>
        <v>1109.6908322770309</v>
      </c>
      <c r="AA18" s="74">
        <f t="shared" si="13"/>
        <v>1051.7809869510779</v>
      </c>
      <c r="AE18" s="121" t="str">
        <f t="shared" si="5"/>
        <v>232367</v>
      </c>
      <c r="AF18" s="142"/>
      <c r="AG18" s="143"/>
      <c r="AH18" s="144"/>
      <c r="AI18" s="145">
        <f t="shared" si="0"/>
        <v>232367</v>
      </c>
      <c r="AJ18" s="146">
        <f t="shared" si="6"/>
        <v>232367</v>
      </c>
      <c r="AK18" s="122"/>
      <c r="AL18" s="138">
        <f t="shared" si="7"/>
        <v>0</v>
      </c>
      <c r="AM18" s="147">
        <f t="shared" si="7"/>
        <v>31804</v>
      </c>
      <c r="AN18" s="148">
        <f t="shared" si="8"/>
        <v>31804</v>
      </c>
      <c r="AO18" s="149">
        <f t="shared" si="1"/>
        <v>1</v>
      </c>
      <c r="AP18" s="122"/>
    </row>
    <row r="19" spans="1:42" x14ac:dyDescent="0.2">
      <c r="A19" s="66">
        <v>227</v>
      </c>
      <c r="B19" s="67">
        <v>0.375</v>
      </c>
      <c r="C19" s="68">
        <v>2013</v>
      </c>
      <c r="D19" s="68">
        <v>11</v>
      </c>
      <c r="E19" s="68">
        <v>17</v>
      </c>
      <c r="F19" s="69">
        <v>264171</v>
      </c>
      <c r="G19" s="68">
        <v>0</v>
      </c>
      <c r="H19" s="69">
        <v>293397</v>
      </c>
      <c r="I19" s="68">
        <v>0</v>
      </c>
      <c r="J19" s="68">
        <v>96</v>
      </c>
      <c r="K19" s="68">
        <v>0</v>
      </c>
      <c r="L19" s="69">
        <v>300.64</v>
      </c>
      <c r="M19" s="69">
        <v>26.2</v>
      </c>
      <c r="N19" s="70">
        <v>0</v>
      </c>
      <c r="O19" s="71">
        <v>24924</v>
      </c>
      <c r="P19" s="58">
        <f t="shared" si="2"/>
        <v>24924</v>
      </c>
      <c r="Q19" s="38">
        <v>17</v>
      </c>
      <c r="R19" s="77">
        <f t="shared" si="3"/>
        <v>8390.8346120903789</v>
      </c>
      <c r="S19" s="73">
        <f>'Mérida oeste'!F22*1000000</f>
        <v>35130.746353899995</v>
      </c>
      <c r="T19" s="74">
        <f t="shared" si="9"/>
        <v>942.87808536059583</v>
      </c>
      <c r="V19" s="78">
        <f t="shared" si="4"/>
        <v>24924</v>
      </c>
      <c r="W19" s="79">
        <f t="shared" si="10"/>
        <v>880182.83507999999</v>
      </c>
      <c r="Y19" s="76">
        <f t="shared" si="11"/>
        <v>209.13316187174061</v>
      </c>
      <c r="Z19" s="73">
        <f t="shared" si="12"/>
        <v>875.59872212460346</v>
      </c>
      <c r="AA19" s="74">
        <f t="shared" si="13"/>
        <v>829.90510630749145</v>
      </c>
      <c r="AE19" s="121" t="str">
        <f t="shared" si="5"/>
        <v>264171</v>
      </c>
      <c r="AF19" s="142"/>
      <c r="AG19" s="143"/>
      <c r="AH19" s="144"/>
      <c r="AI19" s="145">
        <f t="shared" si="0"/>
        <v>264171</v>
      </c>
      <c r="AJ19" s="146">
        <f t="shared" si="6"/>
        <v>264171</v>
      </c>
      <c r="AK19" s="122"/>
      <c r="AL19" s="138">
        <f t="shared" si="7"/>
        <v>0</v>
      </c>
      <c r="AM19" s="147">
        <f t="shared" si="7"/>
        <v>24924</v>
      </c>
      <c r="AN19" s="148">
        <f t="shared" si="8"/>
        <v>24924</v>
      </c>
      <c r="AO19" s="149">
        <f t="shared" si="1"/>
        <v>1</v>
      </c>
      <c r="AP19" s="122"/>
    </row>
    <row r="20" spans="1:42" x14ac:dyDescent="0.2">
      <c r="A20" s="66">
        <v>227</v>
      </c>
      <c r="B20" s="67">
        <v>0.375</v>
      </c>
      <c r="C20" s="68">
        <v>2013</v>
      </c>
      <c r="D20" s="68">
        <v>11</v>
      </c>
      <c r="E20" s="68">
        <v>18</v>
      </c>
      <c r="F20" s="69">
        <v>289095</v>
      </c>
      <c r="G20" s="68">
        <v>0</v>
      </c>
      <c r="H20" s="69">
        <v>294555</v>
      </c>
      <c r="I20" s="68">
        <v>0</v>
      </c>
      <c r="J20" s="68">
        <v>96</v>
      </c>
      <c r="K20" s="68">
        <v>0</v>
      </c>
      <c r="L20" s="69">
        <v>304.74770000000001</v>
      </c>
      <c r="M20" s="69">
        <v>26.6</v>
      </c>
      <c r="N20" s="70">
        <v>0</v>
      </c>
      <c r="O20" s="71">
        <v>5544</v>
      </c>
      <c r="P20" s="58">
        <f t="shared" si="2"/>
        <v>5544</v>
      </c>
      <c r="Q20" s="38">
        <v>18</v>
      </c>
      <c r="R20" s="77">
        <f t="shared" si="3"/>
        <v>8376.3032651905996</v>
      </c>
      <c r="S20" s="73">
        <f>'Mérida oeste'!F23*1000000</f>
        <v>35069.906510699999</v>
      </c>
      <c r="T20" s="74">
        <f t="shared" si="9"/>
        <v>941.24519790946761</v>
      </c>
      <c r="V20" s="78">
        <f t="shared" si="4"/>
        <v>5544</v>
      </c>
      <c r="W20" s="79">
        <f t="shared" si="10"/>
        <v>195784.53047999999</v>
      </c>
      <c r="Y20" s="76">
        <f t="shared" si="11"/>
        <v>46.438225302216686</v>
      </c>
      <c r="Z20" s="73">
        <f t="shared" si="12"/>
        <v>194.42756169532078</v>
      </c>
      <c r="AA20" s="74">
        <f t="shared" si="13"/>
        <v>184.28124913925978</v>
      </c>
      <c r="AE20" s="121" t="str">
        <f t="shared" si="5"/>
        <v>289095</v>
      </c>
      <c r="AF20" s="142"/>
      <c r="AG20" s="143"/>
      <c r="AH20" s="144"/>
      <c r="AI20" s="145">
        <f t="shared" si="0"/>
        <v>289095</v>
      </c>
      <c r="AJ20" s="146">
        <f t="shared" si="6"/>
        <v>289095</v>
      </c>
      <c r="AK20" s="122"/>
      <c r="AL20" s="138">
        <f t="shared" si="7"/>
        <v>0</v>
      </c>
      <c r="AM20" s="147">
        <f t="shared" si="7"/>
        <v>5544</v>
      </c>
      <c r="AN20" s="148">
        <f t="shared" si="8"/>
        <v>5544</v>
      </c>
      <c r="AO20" s="149">
        <f t="shared" si="1"/>
        <v>1</v>
      </c>
      <c r="AP20" s="122"/>
    </row>
    <row r="21" spans="1:42" x14ac:dyDescent="0.2">
      <c r="A21" s="66">
        <v>227</v>
      </c>
      <c r="B21" s="67">
        <v>0.375</v>
      </c>
      <c r="C21" s="68">
        <v>2013</v>
      </c>
      <c r="D21" s="68">
        <v>11</v>
      </c>
      <c r="E21" s="68">
        <v>19</v>
      </c>
      <c r="F21" s="69">
        <v>294639</v>
      </c>
      <c r="G21" s="68">
        <v>0</v>
      </c>
      <c r="H21" s="69">
        <v>294803</v>
      </c>
      <c r="I21" s="68">
        <v>0</v>
      </c>
      <c r="J21" s="68">
        <v>96</v>
      </c>
      <c r="K21" s="68">
        <v>0</v>
      </c>
      <c r="L21" s="69">
        <v>276.30810000000002</v>
      </c>
      <c r="M21" s="69">
        <v>26.5</v>
      </c>
      <c r="N21" s="70">
        <v>0</v>
      </c>
      <c r="O21" s="71">
        <v>29642</v>
      </c>
      <c r="P21" s="58">
        <f t="shared" si="2"/>
        <v>29642</v>
      </c>
      <c r="Q21" s="38">
        <v>19</v>
      </c>
      <c r="R21" s="77">
        <f t="shared" si="3"/>
        <v>8376.2287754609733</v>
      </c>
      <c r="S21" s="73">
        <f>'Mérida oeste'!F24*1000000</f>
        <v>35069.594637100003</v>
      </c>
      <c r="T21" s="74">
        <f t="shared" si="9"/>
        <v>941.23682749854959</v>
      </c>
      <c r="V21" s="78">
        <f t="shared" si="4"/>
        <v>29642</v>
      </c>
      <c r="W21" s="79">
        <f t="shared" si="10"/>
        <v>1046797.44814</v>
      </c>
      <c r="Y21" s="76">
        <f t="shared" si="11"/>
        <v>248.28817336221417</v>
      </c>
      <c r="Z21" s="73">
        <f t="shared" si="12"/>
        <v>1039.5329242329183</v>
      </c>
      <c r="AA21" s="74">
        <f t="shared" si="13"/>
        <v>985.28430912087106</v>
      </c>
      <c r="AE21" s="121" t="str">
        <f t="shared" si="5"/>
        <v>294639</v>
      </c>
      <c r="AF21" s="142"/>
      <c r="AG21" s="143"/>
      <c r="AH21" s="144"/>
      <c r="AI21" s="145">
        <f t="shared" si="0"/>
        <v>294639</v>
      </c>
      <c r="AJ21" s="146">
        <f t="shared" si="6"/>
        <v>294639</v>
      </c>
      <c r="AK21" s="122"/>
      <c r="AL21" s="138">
        <f t="shared" si="7"/>
        <v>0</v>
      </c>
      <c r="AM21" s="147">
        <f t="shared" si="7"/>
        <v>29642</v>
      </c>
      <c r="AN21" s="148">
        <f t="shared" si="8"/>
        <v>29642</v>
      </c>
      <c r="AO21" s="149">
        <f t="shared" si="1"/>
        <v>1</v>
      </c>
      <c r="AP21" s="122"/>
    </row>
    <row r="22" spans="1:42" x14ac:dyDescent="0.2">
      <c r="A22" s="66">
        <v>227</v>
      </c>
      <c r="B22" s="67">
        <v>0.375</v>
      </c>
      <c r="C22" s="68">
        <v>2013</v>
      </c>
      <c r="D22" s="68">
        <v>11</v>
      </c>
      <c r="E22" s="68">
        <v>20</v>
      </c>
      <c r="F22" s="69">
        <v>324281</v>
      </c>
      <c r="G22" s="68">
        <v>0</v>
      </c>
      <c r="H22" s="69">
        <v>296175</v>
      </c>
      <c r="I22" s="68">
        <v>0</v>
      </c>
      <c r="J22" s="68">
        <v>96</v>
      </c>
      <c r="K22" s="68">
        <v>0</v>
      </c>
      <c r="L22" s="69">
        <v>302.89510000000001</v>
      </c>
      <c r="M22" s="69">
        <v>26.5</v>
      </c>
      <c r="N22" s="70">
        <v>0</v>
      </c>
      <c r="O22" s="71">
        <v>32947</v>
      </c>
      <c r="P22" s="58">
        <f t="shared" si="2"/>
        <v>32947</v>
      </c>
      <c r="Q22" s="38">
        <v>20</v>
      </c>
      <c r="R22" s="77">
        <f t="shared" si="3"/>
        <v>8277.2824637909616</v>
      </c>
      <c r="S22" s="73">
        <f>'Mérida oeste'!F25*1000000</f>
        <v>34655.326219399998</v>
      </c>
      <c r="T22" s="74">
        <f t="shared" si="9"/>
        <v>930.1182304561903</v>
      </c>
      <c r="V22" s="78">
        <f t="shared" si="4"/>
        <v>32947</v>
      </c>
      <c r="W22" s="79">
        <f t="shared" si="10"/>
        <v>1163512.43249</v>
      </c>
      <c r="Y22" s="76">
        <f t="shared" si="11"/>
        <v>272.71162533452082</v>
      </c>
      <c r="Z22" s="73">
        <f t="shared" si="12"/>
        <v>1141.7890329505717</v>
      </c>
      <c r="AA22" s="74">
        <f t="shared" si="13"/>
        <v>1082.2041248213764</v>
      </c>
      <c r="AE22" s="121" t="str">
        <f t="shared" si="5"/>
        <v>324281</v>
      </c>
      <c r="AF22" s="142"/>
      <c r="AG22" s="143"/>
      <c r="AH22" s="144"/>
      <c r="AI22" s="145">
        <f t="shared" si="0"/>
        <v>324281</v>
      </c>
      <c r="AJ22" s="146">
        <f t="shared" si="6"/>
        <v>324281</v>
      </c>
      <c r="AK22" s="122"/>
      <c r="AL22" s="138">
        <f t="shared" si="7"/>
        <v>0</v>
      </c>
      <c r="AM22" s="147">
        <f t="shared" si="7"/>
        <v>32947</v>
      </c>
      <c r="AN22" s="148">
        <f t="shared" si="8"/>
        <v>32947</v>
      </c>
      <c r="AO22" s="149">
        <f t="shared" si="1"/>
        <v>1</v>
      </c>
      <c r="AP22" s="122"/>
    </row>
    <row r="23" spans="1:42" x14ac:dyDescent="0.2">
      <c r="A23" s="66">
        <v>227</v>
      </c>
      <c r="B23" s="67">
        <v>0.375</v>
      </c>
      <c r="C23" s="68">
        <v>2013</v>
      </c>
      <c r="D23" s="68">
        <v>11</v>
      </c>
      <c r="E23" s="68">
        <v>21</v>
      </c>
      <c r="F23" s="69">
        <v>357228</v>
      </c>
      <c r="G23" s="68">
        <v>0</v>
      </c>
      <c r="H23" s="69">
        <v>297705</v>
      </c>
      <c r="I23" s="68">
        <v>0</v>
      </c>
      <c r="J23" s="68">
        <v>96</v>
      </c>
      <c r="K23" s="68">
        <v>0</v>
      </c>
      <c r="L23" s="69">
        <v>301.35199999999998</v>
      </c>
      <c r="M23" s="69">
        <v>26.6</v>
      </c>
      <c r="N23" s="70">
        <v>0</v>
      </c>
      <c r="O23" s="71">
        <v>33782</v>
      </c>
      <c r="P23" s="58">
        <f t="shared" si="2"/>
        <v>33782</v>
      </c>
      <c r="Q23" s="38">
        <v>21</v>
      </c>
      <c r="R23" s="77">
        <f t="shared" si="3"/>
        <v>8273.3170155249827</v>
      </c>
      <c r="S23" s="73">
        <f>'Mérida oeste'!F26*1000000</f>
        <v>34638.7236806</v>
      </c>
      <c r="T23" s="74">
        <f t="shared" si="9"/>
        <v>929.67263303454229</v>
      </c>
      <c r="V23" s="78">
        <f t="shared" si="4"/>
        <v>33782</v>
      </c>
      <c r="W23" s="79">
        <f t="shared" si="10"/>
        <v>1193000.18194</v>
      </c>
      <c r="Y23" s="76">
        <f t="shared" si="11"/>
        <v>279.48919541846493</v>
      </c>
      <c r="Z23" s="73">
        <f t="shared" si="12"/>
        <v>1170.165363378029</v>
      </c>
      <c r="AA23" s="74">
        <f t="shared" si="13"/>
        <v>1109.099620354848</v>
      </c>
      <c r="AE23" s="121" t="str">
        <f t="shared" si="5"/>
        <v>357228</v>
      </c>
      <c r="AF23" s="142"/>
      <c r="AG23" s="143"/>
      <c r="AH23" s="144"/>
      <c r="AI23" s="145">
        <f t="shared" si="0"/>
        <v>357228</v>
      </c>
      <c r="AJ23" s="146">
        <f t="shared" si="6"/>
        <v>357228</v>
      </c>
      <c r="AK23" s="122"/>
      <c r="AL23" s="138">
        <f t="shared" si="7"/>
        <v>0</v>
      </c>
      <c r="AM23" s="147">
        <f t="shared" si="7"/>
        <v>33782</v>
      </c>
      <c r="AN23" s="148">
        <f t="shared" si="8"/>
        <v>33782</v>
      </c>
      <c r="AO23" s="149">
        <f t="shared" si="1"/>
        <v>1</v>
      </c>
      <c r="AP23" s="122"/>
    </row>
    <row r="24" spans="1:42" x14ac:dyDescent="0.2">
      <c r="A24" s="66">
        <v>227</v>
      </c>
      <c r="B24" s="67">
        <v>0.375</v>
      </c>
      <c r="C24" s="68">
        <v>2013</v>
      </c>
      <c r="D24" s="68">
        <v>11</v>
      </c>
      <c r="E24" s="68">
        <v>22</v>
      </c>
      <c r="F24" s="69">
        <v>391010</v>
      </c>
      <c r="G24" s="68">
        <v>0</v>
      </c>
      <c r="H24" s="69">
        <v>299284</v>
      </c>
      <c r="I24" s="68">
        <v>0</v>
      </c>
      <c r="J24" s="68">
        <v>96</v>
      </c>
      <c r="K24" s="68">
        <v>0</v>
      </c>
      <c r="L24" s="69">
        <v>299.92610000000002</v>
      </c>
      <c r="M24" s="69">
        <v>26.7</v>
      </c>
      <c r="N24" s="70">
        <v>0</v>
      </c>
      <c r="O24" s="71">
        <v>33528</v>
      </c>
      <c r="P24" s="58">
        <f t="shared" si="2"/>
        <v>33528</v>
      </c>
      <c r="Q24" s="38">
        <v>22</v>
      </c>
      <c r="R24" s="77">
        <f t="shared" si="3"/>
        <v>8242.0085592098985</v>
      </c>
      <c r="S24" s="73">
        <f>'Mérida oeste'!F27*1000000</f>
        <v>34507.641435700003</v>
      </c>
      <c r="T24" s="74">
        <f t="shared" si="9"/>
        <v>926.15450179841628</v>
      </c>
      <c r="V24" s="78">
        <f t="shared" si="4"/>
        <v>33528</v>
      </c>
      <c r="W24" s="79">
        <f t="shared" si="10"/>
        <v>1184030.2557600001</v>
      </c>
      <c r="Y24" s="76">
        <f t="shared" si="11"/>
        <v>276.33806297318949</v>
      </c>
      <c r="Z24" s="73">
        <f t="shared" si="12"/>
        <v>1156.9722020561496</v>
      </c>
      <c r="AA24" s="74">
        <f t="shared" si="13"/>
        <v>1096.5949516376543</v>
      </c>
      <c r="AE24" s="121" t="str">
        <f t="shared" si="5"/>
        <v>391010</v>
      </c>
      <c r="AF24" s="142"/>
      <c r="AG24" s="143"/>
      <c r="AH24" s="144"/>
      <c r="AI24" s="145">
        <f t="shared" si="0"/>
        <v>391010</v>
      </c>
      <c r="AJ24" s="146">
        <f t="shared" si="6"/>
        <v>391010</v>
      </c>
      <c r="AK24" s="122"/>
      <c r="AL24" s="138">
        <f t="shared" si="7"/>
        <v>0</v>
      </c>
      <c r="AM24" s="147">
        <f t="shared" si="7"/>
        <v>33528</v>
      </c>
      <c r="AN24" s="148">
        <f t="shared" si="8"/>
        <v>33528</v>
      </c>
      <c r="AO24" s="149">
        <f t="shared" si="1"/>
        <v>1</v>
      </c>
      <c r="AP24" s="122"/>
    </row>
    <row r="25" spans="1:42" x14ac:dyDescent="0.2">
      <c r="A25" s="66">
        <v>227</v>
      </c>
      <c r="B25" s="67">
        <v>0.375</v>
      </c>
      <c r="C25" s="68">
        <v>2013</v>
      </c>
      <c r="D25" s="68">
        <v>11</v>
      </c>
      <c r="E25" s="68">
        <v>23</v>
      </c>
      <c r="F25" s="69">
        <v>424538</v>
      </c>
      <c r="G25" s="68">
        <v>0</v>
      </c>
      <c r="H25" s="69">
        <v>300846</v>
      </c>
      <c r="I25" s="68">
        <v>0</v>
      </c>
      <c r="J25" s="68">
        <v>96</v>
      </c>
      <c r="K25" s="68">
        <v>0</v>
      </c>
      <c r="L25" s="69">
        <v>300.33190000000002</v>
      </c>
      <c r="M25" s="69">
        <v>26.4</v>
      </c>
      <c r="N25" s="70">
        <v>0</v>
      </c>
      <c r="O25" s="71">
        <v>33964</v>
      </c>
      <c r="P25" s="58">
        <f t="shared" si="2"/>
        <v>33964</v>
      </c>
      <c r="Q25" s="38">
        <v>23</v>
      </c>
      <c r="R25" s="77">
        <f t="shared" si="3"/>
        <v>8207.4206989825179</v>
      </c>
      <c r="S25" s="73">
        <f>'Mérida oeste'!F28*1000000</f>
        <v>34362.828982500003</v>
      </c>
      <c r="T25" s="74">
        <f t="shared" si="9"/>
        <v>922.26786394466546</v>
      </c>
      <c r="V25" s="78">
        <f t="shared" si="4"/>
        <v>33964</v>
      </c>
      <c r="W25" s="79">
        <f t="shared" si="10"/>
        <v>1199427.4518800001</v>
      </c>
      <c r="Y25" s="76">
        <f t="shared" si="11"/>
        <v>278.75683662024221</v>
      </c>
      <c r="Z25" s="73">
        <f t="shared" si="12"/>
        <v>1167.09912356163</v>
      </c>
      <c r="AA25" s="74">
        <f t="shared" si="13"/>
        <v>1106.1933940019608</v>
      </c>
      <c r="AE25" s="121" t="str">
        <f t="shared" si="5"/>
        <v>424538</v>
      </c>
      <c r="AF25" s="142"/>
      <c r="AG25" s="143"/>
      <c r="AH25" s="144"/>
      <c r="AI25" s="145">
        <f t="shared" si="0"/>
        <v>424538</v>
      </c>
      <c r="AJ25" s="146">
        <f t="shared" si="6"/>
        <v>424538</v>
      </c>
      <c r="AK25" s="122"/>
      <c r="AL25" s="138">
        <f t="shared" si="7"/>
        <v>0</v>
      </c>
      <c r="AM25" s="147">
        <f t="shared" si="7"/>
        <v>33964</v>
      </c>
      <c r="AN25" s="148">
        <f t="shared" si="8"/>
        <v>33964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2013</v>
      </c>
      <c r="D26" s="68">
        <v>11</v>
      </c>
      <c r="E26" s="68">
        <v>24</v>
      </c>
      <c r="F26" s="69">
        <v>458502</v>
      </c>
      <c r="G26" s="68">
        <v>0</v>
      </c>
      <c r="H26" s="69">
        <v>302415</v>
      </c>
      <c r="I26" s="68">
        <v>0</v>
      </c>
      <c r="J26" s="68">
        <v>96</v>
      </c>
      <c r="K26" s="68">
        <v>0</v>
      </c>
      <c r="L26" s="69">
        <v>302.39449999999999</v>
      </c>
      <c r="M26" s="69">
        <v>26.2</v>
      </c>
      <c r="N26" s="70">
        <v>0</v>
      </c>
      <c r="O26" s="71">
        <v>29401</v>
      </c>
      <c r="P26" s="58">
        <f t="shared" si="2"/>
        <v>29401</v>
      </c>
      <c r="Q26" s="38">
        <v>24</v>
      </c>
      <c r="R26" s="77">
        <f t="shared" si="3"/>
        <v>8243.4849181713962</v>
      </c>
      <c r="S26" s="73">
        <f>'Mérida oeste'!F29*1000000</f>
        <v>34513.822655399999</v>
      </c>
      <c r="T26" s="74">
        <f t="shared" si="9"/>
        <v>926.32040025491972</v>
      </c>
      <c r="V26" s="78">
        <f t="shared" si="4"/>
        <v>29401</v>
      </c>
      <c r="W26" s="79">
        <f t="shared" si="10"/>
        <v>1038286.6126699999</v>
      </c>
      <c r="Y26" s="76">
        <f t="shared" si="11"/>
        <v>242.36670007915723</v>
      </c>
      <c r="Z26" s="73">
        <f t="shared" si="12"/>
        <v>1014.7408998914153</v>
      </c>
      <c r="AA26" s="74">
        <f t="shared" si="13"/>
        <v>961.78607062779918</v>
      </c>
      <c r="AE26" s="121" t="str">
        <f t="shared" si="5"/>
        <v>458502</v>
      </c>
      <c r="AF26" s="142"/>
      <c r="AG26" s="143"/>
      <c r="AH26" s="144"/>
      <c r="AI26" s="145">
        <f t="shared" si="0"/>
        <v>458502</v>
      </c>
      <c r="AJ26" s="146">
        <f t="shared" si="6"/>
        <v>458502</v>
      </c>
      <c r="AK26" s="122"/>
      <c r="AL26" s="138">
        <f t="shared" si="7"/>
        <v>0</v>
      </c>
      <c r="AM26" s="147">
        <f t="shared" si="7"/>
        <v>29401</v>
      </c>
      <c r="AN26" s="148">
        <f t="shared" si="8"/>
        <v>29401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2013</v>
      </c>
      <c r="D27" s="68">
        <v>11</v>
      </c>
      <c r="E27" s="68">
        <v>25</v>
      </c>
      <c r="F27" s="69">
        <v>487903</v>
      </c>
      <c r="G27" s="68">
        <v>0</v>
      </c>
      <c r="H27" s="69">
        <v>303767</v>
      </c>
      <c r="I27" s="68">
        <v>0</v>
      </c>
      <c r="J27" s="68">
        <v>96</v>
      </c>
      <c r="K27" s="68">
        <v>0</v>
      </c>
      <c r="L27" s="69">
        <v>304.84910000000002</v>
      </c>
      <c r="M27" s="69">
        <v>26.3</v>
      </c>
      <c r="N27" s="70">
        <v>0</v>
      </c>
      <c r="O27" s="71">
        <v>15481</v>
      </c>
      <c r="P27" s="58">
        <f t="shared" si="2"/>
        <v>15481</v>
      </c>
      <c r="Q27" s="38">
        <v>25</v>
      </c>
      <c r="R27" s="77">
        <f t="shared" si="3"/>
        <v>8488.3557750071668</v>
      </c>
      <c r="S27" s="73">
        <f>'Mérida oeste'!F30*1000000</f>
        <v>35539.047958800002</v>
      </c>
      <c r="T27" s="74">
        <f t="shared" si="9"/>
        <v>953.8365384375553</v>
      </c>
      <c r="V27" s="78">
        <f t="shared" si="4"/>
        <v>15481</v>
      </c>
      <c r="W27" s="79">
        <f t="shared" si="10"/>
        <v>546706.40627000004</v>
      </c>
      <c r="Y27" s="76">
        <f t="shared" si="11"/>
        <v>131.40823575288596</v>
      </c>
      <c r="Z27" s="73">
        <f t="shared" si="12"/>
        <v>550.18000145018277</v>
      </c>
      <c r="AA27" s="74">
        <f t="shared" si="13"/>
        <v>521.46854609821264</v>
      </c>
      <c r="AE27" s="121" t="str">
        <f t="shared" si="5"/>
        <v>487903</v>
      </c>
      <c r="AF27" s="142"/>
      <c r="AG27" s="143"/>
      <c r="AH27" s="144"/>
      <c r="AI27" s="145">
        <f t="shared" si="0"/>
        <v>487903</v>
      </c>
      <c r="AJ27" s="146">
        <f t="shared" si="6"/>
        <v>487903</v>
      </c>
      <c r="AK27" s="122"/>
      <c r="AL27" s="138">
        <f t="shared" si="7"/>
        <v>0</v>
      </c>
      <c r="AM27" s="147">
        <f t="shared" si="7"/>
        <v>15481</v>
      </c>
      <c r="AN27" s="148">
        <f t="shared" si="8"/>
        <v>15481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2013</v>
      </c>
      <c r="D28" s="68">
        <v>11</v>
      </c>
      <c r="E28" s="68">
        <v>26</v>
      </c>
      <c r="F28" s="69">
        <v>503384</v>
      </c>
      <c r="G28" s="68">
        <v>0</v>
      </c>
      <c r="H28" s="69">
        <v>304465</v>
      </c>
      <c r="I28" s="68">
        <v>0</v>
      </c>
      <c r="J28" s="68">
        <v>96</v>
      </c>
      <c r="K28" s="68">
        <v>0</v>
      </c>
      <c r="L28" s="69">
        <v>309.99610000000001</v>
      </c>
      <c r="M28" s="69">
        <v>26.6</v>
      </c>
      <c r="N28" s="70">
        <v>0</v>
      </c>
      <c r="O28" s="71">
        <v>17217</v>
      </c>
      <c r="P28" s="58">
        <f t="shared" si="2"/>
        <v>17217</v>
      </c>
      <c r="Q28" s="38">
        <v>26</v>
      </c>
      <c r="R28" s="77">
        <f t="shared" si="3"/>
        <v>8488.3557750071668</v>
      </c>
      <c r="S28" s="73">
        <f>'Mérida oeste'!F31*1000000</f>
        <v>35539.047958800002</v>
      </c>
      <c r="T28" s="74">
        <f t="shared" si="9"/>
        <v>953.8365384375553</v>
      </c>
      <c r="V28" s="78">
        <f t="shared" si="4"/>
        <v>17217</v>
      </c>
      <c r="W28" s="79">
        <f t="shared" si="10"/>
        <v>608012.67339000001</v>
      </c>
      <c r="Y28" s="76">
        <f t="shared" si="11"/>
        <v>146.14402137829839</v>
      </c>
      <c r="Z28" s="73">
        <f t="shared" si="12"/>
        <v>611.8757887066597</v>
      </c>
      <c r="AA28" s="74">
        <f t="shared" si="13"/>
        <v>579.94470371248156</v>
      </c>
      <c r="AE28" s="121" t="str">
        <f t="shared" si="5"/>
        <v>503384</v>
      </c>
      <c r="AF28" s="142"/>
      <c r="AG28" s="143"/>
      <c r="AH28" s="144"/>
      <c r="AI28" s="145">
        <f t="shared" si="0"/>
        <v>503384</v>
      </c>
      <c r="AJ28" s="146">
        <f t="shared" si="6"/>
        <v>503384</v>
      </c>
      <c r="AK28" s="122"/>
      <c r="AL28" s="138">
        <f t="shared" si="7"/>
        <v>0</v>
      </c>
      <c r="AM28" s="147">
        <f t="shared" si="7"/>
        <v>17217</v>
      </c>
      <c r="AN28" s="148">
        <f t="shared" si="8"/>
        <v>17217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2013</v>
      </c>
      <c r="D29" s="68">
        <v>11</v>
      </c>
      <c r="E29" s="68">
        <v>27</v>
      </c>
      <c r="F29" s="69">
        <v>520601</v>
      </c>
      <c r="G29" s="68">
        <v>0</v>
      </c>
      <c r="H29" s="69">
        <v>305232</v>
      </c>
      <c r="I29" s="68">
        <v>0</v>
      </c>
      <c r="J29" s="68">
        <v>96</v>
      </c>
      <c r="K29" s="68">
        <v>0</v>
      </c>
      <c r="L29" s="69">
        <v>309.0308</v>
      </c>
      <c r="M29" s="69">
        <v>24.9</v>
      </c>
      <c r="N29" s="70">
        <v>0</v>
      </c>
      <c r="O29" s="71">
        <v>27836</v>
      </c>
      <c r="P29" s="58">
        <f t="shared" si="2"/>
        <v>27836</v>
      </c>
      <c r="Q29" s="38">
        <v>27</v>
      </c>
      <c r="R29" s="77">
        <f t="shared" si="3"/>
        <v>8488.3557750071668</v>
      </c>
      <c r="S29" s="73">
        <f>'Mérida oeste'!F32*1000000</f>
        <v>35539.047958800002</v>
      </c>
      <c r="T29" s="74">
        <f t="shared" si="9"/>
        <v>953.8365384375553</v>
      </c>
      <c r="V29" s="78">
        <f t="shared" si="4"/>
        <v>27836</v>
      </c>
      <c r="W29" s="79">
        <f t="shared" si="10"/>
        <v>983019.15411999996</v>
      </c>
      <c r="Y29" s="76">
        <f t="shared" si="11"/>
        <v>236.28187135309949</v>
      </c>
      <c r="Z29" s="73">
        <f t="shared" si="12"/>
        <v>989.26493898115677</v>
      </c>
      <c r="AA29" s="74">
        <f t="shared" si="13"/>
        <v>937.63958718363438</v>
      </c>
      <c r="AE29" s="121" t="str">
        <f t="shared" si="5"/>
        <v>520601</v>
      </c>
      <c r="AF29" s="142"/>
      <c r="AG29" s="143"/>
      <c r="AH29" s="144"/>
      <c r="AI29" s="145">
        <f t="shared" si="0"/>
        <v>520601</v>
      </c>
      <c r="AJ29" s="146">
        <f t="shared" si="6"/>
        <v>520601</v>
      </c>
      <c r="AK29" s="122"/>
      <c r="AL29" s="138">
        <f t="shared" si="7"/>
        <v>0</v>
      </c>
      <c r="AM29" s="147">
        <f t="shared" si="7"/>
        <v>27836</v>
      </c>
      <c r="AN29" s="148">
        <f t="shared" si="8"/>
        <v>27836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2013</v>
      </c>
      <c r="D30" s="68">
        <v>11</v>
      </c>
      <c r="E30" s="68">
        <v>28</v>
      </c>
      <c r="F30" s="69">
        <v>548437</v>
      </c>
      <c r="G30" s="68">
        <v>0</v>
      </c>
      <c r="H30" s="69">
        <v>306511</v>
      </c>
      <c r="I30" s="68">
        <v>0</v>
      </c>
      <c r="J30" s="68">
        <v>96</v>
      </c>
      <c r="K30" s="68">
        <v>0</v>
      </c>
      <c r="L30" s="69">
        <v>303.39580000000001</v>
      </c>
      <c r="M30" s="69">
        <v>24.1</v>
      </c>
      <c r="N30" s="70">
        <v>0</v>
      </c>
      <c r="O30" s="71">
        <v>33094</v>
      </c>
      <c r="P30" s="58">
        <f t="shared" si="2"/>
        <v>33094</v>
      </c>
      <c r="Q30" s="38">
        <v>28</v>
      </c>
      <c r="R30" s="77">
        <f t="shared" si="3"/>
        <v>8317.0228817473962</v>
      </c>
      <c r="S30" s="73">
        <f>'Mérida oeste'!F33*1000000</f>
        <v>34821.711401299995</v>
      </c>
      <c r="T30" s="74">
        <f t="shared" si="9"/>
        <v>934.58386122195486</v>
      </c>
      <c r="V30" s="78">
        <f t="shared" si="4"/>
        <v>33094</v>
      </c>
      <c r="W30" s="79">
        <f t="shared" si="10"/>
        <v>1168703.6889800001</v>
      </c>
      <c r="Y30" s="76">
        <f t="shared" si="11"/>
        <v>275.24355524854832</v>
      </c>
      <c r="Z30" s="73">
        <f t="shared" si="12"/>
        <v>1152.389717114622</v>
      </c>
      <c r="AA30" s="74">
        <f t="shared" si="13"/>
        <v>1092.2516062712709</v>
      </c>
      <c r="AE30" s="121" t="str">
        <f t="shared" si="5"/>
        <v>548437</v>
      </c>
      <c r="AF30" s="142"/>
      <c r="AG30" s="143"/>
      <c r="AH30" s="144"/>
      <c r="AI30" s="145">
        <f t="shared" si="0"/>
        <v>548437</v>
      </c>
      <c r="AJ30" s="146">
        <f t="shared" si="6"/>
        <v>548437</v>
      </c>
      <c r="AK30" s="122"/>
      <c r="AL30" s="138">
        <f t="shared" si="7"/>
        <v>0</v>
      </c>
      <c r="AM30" s="147">
        <f t="shared" si="7"/>
        <v>33094</v>
      </c>
      <c r="AN30" s="148">
        <f t="shared" si="8"/>
        <v>33094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2013</v>
      </c>
      <c r="D31" s="68">
        <v>11</v>
      </c>
      <c r="E31" s="68">
        <v>29</v>
      </c>
      <c r="F31" s="69">
        <v>581531</v>
      </c>
      <c r="G31" s="68">
        <v>0</v>
      </c>
      <c r="H31" s="69">
        <v>308048</v>
      </c>
      <c r="I31" s="68">
        <v>0</v>
      </c>
      <c r="J31" s="68">
        <v>96</v>
      </c>
      <c r="K31" s="68">
        <v>0</v>
      </c>
      <c r="L31" s="69">
        <v>300.16879999999998</v>
      </c>
      <c r="M31" s="69">
        <v>24.5</v>
      </c>
      <c r="N31" s="70">
        <v>0</v>
      </c>
      <c r="O31" s="71">
        <v>33083</v>
      </c>
      <c r="P31" s="58">
        <f t="shared" si="2"/>
        <v>33083</v>
      </c>
      <c r="Q31" s="38">
        <v>29</v>
      </c>
      <c r="R31" s="77">
        <f t="shared" si="3"/>
        <v>8317.1819562912005</v>
      </c>
      <c r="S31" s="73">
        <f>'Mérida oeste'!F34*1000000</f>
        <v>34822.3774146</v>
      </c>
      <c r="T31" s="74">
        <f t="shared" si="9"/>
        <v>934.60173642844222</v>
      </c>
      <c r="V31" s="78">
        <f t="shared" si="4"/>
        <v>33083</v>
      </c>
      <c r="W31" s="79">
        <f t="shared" si="10"/>
        <v>1168315.2276099999</v>
      </c>
      <c r="Y31" s="76">
        <f t="shared" si="11"/>
        <v>275.15733065998177</v>
      </c>
      <c r="Z31" s="73">
        <f t="shared" si="12"/>
        <v>1152.0287120072117</v>
      </c>
      <c r="AA31" s="74">
        <f t="shared" si="13"/>
        <v>1091.9094404200966</v>
      </c>
      <c r="AE31" s="121" t="str">
        <f t="shared" si="5"/>
        <v>581531</v>
      </c>
      <c r="AF31" s="142"/>
      <c r="AG31" s="143"/>
      <c r="AH31" s="144"/>
      <c r="AI31" s="145">
        <f t="shared" si="0"/>
        <v>581531</v>
      </c>
      <c r="AJ31" s="146">
        <f t="shared" si="6"/>
        <v>581531</v>
      </c>
      <c r="AK31" s="122"/>
      <c r="AL31" s="138">
        <f t="shared" si="7"/>
        <v>0</v>
      </c>
      <c r="AM31" s="147">
        <f t="shared" si="7"/>
        <v>33083</v>
      </c>
      <c r="AN31" s="148">
        <f t="shared" si="8"/>
        <v>33083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2013</v>
      </c>
      <c r="D32" s="68">
        <v>11</v>
      </c>
      <c r="E32" s="68">
        <v>30</v>
      </c>
      <c r="F32" s="69">
        <v>614614</v>
      </c>
      <c r="G32" s="68">
        <v>0</v>
      </c>
      <c r="H32" s="69">
        <v>308048</v>
      </c>
      <c r="I32" s="68">
        <v>0</v>
      </c>
      <c r="J32" s="68">
        <v>96</v>
      </c>
      <c r="K32" s="68">
        <v>0</v>
      </c>
      <c r="L32" s="69">
        <v>300.16879999999998</v>
      </c>
      <c r="M32" s="69">
        <v>24.5</v>
      </c>
      <c r="N32" s="70">
        <v>0</v>
      </c>
      <c r="O32" s="71">
        <v>24036</v>
      </c>
      <c r="P32" s="58">
        <f t="shared" si="2"/>
        <v>24036</v>
      </c>
      <c r="Q32" s="38">
        <v>30</v>
      </c>
      <c r="R32" s="77">
        <f t="shared" si="3"/>
        <v>8318.8946383156599</v>
      </c>
      <c r="S32" s="73">
        <f>'Mérida oeste'!F35*1000000</f>
        <v>34829.548071700003</v>
      </c>
      <c r="T32" s="74">
        <f t="shared" si="9"/>
        <v>934.79419050753063</v>
      </c>
      <c r="V32" s="78">
        <f t="shared" si="4"/>
        <v>24036</v>
      </c>
      <c r="W32" s="79">
        <f t="shared" si="10"/>
        <v>848823.40812000004</v>
      </c>
      <c r="Y32" s="76">
        <f t="shared" si="11"/>
        <v>199.95295152655521</v>
      </c>
      <c r="Z32" s="73">
        <f t="shared" si="12"/>
        <v>837.16301745138128</v>
      </c>
      <c r="AA32" s="74">
        <f t="shared" si="13"/>
        <v>793.47519067737881</v>
      </c>
      <c r="AE32" s="121" t="str">
        <f t="shared" si="5"/>
        <v>614614</v>
      </c>
      <c r="AF32" s="142"/>
      <c r="AG32" s="143"/>
      <c r="AH32" s="144"/>
      <c r="AI32" s="145">
        <f t="shared" si="0"/>
        <v>614614</v>
      </c>
      <c r="AJ32" s="146">
        <f t="shared" si="6"/>
        <v>614614</v>
      </c>
      <c r="AK32" s="122"/>
      <c r="AL32" s="138">
        <f t="shared" si="7"/>
        <v>0</v>
      </c>
      <c r="AM32" s="147">
        <f t="shared" si="7"/>
        <v>24036</v>
      </c>
      <c r="AN32" s="148">
        <f t="shared" si="8"/>
        <v>24036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2013</v>
      </c>
      <c r="D33" s="68">
        <v>12</v>
      </c>
      <c r="E33" s="68">
        <v>1</v>
      </c>
      <c r="F33" s="69">
        <v>638650</v>
      </c>
      <c r="G33" s="68">
        <v>0</v>
      </c>
      <c r="H33" s="69">
        <v>308048</v>
      </c>
      <c r="I33" s="68">
        <v>0</v>
      </c>
      <c r="J33" s="68">
        <v>96</v>
      </c>
      <c r="K33" s="68">
        <v>0</v>
      </c>
      <c r="L33" s="69">
        <v>300.16879999999998</v>
      </c>
      <c r="M33" s="69">
        <v>24.5</v>
      </c>
      <c r="N33" s="70">
        <v>0</v>
      </c>
      <c r="O33" s="71">
        <v>30323</v>
      </c>
      <c r="P33" s="58">
        <f t="shared" si="2"/>
        <v>-638650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30323</v>
      </c>
      <c r="W33" s="84">
        <f t="shared" si="10"/>
        <v>1070846.73841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638650</v>
      </c>
      <c r="AF33" s="142"/>
      <c r="AG33" s="143"/>
      <c r="AH33" s="144"/>
      <c r="AI33" s="145">
        <f t="shared" si="0"/>
        <v>638650</v>
      </c>
      <c r="AJ33" s="146">
        <f t="shared" si="6"/>
        <v>638650</v>
      </c>
      <c r="AK33" s="122"/>
      <c r="AL33" s="138">
        <f t="shared" si="7"/>
        <v>0</v>
      </c>
      <c r="AM33" s="150">
        <f t="shared" si="7"/>
        <v>-638650</v>
      </c>
      <c r="AN33" s="148">
        <f t="shared" si="8"/>
        <v>-638650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311.04419999999999</v>
      </c>
      <c r="M36" s="101">
        <f>MAX(M3:M34)</f>
        <v>28.4</v>
      </c>
      <c r="N36" s="99" t="s">
        <v>10</v>
      </c>
      <c r="O36" s="101">
        <f>SUM(O3:O33)</f>
        <v>801843</v>
      </c>
      <c r="Q36" s="99" t="s">
        <v>45</v>
      </c>
      <c r="R36" s="102">
        <f>AVERAGE(R3:R33)</f>
        <v>8125.3846987475235</v>
      </c>
      <c r="S36" s="102">
        <f>AVERAGE(S3:S33)</f>
        <v>34019.360656716126</v>
      </c>
      <c r="T36" s="103">
        <f>AVERAGE(T3:T33)</f>
        <v>913.04947859825893</v>
      </c>
      <c r="V36" s="104">
        <f>SUM(V3:V33)</f>
        <v>801843</v>
      </c>
      <c r="W36" s="105">
        <f>SUM(W3:W33)</f>
        <v>28316820.936809998</v>
      </c>
      <c r="Y36" s="106">
        <f>SUM(Y3:Y33)</f>
        <v>6473.4692727808506</v>
      </c>
      <c r="Z36" s="107">
        <f>SUM(Z3:Z33)</f>
        <v>27103.121151278869</v>
      </c>
      <c r="AA36" s="108">
        <f>SUM(AA3:AA33)</f>
        <v>25688.72940533598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12585184</v>
      </c>
      <c r="AK36" s="162" t="s">
        <v>50</v>
      </c>
      <c r="AL36" s="163"/>
      <c r="AM36" s="163"/>
      <c r="AN36" s="161">
        <f>SUM(AN3:AN33)</f>
        <v>-873130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301.83214516129033</v>
      </c>
      <c r="M37" s="109">
        <f>AVERAGE(M3:M34)</f>
        <v>26.061290322580643</v>
      </c>
      <c r="N37" s="99" t="s">
        <v>46</v>
      </c>
      <c r="O37" s="110">
        <f>O36*35.31467</f>
        <v>28316820.936809998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250.76679999999999</v>
      </c>
      <c r="M38" s="110">
        <f>MIN(M3:M34)</f>
        <v>22.8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332.01535967741938</v>
      </c>
      <c r="M44" s="118">
        <f>M37*(1+$L$43)</f>
        <v>28.66741935483871</v>
      </c>
    </row>
    <row r="45" spans="1:42" x14ac:dyDescent="0.2">
      <c r="K45" s="117" t="s">
        <v>59</v>
      </c>
      <c r="L45" s="118">
        <f>L37*(1-$L$43)</f>
        <v>271.64893064516133</v>
      </c>
      <c r="M45" s="118">
        <f>M37*(1-$L$43)</f>
        <v>23.455161290322579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2013</v>
      </c>
      <c r="D3" s="54">
        <v>11</v>
      </c>
      <c r="E3" s="54">
        <v>1</v>
      </c>
      <c r="F3" s="55">
        <v>509000</v>
      </c>
      <c r="G3" s="54">
        <v>0</v>
      </c>
      <c r="H3" s="55">
        <v>308048</v>
      </c>
      <c r="I3" s="54">
        <v>0</v>
      </c>
      <c r="J3" s="54">
        <v>96</v>
      </c>
      <c r="K3" s="54">
        <v>0</v>
      </c>
      <c r="L3" s="55">
        <v>300.16879999999998</v>
      </c>
      <c r="M3" s="55">
        <v>24.5</v>
      </c>
      <c r="N3" s="56">
        <v>0</v>
      </c>
      <c r="O3" s="57">
        <v>4722</v>
      </c>
      <c r="P3" s="58">
        <f>F4-F3</f>
        <v>4722</v>
      </c>
      <c r="Q3" s="38">
        <v>1</v>
      </c>
      <c r="R3" s="59">
        <f>S3/4.1868</f>
        <v>8517.0440562004387</v>
      </c>
      <c r="S3" s="73">
        <f>'Mérida oeste'!F6*1000000</f>
        <v>35659.160054499996</v>
      </c>
      <c r="T3" s="60">
        <f>R3*0.11237</f>
        <v>957.06024059524327</v>
      </c>
      <c r="U3" s="61"/>
      <c r="V3" s="60">
        <f>O3</f>
        <v>4722</v>
      </c>
      <c r="W3" s="62">
        <f>V3*35.31467</f>
        <v>166755.87174</v>
      </c>
      <c r="X3" s="61"/>
      <c r="Y3" s="63">
        <f>V3*R3/1000000</f>
        <v>40.217482033378474</v>
      </c>
      <c r="Z3" s="64">
        <f>S3*V3/1000000</f>
        <v>168.38255377734899</v>
      </c>
      <c r="AA3" s="65">
        <f>W3*T3/1000000</f>
        <v>159.59541472815394</v>
      </c>
      <c r="AE3" s="121" t="str">
        <f>RIGHT(F3,6)</f>
        <v>509000</v>
      </c>
      <c r="AF3" s="133"/>
      <c r="AG3" s="134"/>
      <c r="AH3" s="135"/>
      <c r="AI3" s="136">
        <f t="shared" ref="AI3:AI34" si="0">IFERROR(AE3*1,0)</f>
        <v>509000</v>
      </c>
      <c r="AJ3" s="137">
        <f>(AI3-AH3)</f>
        <v>509000</v>
      </c>
      <c r="AK3" s="122"/>
      <c r="AL3" s="138">
        <f>AH4-AH3</f>
        <v>0</v>
      </c>
      <c r="AM3" s="139">
        <f>AI4-AI3</f>
        <v>4722</v>
      </c>
      <c r="AN3" s="140">
        <f>(AM3-AL3)</f>
        <v>4722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2013</v>
      </c>
      <c r="D4" s="68">
        <v>11</v>
      </c>
      <c r="E4" s="68">
        <v>2</v>
      </c>
      <c r="F4" s="69">
        <v>513722</v>
      </c>
      <c r="G4" s="68">
        <v>0</v>
      </c>
      <c r="H4" s="69">
        <v>386116</v>
      </c>
      <c r="I4" s="68">
        <v>0</v>
      </c>
      <c r="J4" s="68">
        <v>7</v>
      </c>
      <c r="K4" s="68">
        <v>0</v>
      </c>
      <c r="L4" s="69">
        <v>312.23910000000001</v>
      </c>
      <c r="M4" s="69">
        <v>30.3</v>
      </c>
      <c r="N4" s="70">
        <v>0</v>
      </c>
      <c r="O4" s="71">
        <v>745</v>
      </c>
      <c r="P4" s="58">
        <f t="shared" ref="P4:P33" si="2">F5-F4</f>
        <v>745</v>
      </c>
      <c r="Q4" s="38">
        <v>2</v>
      </c>
      <c r="R4" s="72">
        <f t="shared" ref="R4:R33" si="3">S4/4.1868</f>
        <v>8450.1738785707457</v>
      </c>
      <c r="S4" s="73">
        <f>'Mérida oeste'!F7*1000000</f>
        <v>35379.187994799999</v>
      </c>
      <c r="T4" s="74">
        <f>R4*0.11237</f>
        <v>949.54603873499468</v>
      </c>
      <c r="U4" s="61"/>
      <c r="V4" s="74">
        <f t="shared" ref="V4:V33" si="4">O4</f>
        <v>745</v>
      </c>
      <c r="W4" s="75">
        <f>V4*35.31467</f>
        <v>26309.42915</v>
      </c>
      <c r="X4" s="61"/>
      <c r="Y4" s="76">
        <f>V4*R4/1000000</f>
        <v>6.2953795395352055</v>
      </c>
      <c r="Z4" s="73">
        <f>S4*V4/1000000</f>
        <v>26.357495056125998</v>
      </c>
      <c r="AA4" s="74">
        <f>W4*T4/1000000</f>
        <v>24.982014230761497</v>
      </c>
      <c r="AE4" s="121" t="str">
        <f t="shared" ref="AE4:AE34" si="5">RIGHT(F4,6)</f>
        <v>513722</v>
      </c>
      <c r="AF4" s="142"/>
      <c r="AG4" s="143"/>
      <c r="AH4" s="144"/>
      <c r="AI4" s="145">
        <f t="shared" si="0"/>
        <v>513722</v>
      </c>
      <c r="AJ4" s="146">
        <f t="shared" ref="AJ4:AJ34" si="6">(AI4-AH4)</f>
        <v>513722</v>
      </c>
      <c r="AK4" s="122"/>
      <c r="AL4" s="138">
        <f t="shared" ref="AL4:AM33" si="7">AH5-AH4</f>
        <v>0</v>
      </c>
      <c r="AM4" s="147">
        <f t="shared" si="7"/>
        <v>745</v>
      </c>
      <c r="AN4" s="148">
        <f t="shared" ref="AN4:AN33" si="8">(AM4-AL4)</f>
        <v>745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2013</v>
      </c>
      <c r="D5" s="68">
        <v>11</v>
      </c>
      <c r="E5" s="68">
        <v>3</v>
      </c>
      <c r="F5" s="69">
        <v>514467</v>
      </c>
      <c r="G5" s="68">
        <v>0</v>
      </c>
      <c r="H5" s="69">
        <v>386150</v>
      </c>
      <c r="I5" s="68">
        <v>0</v>
      </c>
      <c r="J5" s="68">
        <v>7</v>
      </c>
      <c r="K5" s="68">
        <v>0</v>
      </c>
      <c r="L5" s="69">
        <v>310.45119999999997</v>
      </c>
      <c r="M5" s="69">
        <v>25.5</v>
      </c>
      <c r="N5" s="70">
        <v>0</v>
      </c>
      <c r="O5" s="71">
        <v>477</v>
      </c>
      <c r="P5" s="58">
        <f t="shared" si="2"/>
        <v>477</v>
      </c>
      <c r="Q5" s="38">
        <v>3</v>
      </c>
      <c r="R5" s="72">
        <f t="shared" si="3"/>
        <v>8718.6041182764875</v>
      </c>
      <c r="S5" s="73">
        <f>'Mérida oeste'!F8*1000000</f>
        <v>36503.0517224</v>
      </c>
      <c r="T5" s="74">
        <f t="shared" ref="T5:T33" si="9">R5*0.11237</f>
        <v>979.70954477072883</v>
      </c>
      <c r="U5" s="61"/>
      <c r="V5" s="74">
        <f t="shared" si="4"/>
        <v>477</v>
      </c>
      <c r="W5" s="75">
        <f t="shared" ref="W5:W33" si="10">V5*35.31467</f>
        <v>16845.097590000001</v>
      </c>
      <c r="X5" s="61"/>
      <c r="Y5" s="76">
        <f t="shared" ref="Y5:Y33" si="11">V5*R5/1000000</f>
        <v>4.1587741644178839</v>
      </c>
      <c r="Z5" s="73">
        <f t="shared" ref="Z5:Z33" si="12">S5*V5/1000000</f>
        <v>17.411955671584799</v>
      </c>
      <c r="AA5" s="74">
        <f t="shared" ref="AA5:AA33" si="13">W5*T5/1000000</f>
        <v>16.503302891517404</v>
      </c>
      <c r="AE5" s="121" t="str">
        <f t="shared" si="5"/>
        <v>514467</v>
      </c>
      <c r="AF5" s="142"/>
      <c r="AG5" s="143"/>
      <c r="AH5" s="144"/>
      <c r="AI5" s="145">
        <f t="shared" si="0"/>
        <v>514467</v>
      </c>
      <c r="AJ5" s="146">
        <f t="shared" si="6"/>
        <v>514467</v>
      </c>
      <c r="AK5" s="122"/>
      <c r="AL5" s="138">
        <f t="shared" si="7"/>
        <v>0</v>
      </c>
      <c r="AM5" s="147">
        <f t="shared" si="7"/>
        <v>477</v>
      </c>
      <c r="AN5" s="148">
        <f t="shared" si="8"/>
        <v>477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2013</v>
      </c>
      <c r="D6" s="68">
        <v>11</v>
      </c>
      <c r="E6" s="68">
        <v>4</v>
      </c>
      <c r="F6" s="69">
        <v>514944</v>
      </c>
      <c r="G6" s="68">
        <v>0</v>
      </c>
      <c r="H6" s="69">
        <v>386172</v>
      </c>
      <c r="I6" s="68">
        <v>0</v>
      </c>
      <c r="J6" s="68">
        <v>7</v>
      </c>
      <c r="K6" s="68">
        <v>0</v>
      </c>
      <c r="L6" s="69">
        <v>309.61970000000002</v>
      </c>
      <c r="M6" s="69">
        <v>27.1</v>
      </c>
      <c r="N6" s="70">
        <v>0</v>
      </c>
      <c r="O6" s="71">
        <v>4351</v>
      </c>
      <c r="P6" s="58">
        <f t="shared" si="2"/>
        <v>4351</v>
      </c>
      <c r="Q6" s="38">
        <v>4</v>
      </c>
      <c r="R6" s="72">
        <f t="shared" si="3"/>
        <v>8719.1412999665627</v>
      </c>
      <c r="S6" s="73">
        <f>'Mérida oeste'!F9*1000000</f>
        <v>36505.300794700001</v>
      </c>
      <c r="T6" s="74">
        <f t="shared" si="9"/>
        <v>979.76990787724264</v>
      </c>
      <c r="U6" s="61"/>
      <c r="V6" s="74">
        <f t="shared" si="4"/>
        <v>4351</v>
      </c>
      <c r="W6" s="75">
        <f t="shared" si="10"/>
        <v>153654.12917</v>
      </c>
      <c r="X6" s="61"/>
      <c r="Y6" s="76">
        <f t="shared" si="11"/>
        <v>37.936983796154514</v>
      </c>
      <c r="Z6" s="73">
        <f t="shared" si="12"/>
        <v>158.83456375773969</v>
      </c>
      <c r="AA6" s="74">
        <f t="shared" si="13"/>
        <v>150.54569198184885</v>
      </c>
      <c r="AE6" s="121" t="str">
        <f t="shared" si="5"/>
        <v>514944</v>
      </c>
      <c r="AF6" s="142"/>
      <c r="AG6" s="143"/>
      <c r="AH6" s="144"/>
      <c r="AI6" s="145">
        <f t="shared" si="0"/>
        <v>514944</v>
      </c>
      <c r="AJ6" s="146">
        <f t="shared" si="6"/>
        <v>514944</v>
      </c>
      <c r="AK6" s="122"/>
      <c r="AL6" s="138">
        <f t="shared" si="7"/>
        <v>0</v>
      </c>
      <c r="AM6" s="147">
        <f t="shared" si="7"/>
        <v>4351</v>
      </c>
      <c r="AN6" s="148">
        <f t="shared" si="8"/>
        <v>4351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2013</v>
      </c>
      <c r="D7" s="68">
        <v>11</v>
      </c>
      <c r="E7" s="68">
        <v>5</v>
      </c>
      <c r="F7" s="69">
        <v>519295</v>
      </c>
      <c r="G7" s="68">
        <v>0</v>
      </c>
      <c r="H7" s="69">
        <v>386372</v>
      </c>
      <c r="I7" s="68">
        <v>0</v>
      </c>
      <c r="J7" s="68">
        <v>7</v>
      </c>
      <c r="K7" s="68">
        <v>0</v>
      </c>
      <c r="L7" s="69">
        <v>307.8091</v>
      </c>
      <c r="M7" s="69">
        <v>29.3</v>
      </c>
      <c r="N7" s="70">
        <v>0</v>
      </c>
      <c r="O7" s="71">
        <v>4535</v>
      </c>
      <c r="P7" s="58">
        <f t="shared" si="2"/>
        <v>4535</v>
      </c>
      <c r="Q7" s="38">
        <v>5</v>
      </c>
      <c r="R7" s="72">
        <f t="shared" si="3"/>
        <v>8656.5825048963416</v>
      </c>
      <c r="S7" s="73">
        <f>'Mérida oeste'!F10*1000000</f>
        <v>36243.3796315</v>
      </c>
      <c r="T7" s="74">
        <f t="shared" si="9"/>
        <v>972.74017607520193</v>
      </c>
      <c r="U7" s="61"/>
      <c r="V7" s="74">
        <f t="shared" si="4"/>
        <v>4535</v>
      </c>
      <c r="W7" s="75">
        <f t="shared" si="10"/>
        <v>160152.02845000001</v>
      </c>
      <c r="X7" s="61"/>
      <c r="Y7" s="76">
        <f t="shared" si="11"/>
        <v>39.25760165970491</v>
      </c>
      <c r="Z7" s="73">
        <f t="shared" si="12"/>
        <v>164.36372662885248</v>
      </c>
      <c r="AA7" s="74">
        <f t="shared" si="13"/>
        <v>155.78631235325375</v>
      </c>
      <c r="AE7" s="121" t="str">
        <f t="shared" si="5"/>
        <v>519295</v>
      </c>
      <c r="AF7" s="142"/>
      <c r="AG7" s="143"/>
      <c r="AH7" s="144"/>
      <c r="AI7" s="145">
        <f t="shared" si="0"/>
        <v>519295</v>
      </c>
      <c r="AJ7" s="146">
        <f t="shared" si="6"/>
        <v>519295</v>
      </c>
      <c r="AK7" s="122"/>
      <c r="AL7" s="138">
        <f t="shared" si="7"/>
        <v>0</v>
      </c>
      <c r="AM7" s="147">
        <f t="shared" si="7"/>
        <v>4535</v>
      </c>
      <c r="AN7" s="148">
        <f t="shared" si="8"/>
        <v>4535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2013</v>
      </c>
      <c r="D8" s="68">
        <v>11</v>
      </c>
      <c r="E8" s="68">
        <v>6</v>
      </c>
      <c r="F8" s="69">
        <v>523830</v>
      </c>
      <c r="G8" s="68">
        <v>0</v>
      </c>
      <c r="H8" s="69">
        <v>386580</v>
      </c>
      <c r="I8" s="68">
        <v>0</v>
      </c>
      <c r="J8" s="68">
        <v>7</v>
      </c>
      <c r="K8" s="68">
        <v>0</v>
      </c>
      <c r="L8" s="69">
        <v>308.5283</v>
      </c>
      <c r="M8" s="69">
        <v>29</v>
      </c>
      <c r="N8" s="70">
        <v>0</v>
      </c>
      <c r="O8" s="71">
        <v>3255</v>
      </c>
      <c r="P8" s="58">
        <f t="shared" si="2"/>
        <v>3255</v>
      </c>
      <c r="Q8" s="38">
        <v>6</v>
      </c>
      <c r="R8" s="72">
        <f t="shared" si="3"/>
        <v>8380.4969676363817</v>
      </c>
      <c r="S8" s="73">
        <f>'Mérida oeste'!F11*1000000</f>
        <v>35087.464704099999</v>
      </c>
      <c r="T8" s="74">
        <f t="shared" si="9"/>
        <v>941.71644425330021</v>
      </c>
      <c r="U8" s="61"/>
      <c r="V8" s="74">
        <f t="shared" si="4"/>
        <v>3255</v>
      </c>
      <c r="W8" s="75">
        <f t="shared" si="10"/>
        <v>114949.25085</v>
      </c>
      <c r="X8" s="61"/>
      <c r="Y8" s="76">
        <f t="shared" si="11"/>
        <v>27.278517629656424</v>
      </c>
      <c r="Z8" s="73">
        <f t="shared" si="12"/>
        <v>114.2096976118455</v>
      </c>
      <c r="AA8" s="74">
        <f t="shared" si="13"/>
        <v>108.24959978004264</v>
      </c>
      <c r="AE8" s="121" t="str">
        <f t="shared" si="5"/>
        <v>523830</v>
      </c>
      <c r="AF8" s="142"/>
      <c r="AG8" s="143"/>
      <c r="AH8" s="144"/>
      <c r="AI8" s="145">
        <f t="shared" si="0"/>
        <v>523830</v>
      </c>
      <c r="AJ8" s="146">
        <f t="shared" si="6"/>
        <v>523830</v>
      </c>
      <c r="AK8" s="122"/>
      <c r="AL8" s="138">
        <f t="shared" si="7"/>
        <v>0</v>
      </c>
      <c r="AM8" s="147">
        <f t="shared" si="7"/>
        <v>3255</v>
      </c>
      <c r="AN8" s="148">
        <f t="shared" si="8"/>
        <v>3255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2013</v>
      </c>
      <c r="D9" s="68">
        <v>11</v>
      </c>
      <c r="E9" s="68">
        <v>7</v>
      </c>
      <c r="F9" s="69">
        <v>527085</v>
      </c>
      <c r="G9" s="68">
        <v>0</v>
      </c>
      <c r="H9" s="69">
        <v>386730</v>
      </c>
      <c r="I9" s="68">
        <v>0</v>
      </c>
      <c r="J9" s="68">
        <v>7</v>
      </c>
      <c r="K9" s="68">
        <v>0</v>
      </c>
      <c r="L9" s="69">
        <v>305.28960000000001</v>
      </c>
      <c r="M9" s="69">
        <v>29.4</v>
      </c>
      <c r="N9" s="70">
        <v>0</v>
      </c>
      <c r="O9" s="71">
        <v>6175</v>
      </c>
      <c r="P9" s="58">
        <f t="shared" si="2"/>
        <v>6175</v>
      </c>
      <c r="Q9" s="38">
        <v>7</v>
      </c>
      <c r="R9" s="72">
        <f t="shared" si="3"/>
        <v>8441.2703807681301</v>
      </c>
      <c r="S9" s="73">
        <f>'Mérida oeste'!F12*1000000</f>
        <v>35341.910830200002</v>
      </c>
      <c r="T9" s="74">
        <f t="shared" si="9"/>
        <v>948.54555268691479</v>
      </c>
      <c r="U9" s="61"/>
      <c r="V9" s="74">
        <f t="shared" si="4"/>
        <v>6175</v>
      </c>
      <c r="W9" s="75">
        <f t="shared" si="10"/>
        <v>218068.08725000001</v>
      </c>
      <c r="X9" s="61"/>
      <c r="Y9" s="76">
        <f t="shared" si="11"/>
        <v>52.124844601243204</v>
      </c>
      <c r="Z9" s="73">
        <f t="shared" si="12"/>
        <v>218.23629937648502</v>
      </c>
      <c r="AA9" s="74">
        <f t="shared" si="13"/>
        <v>206.84751434392962</v>
      </c>
      <c r="AE9" s="121" t="str">
        <f t="shared" si="5"/>
        <v>527085</v>
      </c>
      <c r="AF9" s="142"/>
      <c r="AG9" s="143"/>
      <c r="AH9" s="144"/>
      <c r="AI9" s="145">
        <f t="shared" si="0"/>
        <v>527085</v>
      </c>
      <c r="AJ9" s="146">
        <f t="shared" si="6"/>
        <v>527085</v>
      </c>
      <c r="AK9" s="122"/>
      <c r="AL9" s="138">
        <f t="shared" si="7"/>
        <v>0</v>
      </c>
      <c r="AM9" s="147">
        <f t="shared" si="7"/>
        <v>6175</v>
      </c>
      <c r="AN9" s="148">
        <f t="shared" si="8"/>
        <v>6175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2013</v>
      </c>
      <c r="D10" s="68">
        <v>11</v>
      </c>
      <c r="E10" s="68">
        <v>8</v>
      </c>
      <c r="F10" s="69">
        <v>533260</v>
      </c>
      <c r="G10" s="68">
        <v>0</v>
      </c>
      <c r="H10" s="69">
        <v>387014</v>
      </c>
      <c r="I10" s="68">
        <v>0</v>
      </c>
      <c r="J10" s="68">
        <v>7</v>
      </c>
      <c r="K10" s="68">
        <v>0</v>
      </c>
      <c r="L10" s="69">
        <v>306.86959999999999</v>
      </c>
      <c r="M10" s="69">
        <v>29.5</v>
      </c>
      <c r="N10" s="70">
        <v>0</v>
      </c>
      <c r="O10" s="71">
        <v>3358</v>
      </c>
      <c r="P10" s="58">
        <f t="shared" si="2"/>
        <v>3358</v>
      </c>
      <c r="Q10" s="38">
        <v>8</v>
      </c>
      <c r="R10" s="72">
        <f t="shared" si="3"/>
        <v>8430.9669111254407</v>
      </c>
      <c r="S10" s="73">
        <f>'Mérida oeste'!F13*1000000</f>
        <v>35298.772263499995</v>
      </c>
      <c r="T10" s="74">
        <f t="shared" si="9"/>
        <v>947.38775180316577</v>
      </c>
      <c r="U10" s="61"/>
      <c r="V10" s="74">
        <f t="shared" si="4"/>
        <v>3358</v>
      </c>
      <c r="W10" s="75">
        <f t="shared" si="10"/>
        <v>118586.66185999999</v>
      </c>
      <c r="X10" s="61"/>
      <c r="Y10" s="76">
        <f t="shared" si="11"/>
        <v>28.311186887559231</v>
      </c>
      <c r="Z10" s="73">
        <f t="shared" si="12"/>
        <v>118.53327726083297</v>
      </c>
      <c r="AA10" s="74">
        <f t="shared" si="13"/>
        <v>112.34755097338761</v>
      </c>
      <c r="AE10" s="121" t="str">
        <f t="shared" si="5"/>
        <v>533260</v>
      </c>
      <c r="AF10" s="142"/>
      <c r="AG10" s="143"/>
      <c r="AH10" s="144"/>
      <c r="AI10" s="145">
        <f t="shared" si="0"/>
        <v>533260</v>
      </c>
      <c r="AJ10" s="146">
        <f t="shared" si="6"/>
        <v>533260</v>
      </c>
      <c r="AK10" s="122"/>
      <c r="AL10" s="138">
        <f t="shared" si="7"/>
        <v>0</v>
      </c>
      <c r="AM10" s="147">
        <f t="shared" si="7"/>
        <v>3358</v>
      </c>
      <c r="AN10" s="148">
        <f t="shared" si="8"/>
        <v>3358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2013</v>
      </c>
      <c r="D11" s="68">
        <v>11</v>
      </c>
      <c r="E11" s="68">
        <v>9</v>
      </c>
      <c r="F11" s="69">
        <v>536618</v>
      </c>
      <c r="G11" s="68">
        <v>0</v>
      </c>
      <c r="H11" s="69">
        <v>387170</v>
      </c>
      <c r="I11" s="68">
        <v>0</v>
      </c>
      <c r="J11" s="68">
        <v>7</v>
      </c>
      <c r="K11" s="68">
        <v>0</v>
      </c>
      <c r="L11" s="69">
        <v>307.04640000000001</v>
      </c>
      <c r="M11" s="69">
        <v>27.6</v>
      </c>
      <c r="N11" s="70">
        <v>0</v>
      </c>
      <c r="O11" s="71">
        <v>64</v>
      </c>
      <c r="P11" s="58">
        <f t="shared" si="2"/>
        <v>64</v>
      </c>
      <c r="Q11" s="38">
        <v>9</v>
      </c>
      <c r="R11" s="77">
        <f t="shared" si="3"/>
        <v>8530.3672243957208</v>
      </c>
      <c r="S11" s="73">
        <f>'Mérida oeste'!F14*1000000</f>
        <v>35714.9414951</v>
      </c>
      <c r="T11" s="74">
        <f t="shared" si="9"/>
        <v>958.55736500534715</v>
      </c>
      <c r="V11" s="78">
        <f t="shared" si="4"/>
        <v>64</v>
      </c>
      <c r="W11" s="79">
        <f t="shared" si="10"/>
        <v>2260.13888</v>
      </c>
      <c r="Y11" s="76">
        <f t="shared" si="11"/>
        <v>0.54594350236132616</v>
      </c>
      <c r="Z11" s="73">
        <f t="shared" si="12"/>
        <v>2.2857562556864002</v>
      </c>
      <c r="AA11" s="74">
        <f t="shared" si="13"/>
        <v>2.1664727693589367</v>
      </c>
      <c r="AE11" s="121" t="str">
        <f t="shared" si="5"/>
        <v>536618</v>
      </c>
      <c r="AF11" s="142"/>
      <c r="AG11" s="143"/>
      <c r="AH11" s="144"/>
      <c r="AI11" s="145">
        <f t="shared" si="0"/>
        <v>536618</v>
      </c>
      <c r="AJ11" s="146">
        <f t="shared" si="6"/>
        <v>536618</v>
      </c>
      <c r="AK11" s="122"/>
      <c r="AL11" s="138">
        <f t="shared" si="7"/>
        <v>0</v>
      </c>
      <c r="AM11" s="147">
        <f t="shared" si="7"/>
        <v>64</v>
      </c>
      <c r="AN11" s="148">
        <f t="shared" si="8"/>
        <v>64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2013</v>
      </c>
      <c r="D12" s="68">
        <v>11</v>
      </c>
      <c r="E12" s="68">
        <v>10</v>
      </c>
      <c r="F12" s="69">
        <v>536682</v>
      </c>
      <c r="G12" s="68">
        <v>0</v>
      </c>
      <c r="H12" s="69">
        <v>387173</v>
      </c>
      <c r="I12" s="68">
        <v>0</v>
      </c>
      <c r="J12" s="68">
        <v>7</v>
      </c>
      <c r="K12" s="68">
        <v>0</v>
      </c>
      <c r="L12" s="69">
        <v>308.10899999999998</v>
      </c>
      <c r="M12" s="69">
        <v>28.5</v>
      </c>
      <c r="N12" s="70">
        <v>0</v>
      </c>
      <c r="O12" s="71">
        <v>429</v>
      </c>
      <c r="P12" s="58">
        <f t="shared" si="2"/>
        <v>429</v>
      </c>
      <c r="Q12" s="38">
        <v>10</v>
      </c>
      <c r="R12" s="77">
        <f t="shared" si="3"/>
        <v>8459.1638893426953</v>
      </c>
      <c r="S12" s="73">
        <f>'Mérida oeste'!F15*1000000</f>
        <v>35416.827371899999</v>
      </c>
      <c r="T12" s="74">
        <f t="shared" si="9"/>
        <v>950.55624624543862</v>
      </c>
      <c r="V12" s="78">
        <f t="shared" si="4"/>
        <v>429</v>
      </c>
      <c r="W12" s="79">
        <f t="shared" si="10"/>
        <v>15149.99343</v>
      </c>
      <c r="Y12" s="76">
        <f t="shared" si="11"/>
        <v>3.6289813085280165</v>
      </c>
      <c r="Z12" s="73">
        <f t="shared" si="12"/>
        <v>15.1938189425451</v>
      </c>
      <c r="AA12" s="74">
        <f t="shared" si="13"/>
        <v>14.400920885463858</v>
      </c>
      <c r="AE12" s="121" t="str">
        <f t="shared" si="5"/>
        <v>536682</v>
      </c>
      <c r="AF12" s="142"/>
      <c r="AG12" s="143"/>
      <c r="AH12" s="144"/>
      <c r="AI12" s="145">
        <f t="shared" si="0"/>
        <v>536682</v>
      </c>
      <c r="AJ12" s="146">
        <f t="shared" si="6"/>
        <v>536682</v>
      </c>
      <c r="AK12" s="122"/>
      <c r="AL12" s="138">
        <f t="shared" si="7"/>
        <v>0</v>
      </c>
      <c r="AM12" s="147">
        <f t="shared" si="7"/>
        <v>429</v>
      </c>
      <c r="AN12" s="148">
        <f t="shared" si="8"/>
        <v>429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2013</v>
      </c>
      <c r="D13" s="68">
        <v>11</v>
      </c>
      <c r="E13" s="68">
        <v>11</v>
      </c>
      <c r="F13" s="69">
        <v>537111</v>
      </c>
      <c r="G13" s="68">
        <v>0</v>
      </c>
      <c r="H13" s="69">
        <v>387192</v>
      </c>
      <c r="I13" s="68">
        <v>0</v>
      </c>
      <c r="J13" s="68">
        <v>7</v>
      </c>
      <c r="K13" s="68">
        <v>0</v>
      </c>
      <c r="L13" s="69">
        <v>312.23110000000003</v>
      </c>
      <c r="M13" s="69">
        <v>27.1</v>
      </c>
      <c r="N13" s="70">
        <v>0</v>
      </c>
      <c r="O13" s="71">
        <v>4562</v>
      </c>
      <c r="P13" s="58">
        <f t="shared" si="2"/>
        <v>4562</v>
      </c>
      <c r="Q13" s="38">
        <v>11</v>
      </c>
      <c r="R13" s="77">
        <f t="shared" si="3"/>
        <v>8393.5287194516113</v>
      </c>
      <c r="S13" s="73">
        <f>'Mérida oeste'!F16*1000000</f>
        <v>35142.026042600002</v>
      </c>
      <c r="T13" s="74">
        <f t="shared" si="9"/>
        <v>943.18082220477754</v>
      </c>
      <c r="V13" s="78">
        <f t="shared" si="4"/>
        <v>4562</v>
      </c>
      <c r="W13" s="79">
        <f t="shared" si="10"/>
        <v>161105.52453999998</v>
      </c>
      <c r="Y13" s="76">
        <f t="shared" si="11"/>
        <v>38.29127801813825</v>
      </c>
      <c r="Z13" s="73">
        <f t="shared" si="12"/>
        <v>160.31792280634119</v>
      </c>
      <c r="AA13" s="74">
        <f t="shared" si="13"/>
        <v>151.95164109736916</v>
      </c>
      <c r="AE13" s="121" t="str">
        <f t="shared" si="5"/>
        <v>537111</v>
      </c>
      <c r="AF13" s="142"/>
      <c r="AG13" s="143"/>
      <c r="AH13" s="144"/>
      <c r="AI13" s="145">
        <f t="shared" si="0"/>
        <v>537111</v>
      </c>
      <c r="AJ13" s="146">
        <f t="shared" si="6"/>
        <v>537111</v>
      </c>
      <c r="AK13" s="122"/>
      <c r="AL13" s="138">
        <f t="shared" si="7"/>
        <v>0</v>
      </c>
      <c r="AM13" s="147">
        <f t="shared" si="7"/>
        <v>4562</v>
      </c>
      <c r="AN13" s="148">
        <f t="shared" si="8"/>
        <v>4562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2013</v>
      </c>
      <c r="D14" s="68">
        <v>11</v>
      </c>
      <c r="E14" s="68">
        <v>12</v>
      </c>
      <c r="F14" s="69">
        <v>541673</v>
      </c>
      <c r="G14" s="68">
        <v>0</v>
      </c>
      <c r="H14" s="69">
        <v>387399</v>
      </c>
      <c r="I14" s="68">
        <v>0</v>
      </c>
      <c r="J14" s="68">
        <v>7</v>
      </c>
      <c r="K14" s="68">
        <v>0</v>
      </c>
      <c r="L14" s="69">
        <v>310.5915</v>
      </c>
      <c r="M14" s="69">
        <v>28.5</v>
      </c>
      <c r="N14" s="70">
        <v>0</v>
      </c>
      <c r="O14" s="71">
        <v>1922</v>
      </c>
      <c r="P14" s="58">
        <f t="shared" si="2"/>
        <v>1922</v>
      </c>
      <c r="Q14" s="38">
        <v>12</v>
      </c>
      <c r="R14" s="77">
        <f t="shared" si="3"/>
        <v>8261.018604065157</v>
      </c>
      <c r="S14" s="73">
        <f>'Mérida oeste'!F17*1000000</f>
        <v>34587.232691500001</v>
      </c>
      <c r="T14" s="74">
        <f t="shared" si="9"/>
        <v>928.29066053880172</v>
      </c>
      <c r="V14" s="78">
        <f t="shared" si="4"/>
        <v>1922</v>
      </c>
      <c r="W14" s="79">
        <f t="shared" si="10"/>
        <v>67874.795740000001</v>
      </c>
      <c r="Y14" s="76">
        <f t="shared" si="11"/>
        <v>15.877677757013231</v>
      </c>
      <c r="Z14" s="73">
        <f t="shared" si="12"/>
        <v>66.476661233062998</v>
      </c>
      <c r="AA14" s="74">
        <f t="shared" si="13"/>
        <v>63.00753897142085</v>
      </c>
      <c r="AE14" s="121" t="str">
        <f t="shared" si="5"/>
        <v>541673</v>
      </c>
      <c r="AF14" s="142"/>
      <c r="AG14" s="143"/>
      <c r="AH14" s="144"/>
      <c r="AI14" s="145">
        <f t="shared" si="0"/>
        <v>541673</v>
      </c>
      <c r="AJ14" s="146">
        <f t="shared" si="6"/>
        <v>541673</v>
      </c>
      <c r="AK14" s="122"/>
      <c r="AL14" s="138">
        <f t="shared" si="7"/>
        <v>0</v>
      </c>
      <c r="AM14" s="147">
        <f t="shared" si="7"/>
        <v>1922</v>
      </c>
      <c r="AN14" s="148">
        <f t="shared" si="8"/>
        <v>1922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2013</v>
      </c>
      <c r="D15" s="68">
        <v>11</v>
      </c>
      <c r="E15" s="68">
        <v>13</v>
      </c>
      <c r="F15" s="69">
        <v>543595</v>
      </c>
      <c r="G15" s="68">
        <v>0</v>
      </c>
      <c r="H15" s="69">
        <v>387486</v>
      </c>
      <c r="I15" s="68">
        <v>0</v>
      </c>
      <c r="J15" s="68">
        <v>7</v>
      </c>
      <c r="K15" s="68">
        <v>0</v>
      </c>
      <c r="L15" s="69">
        <v>310.90600000000001</v>
      </c>
      <c r="M15" s="69">
        <v>29.2</v>
      </c>
      <c r="N15" s="70">
        <v>0</v>
      </c>
      <c r="O15" s="71">
        <v>3692</v>
      </c>
      <c r="P15" s="58">
        <f t="shared" si="2"/>
        <v>3692</v>
      </c>
      <c r="Q15" s="38">
        <v>13</v>
      </c>
      <c r="R15" s="77">
        <f t="shared" si="3"/>
        <v>8227.8909467373651</v>
      </c>
      <c r="S15" s="73">
        <f>'Mérida oeste'!F18*1000000</f>
        <v>34448.533815800001</v>
      </c>
      <c r="T15" s="74">
        <f t="shared" si="9"/>
        <v>924.56810568487765</v>
      </c>
      <c r="V15" s="78">
        <f t="shared" si="4"/>
        <v>3692</v>
      </c>
      <c r="W15" s="79">
        <f t="shared" si="10"/>
        <v>130381.76164</v>
      </c>
      <c r="Y15" s="76">
        <f t="shared" si="11"/>
        <v>30.377373375354352</v>
      </c>
      <c r="Z15" s="73">
        <f t="shared" si="12"/>
        <v>127.18398684793361</v>
      </c>
      <c r="AA15" s="74">
        <f t="shared" si="13"/>
        <v>120.54681837535205</v>
      </c>
      <c r="AE15" s="121" t="str">
        <f t="shared" si="5"/>
        <v>543595</v>
      </c>
      <c r="AF15" s="142"/>
      <c r="AG15" s="143"/>
      <c r="AH15" s="144"/>
      <c r="AI15" s="145">
        <f t="shared" si="0"/>
        <v>543595</v>
      </c>
      <c r="AJ15" s="146">
        <f t="shared" si="6"/>
        <v>543595</v>
      </c>
      <c r="AK15" s="122"/>
      <c r="AL15" s="138">
        <f t="shared" si="7"/>
        <v>0</v>
      </c>
      <c r="AM15" s="147">
        <f t="shared" si="7"/>
        <v>3692</v>
      </c>
      <c r="AN15" s="148">
        <f t="shared" si="8"/>
        <v>3692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2013</v>
      </c>
      <c r="D16" s="68">
        <v>11</v>
      </c>
      <c r="E16" s="68">
        <v>14</v>
      </c>
      <c r="F16" s="69">
        <v>547287</v>
      </c>
      <c r="G16" s="68">
        <v>0</v>
      </c>
      <c r="H16" s="69">
        <v>387652</v>
      </c>
      <c r="I16" s="68">
        <v>0</v>
      </c>
      <c r="J16" s="68">
        <v>7</v>
      </c>
      <c r="K16" s="68">
        <v>0</v>
      </c>
      <c r="L16" s="69">
        <v>310.10059999999999</v>
      </c>
      <c r="M16" s="69">
        <v>25.7</v>
      </c>
      <c r="N16" s="70">
        <v>0</v>
      </c>
      <c r="O16" s="71">
        <v>5730</v>
      </c>
      <c r="P16" s="58">
        <f t="shared" si="2"/>
        <v>5730</v>
      </c>
      <c r="Q16" s="38">
        <v>14</v>
      </c>
      <c r="R16" s="77">
        <f t="shared" si="3"/>
        <v>8249.152560881821</v>
      </c>
      <c r="S16" s="73">
        <f>'Mérida oeste'!F19*1000000</f>
        <v>34537.551941900005</v>
      </c>
      <c r="T16" s="74">
        <f t="shared" si="9"/>
        <v>926.95727326629026</v>
      </c>
      <c r="V16" s="78">
        <f t="shared" si="4"/>
        <v>5730</v>
      </c>
      <c r="W16" s="79">
        <f t="shared" si="10"/>
        <v>202353.05909999998</v>
      </c>
      <c r="Y16" s="76">
        <f t="shared" si="11"/>
        <v>47.26764417385283</v>
      </c>
      <c r="Z16" s="73">
        <f t="shared" si="12"/>
        <v>197.90017262708702</v>
      </c>
      <c r="AA16" s="74">
        <f t="shared" si="13"/>
        <v>187.57263990042847</v>
      </c>
      <c r="AE16" s="121" t="str">
        <f t="shared" si="5"/>
        <v>547287</v>
      </c>
      <c r="AF16" s="142"/>
      <c r="AG16" s="143"/>
      <c r="AH16" s="144"/>
      <c r="AI16" s="145">
        <f t="shared" si="0"/>
        <v>547287</v>
      </c>
      <c r="AJ16" s="146">
        <f t="shared" si="6"/>
        <v>547287</v>
      </c>
      <c r="AK16" s="122"/>
      <c r="AL16" s="138">
        <f t="shared" si="7"/>
        <v>0</v>
      </c>
      <c r="AM16" s="147">
        <f t="shared" si="7"/>
        <v>5730</v>
      </c>
      <c r="AN16" s="148">
        <f t="shared" si="8"/>
        <v>5730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2013</v>
      </c>
      <c r="D17" s="68">
        <v>11</v>
      </c>
      <c r="E17" s="68">
        <v>15</v>
      </c>
      <c r="F17" s="69">
        <v>553017</v>
      </c>
      <c r="G17" s="68">
        <v>0</v>
      </c>
      <c r="H17" s="69">
        <v>387917</v>
      </c>
      <c r="I17" s="68">
        <v>0</v>
      </c>
      <c r="J17" s="68">
        <v>7</v>
      </c>
      <c r="K17" s="68">
        <v>0</v>
      </c>
      <c r="L17" s="69">
        <v>304.95639999999997</v>
      </c>
      <c r="M17" s="69">
        <v>28.1</v>
      </c>
      <c r="N17" s="70">
        <v>0</v>
      </c>
      <c r="O17" s="71">
        <v>3048</v>
      </c>
      <c r="P17" s="58">
        <f t="shared" si="2"/>
        <v>3048</v>
      </c>
      <c r="Q17" s="38">
        <v>15</v>
      </c>
      <c r="R17" s="77">
        <f t="shared" si="3"/>
        <v>8312.7731242476366</v>
      </c>
      <c r="S17" s="73">
        <f>'Mérida oeste'!F20*1000000</f>
        <v>34803.918516600002</v>
      </c>
      <c r="T17" s="74">
        <f t="shared" si="9"/>
        <v>934.10631597170686</v>
      </c>
      <c r="V17" s="78">
        <f t="shared" si="4"/>
        <v>3048</v>
      </c>
      <c r="W17" s="79">
        <f t="shared" si="10"/>
        <v>107639.11416</v>
      </c>
      <c r="Y17" s="76">
        <f t="shared" si="11"/>
        <v>25.337332482706795</v>
      </c>
      <c r="Z17" s="73">
        <f t="shared" si="12"/>
        <v>106.0823436385968</v>
      </c>
      <c r="AA17" s="74">
        <f t="shared" si="13"/>
        <v>100.54637638245559</v>
      </c>
      <c r="AE17" s="121" t="str">
        <f t="shared" si="5"/>
        <v>553017</v>
      </c>
      <c r="AF17" s="142"/>
      <c r="AG17" s="143"/>
      <c r="AH17" s="144"/>
      <c r="AI17" s="145">
        <f t="shared" si="0"/>
        <v>553017</v>
      </c>
      <c r="AJ17" s="146">
        <f t="shared" si="6"/>
        <v>553017</v>
      </c>
      <c r="AK17" s="122"/>
      <c r="AL17" s="138">
        <f t="shared" si="7"/>
        <v>0</v>
      </c>
      <c r="AM17" s="147">
        <f t="shared" si="7"/>
        <v>3048</v>
      </c>
      <c r="AN17" s="148">
        <f t="shared" si="8"/>
        <v>3048</v>
      </c>
      <c r="AO17" s="149">
        <f t="shared" si="1"/>
        <v>1</v>
      </c>
      <c r="AP17" s="122"/>
    </row>
    <row r="18" spans="1:42" x14ac:dyDescent="0.2">
      <c r="A18" s="66">
        <v>229</v>
      </c>
      <c r="B18" s="67">
        <v>0.375</v>
      </c>
      <c r="C18" s="68">
        <v>2013</v>
      </c>
      <c r="D18" s="68">
        <v>11</v>
      </c>
      <c r="E18" s="68">
        <v>16</v>
      </c>
      <c r="F18" s="69">
        <v>556065</v>
      </c>
      <c r="G18" s="68">
        <v>0</v>
      </c>
      <c r="H18" s="69">
        <v>388060</v>
      </c>
      <c r="I18" s="68">
        <v>0</v>
      </c>
      <c r="J18" s="68">
        <v>7</v>
      </c>
      <c r="K18" s="68">
        <v>0</v>
      </c>
      <c r="L18" s="69">
        <v>303.94869999999997</v>
      </c>
      <c r="M18" s="69">
        <v>27</v>
      </c>
      <c r="N18" s="70">
        <v>0</v>
      </c>
      <c r="O18" s="71">
        <v>2113</v>
      </c>
      <c r="P18" s="58">
        <f t="shared" si="2"/>
        <v>2113</v>
      </c>
      <c r="Q18" s="38">
        <v>16</v>
      </c>
      <c r="R18" s="77">
        <f t="shared" si="3"/>
        <v>8333.7033648132219</v>
      </c>
      <c r="S18" s="73">
        <f>'Mérida oeste'!F21*1000000</f>
        <v>34891.549247799994</v>
      </c>
      <c r="T18" s="74">
        <f t="shared" si="9"/>
        <v>936.45824710406168</v>
      </c>
      <c r="V18" s="78">
        <f t="shared" si="4"/>
        <v>2113</v>
      </c>
      <c r="W18" s="79">
        <f t="shared" si="10"/>
        <v>74619.897710000005</v>
      </c>
      <c r="Y18" s="76">
        <f t="shared" si="11"/>
        <v>17.609115209850337</v>
      </c>
      <c r="Z18" s="73">
        <f t="shared" si="12"/>
        <v>73.72584356060139</v>
      </c>
      <c r="AA18" s="74">
        <f t="shared" si="13"/>
        <v>69.878418608590991</v>
      </c>
      <c r="AE18" s="121" t="str">
        <f t="shared" si="5"/>
        <v>556065</v>
      </c>
      <c r="AF18" s="142"/>
      <c r="AG18" s="143"/>
      <c r="AH18" s="144"/>
      <c r="AI18" s="145">
        <f t="shared" si="0"/>
        <v>556065</v>
      </c>
      <c r="AJ18" s="146">
        <f t="shared" si="6"/>
        <v>556065</v>
      </c>
      <c r="AK18" s="122"/>
      <c r="AL18" s="138">
        <f t="shared" si="7"/>
        <v>0</v>
      </c>
      <c r="AM18" s="147">
        <f t="shared" si="7"/>
        <v>2113</v>
      </c>
      <c r="AN18" s="148">
        <f t="shared" si="8"/>
        <v>2113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2013</v>
      </c>
      <c r="D19" s="68">
        <v>11</v>
      </c>
      <c r="E19" s="68">
        <v>17</v>
      </c>
      <c r="F19" s="69">
        <v>558178</v>
      </c>
      <c r="G19" s="68">
        <v>0</v>
      </c>
      <c r="H19" s="69">
        <v>388159</v>
      </c>
      <c r="I19" s="68">
        <v>0</v>
      </c>
      <c r="J19" s="68">
        <v>7</v>
      </c>
      <c r="K19" s="68">
        <v>0</v>
      </c>
      <c r="L19" s="69">
        <v>305.60980000000001</v>
      </c>
      <c r="M19" s="69">
        <v>27.6</v>
      </c>
      <c r="N19" s="70">
        <v>0</v>
      </c>
      <c r="O19" s="71">
        <v>25</v>
      </c>
      <c r="P19" s="58">
        <f t="shared" si="2"/>
        <v>25</v>
      </c>
      <c r="Q19" s="38">
        <v>17</v>
      </c>
      <c r="R19" s="77">
        <f t="shared" si="3"/>
        <v>8390.8346120903789</v>
      </c>
      <c r="S19" s="73">
        <f>'Mérida oeste'!F22*1000000</f>
        <v>35130.746353899995</v>
      </c>
      <c r="T19" s="74">
        <f t="shared" si="9"/>
        <v>942.87808536059583</v>
      </c>
      <c r="V19" s="78">
        <f t="shared" si="4"/>
        <v>25</v>
      </c>
      <c r="W19" s="79">
        <f t="shared" si="10"/>
        <v>882.86675000000002</v>
      </c>
      <c r="Y19" s="76">
        <f t="shared" si="11"/>
        <v>0.20977086530225947</v>
      </c>
      <c r="Z19" s="73">
        <f t="shared" si="12"/>
        <v>0.87826865884749983</v>
      </c>
      <c r="AA19" s="74">
        <f t="shared" si="13"/>
        <v>0.83243571086853185</v>
      </c>
      <c r="AE19" s="121" t="str">
        <f t="shared" si="5"/>
        <v>558178</v>
      </c>
      <c r="AF19" s="142"/>
      <c r="AG19" s="143"/>
      <c r="AH19" s="144"/>
      <c r="AI19" s="145">
        <f t="shared" si="0"/>
        <v>558178</v>
      </c>
      <c r="AJ19" s="146">
        <f t="shared" si="6"/>
        <v>558178</v>
      </c>
      <c r="AK19" s="122"/>
      <c r="AL19" s="138">
        <f t="shared" si="7"/>
        <v>0</v>
      </c>
      <c r="AM19" s="147">
        <f t="shared" si="7"/>
        <v>25</v>
      </c>
      <c r="AN19" s="148">
        <f t="shared" si="8"/>
        <v>25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2013</v>
      </c>
      <c r="D20" s="68">
        <v>11</v>
      </c>
      <c r="E20" s="68">
        <v>18</v>
      </c>
      <c r="F20" s="69">
        <v>558203</v>
      </c>
      <c r="G20" s="68">
        <v>0</v>
      </c>
      <c r="H20" s="69">
        <v>388160</v>
      </c>
      <c r="I20" s="68">
        <v>0</v>
      </c>
      <c r="J20" s="68">
        <v>7</v>
      </c>
      <c r="K20" s="68">
        <v>0</v>
      </c>
      <c r="L20" s="69">
        <v>308.57810000000001</v>
      </c>
      <c r="M20" s="69">
        <v>28.9</v>
      </c>
      <c r="N20" s="70">
        <v>0</v>
      </c>
      <c r="O20" s="71">
        <v>2167</v>
      </c>
      <c r="P20" s="58">
        <f t="shared" si="2"/>
        <v>2167</v>
      </c>
      <c r="Q20" s="38">
        <v>18</v>
      </c>
      <c r="R20" s="77">
        <f t="shared" si="3"/>
        <v>8376.3032651905996</v>
      </c>
      <c r="S20" s="73">
        <f>'Mérida oeste'!F23*1000000</f>
        <v>35069.906510699999</v>
      </c>
      <c r="T20" s="74">
        <f t="shared" si="9"/>
        <v>941.24519790946761</v>
      </c>
      <c r="V20" s="78">
        <f t="shared" si="4"/>
        <v>2167</v>
      </c>
      <c r="W20" s="79">
        <f t="shared" si="10"/>
        <v>76526.889890000006</v>
      </c>
      <c r="Y20" s="76">
        <f t="shared" si="11"/>
        <v>18.151449175668031</v>
      </c>
      <c r="Z20" s="73">
        <f t="shared" si="12"/>
        <v>75.996487408686889</v>
      </c>
      <c r="AA20" s="74">
        <f t="shared" si="13"/>
        <v>72.030567619909093</v>
      </c>
      <c r="AE20" s="121" t="str">
        <f t="shared" si="5"/>
        <v>558203</v>
      </c>
      <c r="AF20" s="142"/>
      <c r="AG20" s="143"/>
      <c r="AH20" s="144"/>
      <c r="AI20" s="145">
        <f t="shared" si="0"/>
        <v>558203</v>
      </c>
      <c r="AJ20" s="146">
        <f t="shared" si="6"/>
        <v>558203</v>
      </c>
      <c r="AK20" s="122"/>
      <c r="AL20" s="138">
        <f t="shared" si="7"/>
        <v>0</v>
      </c>
      <c r="AM20" s="147">
        <f t="shared" si="7"/>
        <v>2167</v>
      </c>
      <c r="AN20" s="148">
        <f t="shared" si="8"/>
        <v>2167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2013</v>
      </c>
      <c r="D21" s="68">
        <v>11</v>
      </c>
      <c r="E21" s="68">
        <v>19</v>
      </c>
      <c r="F21" s="69">
        <v>560370</v>
      </c>
      <c r="G21" s="68">
        <v>0</v>
      </c>
      <c r="H21" s="69">
        <v>388258</v>
      </c>
      <c r="I21" s="68">
        <v>0</v>
      </c>
      <c r="J21" s="68">
        <v>7</v>
      </c>
      <c r="K21" s="68">
        <v>0</v>
      </c>
      <c r="L21" s="69">
        <v>313.04340000000002</v>
      </c>
      <c r="M21" s="69">
        <v>29.4</v>
      </c>
      <c r="N21" s="70">
        <v>0</v>
      </c>
      <c r="O21" s="71">
        <v>3567</v>
      </c>
      <c r="P21" s="58">
        <f t="shared" si="2"/>
        <v>3567</v>
      </c>
      <c r="Q21" s="38">
        <v>19</v>
      </c>
      <c r="R21" s="77">
        <f t="shared" si="3"/>
        <v>8376.2287754609733</v>
      </c>
      <c r="S21" s="73">
        <f>'Mérida oeste'!F24*1000000</f>
        <v>35069.594637100003</v>
      </c>
      <c r="T21" s="74">
        <f t="shared" si="9"/>
        <v>941.23682749854959</v>
      </c>
      <c r="V21" s="78">
        <f t="shared" si="4"/>
        <v>3567</v>
      </c>
      <c r="W21" s="79">
        <f t="shared" si="10"/>
        <v>125967.42788999999</v>
      </c>
      <c r="Y21" s="76">
        <f t="shared" si="11"/>
        <v>29.878008042069293</v>
      </c>
      <c r="Z21" s="73">
        <f t="shared" si="12"/>
        <v>125.0932440705357</v>
      </c>
      <c r="AA21" s="74">
        <f t="shared" si="13"/>
        <v>118.56518219533591</v>
      </c>
      <c r="AE21" s="121" t="str">
        <f t="shared" si="5"/>
        <v>560370</v>
      </c>
      <c r="AF21" s="142"/>
      <c r="AG21" s="143"/>
      <c r="AH21" s="144"/>
      <c r="AI21" s="145">
        <f t="shared" si="0"/>
        <v>560370</v>
      </c>
      <c r="AJ21" s="146">
        <f t="shared" si="6"/>
        <v>560370</v>
      </c>
      <c r="AK21" s="122"/>
      <c r="AL21" s="138">
        <f t="shared" si="7"/>
        <v>0</v>
      </c>
      <c r="AM21" s="147">
        <f t="shared" si="7"/>
        <v>3567</v>
      </c>
      <c r="AN21" s="148">
        <f t="shared" si="8"/>
        <v>3567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2013</v>
      </c>
      <c r="D22" s="68">
        <v>11</v>
      </c>
      <c r="E22" s="68">
        <v>20</v>
      </c>
      <c r="F22" s="69">
        <v>563937</v>
      </c>
      <c r="G22" s="68">
        <v>0</v>
      </c>
      <c r="H22" s="69">
        <v>388423</v>
      </c>
      <c r="I22" s="68">
        <v>0</v>
      </c>
      <c r="J22" s="68">
        <v>7</v>
      </c>
      <c r="K22" s="68">
        <v>0</v>
      </c>
      <c r="L22" s="69">
        <v>305.64589999999998</v>
      </c>
      <c r="M22" s="69">
        <v>28.8</v>
      </c>
      <c r="N22" s="70">
        <v>0</v>
      </c>
      <c r="O22" s="71">
        <v>3084</v>
      </c>
      <c r="P22" s="58">
        <f t="shared" si="2"/>
        <v>3084</v>
      </c>
      <c r="Q22" s="38">
        <v>20</v>
      </c>
      <c r="R22" s="77">
        <f t="shared" si="3"/>
        <v>8277.2824637909616</v>
      </c>
      <c r="S22" s="73">
        <f>'Mérida oeste'!F25*1000000</f>
        <v>34655.326219399998</v>
      </c>
      <c r="T22" s="74">
        <f t="shared" si="9"/>
        <v>930.1182304561903</v>
      </c>
      <c r="V22" s="78">
        <f t="shared" si="4"/>
        <v>3084</v>
      </c>
      <c r="W22" s="79">
        <f t="shared" si="10"/>
        <v>108910.44228</v>
      </c>
      <c r="Y22" s="76">
        <f t="shared" si="11"/>
        <v>25.527139118331323</v>
      </c>
      <c r="Z22" s="73">
        <f t="shared" si="12"/>
        <v>106.87702606062959</v>
      </c>
      <c r="AA22" s="74">
        <f t="shared" si="13"/>
        <v>101.29958785167466</v>
      </c>
      <c r="AE22" s="121" t="str">
        <f t="shared" si="5"/>
        <v>563937</v>
      </c>
      <c r="AF22" s="142"/>
      <c r="AG22" s="143"/>
      <c r="AH22" s="144"/>
      <c r="AI22" s="145">
        <f t="shared" si="0"/>
        <v>563937</v>
      </c>
      <c r="AJ22" s="146">
        <f t="shared" si="6"/>
        <v>563937</v>
      </c>
      <c r="AK22" s="122"/>
      <c r="AL22" s="138">
        <f t="shared" si="7"/>
        <v>0</v>
      </c>
      <c r="AM22" s="147">
        <f t="shared" si="7"/>
        <v>3084</v>
      </c>
      <c r="AN22" s="148">
        <f t="shared" si="8"/>
        <v>3084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2013</v>
      </c>
      <c r="D23" s="68">
        <v>11</v>
      </c>
      <c r="E23" s="68">
        <v>21</v>
      </c>
      <c r="F23" s="69">
        <v>567021</v>
      </c>
      <c r="G23" s="68">
        <v>0</v>
      </c>
      <c r="H23" s="69">
        <v>388566</v>
      </c>
      <c r="I23" s="68">
        <v>0</v>
      </c>
      <c r="J23" s="68">
        <v>7</v>
      </c>
      <c r="K23" s="68">
        <v>0</v>
      </c>
      <c r="L23" s="69">
        <v>304.47609999999997</v>
      </c>
      <c r="M23" s="69">
        <v>29.3</v>
      </c>
      <c r="N23" s="70">
        <v>0</v>
      </c>
      <c r="O23" s="71">
        <v>5152</v>
      </c>
      <c r="P23" s="58">
        <f t="shared" si="2"/>
        <v>5152</v>
      </c>
      <c r="Q23" s="38">
        <v>21</v>
      </c>
      <c r="R23" s="77">
        <f t="shared" si="3"/>
        <v>8273.3170155249827</v>
      </c>
      <c r="S23" s="73">
        <f>'Mérida oeste'!F26*1000000</f>
        <v>34638.7236806</v>
      </c>
      <c r="T23" s="74">
        <f t="shared" si="9"/>
        <v>929.67263303454229</v>
      </c>
      <c r="V23" s="78">
        <f t="shared" si="4"/>
        <v>5152</v>
      </c>
      <c r="W23" s="79">
        <f t="shared" si="10"/>
        <v>181941.17984</v>
      </c>
      <c r="Y23" s="76">
        <f t="shared" si="11"/>
        <v>42.624129263984713</v>
      </c>
      <c r="Z23" s="73">
        <f t="shared" si="12"/>
        <v>178.45870440245119</v>
      </c>
      <c r="AA23" s="74">
        <f t="shared" si="13"/>
        <v>169.14573571926397</v>
      </c>
      <c r="AE23" s="121" t="str">
        <f t="shared" si="5"/>
        <v>567021</v>
      </c>
      <c r="AF23" s="142"/>
      <c r="AG23" s="143"/>
      <c r="AH23" s="144"/>
      <c r="AI23" s="145">
        <f t="shared" si="0"/>
        <v>567021</v>
      </c>
      <c r="AJ23" s="146">
        <f t="shared" si="6"/>
        <v>567021</v>
      </c>
      <c r="AK23" s="122"/>
      <c r="AL23" s="138">
        <f t="shared" si="7"/>
        <v>0</v>
      </c>
      <c r="AM23" s="147">
        <f t="shared" si="7"/>
        <v>5152</v>
      </c>
      <c r="AN23" s="148">
        <f t="shared" si="8"/>
        <v>5152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2013</v>
      </c>
      <c r="D24" s="68">
        <v>11</v>
      </c>
      <c r="E24" s="68">
        <v>22</v>
      </c>
      <c r="F24" s="69">
        <v>572173</v>
      </c>
      <c r="G24" s="68">
        <v>0</v>
      </c>
      <c r="H24" s="69">
        <v>388807</v>
      </c>
      <c r="I24" s="68">
        <v>0</v>
      </c>
      <c r="J24" s="68">
        <v>7</v>
      </c>
      <c r="K24" s="68">
        <v>0</v>
      </c>
      <c r="L24" s="69">
        <v>303.2287</v>
      </c>
      <c r="M24" s="69">
        <v>29.7</v>
      </c>
      <c r="N24" s="70">
        <v>0</v>
      </c>
      <c r="O24" s="71">
        <v>4996</v>
      </c>
      <c r="P24" s="58">
        <f t="shared" si="2"/>
        <v>4996</v>
      </c>
      <c r="Q24" s="38">
        <v>22</v>
      </c>
      <c r="R24" s="77">
        <f t="shared" si="3"/>
        <v>8242.0085592098985</v>
      </c>
      <c r="S24" s="73">
        <f>'Mérida oeste'!F27*1000000</f>
        <v>34507.641435700003</v>
      </c>
      <c r="T24" s="74">
        <f t="shared" si="9"/>
        <v>926.15450179841628</v>
      </c>
      <c r="V24" s="78">
        <f t="shared" si="4"/>
        <v>4996</v>
      </c>
      <c r="W24" s="79">
        <f t="shared" si="10"/>
        <v>176432.09132000001</v>
      </c>
      <c r="Y24" s="76">
        <f t="shared" si="11"/>
        <v>41.177074761812648</v>
      </c>
      <c r="Z24" s="73">
        <f t="shared" si="12"/>
        <v>172.40017661275721</v>
      </c>
      <c r="AA24" s="74">
        <f t="shared" si="13"/>
        <v>163.40337563772729</v>
      </c>
      <c r="AE24" s="121" t="str">
        <f t="shared" si="5"/>
        <v>572173</v>
      </c>
      <c r="AF24" s="142"/>
      <c r="AG24" s="143"/>
      <c r="AH24" s="144"/>
      <c r="AI24" s="145">
        <f t="shared" si="0"/>
        <v>572173</v>
      </c>
      <c r="AJ24" s="146">
        <f t="shared" si="6"/>
        <v>572173</v>
      </c>
      <c r="AK24" s="122"/>
      <c r="AL24" s="138">
        <f t="shared" si="7"/>
        <v>0</v>
      </c>
      <c r="AM24" s="147">
        <f t="shared" si="7"/>
        <v>4996</v>
      </c>
      <c r="AN24" s="148">
        <f t="shared" si="8"/>
        <v>4996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2013</v>
      </c>
      <c r="D25" s="68">
        <v>11</v>
      </c>
      <c r="E25" s="68">
        <v>23</v>
      </c>
      <c r="F25" s="69">
        <v>577169</v>
      </c>
      <c r="G25" s="68">
        <v>0</v>
      </c>
      <c r="H25" s="69">
        <v>389040</v>
      </c>
      <c r="I25" s="68">
        <v>0</v>
      </c>
      <c r="J25" s="68">
        <v>7</v>
      </c>
      <c r="K25" s="68">
        <v>0</v>
      </c>
      <c r="L25" s="69">
        <v>303.536</v>
      </c>
      <c r="M25" s="69">
        <v>29.2</v>
      </c>
      <c r="N25" s="70">
        <v>0</v>
      </c>
      <c r="O25" s="71">
        <v>116</v>
      </c>
      <c r="P25" s="58">
        <f t="shared" si="2"/>
        <v>116</v>
      </c>
      <c r="Q25" s="38">
        <v>23</v>
      </c>
      <c r="R25" s="77">
        <f t="shared" si="3"/>
        <v>8207.4206989825179</v>
      </c>
      <c r="S25" s="73">
        <f>'Mérida oeste'!F28*1000000</f>
        <v>34362.828982500003</v>
      </c>
      <c r="T25" s="74">
        <f t="shared" si="9"/>
        <v>922.26786394466546</v>
      </c>
      <c r="V25" s="78">
        <f t="shared" si="4"/>
        <v>116</v>
      </c>
      <c r="W25" s="79">
        <f t="shared" si="10"/>
        <v>4096.5017200000002</v>
      </c>
      <c r="Y25" s="76">
        <f t="shared" si="11"/>
        <v>0.95206080108197211</v>
      </c>
      <c r="Z25" s="73">
        <f t="shared" si="12"/>
        <v>3.9860881619700002</v>
      </c>
      <c r="AA25" s="74">
        <f t="shared" si="13"/>
        <v>3.7780718909500481</v>
      </c>
      <c r="AE25" s="121" t="str">
        <f t="shared" si="5"/>
        <v>577169</v>
      </c>
      <c r="AF25" s="142"/>
      <c r="AG25" s="143"/>
      <c r="AH25" s="144"/>
      <c r="AI25" s="145">
        <f t="shared" si="0"/>
        <v>577169</v>
      </c>
      <c r="AJ25" s="146">
        <f t="shared" si="6"/>
        <v>577169</v>
      </c>
      <c r="AK25" s="122"/>
      <c r="AL25" s="138">
        <f t="shared" si="7"/>
        <v>0</v>
      </c>
      <c r="AM25" s="147">
        <f t="shared" si="7"/>
        <v>116</v>
      </c>
      <c r="AN25" s="148">
        <f t="shared" si="8"/>
        <v>116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2013</v>
      </c>
      <c r="D26" s="68">
        <v>11</v>
      </c>
      <c r="E26" s="68">
        <v>24</v>
      </c>
      <c r="F26" s="69">
        <v>577285</v>
      </c>
      <c r="G26" s="68">
        <v>0</v>
      </c>
      <c r="H26" s="69">
        <v>389045</v>
      </c>
      <c r="I26" s="68">
        <v>0</v>
      </c>
      <c r="J26" s="68">
        <v>7</v>
      </c>
      <c r="K26" s="68">
        <v>0</v>
      </c>
      <c r="L26" s="69">
        <v>305.6814</v>
      </c>
      <c r="M26" s="69">
        <v>28</v>
      </c>
      <c r="N26" s="70">
        <v>0</v>
      </c>
      <c r="O26" s="71">
        <v>73</v>
      </c>
      <c r="P26" s="58">
        <f t="shared" si="2"/>
        <v>73</v>
      </c>
      <c r="Q26" s="38">
        <v>24</v>
      </c>
      <c r="R26" s="77">
        <f t="shared" si="3"/>
        <v>8243.4849181713962</v>
      </c>
      <c r="S26" s="73">
        <f>'Mérida oeste'!F29*1000000</f>
        <v>34513.822655399999</v>
      </c>
      <c r="T26" s="74">
        <f t="shared" si="9"/>
        <v>926.32040025491972</v>
      </c>
      <c r="V26" s="78">
        <f t="shared" si="4"/>
        <v>73</v>
      </c>
      <c r="W26" s="79">
        <f t="shared" si="10"/>
        <v>2577.97091</v>
      </c>
      <c r="Y26" s="76">
        <f t="shared" si="11"/>
        <v>0.60177439902651197</v>
      </c>
      <c r="Z26" s="73">
        <f t="shared" si="12"/>
        <v>2.5195090538442</v>
      </c>
      <c r="AA26" s="74">
        <f t="shared" si="13"/>
        <v>2.3880270451967394</v>
      </c>
      <c r="AE26" s="121" t="str">
        <f t="shared" si="5"/>
        <v>577285</v>
      </c>
      <c r="AF26" s="142"/>
      <c r="AG26" s="143"/>
      <c r="AH26" s="144"/>
      <c r="AI26" s="145">
        <f t="shared" si="0"/>
        <v>577285</v>
      </c>
      <c r="AJ26" s="146">
        <f t="shared" si="6"/>
        <v>577285</v>
      </c>
      <c r="AK26" s="122"/>
      <c r="AL26" s="138">
        <f t="shared" si="7"/>
        <v>0</v>
      </c>
      <c r="AM26" s="147">
        <f t="shared" si="7"/>
        <v>73</v>
      </c>
      <c r="AN26" s="148">
        <f t="shared" si="8"/>
        <v>73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2013</v>
      </c>
      <c r="D27" s="68">
        <v>11</v>
      </c>
      <c r="E27" s="68">
        <v>25</v>
      </c>
      <c r="F27" s="69">
        <v>577358</v>
      </c>
      <c r="G27" s="68">
        <v>0</v>
      </c>
      <c r="H27" s="69">
        <v>389049</v>
      </c>
      <c r="I27" s="68">
        <v>0</v>
      </c>
      <c r="J27" s="68">
        <v>7</v>
      </c>
      <c r="K27" s="68">
        <v>0</v>
      </c>
      <c r="L27" s="69">
        <v>307.47160000000002</v>
      </c>
      <c r="M27" s="69">
        <v>28.1</v>
      </c>
      <c r="N27" s="70">
        <v>0</v>
      </c>
      <c r="O27" s="71">
        <v>2687</v>
      </c>
      <c r="P27" s="58">
        <f t="shared" si="2"/>
        <v>2687</v>
      </c>
      <c r="Q27" s="38">
        <v>25</v>
      </c>
      <c r="R27" s="77">
        <f t="shared" si="3"/>
        <v>8488.3557750071668</v>
      </c>
      <c r="S27" s="73">
        <f>'Mérida oeste'!F30*1000000</f>
        <v>35539.047958800002</v>
      </c>
      <c r="T27" s="74">
        <f t="shared" si="9"/>
        <v>953.8365384375553</v>
      </c>
      <c r="V27" s="78">
        <f t="shared" si="4"/>
        <v>2687</v>
      </c>
      <c r="W27" s="79">
        <f t="shared" si="10"/>
        <v>94890.518289999993</v>
      </c>
      <c r="Y27" s="76">
        <f t="shared" si="11"/>
        <v>22.808211967444254</v>
      </c>
      <c r="Z27" s="73">
        <f t="shared" si="12"/>
        <v>95.493421865295602</v>
      </c>
      <c r="AA27" s="74">
        <f t="shared" si="13"/>
        <v>90.510043496279124</v>
      </c>
      <c r="AE27" s="121" t="str">
        <f t="shared" si="5"/>
        <v>577358</v>
      </c>
      <c r="AF27" s="142"/>
      <c r="AG27" s="143"/>
      <c r="AH27" s="144"/>
      <c r="AI27" s="145">
        <f t="shared" si="0"/>
        <v>577358</v>
      </c>
      <c r="AJ27" s="146">
        <f t="shared" si="6"/>
        <v>577358</v>
      </c>
      <c r="AK27" s="122"/>
      <c r="AL27" s="138">
        <f t="shared" si="7"/>
        <v>0</v>
      </c>
      <c r="AM27" s="147">
        <f t="shared" si="7"/>
        <v>2687</v>
      </c>
      <c r="AN27" s="148">
        <f t="shared" si="8"/>
        <v>2687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2013</v>
      </c>
      <c r="D28" s="68">
        <v>11</v>
      </c>
      <c r="E28" s="68">
        <v>26</v>
      </c>
      <c r="F28" s="69">
        <v>580045</v>
      </c>
      <c r="G28" s="68">
        <v>0</v>
      </c>
      <c r="H28" s="69">
        <v>389171</v>
      </c>
      <c r="I28" s="68">
        <v>0</v>
      </c>
      <c r="J28" s="68">
        <v>7</v>
      </c>
      <c r="K28" s="68">
        <v>0</v>
      </c>
      <c r="L28" s="69">
        <v>310.77629999999999</v>
      </c>
      <c r="M28" s="69">
        <v>29</v>
      </c>
      <c r="N28" s="70">
        <v>0</v>
      </c>
      <c r="O28" s="71">
        <v>3205</v>
      </c>
      <c r="P28" s="58">
        <f t="shared" si="2"/>
        <v>3205</v>
      </c>
      <c r="Q28" s="38">
        <v>26</v>
      </c>
      <c r="R28" s="77">
        <f t="shared" si="3"/>
        <v>8488.3557750071668</v>
      </c>
      <c r="S28" s="73">
        <f>'Mérida oeste'!F31*1000000</f>
        <v>35539.047958800002</v>
      </c>
      <c r="T28" s="74">
        <f t="shared" si="9"/>
        <v>953.8365384375553</v>
      </c>
      <c r="V28" s="78">
        <f t="shared" si="4"/>
        <v>3205</v>
      </c>
      <c r="W28" s="79">
        <f t="shared" si="10"/>
        <v>113183.51734999999</v>
      </c>
      <c r="Y28" s="76">
        <f t="shared" si="11"/>
        <v>27.205180258897972</v>
      </c>
      <c r="Z28" s="73">
        <f t="shared" si="12"/>
        <v>113.902648707954</v>
      </c>
      <c r="AA28" s="74">
        <f t="shared" si="13"/>
        <v>107.95857439731097</v>
      </c>
      <c r="AE28" s="121" t="str">
        <f t="shared" si="5"/>
        <v>580045</v>
      </c>
      <c r="AF28" s="142"/>
      <c r="AG28" s="143"/>
      <c r="AH28" s="144"/>
      <c r="AI28" s="145">
        <f t="shared" si="0"/>
        <v>580045</v>
      </c>
      <c r="AJ28" s="146">
        <f t="shared" si="6"/>
        <v>580045</v>
      </c>
      <c r="AK28" s="122"/>
      <c r="AL28" s="138">
        <f t="shared" si="7"/>
        <v>0</v>
      </c>
      <c r="AM28" s="147">
        <f t="shared" si="7"/>
        <v>3205</v>
      </c>
      <c r="AN28" s="148">
        <f t="shared" si="8"/>
        <v>3205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2013</v>
      </c>
      <c r="D29" s="68">
        <v>11</v>
      </c>
      <c r="E29" s="68">
        <v>27</v>
      </c>
      <c r="F29" s="69">
        <v>583250</v>
      </c>
      <c r="G29" s="68">
        <v>0</v>
      </c>
      <c r="H29" s="69">
        <v>389317</v>
      </c>
      <c r="I29" s="68">
        <v>0</v>
      </c>
      <c r="J29" s="68">
        <v>7</v>
      </c>
      <c r="K29" s="68">
        <v>0</v>
      </c>
      <c r="L29" s="69">
        <v>310.03539999999998</v>
      </c>
      <c r="M29" s="69">
        <v>26.3</v>
      </c>
      <c r="N29" s="70">
        <v>0</v>
      </c>
      <c r="O29" s="71">
        <v>4841</v>
      </c>
      <c r="P29" s="58">
        <f t="shared" si="2"/>
        <v>4841</v>
      </c>
      <c r="Q29" s="38">
        <v>27</v>
      </c>
      <c r="R29" s="77">
        <f t="shared" si="3"/>
        <v>8488.3557750071668</v>
      </c>
      <c r="S29" s="73">
        <f>'Mérida oeste'!F32*1000000</f>
        <v>35539.047958800002</v>
      </c>
      <c r="T29" s="74">
        <f t="shared" si="9"/>
        <v>953.8365384375553</v>
      </c>
      <c r="V29" s="78">
        <f t="shared" si="4"/>
        <v>4841</v>
      </c>
      <c r="W29" s="79">
        <f t="shared" si="10"/>
        <v>170958.31747000001</v>
      </c>
      <c r="Y29" s="76">
        <f t="shared" si="11"/>
        <v>41.092130306809693</v>
      </c>
      <c r="Z29" s="73">
        <f t="shared" si="12"/>
        <v>172.04453116855083</v>
      </c>
      <c r="AA29" s="74">
        <f t="shared" si="13"/>
        <v>163.06628975269345</v>
      </c>
      <c r="AE29" s="121" t="str">
        <f t="shared" si="5"/>
        <v>583250</v>
      </c>
      <c r="AF29" s="142"/>
      <c r="AG29" s="143"/>
      <c r="AH29" s="144"/>
      <c r="AI29" s="145">
        <f t="shared" si="0"/>
        <v>583250</v>
      </c>
      <c r="AJ29" s="146">
        <f t="shared" si="6"/>
        <v>583250</v>
      </c>
      <c r="AK29" s="122"/>
      <c r="AL29" s="138">
        <f t="shared" si="7"/>
        <v>0</v>
      </c>
      <c r="AM29" s="147">
        <f t="shared" si="7"/>
        <v>4841</v>
      </c>
      <c r="AN29" s="148">
        <f t="shared" si="8"/>
        <v>4841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2013</v>
      </c>
      <c r="D30" s="68">
        <v>11</v>
      </c>
      <c r="E30" s="68">
        <v>28</v>
      </c>
      <c r="F30" s="69">
        <v>588091</v>
      </c>
      <c r="G30" s="68">
        <v>0</v>
      </c>
      <c r="H30" s="69">
        <v>389539</v>
      </c>
      <c r="I30" s="68">
        <v>0</v>
      </c>
      <c r="J30" s="68">
        <v>7</v>
      </c>
      <c r="K30" s="68">
        <v>0</v>
      </c>
      <c r="L30" s="69">
        <v>305.75220000000002</v>
      </c>
      <c r="M30" s="69">
        <v>25.9</v>
      </c>
      <c r="N30" s="70">
        <v>0</v>
      </c>
      <c r="O30" s="71">
        <v>5470</v>
      </c>
      <c r="P30" s="58">
        <f t="shared" si="2"/>
        <v>5470</v>
      </c>
      <c r="Q30" s="38">
        <v>28</v>
      </c>
      <c r="R30" s="77">
        <f t="shared" si="3"/>
        <v>8317.0228817473962</v>
      </c>
      <c r="S30" s="73">
        <f>'Mérida oeste'!F33*1000000</f>
        <v>34821.711401299995</v>
      </c>
      <c r="T30" s="74">
        <f t="shared" si="9"/>
        <v>934.58386122195486</v>
      </c>
      <c r="V30" s="78">
        <f t="shared" si="4"/>
        <v>5470</v>
      </c>
      <c r="W30" s="79">
        <f t="shared" si="10"/>
        <v>193171.24489999999</v>
      </c>
      <c r="Y30" s="76">
        <f t="shared" si="11"/>
        <v>45.494115163158263</v>
      </c>
      <c r="Z30" s="73">
        <f t="shared" si="12"/>
        <v>190.47476136511096</v>
      </c>
      <c r="AA30" s="74">
        <f t="shared" si="13"/>
        <v>180.53472793569387</v>
      </c>
      <c r="AE30" s="121" t="str">
        <f t="shared" si="5"/>
        <v>588091</v>
      </c>
      <c r="AF30" s="142"/>
      <c r="AG30" s="143"/>
      <c r="AH30" s="144"/>
      <c r="AI30" s="145">
        <f t="shared" si="0"/>
        <v>588091</v>
      </c>
      <c r="AJ30" s="146">
        <f t="shared" si="6"/>
        <v>588091</v>
      </c>
      <c r="AK30" s="122"/>
      <c r="AL30" s="138">
        <f t="shared" si="7"/>
        <v>0</v>
      </c>
      <c r="AM30" s="147">
        <f t="shared" si="7"/>
        <v>5470</v>
      </c>
      <c r="AN30" s="148">
        <f t="shared" si="8"/>
        <v>5470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2013</v>
      </c>
      <c r="D31" s="68">
        <v>11</v>
      </c>
      <c r="E31" s="68">
        <v>29</v>
      </c>
      <c r="F31" s="69">
        <v>593561</v>
      </c>
      <c r="G31" s="68">
        <v>0</v>
      </c>
      <c r="H31" s="69">
        <v>389792</v>
      </c>
      <c r="I31" s="68">
        <v>0</v>
      </c>
      <c r="J31" s="68">
        <v>7</v>
      </c>
      <c r="K31" s="68">
        <v>0</v>
      </c>
      <c r="L31" s="69">
        <v>303.28960000000001</v>
      </c>
      <c r="M31" s="69">
        <v>26.4</v>
      </c>
      <c r="N31" s="70">
        <v>0</v>
      </c>
      <c r="O31" s="71">
        <v>4413</v>
      </c>
      <c r="P31" s="58">
        <f t="shared" si="2"/>
        <v>4413</v>
      </c>
      <c r="Q31" s="38">
        <v>29</v>
      </c>
      <c r="R31" s="77">
        <f t="shared" si="3"/>
        <v>8317.1819562912005</v>
      </c>
      <c r="S31" s="73">
        <f>'Mérida oeste'!F34*1000000</f>
        <v>34822.3774146</v>
      </c>
      <c r="T31" s="74">
        <f t="shared" si="9"/>
        <v>934.60173642844222</v>
      </c>
      <c r="V31" s="78">
        <f t="shared" si="4"/>
        <v>4413</v>
      </c>
      <c r="W31" s="79">
        <f t="shared" si="10"/>
        <v>155843.63871</v>
      </c>
      <c r="Y31" s="76">
        <f t="shared" si="11"/>
        <v>36.703723973113064</v>
      </c>
      <c r="Z31" s="73">
        <f t="shared" si="12"/>
        <v>153.67115153062977</v>
      </c>
      <c r="AA31" s="74">
        <f t="shared" si="13"/>
        <v>145.65173534969279</v>
      </c>
      <c r="AE31" s="121" t="str">
        <f t="shared" si="5"/>
        <v>593561</v>
      </c>
      <c r="AF31" s="142"/>
      <c r="AG31" s="143"/>
      <c r="AH31" s="144"/>
      <c r="AI31" s="145">
        <f t="shared" si="0"/>
        <v>593561</v>
      </c>
      <c r="AJ31" s="146">
        <f t="shared" si="6"/>
        <v>593561</v>
      </c>
      <c r="AK31" s="122"/>
      <c r="AL31" s="138">
        <f t="shared" si="7"/>
        <v>0</v>
      </c>
      <c r="AM31" s="147">
        <f t="shared" si="7"/>
        <v>4413</v>
      </c>
      <c r="AN31" s="148">
        <f t="shared" si="8"/>
        <v>4413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2013</v>
      </c>
      <c r="D32" s="68">
        <v>11</v>
      </c>
      <c r="E32" s="68">
        <v>30</v>
      </c>
      <c r="F32" s="69">
        <v>597974</v>
      </c>
      <c r="G32" s="68">
        <v>0</v>
      </c>
      <c r="H32" s="69">
        <v>389792</v>
      </c>
      <c r="I32" s="68">
        <v>0</v>
      </c>
      <c r="J32" s="68">
        <v>7</v>
      </c>
      <c r="K32" s="68">
        <v>0</v>
      </c>
      <c r="L32" s="69">
        <v>303.28960000000001</v>
      </c>
      <c r="M32" s="69">
        <v>26.4</v>
      </c>
      <c r="N32" s="70">
        <v>0</v>
      </c>
      <c r="O32" s="71">
        <v>1439</v>
      </c>
      <c r="P32" s="58">
        <f t="shared" si="2"/>
        <v>1439</v>
      </c>
      <c r="Q32" s="38">
        <v>30</v>
      </c>
      <c r="R32" s="77">
        <f t="shared" si="3"/>
        <v>8318.8946383156599</v>
      </c>
      <c r="S32" s="73">
        <f>'Mérida oeste'!F35*1000000</f>
        <v>34829.548071700003</v>
      </c>
      <c r="T32" s="74">
        <f t="shared" si="9"/>
        <v>934.79419050753063</v>
      </c>
      <c r="V32" s="78">
        <f t="shared" si="4"/>
        <v>1439</v>
      </c>
      <c r="W32" s="79">
        <f t="shared" si="10"/>
        <v>50817.810129999998</v>
      </c>
      <c r="Y32" s="76">
        <f t="shared" si="11"/>
        <v>11.970889384536235</v>
      </c>
      <c r="Z32" s="73">
        <f t="shared" si="12"/>
        <v>50.119719675176306</v>
      </c>
      <c r="AA32" s="74">
        <f t="shared" si="13"/>
        <v>47.504193683838743</v>
      </c>
      <c r="AE32" s="121" t="str">
        <f t="shared" si="5"/>
        <v>597974</v>
      </c>
      <c r="AF32" s="142"/>
      <c r="AG32" s="143"/>
      <c r="AH32" s="144"/>
      <c r="AI32" s="145">
        <f t="shared" si="0"/>
        <v>597974</v>
      </c>
      <c r="AJ32" s="146">
        <f t="shared" si="6"/>
        <v>597974</v>
      </c>
      <c r="AK32" s="122"/>
      <c r="AL32" s="138">
        <f t="shared" si="7"/>
        <v>0</v>
      </c>
      <c r="AM32" s="147">
        <f t="shared" si="7"/>
        <v>1439</v>
      </c>
      <c r="AN32" s="148">
        <f t="shared" si="8"/>
        <v>1439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2013</v>
      </c>
      <c r="D33" s="68">
        <v>12</v>
      </c>
      <c r="E33" s="68">
        <v>1</v>
      </c>
      <c r="F33" s="69">
        <v>599413</v>
      </c>
      <c r="G33" s="68">
        <v>0</v>
      </c>
      <c r="H33" s="69">
        <v>389792</v>
      </c>
      <c r="I33" s="68">
        <v>0</v>
      </c>
      <c r="J33" s="68">
        <v>7</v>
      </c>
      <c r="K33" s="68">
        <v>0</v>
      </c>
      <c r="L33" s="69">
        <v>303.28960000000001</v>
      </c>
      <c r="M33" s="69">
        <v>26.4</v>
      </c>
      <c r="N33" s="70">
        <v>0</v>
      </c>
      <c r="O33" s="71">
        <v>80</v>
      </c>
      <c r="P33" s="58">
        <f t="shared" si="2"/>
        <v>-599413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80</v>
      </c>
      <c r="W33" s="84">
        <f t="shared" si="10"/>
        <v>2825.1736000000001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599413</v>
      </c>
      <c r="AF33" s="142"/>
      <c r="AG33" s="143"/>
      <c r="AH33" s="144"/>
      <c r="AI33" s="145">
        <f t="shared" si="0"/>
        <v>599413</v>
      </c>
      <c r="AJ33" s="146">
        <f t="shared" si="6"/>
        <v>599413</v>
      </c>
      <c r="AK33" s="122"/>
      <c r="AL33" s="138">
        <f t="shared" si="7"/>
        <v>0</v>
      </c>
      <c r="AM33" s="150">
        <f t="shared" si="7"/>
        <v>-599413</v>
      </c>
      <c r="AN33" s="148">
        <f t="shared" si="8"/>
        <v>-599413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313.04340000000002</v>
      </c>
      <c r="M36" s="101">
        <f>MAX(M3:M34)</f>
        <v>30.3</v>
      </c>
      <c r="N36" s="99" t="s">
        <v>10</v>
      </c>
      <c r="O36" s="101">
        <f>SUM(O3:O33)</f>
        <v>90493</v>
      </c>
      <c r="Q36" s="99" t="s">
        <v>45</v>
      </c>
      <c r="R36" s="102">
        <f>AVERAGE(R3:R33)</f>
        <v>8125.3846987475235</v>
      </c>
      <c r="S36" s="102">
        <f>AVERAGE(S3:S33)</f>
        <v>34019.360656716126</v>
      </c>
      <c r="T36" s="103">
        <f>AVERAGE(T3:T33)</f>
        <v>913.04947859825893</v>
      </c>
      <c r="V36" s="104">
        <f>SUM(V3:V33)</f>
        <v>90493</v>
      </c>
      <c r="W36" s="105">
        <f>SUM(W3:W33)</f>
        <v>3195730.4323100001</v>
      </c>
      <c r="Y36" s="106">
        <f>SUM(Y3:Y33)</f>
        <v>758.91177362069118</v>
      </c>
      <c r="Z36" s="107">
        <f>SUM(Z3:Z33)</f>
        <v>3177.4118137951095</v>
      </c>
      <c r="AA36" s="108">
        <f>SUM(AA3:AA33)</f>
        <v>3011.5967765597707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17161679</v>
      </c>
      <c r="AK36" s="162" t="s">
        <v>50</v>
      </c>
      <c r="AL36" s="163"/>
      <c r="AM36" s="163"/>
      <c r="AN36" s="161">
        <f>SUM(AN3:AN33)</f>
        <v>-509000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307.17963870967748</v>
      </c>
      <c r="M37" s="109">
        <f>AVERAGE(M3:M34)</f>
        <v>27.9258064516129</v>
      </c>
      <c r="N37" s="99" t="s">
        <v>46</v>
      </c>
      <c r="O37" s="110">
        <f>O36*35.31467</f>
        <v>3195730.4323100001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300.16879999999998</v>
      </c>
      <c r="M38" s="110">
        <f>MIN(M3:M34)</f>
        <v>24.5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337.89760258064524</v>
      </c>
      <c r="M44" s="118">
        <f>M37*(1+$L$43)</f>
        <v>30.71838709677419</v>
      </c>
    </row>
    <row r="45" spans="1:42" x14ac:dyDescent="0.2">
      <c r="K45" s="117" t="s">
        <v>59</v>
      </c>
      <c r="L45" s="118">
        <f>L37*(1-$L$43)</f>
        <v>276.46167483870971</v>
      </c>
      <c r="M45" s="118">
        <f>M37*(1-$L$43)</f>
        <v>25.133225806451609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D24" sqref="D23:D24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2013</v>
      </c>
      <c r="D3" s="54">
        <v>11</v>
      </c>
      <c r="E3" s="54">
        <v>1</v>
      </c>
      <c r="F3" s="55">
        <v>467885</v>
      </c>
      <c r="G3" s="54">
        <v>0</v>
      </c>
      <c r="H3" s="55">
        <v>389792</v>
      </c>
      <c r="I3" s="54">
        <v>0</v>
      </c>
      <c r="J3" s="54">
        <v>7</v>
      </c>
      <c r="K3" s="54">
        <v>0</v>
      </c>
      <c r="L3" s="55">
        <v>303.28960000000001</v>
      </c>
      <c r="M3" s="55">
        <v>26.4</v>
      </c>
      <c r="N3" s="56">
        <v>0</v>
      </c>
      <c r="O3" s="57">
        <v>7264</v>
      </c>
      <c r="P3" s="58">
        <f>F4-F3</f>
        <v>7264</v>
      </c>
      <c r="Q3" s="38">
        <v>1</v>
      </c>
      <c r="R3" s="59">
        <f>S3/4.1868</f>
        <v>8517.0440562004387</v>
      </c>
      <c r="S3" s="73">
        <f>'Mérida oeste'!F6*1000000</f>
        <v>35659.160054499996</v>
      </c>
      <c r="T3" s="60">
        <f>R3*0.11237</f>
        <v>957.06024059524327</v>
      </c>
      <c r="U3" s="61"/>
      <c r="V3" s="60">
        <f>O3</f>
        <v>7264</v>
      </c>
      <c r="W3" s="62">
        <f>V3*35.31467</f>
        <v>256525.76287999999</v>
      </c>
      <c r="X3" s="61"/>
      <c r="Y3" s="63">
        <f>V3*R3/1000000</f>
        <v>61.867808024239984</v>
      </c>
      <c r="Z3" s="64">
        <f>S3*V3/1000000</f>
        <v>259.02813863588796</v>
      </c>
      <c r="AA3" s="65">
        <f>W3*T3/1000000</f>
        <v>245.51060834081113</v>
      </c>
      <c r="AE3" s="121" t="str">
        <f>RIGHT(F3,6)</f>
        <v>467885</v>
      </c>
      <c r="AF3" s="133"/>
      <c r="AG3" s="134"/>
      <c r="AH3" s="135"/>
      <c r="AI3" s="136">
        <f t="shared" ref="AI3:AI34" si="0">IFERROR(AE3*1,0)</f>
        <v>467885</v>
      </c>
      <c r="AJ3" s="137">
        <f>(AI3-AH3)</f>
        <v>467885</v>
      </c>
      <c r="AK3" s="122"/>
      <c r="AL3" s="138">
        <f>AH4-AH3</f>
        <v>0</v>
      </c>
      <c r="AM3" s="139">
        <f>AI4-AI3</f>
        <v>7264</v>
      </c>
      <c r="AN3" s="140">
        <f>(AM3-AL3)</f>
        <v>7264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2013</v>
      </c>
      <c r="D4" s="68">
        <v>11</v>
      </c>
      <c r="E4" s="68">
        <v>2</v>
      </c>
      <c r="F4" s="69">
        <v>475149</v>
      </c>
      <c r="G4" s="68">
        <v>0</v>
      </c>
      <c r="H4" s="69">
        <v>632497</v>
      </c>
      <c r="I4" s="68">
        <v>0</v>
      </c>
      <c r="J4" s="68">
        <v>3</v>
      </c>
      <c r="K4" s="68">
        <v>0</v>
      </c>
      <c r="L4" s="69">
        <v>314.93029999999999</v>
      </c>
      <c r="M4" s="69">
        <v>28.5</v>
      </c>
      <c r="N4" s="70">
        <v>0</v>
      </c>
      <c r="O4" s="71">
        <v>6259</v>
      </c>
      <c r="P4" s="58">
        <f t="shared" ref="P4:P33" si="2">F5-F4</f>
        <v>6259</v>
      </c>
      <c r="Q4" s="38">
        <v>2</v>
      </c>
      <c r="R4" s="72">
        <f t="shared" ref="R4:R33" si="3">S4/4.1868</f>
        <v>8450.1738785707457</v>
      </c>
      <c r="S4" s="73">
        <f>'Mérida oeste'!F7*1000000</f>
        <v>35379.187994799999</v>
      </c>
      <c r="T4" s="74">
        <f>R4*0.11237</f>
        <v>949.54603873499468</v>
      </c>
      <c r="U4" s="61"/>
      <c r="V4" s="74">
        <f t="shared" ref="V4:V33" si="4">O4</f>
        <v>6259</v>
      </c>
      <c r="W4" s="75">
        <f>V4*35.31467</f>
        <v>221034.51952999999</v>
      </c>
      <c r="X4" s="61"/>
      <c r="Y4" s="76">
        <f>V4*R4/1000000</f>
        <v>52.889638305974294</v>
      </c>
      <c r="Z4" s="73">
        <f>S4*V4/1000000</f>
        <v>221.4383376594532</v>
      </c>
      <c r="AA4" s="74">
        <f>W4*T4/1000000</f>
        <v>209.8824524434043</v>
      </c>
      <c r="AE4" s="121" t="str">
        <f t="shared" ref="AE4:AE34" si="5">RIGHT(F4,6)</f>
        <v>475149</v>
      </c>
      <c r="AF4" s="142"/>
      <c r="AG4" s="143"/>
      <c r="AH4" s="144"/>
      <c r="AI4" s="145">
        <f t="shared" si="0"/>
        <v>475149</v>
      </c>
      <c r="AJ4" s="146">
        <f t="shared" ref="AJ4:AJ34" si="6">(AI4-AH4)</f>
        <v>475149</v>
      </c>
      <c r="AK4" s="122"/>
      <c r="AL4" s="138">
        <f t="shared" ref="AL4:AM33" si="7">AH5-AH4</f>
        <v>0</v>
      </c>
      <c r="AM4" s="147">
        <f t="shared" si="7"/>
        <v>6259</v>
      </c>
      <c r="AN4" s="148">
        <f t="shared" ref="AN4:AN33" si="8">(AM4-AL4)</f>
        <v>6259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2013</v>
      </c>
      <c r="D5" s="68">
        <v>11</v>
      </c>
      <c r="E5" s="68">
        <v>3</v>
      </c>
      <c r="F5" s="69">
        <v>481408</v>
      </c>
      <c r="G5" s="68">
        <v>0</v>
      </c>
      <c r="H5" s="69">
        <v>632775</v>
      </c>
      <c r="I5" s="68">
        <v>0</v>
      </c>
      <c r="J5" s="68">
        <v>3</v>
      </c>
      <c r="K5" s="68">
        <v>0</v>
      </c>
      <c r="L5" s="69">
        <v>314.81630000000001</v>
      </c>
      <c r="M5" s="69">
        <v>26</v>
      </c>
      <c r="N5" s="70">
        <v>0</v>
      </c>
      <c r="O5" s="71">
        <v>2222</v>
      </c>
      <c r="P5" s="58">
        <f t="shared" si="2"/>
        <v>2222</v>
      </c>
      <c r="Q5" s="38">
        <v>3</v>
      </c>
      <c r="R5" s="72">
        <f t="shared" si="3"/>
        <v>8718.6041182764875</v>
      </c>
      <c r="S5" s="73">
        <f>'Mérida oeste'!F8*1000000</f>
        <v>36503.0517224</v>
      </c>
      <c r="T5" s="74">
        <f t="shared" ref="T5:T33" si="9">R5*0.11237</f>
        <v>979.70954477072883</v>
      </c>
      <c r="U5" s="61"/>
      <c r="V5" s="74">
        <f t="shared" si="4"/>
        <v>2222</v>
      </c>
      <c r="W5" s="75">
        <f t="shared" ref="W5:W33" si="10">V5*35.31467</f>
        <v>78469.196739999999</v>
      </c>
      <c r="X5" s="61"/>
      <c r="Y5" s="76">
        <f t="shared" ref="Y5:Y33" si="11">V5*R5/1000000</f>
        <v>19.372738350810355</v>
      </c>
      <c r="Z5" s="73">
        <f t="shared" ref="Z5:Z33" si="12">S5*V5/1000000</f>
        <v>81.109780927172793</v>
      </c>
      <c r="AA5" s="74">
        <f t="shared" ref="AA5:AA33" si="13">W5*T5/1000000</f>
        <v>76.877021016670156</v>
      </c>
      <c r="AE5" s="121" t="str">
        <f t="shared" si="5"/>
        <v>481408</v>
      </c>
      <c r="AF5" s="142"/>
      <c r="AG5" s="143"/>
      <c r="AH5" s="144"/>
      <c r="AI5" s="145">
        <f t="shared" si="0"/>
        <v>481408</v>
      </c>
      <c r="AJ5" s="146">
        <f t="shared" si="6"/>
        <v>481408</v>
      </c>
      <c r="AK5" s="122"/>
      <c r="AL5" s="138">
        <f t="shared" si="7"/>
        <v>0</v>
      </c>
      <c r="AM5" s="147">
        <f t="shared" si="7"/>
        <v>2222</v>
      </c>
      <c r="AN5" s="148">
        <f t="shared" si="8"/>
        <v>2222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2013</v>
      </c>
      <c r="D6" s="68">
        <v>11</v>
      </c>
      <c r="E6" s="68">
        <v>4</v>
      </c>
      <c r="F6" s="69">
        <v>483630</v>
      </c>
      <c r="G6" s="68">
        <v>0</v>
      </c>
      <c r="H6" s="69">
        <v>632874</v>
      </c>
      <c r="I6" s="68">
        <v>0</v>
      </c>
      <c r="J6" s="68">
        <v>3</v>
      </c>
      <c r="K6" s="68">
        <v>0</v>
      </c>
      <c r="L6" s="69">
        <v>315.02800000000002</v>
      </c>
      <c r="M6" s="69">
        <v>25.5</v>
      </c>
      <c r="N6" s="70">
        <v>0</v>
      </c>
      <c r="O6" s="71">
        <v>8351</v>
      </c>
      <c r="P6" s="58">
        <f t="shared" si="2"/>
        <v>8351</v>
      </c>
      <c r="Q6" s="38">
        <v>4</v>
      </c>
      <c r="R6" s="72">
        <f t="shared" si="3"/>
        <v>8719.1412999665627</v>
      </c>
      <c r="S6" s="73">
        <f>'Mérida oeste'!F9*1000000</f>
        <v>36505.300794700001</v>
      </c>
      <c r="T6" s="74">
        <f t="shared" si="9"/>
        <v>979.76990787724264</v>
      </c>
      <c r="U6" s="61"/>
      <c r="V6" s="74">
        <f t="shared" si="4"/>
        <v>8351</v>
      </c>
      <c r="W6" s="75">
        <f t="shared" si="10"/>
        <v>294912.80917000002</v>
      </c>
      <c r="X6" s="61"/>
      <c r="Y6" s="76">
        <f t="shared" si="11"/>
        <v>72.813548996020771</v>
      </c>
      <c r="Z6" s="73">
        <f t="shared" si="12"/>
        <v>304.85576693653974</v>
      </c>
      <c r="AA6" s="74">
        <f t="shared" si="13"/>
        <v>288.94669587230976</v>
      </c>
      <c r="AE6" s="121" t="str">
        <f t="shared" si="5"/>
        <v>483630</v>
      </c>
      <c r="AF6" s="142"/>
      <c r="AG6" s="143"/>
      <c r="AH6" s="144"/>
      <c r="AI6" s="145">
        <f t="shared" si="0"/>
        <v>483630</v>
      </c>
      <c r="AJ6" s="146">
        <f t="shared" si="6"/>
        <v>483630</v>
      </c>
      <c r="AK6" s="122"/>
      <c r="AL6" s="138">
        <f t="shared" si="7"/>
        <v>0</v>
      </c>
      <c r="AM6" s="147">
        <f t="shared" si="7"/>
        <v>8351</v>
      </c>
      <c r="AN6" s="148">
        <f t="shared" si="8"/>
        <v>8351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2013</v>
      </c>
      <c r="D7" s="68">
        <v>11</v>
      </c>
      <c r="E7" s="68">
        <v>5</v>
      </c>
      <c r="F7" s="69">
        <v>491981</v>
      </c>
      <c r="G7" s="68">
        <v>0</v>
      </c>
      <c r="H7" s="69">
        <v>633247</v>
      </c>
      <c r="I7" s="68">
        <v>0</v>
      </c>
      <c r="J7" s="68">
        <v>3</v>
      </c>
      <c r="K7" s="68">
        <v>0</v>
      </c>
      <c r="L7" s="69">
        <v>313.96429999999998</v>
      </c>
      <c r="M7" s="69">
        <v>27.3</v>
      </c>
      <c r="N7" s="70">
        <v>0</v>
      </c>
      <c r="O7" s="71">
        <v>9014</v>
      </c>
      <c r="P7" s="58">
        <f t="shared" si="2"/>
        <v>9014</v>
      </c>
      <c r="Q7" s="38">
        <v>5</v>
      </c>
      <c r="R7" s="72">
        <f t="shared" si="3"/>
        <v>8656.5825048963416</v>
      </c>
      <c r="S7" s="73">
        <f>'Mérida oeste'!F10*1000000</f>
        <v>36243.3796315</v>
      </c>
      <c r="T7" s="74">
        <f t="shared" si="9"/>
        <v>972.74017607520193</v>
      </c>
      <c r="U7" s="61"/>
      <c r="V7" s="74">
        <f t="shared" si="4"/>
        <v>9014</v>
      </c>
      <c r="W7" s="75">
        <f t="shared" si="10"/>
        <v>318326.43537999998</v>
      </c>
      <c r="X7" s="61"/>
      <c r="Y7" s="76">
        <f t="shared" si="11"/>
        <v>78.030434699135611</v>
      </c>
      <c r="Z7" s="73">
        <f t="shared" si="12"/>
        <v>326.69782399834105</v>
      </c>
      <c r="AA7" s="74">
        <f t="shared" si="13"/>
        <v>309.64891280093258</v>
      </c>
      <c r="AE7" s="121" t="str">
        <f t="shared" si="5"/>
        <v>491981</v>
      </c>
      <c r="AF7" s="142"/>
      <c r="AG7" s="143"/>
      <c r="AH7" s="144"/>
      <c r="AI7" s="145">
        <f t="shared" si="0"/>
        <v>491981</v>
      </c>
      <c r="AJ7" s="146">
        <f t="shared" si="6"/>
        <v>491981</v>
      </c>
      <c r="AK7" s="122"/>
      <c r="AL7" s="138">
        <f t="shared" si="7"/>
        <v>0</v>
      </c>
      <c r="AM7" s="147">
        <f t="shared" si="7"/>
        <v>9014</v>
      </c>
      <c r="AN7" s="148">
        <f t="shared" si="8"/>
        <v>9014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2013</v>
      </c>
      <c r="D8" s="68">
        <v>11</v>
      </c>
      <c r="E8" s="68">
        <v>6</v>
      </c>
      <c r="F8" s="69">
        <v>500995</v>
      </c>
      <c r="G8" s="68">
        <v>0</v>
      </c>
      <c r="H8" s="69">
        <v>633649</v>
      </c>
      <c r="I8" s="68">
        <v>0</v>
      </c>
      <c r="J8" s="68">
        <v>3</v>
      </c>
      <c r="K8" s="68">
        <v>0</v>
      </c>
      <c r="L8" s="69">
        <v>313.99360000000001</v>
      </c>
      <c r="M8" s="69">
        <v>27.1</v>
      </c>
      <c r="N8" s="70">
        <v>0</v>
      </c>
      <c r="O8" s="71">
        <v>9564</v>
      </c>
      <c r="P8" s="58">
        <f t="shared" si="2"/>
        <v>9564</v>
      </c>
      <c r="Q8" s="38">
        <v>6</v>
      </c>
      <c r="R8" s="72">
        <f t="shared" si="3"/>
        <v>8380.4969676363817</v>
      </c>
      <c r="S8" s="73">
        <f>'Mérida oeste'!F11*1000000</f>
        <v>35087.464704099999</v>
      </c>
      <c r="T8" s="74">
        <f t="shared" si="9"/>
        <v>941.71644425330021</v>
      </c>
      <c r="U8" s="61"/>
      <c r="V8" s="74">
        <f t="shared" si="4"/>
        <v>9564</v>
      </c>
      <c r="W8" s="75">
        <f t="shared" si="10"/>
        <v>337749.50387999997</v>
      </c>
      <c r="X8" s="61"/>
      <c r="Y8" s="76">
        <f t="shared" si="11"/>
        <v>80.151072998474362</v>
      </c>
      <c r="Z8" s="73">
        <f t="shared" si="12"/>
        <v>335.57651243001243</v>
      </c>
      <c r="AA8" s="74">
        <f t="shared" si="13"/>
        <v>318.06426184218981</v>
      </c>
      <c r="AE8" s="121" t="str">
        <f t="shared" si="5"/>
        <v>500995</v>
      </c>
      <c r="AF8" s="142"/>
      <c r="AG8" s="143"/>
      <c r="AH8" s="144"/>
      <c r="AI8" s="145">
        <f t="shared" si="0"/>
        <v>500995</v>
      </c>
      <c r="AJ8" s="146">
        <f t="shared" si="6"/>
        <v>500995</v>
      </c>
      <c r="AK8" s="122"/>
      <c r="AL8" s="138">
        <f t="shared" si="7"/>
        <v>0</v>
      </c>
      <c r="AM8" s="147">
        <f t="shared" si="7"/>
        <v>9564</v>
      </c>
      <c r="AN8" s="148">
        <f t="shared" si="8"/>
        <v>9564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2013</v>
      </c>
      <c r="D9" s="68">
        <v>11</v>
      </c>
      <c r="E9" s="68">
        <v>7</v>
      </c>
      <c r="F9" s="69">
        <v>510559</v>
      </c>
      <c r="G9" s="68">
        <v>0</v>
      </c>
      <c r="H9" s="69">
        <v>634080</v>
      </c>
      <c r="I9" s="68">
        <v>0</v>
      </c>
      <c r="J9" s="68">
        <v>3</v>
      </c>
      <c r="K9" s="68">
        <v>0</v>
      </c>
      <c r="L9" s="69">
        <v>310.31380000000001</v>
      </c>
      <c r="M9" s="69">
        <v>27</v>
      </c>
      <c r="N9" s="70">
        <v>0</v>
      </c>
      <c r="O9" s="71">
        <v>8792</v>
      </c>
      <c r="P9" s="58">
        <f t="shared" si="2"/>
        <v>8792</v>
      </c>
      <c r="Q9" s="38">
        <v>7</v>
      </c>
      <c r="R9" s="72">
        <f t="shared" si="3"/>
        <v>8441.2703807681301</v>
      </c>
      <c r="S9" s="73">
        <f>'Mérida oeste'!F12*1000000</f>
        <v>35341.910830200002</v>
      </c>
      <c r="T9" s="74">
        <f t="shared" si="9"/>
        <v>948.54555268691479</v>
      </c>
      <c r="U9" s="61"/>
      <c r="V9" s="74">
        <f t="shared" si="4"/>
        <v>8792</v>
      </c>
      <c r="W9" s="75">
        <f t="shared" si="10"/>
        <v>310486.57864000002</v>
      </c>
      <c r="X9" s="61"/>
      <c r="Y9" s="76">
        <f t="shared" si="11"/>
        <v>74.215649187713396</v>
      </c>
      <c r="Z9" s="73">
        <f t="shared" si="12"/>
        <v>310.72608001911846</v>
      </c>
      <c r="AA9" s="74">
        <f t="shared" si="13"/>
        <v>294.51066333794802</v>
      </c>
      <c r="AE9" s="121" t="str">
        <f t="shared" si="5"/>
        <v>510559</v>
      </c>
      <c r="AF9" s="142"/>
      <c r="AG9" s="143"/>
      <c r="AH9" s="144"/>
      <c r="AI9" s="145">
        <f t="shared" si="0"/>
        <v>510559</v>
      </c>
      <c r="AJ9" s="146">
        <f t="shared" si="6"/>
        <v>510559</v>
      </c>
      <c r="AK9" s="122"/>
      <c r="AL9" s="138">
        <f t="shared" si="7"/>
        <v>0</v>
      </c>
      <c r="AM9" s="147">
        <f t="shared" si="7"/>
        <v>8792</v>
      </c>
      <c r="AN9" s="148">
        <f t="shared" si="8"/>
        <v>8792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2013</v>
      </c>
      <c r="D10" s="68">
        <v>11</v>
      </c>
      <c r="E10" s="68">
        <v>8</v>
      </c>
      <c r="F10" s="69">
        <v>519351</v>
      </c>
      <c r="G10" s="68">
        <v>0</v>
      </c>
      <c r="H10" s="69">
        <v>634474</v>
      </c>
      <c r="I10" s="68">
        <v>0</v>
      </c>
      <c r="J10" s="68">
        <v>3</v>
      </c>
      <c r="K10" s="68">
        <v>0</v>
      </c>
      <c r="L10" s="69">
        <v>312.74759999999998</v>
      </c>
      <c r="M10" s="69">
        <v>27.5</v>
      </c>
      <c r="N10" s="70">
        <v>0</v>
      </c>
      <c r="O10" s="71">
        <v>8831</v>
      </c>
      <c r="P10" s="58">
        <f t="shared" si="2"/>
        <v>8831</v>
      </c>
      <c r="Q10" s="38">
        <v>8</v>
      </c>
      <c r="R10" s="72">
        <f t="shared" si="3"/>
        <v>8430.9669111254407</v>
      </c>
      <c r="S10" s="73">
        <f>'Mérida oeste'!F13*1000000</f>
        <v>35298.772263499995</v>
      </c>
      <c r="T10" s="74">
        <f t="shared" si="9"/>
        <v>947.38775180316577</v>
      </c>
      <c r="U10" s="61"/>
      <c r="V10" s="74">
        <f t="shared" si="4"/>
        <v>8831</v>
      </c>
      <c r="W10" s="75">
        <f t="shared" si="10"/>
        <v>311863.85077000002</v>
      </c>
      <c r="X10" s="61"/>
      <c r="Y10" s="76">
        <f t="shared" si="11"/>
        <v>74.453868792148768</v>
      </c>
      <c r="Z10" s="73">
        <f t="shared" si="12"/>
        <v>311.72345785896846</v>
      </c>
      <c r="AA10" s="74">
        <f t="shared" si="13"/>
        <v>295.45599244966832</v>
      </c>
      <c r="AE10" s="121" t="str">
        <f t="shared" si="5"/>
        <v>519351</v>
      </c>
      <c r="AF10" s="142"/>
      <c r="AG10" s="143"/>
      <c r="AH10" s="144"/>
      <c r="AI10" s="145">
        <f t="shared" si="0"/>
        <v>519351</v>
      </c>
      <c r="AJ10" s="146">
        <f t="shared" si="6"/>
        <v>519351</v>
      </c>
      <c r="AK10" s="122"/>
      <c r="AL10" s="138">
        <f t="shared" si="7"/>
        <v>0</v>
      </c>
      <c r="AM10" s="147">
        <f t="shared" si="7"/>
        <v>8831</v>
      </c>
      <c r="AN10" s="148">
        <f t="shared" si="8"/>
        <v>8831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2013</v>
      </c>
      <c r="D11" s="68">
        <v>11</v>
      </c>
      <c r="E11" s="68">
        <v>9</v>
      </c>
      <c r="F11" s="69">
        <v>528182</v>
      </c>
      <c r="G11" s="68">
        <v>0</v>
      </c>
      <c r="H11" s="69">
        <v>634870</v>
      </c>
      <c r="I11" s="68">
        <v>0</v>
      </c>
      <c r="J11" s="68">
        <v>3</v>
      </c>
      <c r="K11" s="68">
        <v>0</v>
      </c>
      <c r="L11" s="69">
        <v>312.10890000000001</v>
      </c>
      <c r="M11" s="69">
        <v>27.2</v>
      </c>
      <c r="N11" s="70">
        <v>0</v>
      </c>
      <c r="O11" s="71">
        <v>8780</v>
      </c>
      <c r="P11" s="58">
        <f t="shared" si="2"/>
        <v>8780</v>
      </c>
      <c r="Q11" s="38">
        <v>9</v>
      </c>
      <c r="R11" s="77">
        <f t="shared" si="3"/>
        <v>8530.3672243957208</v>
      </c>
      <c r="S11" s="73">
        <f>'Mérida oeste'!F14*1000000</f>
        <v>35714.9414951</v>
      </c>
      <c r="T11" s="74">
        <f t="shared" si="9"/>
        <v>958.55736500534715</v>
      </c>
      <c r="V11" s="78">
        <f t="shared" si="4"/>
        <v>8780</v>
      </c>
      <c r="W11" s="79">
        <f t="shared" si="10"/>
        <v>310062.8026</v>
      </c>
      <c r="Y11" s="76">
        <f t="shared" si="11"/>
        <v>74.896624230194433</v>
      </c>
      <c r="Z11" s="73">
        <f t="shared" si="12"/>
        <v>313.57718632697805</v>
      </c>
      <c r="AA11" s="74">
        <f t="shared" si="13"/>
        <v>297.21298304642909</v>
      </c>
      <c r="AE11" s="121" t="str">
        <f t="shared" si="5"/>
        <v>528182</v>
      </c>
      <c r="AF11" s="142"/>
      <c r="AG11" s="143"/>
      <c r="AH11" s="144"/>
      <c r="AI11" s="145">
        <f t="shared" si="0"/>
        <v>528182</v>
      </c>
      <c r="AJ11" s="146">
        <f t="shared" si="6"/>
        <v>528182</v>
      </c>
      <c r="AK11" s="122"/>
      <c r="AL11" s="138">
        <f t="shared" si="7"/>
        <v>0</v>
      </c>
      <c r="AM11" s="147">
        <f t="shared" si="7"/>
        <v>8780</v>
      </c>
      <c r="AN11" s="148">
        <f t="shared" si="8"/>
        <v>8780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2013</v>
      </c>
      <c r="D12" s="68">
        <v>11</v>
      </c>
      <c r="E12" s="68">
        <v>10</v>
      </c>
      <c r="F12" s="69">
        <v>536962</v>
      </c>
      <c r="G12" s="68">
        <v>0</v>
      </c>
      <c r="H12" s="69">
        <v>635264</v>
      </c>
      <c r="I12" s="68">
        <v>0</v>
      </c>
      <c r="J12" s="68">
        <v>3</v>
      </c>
      <c r="K12" s="68">
        <v>0</v>
      </c>
      <c r="L12" s="69">
        <v>312.18119999999999</v>
      </c>
      <c r="M12" s="69">
        <v>27.6</v>
      </c>
      <c r="N12" s="70">
        <v>0</v>
      </c>
      <c r="O12" s="71">
        <v>6251</v>
      </c>
      <c r="P12" s="58">
        <f t="shared" si="2"/>
        <v>6251</v>
      </c>
      <c r="Q12" s="38">
        <v>10</v>
      </c>
      <c r="R12" s="77">
        <f t="shared" si="3"/>
        <v>8459.1638893426953</v>
      </c>
      <c r="S12" s="73">
        <f>'Mérida oeste'!F15*1000000</f>
        <v>35416.827371899999</v>
      </c>
      <c r="T12" s="74">
        <f t="shared" si="9"/>
        <v>950.55624624543862</v>
      </c>
      <c r="V12" s="78">
        <f t="shared" si="4"/>
        <v>6251</v>
      </c>
      <c r="W12" s="79">
        <f t="shared" si="10"/>
        <v>220752.00216999999</v>
      </c>
      <c r="Y12" s="76">
        <f t="shared" si="11"/>
        <v>52.878233472281188</v>
      </c>
      <c r="Z12" s="73">
        <f t="shared" si="12"/>
        <v>221.3905879017469</v>
      </c>
      <c r="AA12" s="74">
        <f t="shared" si="13"/>
        <v>209.83719453388011</v>
      </c>
      <c r="AE12" s="121" t="str">
        <f t="shared" si="5"/>
        <v>536962</v>
      </c>
      <c r="AF12" s="142"/>
      <c r="AG12" s="143"/>
      <c r="AH12" s="144"/>
      <c r="AI12" s="145">
        <f t="shared" si="0"/>
        <v>536962</v>
      </c>
      <c r="AJ12" s="146">
        <f t="shared" si="6"/>
        <v>536962</v>
      </c>
      <c r="AK12" s="122"/>
      <c r="AL12" s="138">
        <f t="shared" si="7"/>
        <v>0</v>
      </c>
      <c r="AM12" s="147">
        <f t="shared" si="7"/>
        <v>6251</v>
      </c>
      <c r="AN12" s="148">
        <f t="shared" si="8"/>
        <v>6251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2013</v>
      </c>
      <c r="D13" s="68">
        <v>11</v>
      </c>
      <c r="E13" s="68">
        <v>11</v>
      </c>
      <c r="F13" s="69">
        <v>543213</v>
      </c>
      <c r="G13" s="68">
        <v>0</v>
      </c>
      <c r="H13" s="69">
        <v>635542</v>
      </c>
      <c r="I13" s="68">
        <v>0</v>
      </c>
      <c r="J13" s="68">
        <v>3</v>
      </c>
      <c r="K13" s="68">
        <v>0</v>
      </c>
      <c r="L13" s="69">
        <v>313.37849999999997</v>
      </c>
      <c r="M13" s="69">
        <v>26.3</v>
      </c>
      <c r="N13" s="70">
        <v>0</v>
      </c>
      <c r="O13" s="71">
        <v>8709</v>
      </c>
      <c r="P13" s="58">
        <f t="shared" si="2"/>
        <v>8709</v>
      </c>
      <c r="Q13" s="38">
        <v>11</v>
      </c>
      <c r="R13" s="77">
        <f t="shared" si="3"/>
        <v>8393.5287194516113</v>
      </c>
      <c r="S13" s="73">
        <f>'Mérida oeste'!F16*1000000</f>
        <v>35142.026042600002</v>
      </c>
      <c r="T13" s="74">
        <f t="shared" si="9"/>
        <v>943.18082220477754</v>
      </c>
      <c r="V13" s="78">
        <f t="shared" si="4"/>
        <v>8709</v>
      </c>
      <c r="W13" s="79">
        <f t="shared" si="10"/>
        <v>307555.46103000001</v>
      </c>
      <c r="Y13" s="76">
        <f t="shared" si="11"/>
        <v>73.099241617704081</v>
      </c>
      <c r="Z13" s="73">
        <f t="shared" si="12"/>
        <v>306.0519048050034</v>
      </c>
      <c r="AA13" s="74">
        <f t="shared" si="13"/>
        <v>290.08041260784483</v>
      </c>
      <c r="AE13" s="121" t="str">
        <f t="shared" si="5"/>
        <v>543213</v>
      </c>
      <c r="AF13" s="142"/>
      <c r="AG13" s="143"/>
      <c r="AH13" s="144"/>
      <c r="AI13" s="145">
        <f t="shared" si="0"/>
        <v>543213</v>
      </c>
      <c r="AJ13" s="146">
        <f t="shared" si="6"/>
        <v>543213</v>
      </c>
      <c r="AK13" s="122"/>
      <c r="AL13" s="138">
        <f t="shared" si="7"/>
        <v>0</v>
      </c>
      <c r="AM13" s="147">
        <f t="shared" si="7"/>
        <v>8709</v>
      </c>
      <c r="AN13" s="148">
        <f t="shared" si="8"/>
        <v>8709</v>
      </c>
      <c r="AO13" s="149">
        <f t="shared" si="1"/>
        <v>1</v>
      </c>
      <c r="AP13" s="122"/>
    </row>
    <row r="14" spans="1:42" x14ac:dyDescent="0.2">
      <c r="A14" s="66">
        <v>231</v>
      </c>
      <c r="B14" s="67">
        <v>0.375</v>
      </c>
      <c r="C14" s="68">
        <v>2013</v>
      </c>
      <c r="D14" s="68">
        <v>11</v>
      </c>
      <c r="E14" s="68">
        <v>12</v>
      </c>
      <c r="F14" s="69">
        <v>551922</v>
      </c>
      <c r="G14" s="68">
        <v>0</v>
      </c>
      <c r="H14" s="69">
        <v>635931</v>
      </c>
      <c r="I14" s="68">
        <v>0</v>
      </c>
      <c r="J14" s="68">
        <v>3</v>
      </c>
      <c r="K14" s="68">
        <v>0</v>
      </c>
      <c r="L14" s="69">
        <v>312.83969999999999</v>
      </c>
      <c r="M14" s="69">
        <v>26.5</v>
      </c>
      <c r="N14" s="70">
        <v>0</v>
      </c>
      <c r="O14" s="71">
        <v>9131</v>
      </c>
      <c r="P14" s="58">
        <f t="shared" si="2"/>
        <v>9131</v>
      </c>
      <c r="Q14" s="38">
        <v>12</v>
      </c>
      <c r="R14" s="77">
        <f t="shared" si="3"/>
        <v>8261.018604065157</v>
      </c>
      <c r="S14" s="73">
        <f>'Mérida oeste'!F17*1000000</f>
        <v>34587.232691500001</v>
      </c>
      <c r="T14" s="74">
        <f t="shared" si="9"/>
        <v>928.29066053880172</v>
      </c>
      <c r="V14" s="78">
        <f t="shared" si="4"/>
        <v>9131</v>
      </c>
      <c r="W14" s="79">
        <f t="shared" si="10"/>
        <v>322458.25176999997</v>
      </c>
      <c r="Y14" s="76">
        <f t="shared" si="11"/>
        <v>75.431360873718944</v>
      </c>
      <c r="Z14" s="73">
        <f t="shared" si="12"/>
        <v>315.81602170608653</v>
      </c>
      <c r="AA14" s="74">
        <f t="shared" si="13"/>
        <v>299.33498353176049</v>
      </c>
      <c r="AE14" s="121" t="str">
        <f t="shared" si="5"/>
        <v>551922</v>
      </c>
      <c r="AF14" s="142"/>
      <c r="AG14" s="143"/>
      <c r="AH14" s="144"/>
      <c r="AI14" s="145">
        <f t="shared" si="0"/>
        <v>551922</v>
      </c>
      <c r="AJ14" s="146">
        <f t="shared" si="6"/>
        <v>551922</v>
      </c>
      <c r="AK14" s="122"/>
      <c r="AL14" s="138">
        <f t="shared" si="7"/>
        <v>0</v>
      </c>
      <c r="AM14" s="147">
        <f t="shared" si="7"/>
        <v>9131</v>
      </c>
      <c r="AN14" s="148">
        <f t="shared" si="8"/>
        <v>9131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2013</v>
      </c>
      <c r="D15" s="68">
        <v>11</v>
      </c>
      <c r="E15" s="68">
        <v>13</v>
      </c>
      <c r="F15" s="69">
        <v>561053</v>
      </c>
      <c r="G15" s="68">
        <v>0</v>
      </c>
      <c r="H15" s="69">
        <v>636341</v>
      </c>
      <c r="I15" s="68">
        <v>0</v>
      </c>
      <c r="J15" s="68">
        <v>3</v>
      </c>
      <c r="K15" s="68">
        <v>0</v>
      </c>
      <c r="L15" s="69">
        <v>312.47559999999999</v>
      </c>
      <c r="M15" s="69">
        <v>27.4</v>
      </c>
      <c r="N15" s="70">
        <v>0</v>
      </c>
      <c r="O15" s="71">
        <v>8895</v>
      </c>
      <c r="P15" s="58">
        <f t="shared" si="2"/>
        <v>8895</v>
      </c>
      <c r="Q15" s="38">
        <v>13</v>
      </c>
      <c r="R15" s="77">
        <f t="shared" si="3"/>
        <v>8227.8909467373651</v>
      </c>
      <c r="S15" s="73">
        <f>'Mérida oeste'!F18*1000000</f>
        <v>34448.533815800001</v>
      </c>
      <c r="T15" s="74">
        <f t="shared" si="9"/>
        <v>924.56810568487765</v>
      </c>
      <c r="V15" s="78">
        <f t="shared" si="4"/>
        <v>8895</v>
      </c>
      <c r="W15" s="79">
        <f t="shared" si="10"/>
        <v>314123.98965</v>
      </c>
      <c r="Y15" s="76">
        <f t="shared" si="11"/>
        <v>73.187089971228872</v>
      </c>
      <c r="Z15" s="73">
        <f t="shared" si="12"/>
        <v>306.41970829154104</v>
      </c>
      <c r="AA15" s="74">
        <f t="shared" si="13"/>
        <v>290.4290220608766</v>
      </c>
      <c r="AE15" s="121" t="str">
        <f t="shared" si="5"/>
        <v>561053</v>
      </c>
      <c r="AF15" s="142"/>
      <c r="AG15" s="143"/>
      <c r="AH15" s="144"/>
      <c r="AI15" s="145">
        <f t="shared" si="0"/>
        <v>561053</v>
      </c>
      <c r="AJ15" s="146">
        <f t="shared" si="6"/>
        <v>561053</v>
      </c>
      <c r="AK15" s="122"/>
      <c r="AL15" s="138">
        <f t="shared" si="7"/>
        <v>0</v>
      </c>
      <c r="AM15" s="147">
        <f t="shared" si="7"/>
        <v>8895</v>
      </c>
      <c r="AN15" s="148">
        <f t="shared" si="8"/>
        <v>8895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2013</v>
      </c>
      <c r="D16" s="68">
        <v>11</v>
      </c>
      <c r="E16" s="68">
        <v>14</v>
      </c>
      <c r="F16" s="69">
        <v>569948</v>
      </c>
      <c r="G16" s="68">
        <v>0</v>
      </c>
      <c r="H16" s="69">
        <v>636737</v>
      </c>
      <c r="I16" s="68">
        <v>0</v>
      </c>
      <c r="J16" s="68">
        <v>3</v>
      </c>
      <c r="K16" s="68">
        <v>0</v>
      </c>
      <c r="L16" s="69">
        <v>312.34269999999998</v>
      </c>
      <c r="M16" s="69">
        <v>25.3</v>
      </c>
      <c r="N16" s="70">
        <v>0</v>
      </c>
      <c r="O16" s="71">
        <v>9157</v>
      </c>
      <c r="P16" s="58">
        <f t="shared" si="2"/>
        <v>9157</v>
      </c>
      <c r="Q16" s="38">
        <v>14</v>
      </c>
      <c r="R16" s="77">
        <f t="shared" si="3"/>
        <v>8249.152560881821</v>
      </c>
      <c r="S16" s="73">
        <f>'Mérida oeste'!F19*1000000</f>
        <v>34537.551941900005</v>
      </c>
      <c r="T16" s="74">
        <f t="shared" si="9"/>
        <v>926.95727326629026</v>
      </c>
      <c r="V16" s="78">
        <f t="shared" si="4"/>
        <v>9157</v>
      </c>
      <c r="W16" s="79">
        <f t="shared" si="10"/>
        <v>323376.43319000001</v>
      </c>
      <c r="Y16" s="76">
        <f t="shared" si="11"/>
        <v>75.537489999994833</v>
      </c>
      <c r="Z16" s="73">
        <f t="shared" si="12"/>
        <v>316.26036313197835</v>
      </c>
      <c r="AA16" s="74">
        <f t="shared" si="13"/>
        <v>299.7561367483811</v>
      </c>
      <c r="AE16" s="121" t="str">
        <f t="shared" si="5"/>
        <v>569948</v>
      </c>
      <c r="AF16" s="142"/>
      <c r="AG16" s="143"/>
      <c r="AH16" s="144"/>
      <c r="AI16" s="145">
        <f t="shared" si="0"/>
        <v>569948</v>
      </c>
      <c r="AJ16" s="146">
        <f t="shared" si="6"/>
        <v>569948</v>
      </c>
      <c r="AK16" s="122"/>
      <c r="AL16" s="138">
        <f t="shared" si="7"/>
        <v>0</v>
      </c>
      <c r="AM16" s="147">
        <f t="shared" si="7"/>
        <v>9157</v>
      </c>
      <c r="AN16" s="148">
        <f t="shared" si="8"/>
        <v>9157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2013</v>
      </c>
      <c r="D17" s="68">
        <v>11</v>
      </c>
      <c r="E17" s="68">
        <v>15</v>
      </c>
      <c r="F17" s="69">
        <v>579105</v>
      </c>
      <c r="G17" s="68">
        <v>0</v>
      </c>
      <c r="H17" s="69">
        <v>637148</v>
      </c>
      <c r="I17" s="68">
        <v>0</v>
      </c>
      <c r="J17" s="68">
        <v>3</v>
      </c>
      <c r="K17" s="68">
        <v>0</v>
      </c>
      <c r="L17" s="69">
        <v>311.32400000000001</v>
      </c>
      <c r="M17" s="69">
        <v>26.5</v>
      </c>
      <c r="N17" s="70">
        <v>0</v>
      </c>
      <c r="O17" s="71">
        <v>9272</v>
      </c>
      <c r="P17" s="58">
        <f t="shared" si="2"/>
        <v>9272</v>
      </c>
      <c r="Q17" s="38">
        <v>15</v>
      </c>
      <c r="R17" s="77">
        <f t="shared" si="3"/>
        <v>8312.7731242476366</v>
      </c>
      <c r="S17" s="73">
        <f>'Mérida oeste'!F20*1000000</f>
        <v>34803.918516600002</v>
      </c>
      <c r="T17" s="74">
        <f t="shared" si="9"/>
        <v>934.10631597170686</v>
      </c>
      <c r="V17" s="78">
        <f t="shared" si="4"/>
        <v>9272</v>
      </c>
      <c r="W17" s="79">
        <f t="shared" si="10"/>
        <v>327437.62024000002</v>
      </c>
      <c r="Y17" s="76">
        <f t="shared" si="11"/>
        <v>77.076032408024091</v>
      </c>
      <c r="Z17" s="73">
        <f t="shared" si="12"/>
        <v>322.70193248591522</v>
      </c>
      <c r="AA17" s="74">
        <f t="shared" si="13"/>
        <v>305.86154915292917</v>
      </c>
      <c r="AE17" s="121" t="str">
        <f t="shared" si="5"/>
        <v>579105</v>
      </c>
      <c r="AF17" s="142"/>
      <c r="AG17" s="143"/>
      <c r="AH17" s="144"/>
      <c r="AI17" s="145">
        <f t="shared" si="0"/>
        <v>579105</v>
      </c>
      <c r="AJ17" s="146">
        <f t="shared" si="6"/>
        <v>579105</v>
      </c>
      <c r="AK17" s="122"/>
      <c r="AL17" s="138">
        <f t="shared" si="7"/>
        <v>0</v>
      </c>
      <c r="AM17" s="147">
        <f t="shared" si="7"/>
        <v>9272</v>
      </c>
      <c r="AN17" s="148">
        <f t="shared" si="8"/>
        <v>9272</v>
      </c>
      <c r="AO17" s="149">
        <f t="shared" si="1"/>
        <v>1</v>
      </c>
      <c r="AP17" s="122"/>
    </row>
    <row r="18" spans="1:42" x14ac:dyDescent="0.2">
      <c r="A18" s="66">
        <v>231</v>
      </c>
      <c r="B18" s="67">
        <v>0.375</v>
      </c>
      <c r="C18" s="68">
        <v>2013</v>
      </c>
      <c r="D18" s="68">
        <v>11</v>
      </c>
      <c r="E18" s="68">
        <v>16</v>
      </c>
      <c r="F18" s="69">
        <v>588377</v>
      </c>
      <c r="G18" s="68">
        <v>0</v>
      </c>
      <c r="H18" s="69">
        <v>637564</v>
      </c>
      <c r="I18" s="68">
        <v>0</v>
      </c>
      <c r="J18" s="68">
        <v>3</v>
      </c>
      <c r="K18" s="68">
        <v>0</v>
      </c>
      <c r="L18" s="69">
        <v>311.48399999999998</v>
      </c>
      <c r="M18" s="69">
        <v>26.6</v>
      </c>
      <c r="N18" s="70">
        <v>0</v>
      </c>
      <c r="O18" s="71">
        <v>8082</v>
      </c>
      <c r="P18" s="58">
        <f t="shared" si="2"/>
        <v>8082</v>
      </c>
      <c r="Q18" s="38">
        <v>16</v>
      </c>
      <c r="R18" s="77">
        <f t="shared" si="3"/>
        <v>8333.7033648132219</v>
      </c>
      <c r="S18" s="73">
        <f>'Mérida oeste'!F21*1000000</f>
        <v>34891.549247799994</v>
      </c>
      <c r="T18" s="74">
        <f t="shared" si="9"/>
        <v>936.45824710406168</v>
      </c>
      <c r="V18" s="78">
        <f t="shared" si="4"/>
        <v>8082</v>
      </c>
      <c r="W18" s="79">
        <f t="shared" si="10"/>
        <v>285413.16294000001</v>
      </c>
      <c r="Y18" s="76">
        <f t="shared" si="11"/>
        <v>67.352990594420461</v>
      </c>
      <c r="Z18" s="73">
        <f t="shared" si="12"/>
        <v>281.99350102071952</v>
      </c>
      <c r="AA18" s="74">
        <f t="shared" si="13"/>
        <v>267.27751026721836</v>
      </c>
      <c r="AE18" s="121" t="str">
        <f t="shared" si="5"/>
        <v>588377</v>
      </c>
      <c r="AF18" s="142"/>
      <c r="AG18" s="143"/>
      <c r="AH18" s="144"/>
      <c r="AI18" s="145">
        <f t="shared" si="0"/>
        <v>588377</v>
      </c>
      <c r="AJ18" s="146">
        <f t="shared" si="6"/>
        <v>588377</v>
      </c>
      <c r="AK18" s="122"/>
      <c r="AL18" s="138">
        <f t="shared" si="7"/>
        <v>0</v>
      </c>
      <c r="AM18" s="147">
        <f t="shared" si="7"/>
        <v>8082</v>
      </c>
      <c r="AN18" s="148">
        <f t="shared" si="8"/>
        <v>8082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2013</v>
      </c>
      <c r="D19" s="68">
        <v>11</v>
      </c>
      <c r="E19" s="68">
        <v>17</v>
      </c>
      <c r="F19" s="69">
        <v>596459</v>
      </c>
      <c r="G19" s="68">
        <v>0</v>
      </c>
      <c r="H19" s="69">
        <v>637927</v>
      </c>
      <c r="I19" s="68">
        <v>0</v>
      </c>
      <c r="J19" s="68">
        <v>3</v>
      </c>
      <c r="K19" s="68">
        <v>0</v>
      </c>
      <c r="L19" s="69">
        <v>311.83089999999999</v>
      </c>
      <c r="M19" s="69">
        <v>26.8</v>
      </c>
      <c r="N19" s="70">
        <v>0</v>
      </c>
      <c r="O19" s="71">
        <v>5761</v>
      </c>
      <c r="P19" s="58">
        <f t="shared" si="2"/>
        <v>5761</v>
      </c>
      <c r="Q19" s="38">
        <v>17</v>
      </c>
      <c r="R19" s="77">
        <f t="shared" si="3"/>
        <v>8390.8346120903789</v>
      </c>
      <c r="S19" s="73">
        <f>'Mérida oeste'!F22*1000000</f>
        <v>35130.746353899995</v>
      </c>
      <c r="T19" s="74">
        <f t="shared" si="9"/>
        <v>942.87808536059583</v>
      </c>
      <c r="V19" s="78">
        <f t="shared" si="4"/>
        <v>5761</v>
      </c>
      <c r="W19" s="79">
        <f t="shared" si="10"/>
        <v>203447.81386999998</v>
      </c>
      <c r="Y19" s="76">
        <f t="shared" si="11"/>
        <v>48.339598200252674</v>
      </c>
      <c r="Z19" s="73">
        <f t="shared" si="12"/>
        <v>202.38822974481789</v>
      </c>
      <c r="AA19" s="74">
        <f t="shared" si="13"/>
        <v>191.82648521254447</v>
      </c>
      <c r="AE19" s="121" t="str">
        <f t="shared" si="5"/>
        <v>596459</v>
      </c>
      <c r="AF19" s="142"/>
      <c r="AG19" s="143"/>
      <c r="AH19" s="144"/>
      <c r="AI19" s="145">
        <f t="shared" si="0"/>
        <v>596459</v>
      </c>
      <c r="AJ19" s="146">
        <f t="shared" si="6"/>
        <v>596459</v>
      </c>
      <c r="AK19" s="122"/>
      <c r="AL19" s="138">
        <f t="shared" si="7"/>
        <v>0</v>
      </c>
      <c r="AM19" s="147">
        <f t="shared" si="7"/>
        <v>5761</v>
      </c>
      <c r="AN19" s="148">
        <f t="shared" si="8"/>
        <v>5761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2013</v>
      </c>
      <c r="D20" s="68">
        <v>11</v>
      </c>
      <c r="E20" s="68">
        <v>18</v>
      </c>
      <c r="F20" s="69">
        <v>602220</v>
      </c>
      <c r="G20" s="68">
        <v>0</v>
      </c>
      <c r="H20" s="69">
        <v>638186</v>
      </c>
      <c r="I20" s="68">
        <v>0</v>
      </c>
      <c r="J20" s="68">
        <v>3</v>
      </c>
      <c r="K20" s="68">
        <v>0</v>
      </c>
      <c r="L20" s="69">
        <v>312.76549999999997</v>
      </c>
      <c r="M20" s="69">
        <v>27.7</v>
      </c>
      <c r="N20" s="70">
        <v>0</v>
      </c>
      <c r="O20" s="71">
        <v>3618</v>
      </c>
      <c r="P20" s="58">
        <f t="shared" si="2"/>
        <v>3618</v>
      </c>
      <c r="Q20" s="38">
        <v>18</v>
      </c>
      <c r="R20" s="77">
        <f t="shared" si="3"/>
        <v>8376.3032651905996</v>
      </c>
      <c r="S20" s="73">
        <f>'Mérida oeste'!F23*1000000</f>
        <v>35069.906510699999</v>
      </c>
      <c r="T20" s="74">
        <f t="shared" si="9"/>
        <v>941.24519790946761</v>
      </c>
      <c r="V20" s="78">
        <f t="shared" si="4"/>
        <v>3618</v>
      </c>
      <c r="W20" s="79">
        <f t="shared" si="10"/>
        <v>127768.47606</v>
      </c>
      <c r="Y20" s="76">
        <f t="shared" si="11"/>
        <v>30.305465213459588</v>
      </c>
      <c r="Z20" s="73">
        <f t="shared" si="12"/>
        <v>126.8829217557126</v>
      </c>
      <c r="AA20" s="74">
        <f t="shared" si="13"/>
        <v>120.26146453568577</v>
      </c>
      <c r="AE20" s="121" t="str">
        <f t="shared" si="5"/>
        <v>602220</v>
      </c>
      <c r="AF20" s="142"/>
      <c r="AG20" s="143"/>
      <c r="AH20" s="144"/>
      <c r="AI20" s="145">
        <f t="shared" si="0"/>
        <v>602220</v>
      </c>
      <c r="AJ20" s="146">
        <f t="shared" si="6"/>
        <v>602220</v>
      </c>
      <c r="AK20" s="122"/>
      <c r="AL20" s="138">
        <f t="shared" si="7"/>
        <v>0</v>
      </c>
      <c r="AM20" s="147">
        <f t="shared" si="7"/>
        <v>3618</v>
      </c>
      <c r="AN20" s="148">
        <f t="shared" si="8"/>
        <v>3618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2013</v>
      </c>
      <c r="D21" s="68">
        <v>11</v>
      </c>
      <c r="E21" s="68">
        <v>19</v>
      </c>
      <c r="F21" s="69">
        <v>605838</v>
      </c>
      <c r="G21" s="68">
        <v>0</v>
      </c>
      <c r="H21" s="69">
        <v>638347</v>
      </c>
      <c r="I21" s="68">
        <v>0</v>
      </c>
      <c r="J21" s="68">
        <v>3</v>
      </c>
      <c r="K21" s="68">
        <v>0</v>
      </c>
      <c r="L21" s="69">
        <v>313.73739999999998</v>
      </c>
      <c r="M21" s="69">
        <v>27.2</v>
      </c>
      <c r="N21" s="70">
        <v>0</v>
      </c>
      <c r="O21" s="71">
        <v>7473</v>
      </c>
      <c r="P21" s="58">
        <f t="shared" si="2"/>
        <v>7473</v>
      </c>
      <c r="Q21" s="38">
        <v>19</v>
      </c>
      <c r="R21" s="77">
        <f t="shared" si="3"/>
        <v>8376.2287754609733</v>
      </c>
      <c r="S21" s="73">
        <f>'Mérida oeste'!F24*1000000</f>
        <v>35069.594637100003</v>
      </c>
      <c r="T21" s="74">
        <f t="shared" si="9"/>
        <v>941.23682749854959</v>
      </c>
      <c r="V21" s="78">
        <f t="shared" si="4"/>
        <v>7473</v>
      </c>
      <c r="W21" s="79">
        <f t="shared" si="10"/>
        <v>263906.52890999999</v>
      </c>
      <c r="Y21" s="76">
        <f t="shared" si="11"/>
        <v>62.595557639019852</v>
      </c>
      <c r="Z21" s="73">
        <f t="shared" si="12"/>
        <v>262.0750807230483</v>
      </c>
      <c r="AA21" s="74">
        <f t="shared" si="13"/>
        <v>248.39854402740264</v>
      </c>
      <c r="AE21" s="121" t="str">
        <f t="shared" si="5"/>
        <v>605838</v>
      </c>
      <c r="AF21" s="142"/>
      <c r="AG21" s="143"/>
      <c r="AH21" s="144"/>
      <c r="AI21" s="145">
        <f t="shared" si="0"/>
        <v>605838</v>
      </c>
      <c r="AJ21" s="146">
        <f t="shared" si="6"/>
        <v>605838</v>
      </c>
      <c r="AK21" s="122"/>
      <c r="AL21" s="138">
        <f t="shared" si="7"/>
        <v>0</v>
      </c>
      <c r="AM21" s="147">
        <f t="shared" si="7"/>
        <v>7473</v>
      </c>
      <c r="AN21" s="148">
        <f t="shared" si="8"/>
        <v>7473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2013</v>
      </c>
      <c r="D22" s="68">
        <v>11</v>
      </c>
      <c r="E22" s="68">
        <v>20</v>
      </c>
      <c r="F22" s="69">
        <v>613311</v>
      </c>
      <c r="G22" s="68">
        <v>0</v>
      </c>
      <c r="H22" s="69">
        <v>638684</v>
      </c>
      <c r="I22" s="68">
        <v>0</v>
      </c>
      <c r="J22" s="68">
        <v>3</v>
      </c>
      <c r="K22" s="68">
        <v>0</v>
      </c>
      <c r="L22" s="69">
        <v>311.72550000000001</v>
      </c>
      <c r="M22" s="69">
        <v>27.2</v>
      </c>
      <c r="N22" s="70">
        <v>0</v>
      </c>
      <c r="O22" s="71">
        <v>9671</v>
      </c>
      <c r="P22" s="58">
        <f t="shared" si="2"/>
        <v>9671</v>
      </c>
      <c r="Q22" s="38">
        <v>20</v>
      </c>
      <c r="R22" s="77">
        <f t="shared" si="3"/>
        <v>8277.2824637909616</v>
      </c>
      <c r="S22" s="73">
        <f>'Mérida oeste'!F25*1000000</f>
        <v>34655.326219399998</v>
      </c>
      <c r="T22" s="74">
        <f t="shared" si="9"/>
        <v>930.1182304561903</v>
      </c>
      <c r="V22" s="78">
        <f t="shared" si="4"/>
        <v>9671</v>
      </c>
      <c r="W22" s="79">
        <f t="shared" si="10"/>
        <v>341528.17356999998</v>
      </c>
      <c r="Y22" s="76">
        <f t="shared" si="11"/>
        <v>80.049598707322389</v>
      </c>
      <c r="Z22" s="73">
        <f t="shared" si="12"/>
        <v>335.15165986781739</v>
      </c>
      <c r="AA22" s="74">
        <f t="shared" si="13"/>
        <v>317.66158045186302</v>
      </c>
      <c r="AE22" s="121" t="str">
        <f t="shared" si="5"/>
        <v>613311</v>
      </c>
      <c r="AF22" s="142"/>
      <c r="AG22" s="143"/>
      <c r="AH22" s="144"/>
      <c r="AI22" s="145">
        <f t="shared" si="0"/>
        <v>613311</v>
      </c>
      <c r="AJ22" s="146">
        <f t="shared" si="6"/>
        <v>613311</v>
      </c>
      <c r="AK22" s="122"/>
      <c r="AL22" s="138">
        <f t="shared" si="7"/>
        <v>0</v>
      </c>
      <c r="AM22" s="147">
        <f t="shared" si="7"/>
        <v>9671</v>
      </c>
      <c r="AN22" s="148">
        <f t="shared" si="8"/>
        <v>9671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2013</v>
      </c>
      <c r="D23" s="68">
        <v>11</v>
      </c>
      <c r="E23" s="68">
        <v>21</v>
      </c>
      <c r="F23" s="69">
        <v>622982</v>
      </c>
      <c r="G23" s="68">
        <v>0</v>
      </c>
      <c r="H23" s="69">
        <v>639120</v>
      </c>
      <c r="I23" s="68">
        <v>0</v>
      </c>
      <c r="J23" s="68">
        <v>3</v>
      </c>
      <c r="K23" s="68">
        <v>0</v>
      </c>
      <c r="L23" s="69">
        <v>311.39659999999998</v>
      </c>
      <c r="M23" s="69">
        <v>27.7</v>
      </c>
      <c r="N23" s="70">
        <v>0</v>
      </c>
      <c r="O23" s="71">
        <v>8925</v>
      </c>
      <c r="P23" s="58">
        <f t="shared" si="2"/>
        <v>8925</v>
      </c>
      <c r="Q23" s="38">
        <v>21</v>
      </c>
      <c r="R23" s="77">
        <f t="shared" si="3"/>
        <v>8273.3170155249827</v>
      </c>
      <c r="S23" s="73">
        <f>'Mérida oeste'!F26*1000000</f>
        <v>34638.7236806</v>
      </c>
      <c r="T23" s="74">
        <f t="shared" si="9"/>
        <v>929.67263303454229</v>
      </c>
      <c r="V23" s="78">
        <f t="shared" si="4"/>
        <v>8925</v>
      </c>
      <c r="W23" s="79">
        <f t="shared" si="10"/>
        <v>315183.42975000001</v>
      </c>
      <c r="Y23" s="76">
        <f t="shared" si="11"/>
        <v>73.839354363560474</v>
      </c>
      <c r="Z23" s="73">
        <f t="shared" si="12"/>
        <v>309.15060884935497</v>
      </c>
      <c r="AA23" s="74">
        <f t="shared" si="13"/>
        <v>293.0174090245402</v>
      </c>
      <c r="AE23" s="121" t="str">
        <f t="shared" si="5"/>
        <v>622982</v>
      </c>
      <c r="AF23" s="142"/>
      <c r="AG23" s="143"/>
      <c r="AH23" s="144"/>
      <c r="AI23" s="145">
        <f t="shared" si="0"/>
        <v>622982</v>
      </c>
      <c r="AJ23" s="146">
        <f t="shared" si="6"/>
        <v>622982</v>
      </c>
      <c r="AK23" s="122"/>
      <c r="AL23" s="138">
        <f t="shared" si="7"/>
        <v>0</v>
      </c>
      <c r="AM23" s="147">
        <f t="shared" si="7"/>
        <v>8925</v>
      </c>
      <c r="AN23" s="148">
        <f t="shared" si="8"/>
        <v>8925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2013</v>
      </c>
      <c r="D24" s="68">
        <v>11</v>
      </c>
      <c r="E24" s="68">
        <v>22</v>
      </c>
      <c r="F24" s="69">
        <v>631907</v>
      </c>
      <c r="G24" s="68">
        <v>0</v>
      </c>
      <c r="H24" s="69">
        <v>639522</v>
      </c>
      <c r="I24" s="68">
        <v>0</v>
      </c>
      <c r="J24" s="68">
        <v>3</v>
      </c>
      <c r="K24" s="68">
        <v>0</v>
      </c>
      <c r="L24" s="69">
        <v>311.3433</v>
      </c>
      <c r="M24" s="69">
        <v>27.6</v>
      </c>
      <c r="N24" s="70">
        <v>0</v>
      </c>
      <c r="O24" s="71">
        <v>9616</v>
      </c>
      <c r="P24" s="58">
        <f t="shared" si="2"/>
        <v>9616</v>
      </c>
      <c r="Q24" s="38">
        <v>22</v>
      </c>
      <c r="R24" s="77">
        <f t="shared" si="3"/>
        <v>8242.0085592098985</v>
      </c>
      <c r="S24" s="73">
        <f>'Mérida oeste'!F27*1000000</f>
        <v>34507.641435700003</v>
      </c>
      <c r="T24" s="74">
        <f t="shared" si="9"/>
        <v>926.15450179841628</v>
      </c>
      <c r="V24" s="78">
        <f t="shared" si="4"/>
        <v>9616</v>
      </c>
      <c r="W24" s="79">
        <f t="shared" si="10"/>
        <v>339585.86671999999</v>
      </c>
      <c r="Y24" s="76">
        <f t="shared" si="11"/>
        <v>79.255154305362382</v>
      </c>
      <c r="Z24" s="73">
        <f t="shared" si="12"/>
        <v>331.82548004569128</v>
      </c>
      <c r="AA24" s="74">
        <f t="shared" si="13"/>
        <v>314.50897920984499</v>
      </c>
      <c r="AE24" s="121" t="str">
        <f t="shared" si="5"/>
        <v>631907</v>
      </c>
      <c r="AF24" s="142"/>
      <c r="AG24" s="143"/>
      <c r="AH24" s="144"/>
      <c r="AI24" s="145">
        <f t="shared" si="0"/>
        <v>631907</v>
      </c>
      <c r="AJ24" s="146">
        <f t="shared" si="6"/>
        <v>631907</v>
      </c>
      <c r="AK24" s="122"/>
      <c r="AL24" s="138">
        <f t="shared" si="7"/>
        <v>0</v>
      </c>
      <c r="AM24" s="147">
        <f t="shared" si="7"/>
        <v>9616</v>
      </c>
      <c r="AN24" s="148">
        <f t="shared" si="8"/>
        <v>9616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2013</v>
      </c>
      <c r="D25" s="68">
        <v>11</v>
      </c>
      <c r="E25" s="68">
        <v>23</v>
      </c>
      <c r="F25" s="69">
        <v>641523</v>
      </c>
      <c r="G25" s="68">
        <v>0</v>
      </c>
      <c r="H25" s="69">
        <v>639956</v>
      </c>
      <c r="I25" s="68">
        <v>0</v>
      </c>
      <c r="J25" s="68">
        <v>3</v>
      </c>
      <c r="K25" s="68">
        <v>0</v>
      </c>
      <c r="L25" s="69">
        <v>311.49650000000003</v>
      </c>
      <c r="M25" s="69">
        <v>27.6</v>
      </c>
      <c r="N25" s="70">
        <v>0</v>
      </c>
      <c r="O25" s="71">
        <v>9239</v>
      </c>
      <c r="P25" s="58">
        <f t="shared" si="2"/>
        <v>9239</v>
      </c>
      <c r="Q25" s="38">
        <v>23</v>
      </c>
      <c r="R25" s="77">
        <f t="shared" si="3"/>
        <v>8207.4206989825179</v>
      </c>
      <c r="S25" s="73">
        <f>'Mérida oeste'!F28*1000000</f>
        <v>34362.828982500003</v>
      </c>
      <c r="T25" s="74">
        <f t="shared" si="9"/>
        <v>922.26786394466546</v>
      </c>
      <c r="V25" s="78">
        <f t="shared" si="4"/>
        <v>9239</v>
      </c>
      <c r="W25" s="79">
        <f t="shared" si="10"/>
        <v>326272.23612999998</v>
      </c>
      <c r="Y25" s="76">
        <f t="shared" si="11"/>
        <v>75.82835983789947</v>
      </c>
      <c r="Z25" s="73">
        <f t="shared" si="12"/>
        <v>317.47817696931753</v>
      </c>
      <c r="AA25" s="74">
        <f t="shared" si="13"/>
        <v>300.91039828006456</v>
      </c>
      <c r="AE25" s="121" t="str">
        <f t="shared" si="5"/>
        <v>641523</v>
      </c>
      <c r="AF25" s="142"/>
      <c r="AG25" s="143"/>
      <c r="AH25" s="144"/>
      <c r="AI25" s="145">
        <f t="shared" si="0"/>
        <v>641523</v>
      </c>
      <c r="AJ25" s="146">
        <f t="shared" si="6"/>
        <v>641523</v>
      </c>
      <c r="AK25" s="122"/>
      <c r="AL25" s="138">
        <f t="shared" si="7"/>
        <v>0</v>
      </c>
      <c r="AM25" s="147">
        <f t="shared" si="7"/>
        <v>9239</v>
      </c>
      <c r="AN25" s="148">
        <f t="shared" si="8"/>
        <v>9239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2013</v>
      </c>
      <c r="D26" s="68">
        <v>11</v>
      </c>
      <c r="E26" s="68">
        <v>24</v>
      </c>
      <c r="F26" s="69">
        <v>650762</v>
      </c>
      <c r="G26" s="68">
        <v>0</v>
      </c>
      <c r="H26" s="69">
        <v>640370</v>
      </c>
      <c r="I26" s="68">
        <v>0</v>
      </c>
      <c r="J26" s="68">
        <v>3</v>
      </c>
      <c r="K26" s="68">
        <v>0</v>
      </c>
      <c r="L26" s="69">
        <v>311.84750000000003</v>
      </c>
      <c r="M26" s="69">
        <v>26.9</v>
      </c>
      <c r="N26" s="70">
        <v>0</v>
      </c>
      <c r="O26" s="71">
        <v>7004</v>
      </c>
      <c r="P26" s="58">
        <f t="shared" si="2"/>
        <v>7004</v>
      </c>
      <c r="Q26" s="38">
        <v>24</v>
      </c>
      <c r="R26" s="77">
        <f t="shared" si="3"/>
        <v>8243.4849181713962</v>
      </c>
      <c r="S26" s="73">
        <f>'Mérida oeste'!F29*1000000</f>
        <v>34513.822655399999</v>
      </c>
      <c r="T26" s="74">
        <f t="shared" si="9"/>
        <v>926.32040025491972</v>
      </c>
      <c r="V26" s="78">
        <f t="shared" si="4"/>
        <v>7004</v>
      </c>
      <c r="W26" s="79">
        <f t="shared" si="10"/>
        <v>247343.94868</v>
      </c>
      <c r="Y26" s="76">
        <f t="shared" si="11"/>
        <v>57.73736836687246</v>
      </c>
      <c r="Z26" s="73">
        <f t="shared" si="12"/>
        <v>241.73481387842159</v>
      </c>
      <c r="AA26" s="74">
        <f t="shared" si="13"/>
        <v>229.11974554188993</v>
      </c>
      <c r="AE26" s="121" t="str">
        <f t="shared" si="5"/>
        <v>650762</v>
      </c>
      <c r="AF26" s="142"/>
      <c r="AG26" s="143"/>
      <c r="AH26" s="144"/>
      <c r="AI26" s="145">
        <f t="shared" si="0"/>
        <v>650762</v>
      </c>
      <c r="AJ26" s="146">
        <f t="shared" si="6"/>
        <v>650762</v>
      </c>
      <c r="AK26" s="122"/>
      <c r="AL26" s="138">
        <f t="shared" si="7"/>
        <v>0</v>
      </c>
      <c r="AM26" s="147">
        <f t="shared" si="7"/>
        <v>7004</v>
      </c>
      <c r="AN26" s="148">
        <f t="shared" si="8"/>
        <v>7004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2013</v>
      </c>
      <c r="D27" s="68">
        <v>11</v>
      </c>
      <c r="E27" s="68">
        <v>25</v>
      </c>
      <c r="F27" s="69">
        <v>657766</v>
      </c>
      <c r="G27" s="68">
        <v>0</v>
      </c>
      <c r="H27" s="69">
        <v>640684</v>
      </c>
      <c r="I27" s="68">
        <v>0</v>
      </c>
      <c r="J27" s="68">
        <v>3</v>
      </c>
      <c r="K27" s="68">
        <v>0</v>
      </c>
      <c r="L27" s="69">
        <v>312.38420000000002</v>
      </c>
      <c r="M27" s="69">
        <v>26.9</v>
      </c>
      <c r="N27" s="70">
        <v>0</v>
      </c>
      <c r="O27" s="71">
        <v>9952</v>
      </c>
      <c r="P27" s="58">
        <f t="shared" si="2"/>
        <v>9952</v>
      </c>
      <c r="Q27" s="38">
        <v>25</v>
      </c>
      <c r="R27" s="77">
        <f t="shared" si="3"/>
        <v>8488.3557750071668</v>
      </c>
      <c r="S27" s="73">
        <f>'Mérida oeste'!F30*1000000</f>
        <v>35539.047958800002</v>
      </c>
      <c r="T27" s="74">
        <f t="shared" si="9"/>
        <v>953.8365384375553</v>
      </c>
      <c r="V27" s="78">
        <f t="shared" si="4"/>
        <v>9952</v>
      </c>
      <c r="W27" s="79">
        <f t="shared" si="10"/>
        <v>351451.59584000002</v>
      </c>
      <c r="Y27" s="76">
        <f t="shared" si="11"/>
        <v>84.476116672871328</v>
      </c>
      <c r="Z27" s="73">
        <f t="shared" si="12"/>
        <v>353.68460528597763</v>
      </c>
      <c r="AA27" s="74">
        <f t="shared" si="13"/>
        <v>335.22737360438032</v>
      </c>
      <c r="AE27" s="121" t="str">
        <f t="shared" si="5"/>
        <v>657766</v>
      </c>
      <c r="AF27" s="142"/>
      <c r="AG27" s="143"/>
      <c r="AH27" s="144"/>
      <c r="AI27" s="145">
        <f t="shared" si="0"/>
        <v>657766</v>
      </c>
      <c r="AJ27" s="146">
        <f t="shared" si="6"/>
        <v>657766</v>
      </c>
      <c r="AK27" s="122"/>
      <c r="AL27" s="138">
        <f t="shared" si="7"/>
        <v>0</v>
      </c>
      <c r="AM27" s="147">
        <f t="shared" si="7"/>
        <v>9952</v>
      </c>
      <c r="AN27" s="148">
        <f t="shared" si="8"/>
        <v>9952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2013</v>
      </c>
      <c r="D28" s="68">
        <v>11</v>
      </c>
      <c r="E28" s="68">
        <v>26</v>
      </c>
      <c r="F28" s="69">
        <v>667718</v>
      </c>
      <c r="G28" s="68">
        <v>0</v>
      </c>
      <c r="H28" s="69">
        <v>641130</v>
      </c>
      <c r="I28" s="68">
        <v>0</v>
      </c>
      <c r="J28" s="68">
        <v>3</v>
      </c>
      <c r="K28" s="68">
        <v>0</v>
      </c>
      <c r="L28" s="69">
        <v>312.40289999999999</v>
      </c>
      <c r="M28" s="69">
        <v>26.9</v>
      </c>
      <c r="N28" s="70">
        <v>0</v>
      </c>
      <c r="O28" s="71">
        <v>10556</v>
      </c>
      <c r="P28" s="58">
        <f t="shared" si="2"/>
        <v>10556</v>
      </c>
      <c r="Q28" s="38">
        <v>26</v>
      </c>
      <c r="R28" s="77">
        <f t="shared" si="3"/>
        <v>8488.3557750071668</v>
      </c>
      <c r="S28" s="73">
        <f>'Mérida oeste'!F31*1000000</f>
        <v>35539.047958800002</v>
      </c>
      <c r="T28" s="74">
        <f t="shared" si="9"/>
        <v>953.8365384375553</v>
      </c>
      <c r="V28" s="78">
        <f t="shared" si="4"/>
        <v>10556</v>
      </c>
      <c r="W28" s="79">
        <f t="shared" si="10"/>
        <v>372781.65652000002</v>
      </c>
      <c r="Y28" s="76">
        <f t="shared" si="11"/>
        <v>89.603083560975662</v>
      </c>
      <c r="Z28" s="73">
        <f t="shared" si="12"/>
        <v>375.15019025309283</v>
      </c>
      <c r="AA28" s="74">
        <f t="shared" si="13"/>
        <v>355.57276484805453</v>
      </c>
      <c r="AE28" s="121" t="str">
        <f t="shared" si="5"/>
        <v>667718</v>
      </c>
      <c r="AF28" s="142"/>
      <c r="AG28" s="143"/>
      <c r="AH28" s="144"/>
      <c r="AI28" s="145">
        <f t="shared" si="0"/>
        <v>667718</v>
      </c>
      <c r="AJ28" s="146">
        <f t="shared" si="6"/>
        <v>667718</v>
      </c>
      <c r="AK28" s="122"/>
      <c r="AL28" s="138">
        <f t="shared" si="7"/>
        <v>0</v>
      </c>
      <c r="AM28" s="147">
        <f t="shared" si="7"/>
        <v>10556</v>
      </c>
      <c r="AN28" s="148">
        <f t="shared" si="8"/>
        <v>10556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2013</v>
      </c>
      <c r="D29" s="68">
        <v>11</v>
      </c>
      <c r="E29" s="68">
        <v>27</v>
      </c>
      <c r="F29" s="69">
        <v>678274</v>
      </c>
      <c r="G29" s="68">
        <v>0</v>
      </c>
      <c r="H29" s="69">
        <v>641601</v>
      </c>
      <c r="I29" s="68">
        <v>0</v>
      </c>
      <c r="J29" s="68">
        <v>3</v>
      </c>
      <c r="K29" s="68">
        <v>0</v>
      </c>
      <c r="L29" s="69">
        <v>312.21660000000003</v>
      </c>
      <c r="M29" s="69">
        <v>25.4</v>
      </c>
      <c r="N29" s="70">
        <v>0</v>
      </c>
      <c r="O29" s="71">
        <v>10506</v>
      </c>
      <c r="P29" s="58">
        <f t="shared" si="2"/>
        <v>10506</v>
      </c>
      <c r="Q29" s="38">
        <v>27</v>
      </c>
      <c r="R29" s="77">
        <f t="shared" si="3"/>
        <v>8488.3557750071668</v>
      </c>
      <c r="S29" s="73">
        <f>'Mérida oeste'!F32*1000000</f>
        <v>35539.047958800002</v>
      </c>
      <c r="T29" s="74">
        <f t="shared" si="9"/>
        <v>953.8365384375553</v>
      </c>
      <c r="V29" s="78">
        <f t="shared" si="4"/>
        <v>10506</v>
      </c>
      <c r="W29" s="79">
        <f t="shared" si="10"/>
        <v>371015.92301999999</v>
      </c>
      <c r="Y29" s="76">
        <f t="shared" si="11"/>
        <v>89.178665772225287</v>
      </c>
      <c r="Z29" s="73">
        <f t="shared" si="12"/>
        <v>373.37323785515287</v>
      </c>
      <c r="AA29" s="74">
        <f t="shared" si="13"/>
        <v>353.88854371861129</v>
      </c>
      <c r="AE29" s="121" t="str">
        <f t="shared" si="5"/>
        <v>678274</v>
      </c>
      <c r="AF29" s="142"/>
      <c r="AG29" s="143"/>
      <c r="AH29" s="144"/>
      <c r="AI29" s="145">
        <f t="shared" si="0"/>
        <v>678274</v>
      </c>
      <c r="AJ29" s="146">
        <f t="shared" si="6"/>
        <v>678274</v>
      </c>
      <c r="AK29" s="122"/>
      <c r="AL29" s="138">
        <f t="shared" si="7"/>
        <v>0</v>
      </c>
      <c r="AM29" s="147">
        <f t="shared" si="7"/>
        <v>10506</v>
      </c>
      <c r="AN29" s="148">
        <f t="shared" si="8"/>
        <v>10506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2013</v>
      </c>
      <c r="D30" s="68">
        <v>11</v>
      </c>
      <c r="E30" s="68">
        <v>28</v>
      </c>
      <c r="F30" s="69">
        <v>688780</v>
      </c>
      <c r="G30" s="68">
        <v>0</v>
      </c>
      <c r="H30" s="69">
        <v>642069</v>
      </c>
      <c r="I30" s="68">
        <v>0</v>
      </c>
      <c r="J30" s="68">
        <v>3</v>
      </c>
      <c r="K30" s="68">
        <v>0</v>
      </c>
      <c r="L30" s="69">
        <v>311.57499999999999</v>
      </c>
      <c r="M30" s="69">
        <v>23.9</v>
      </c>
      <c r="N30" s="70">
        <v>0</v>
      </c>
      <c r="O30" s="71">
        <v>10907</v>
      </c>
      <c r="P30" s="58">
        <f t="shared" si="2"/>
        <v>10907</v>
      </c>
      <c r="Q30" s="38">
        <v>28</v>
      </c>
      <c r="R30" s="77">
        <f t="shared" si="3"/>
        <v>8317.0228817473962</v>
      </c>
      <c r="S30" s="73">
        <f>'Mérida oeste'!F33*1000000</f>
        <v>34821.711401299995</v>
      </c>
      <c r="T30" s="74">
        <f t="shared" si="9"/>
        <v>934.58386122195486</v>
      </c>
      <c r="V30" s="78">
        <f t="shared" si="4"/>
        <v>10907</v>
      </c>
      <c r="W30" s="79">
        <f t="shared" si="10"/>
        <v>385177.10569</v>
      </c>
      <c r="Y30" s="76">
        <f t="shared" si="11"/>
        <v>90.71376857121885</v>
      </c>
      <c r="Z30" s="73">
        <f t="shared" si="12"/>
        <v>379.80040625397902</v>
      </c>
      <c r="AA30" s="74">
        <f t="shared" si="13"/>
        <v>359.9803066900572</v>
      </c>
      <c r="AE30" s="121" t="str">
        <f t="shared" si="5"/>
        <v>688780</v>
      </c>
      <c r="AF30" s="142"/>
      <c r="AG30" s="143"/>
      <c r="AH30" s="144"/>
      <c r="AI30" s="145">
        <f t="shared" si="0"/>
        <v>688780</v>
      </c>
      <c r="AJ30" s="146">
        <f t="shared" si="6"/>
        <v>688780</v>
      </c>
      <c r="AK30" s="122"/>
      <c r="AL30" s="138">
        <f t="shared" si="7"/>
        <v>0</v>
      </c>
      <c r="AM30" s="147">
        <f t="shared" si="7"/>
        <v>10907</v>
      </c>
      <c r="AN30" s="148">
        <f t="shared" si="8"/>
        <v>10907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2013</v>
      </c>
      <c r="D31" s="68">
        <v>11</v>
      </c>
      <c r="E31" s="68">
        <v>29</v>
      </c>
      <c r="F31" s="69">
        <v>699687</v>
      </c>
      <c r="G31" s="68">
        <v>0</v>
      </c>
      <c r="H31" s="69">
        <v>642556</v>
      </c>
      <c r="I31" s="68">
        <v>0</v>
      </c>
      <c r="J31" s="68">
        <v>3</v>
      </c>
      <c r="K31" s="68">
        <v>0</v>
      </c>
      <c r="L31" s="69">
        <v>311.09570000000002</v>
      </c>
      <c r="M31" s="69">
        <v>23.8</v>
      </c>
      <c r="N31" s="70">
        <v>0</v>
      </c>
      <c r="O31" s="71">
        <v>10240</v>
      </c>
      <c r="P31" s="58">
        <f t="shared" si="2"/>
        <v>10240</v>
      </c>
      <c r="Q31" s="38">
        <v>29</v>
      </c>
      <c r="R31" s="77">
        <f t="shared" si="3"/>
        <v>8317.1819562912005</v>
      </c>
      <c r="S31" s="73">
        <f>'Mérida oeste'!F34*1000000</f>
        <v>34822.3774146</v>
      </c>
      <c r="T31" s="74">
        <f t="shared" si="9"/>
        <v>934.60173642844222</v>
      </c>
      <c r="V31" s="78">
        <f t="shared" si="4"/>
        <v>10240</v>
      </c>
      <c r="W31" s="79">
        <f t="shared" si="10"/>
        <v>361622.22080000001</v>
      </c>
      <c r="Y31" s="76">
        <f t="shared" si="11"/>
        <v>85.167943232421891</v>
      </c>
      <c r="Z31" s="73">
        <f t="shared" si="12"/>
        <v>356.58114472550398</v>
      </c>
      <c r="AA31" s="74">
        <f t="shared" si="13"/>
        <v>337.97275549078955</v>
      </c>
      <c r="AE31" s="121" t="str">
        <f t="shared" si="5"/>
        <v>699687</v>
      </c>
      <c r="AF31" s="142"/>
      <c r="AG31" s="143"/>
      <c r="AH31" s="144"/>
      <c r="AI31" s="145">
        <f t="shared" si="0"/>
        <v>699687</v>
      </c>
      <c r="AJ31" s="146">
        <f t="shared" si="6"/>
        <v>699687</v>
      </c>
      <c r="AK31" s="122"/>
      <c r="AL31" s="138">
        <f t="shared" si="7"/>
        <v>0</v>
      </c>
      <c r="AM31" s="147">
        <f t="shared" si="7"/>
        <v>10240</v>
      </c>
      <c r="AN31" s="148">
        <f t="shared" si="8"/>
        <v>10240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2013</v>
      </c>
      <c r="D32" s="68">
        <v>11</v>
      </c>
      <c r="E32" s="68">
        <v>30</v>
      </c>
      <c r="F32" s="69">
        <v>709927</v>
      </c>
      <c r="G32" s="68">
        <v>0</v>
      </c>
      <c r="H32" s="69">
        <v>642556</v>
      </c>
      <c r="I32" s="68">
        <v>0</v>
      </c>
      <c r="J32" s="68">
        <v>3</v>
      </c>
      <c r="K32" s="68">
        <v>0</v>
      </c>
      <c r="L32" s="69">
        <v>311.09570000000002</v>
      </c>
      <c r="M32" s="69">
        <v>23.8</v>
      </c>
      <c r="N32" s="70">
        <v>0</v>
      </c>
      <c r="O32" s="71">
        <v>9608</v>
      </c>
      <c r="P32" s="58">
        <f t="shared" si="2"/>
        <v>9608</v>
      </c>
      <c r="Q32" s="38">
        <v>30</v>
      </c>
      <c r="R32" s="77">
        <f t="shared" si="3"/>
        <v>8318.8946383156599</v>
      </c>
      <c r="S32" s="73">
        <f>'Mérida oeste'!F35*1000000</f>
        <v>34829.548071700003</v>
      </c>
      <c r="T32" s="74">
        <f t="shared" si="9"/>
        <v>934.79419050753063</v>
      </c>
      <c r="V32" s="78">
        <f t="shared" si="4"/>
        <v>9608</v>
      </c>
      <c r="W32" s="79">
        <f t="shared" si="10"/>
        <v>339303.34935999999</v>
      </c>
      <c r="Y32" s="76">
        <f t="shared" si="11"/>
        <v>79.92793968493686</v>
      </c>
      <c r="Z32" s="73">
        <f t="shared" si="12"/>
        <v>334.64229787289361</v>
      </c>
      <c r="AA32" s="74">
        <f t="shared" si="13"/>
        <v>317.17879980147507</v>
      </c>
      <c r="AE32" s="121" t="str">
        <f t="shared" si="5"/>
        <v>709927</v>
      </c>
      <c r="AF32" s="142"/>
      <c r="AG32" s="143"/>
      <c r="AH32" s="144"/>
      <c r="AI32" s="145">
        <f t="shared" si="0"/>
        <v>709927</v>
      </c>
      <c r="AJ32" s="146">
        <f t="shared" si="6"/>
        <v>709927</v>
      </c>
      <c r="AK32" s="122"/>
      <c r="AL32" s="138">
        <f t="shared" si="7"/>
        <v>0</v>
      </c>
      <c r="AM32" s="147">
        <f t="shared" si="7"/>
        <v>9608</v>
      </c>
      <c r="AN32" s="148">
        <f t="shared" si="8"/>
        <v>9608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2013</v>
      </c>
      <c r="D33" s="68">
        <v>12</v>
      </c>
      <c r="E33" s="68">
        <v>1</v>
      </c>
      <c r="F33" s="69">
        <v>719535</v>
      </c>
      <c r="G33" s="68">
        <v>0</v>
      </c>
      <c r="H33" s="69">
        <v>642556</v>
      </c>
      <c r="I33" s="68">
        <v>0</v>
      </c>
      <c r="J33" s="68">
        <v>3</v>
      </c>
      <c r="K33" s="68">
        <v>0</v>
      </c>
      <c r="L33" s="69">
        <v>311.09570000000002</v>
      </c>
      <c r="M33" s="69">
        <v>23.8</v>
      </c>
      <c r="N33" s="70">
        <v>0</v>
      </c>
      <c r="O33" s="71">
        <v>6626</v>
      </c>
      <c r="P33" s="58">
        <f t="shared" si="2"/>
        <v>-719535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6626</v>
      </c>
      <c r="W33" s="84">
        <f t="shared" si="10"/>
        <v>233995.00341999999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719535</v>
      </c>
      <c r="AF33" s="142"/>
      <c r="AG33" s="143"/>
      <c r="AH33" s="144"/>
      <c r="AI33" s="145">
        <f t="shared" si="0"/>
        <v>719535</v>
      </c>
      <c r="AJ33" s="146">
        <f t="shared" si="6"/>
        <v>719535</v>
      </c>
      <c r="AK33" s="122"/>
      <c r="AL33" s="138">
        <f t="shared" si="7"/>
        <v>0</v>
      </c>
      <c r="AM33" s="150">
        <f t="shared" si="7"/>
        <v>-719535</v>
      </c>
      <c r="AN33" s="148">
        <f t="shared" si="8"/>
        <v>-719535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315.02800000000002</v>
      </c>
      <c r="M36" s="101">
        <f>MAX(M3:M34)</f>
        <v>28.5</v>
      </c>
      <c r="N36" s="99" t="s">
        <v>10</v>
      </c>
      <c r="O36" s="101">
        <f>SUM(O3:O33)</f>
        <v>258276</v>
      </c>
      <c r="Q36" s="99" t="s">
        <v>45</v>
      </c>
      <c r="R36" s="102">
        <f>AVERAGE(R3:R33)</f>
        <v>8125.3846987475235</v>
      </c>
      <c r="S36" s="102">
        <f>AVERAGE(S3:S33)</f>
        <v>34019.360656716126</v>
      </c>
      <c r="T36" s="103">
        <f>AVERAGE(T3:T33)</f>
        <v>913.04947859825893</v>
      </c>
      <c r="V36" s="104">
        <f>SUM(V3:V33)</f>
        <v>258276</v>
      </c>
      <c r="W36" s="105">
        <f>SUM(W3:W33)</f>
        <v>9120931.7089200001</v>
      </c>
      <c r="Y36" s="106">
        <f>SUM(Y3:Y33)</f>
        <v>2110.2717966504833</v>
      </c>
      <c r="Z36" s="107">
        <f>SUM(Z3:Z33)</f>
        <v>8835.2859582162437</v>
      </c>
      <c r="AA36" s="108">
        <f>SUM(AA3:AA33)</f>
        <v>8374.2115504904577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18176409</v>
      </c>
      <c r="AK36" s="162" t="s">
        <v>50</v>
      </c>
      <c r="AL36" s="163"/>
      <c r="AM36" s="163"/>
      <c r="AN36" s="161">
        <f>SUM(AN3:AN33)</f>
        <v>-467885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312.10410000000007</v>
      </c>
      <c r="M37" s="109">
        <f>AVERAGE(M3:M34)</f>
        <v>26.512903225806447</v>
      </c>
      <c r="N37" s="99" t="s">
        <v>46</v>
      </c>
      <c r="O37" s="110">
        <f>O36*35.31467</f>
        <v>9120931.7089200001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303.28960000000001</v>
      </c>
      <c r="M38" s="110">
        <f>MIN(M3:M34)</f>
        <v>23.8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343.3145100000001</v>
      </c>
      <c r="M44" s="118">
        <f>M37*(1+$L$43)</f>
        <v>29.164193548387093</v>
      </c>
    </row>
    <row r="45" spans="1:42" x14ac:dyDescent="0.2">
      <c r="K45" s="117" t="s">
        <v>59</v>
      </c>
      <c r="L45" s="118">
        <f>L37*(1-$L$43)</f>
        <v>280.89369000000005</v>
      </c>
      <c r="M45" s="118">
        <f>M37*(1-$L$43)</f>
        <v>23.861612903225804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2014-05-08T17:22:50Z</dcterms:modified>
</cp:coreProperties>
</file>