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M32" i="6936" s="1"/>
  <c r="AN32" i="6936" s="1"/>
  <c r="AO32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/>
  <c r="AL18" i="6936"/>
  <c r="AE18" i="6936"/>
  <c r="AI18" i="6936" s="1"/>
  <c r="AJ18" i="6936" s="1"/>
  <c r="AL17" i="6936"/>
  <c r="AE17" i="6936"/>
  <c r="AI17" i="6936" s="1"/>
  <c r="AM16" i="6936" s="1"/>
  <c r="AN16" i="6936" s="1"/>
  <c r="AO16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/>
  <c r="AL10" i="6936"/>
  <c r="AE10" i="6936"/>
  <c r="AI10" i="6936" s="1"/>
  <c r="AJ10" i="6936" s="1"/>
  <c r="AL9" i="6936"/>
  <c r="AE9" i="6936"/>
  <c r="AI9" i="6936" s="1"/>
  <c r="AM8" i="6936" s="1"/>
  <c r="AN8" i="6936" s="1"/>
  <c r="AO8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/>
  <c r="AJ30" i="6942" s="1"/>
  <c r="AL29" i="6942"/>
  <c r="AE29" i="6942"/>
  <c r="AI29" i="6942" s="1"/>
  <c r="AL28" i="6942"/>
  <c r="AE28" i="6942"/>
  <c r="AI28" i="6942" s="1"/>
  <c r="AL27" i="6942"/>
  <c r="AE27" i="6942"/>
  <c r="AI27" i="6942" s="1"/>
  <c r="AL26" i="6942"/>
  <c r="AE26" i="6942"/>
  <c r="AI26" i="6942"/>
  <c r="AJ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/>
  <c r="AJ22" i="6942" s="1"/>
  <c r="AL21" i="6942"/>
  <c r="AE21" i="6942"/>
  <c r="AI21" i="6942" s="1"/>
  <c r="AL20" i="6942"/>
  <c r="AE20" i="6942"/>
  <c r="AI20" i="6942" s="1"/>
  <c r="AL19" i="6942"/>
  <c r="AE19" i="6942"/>
  <c r="AI19" i="6942" s="1"/>
  <c r="AL18" i="6942"/>
  <c r="AE18" i="6942"/>
  <c r="AI18" i="6942"/>
  <c r="AJ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/>
  <c r="AJ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/>
  <c r="AJ10" i="6942" s="1"/>
  <c r="AL9" i="6942"/>
  <c r="AE9" i="6942"/>
  <c r="AI9" i="6942" s="1"/>
  <c r="AL8" i="6942"/>
  <c r="AE8" i="6942"/>
  <c r="AI8" i="6942" s="1"/>
  <c r="AL7" i="6942"/>
  <c r="AE7" i="6942"/>
  <c r="AI7" i="6942" s="1"/>
  <c r="AL6" i="6942"/>
  <c r="AE6" i="6942"/>
  <c r="AI6" i="6942"/>
  <c r="AJ6" i="6942" s="1"/>
  <c r="AL5" i="6942"/>
  <c r="AE5" i="6942"/>
  <c r="AI5" i="6942"/>
  <c r="AJ5" i="6942" s="1"/>
  <c r="AL4" i="6942"/>
  <c r="AE4" i="6942"/>
  <c r="AI4" i="6942" s="1"/>
  <c r="AL3" i="6942"/>
  <c r="AE3" i="6942"/>
  <c r="AI3" i="6942" s="1"/>
  <c r="S33" i="6942"/>
  <c r="S32" i="6942"/>
  <c r="R32" i="6942" s="1"/>
  <c r="S31" i="6942"/>
  <c r="R31" i="6942" s="1"/>
  <c r="T31" i="6942" s="1"/>
  <c r="S30" i="6942"/>
  <c r="R30" i="6942" s="1"/>
  <c r="S29" i="6942"/>
  <c r="S28" i="6942"/>
  <c r="S27" i="6942"/>
  <c r="S26" i="6942"/>
  <c r="S25" i="6942"/>
  <c r="S24" i="6942"/>
  <c r="R24" i="6942" s="1"/>
  <c r="S23" i="6942"/>
  <c r="R23" i="6942" s="1"/>
  <c r="S22" i="6942"/>
  <c r="R22" i="6942" s="1"/>
  <c r="S21" i="6942"/>
  <c r="S20" i="6942"/>
  <c r="S19" i="6942"/>
  <c r="Z19" i="6942" s="1"/>
  <c r="S18" i="6942"/>
  <c r="S17" i="6942"/>
  <c r="S16" i="6942"/>
  <c r="R16" i="6942" s="1"/>
  <c r="S15" i="6942"/>
  <c r="R15" i="6942" s="1"/>
  <c r="S14" i="6942"/>
  <c r="R14" i="6942" s="1"/>
  <c r="S13" i="6942"/>
  <c r="S12" i="6942"/>
  <c r="S11" i="6942"/>
  <c r="S10" i="6942"/>
  <c r="S9" i="6942"/>
  <c r="S8" i="6942"/>
  <c r="R8" i="6942" s="1"/>
  <c r="S7" i="6942"/>
  <c r="S6" i="6942"/>
  <c r="R6" i="6942" s="1"/>
  <c r="T6" i="6942" s="1"/>
  <c r="S5" i="6942"/>
  <c r="S4" i="6942"/>
  <c r="R4" i="6942" s="1"/>
  <c r="S3" i="6942"/>
  <c r="S33" i="6936"/>
  <c r="S32" i="6936"/>
  <c r="S31" i="6936"/>
  <c r="S30" i="6936"/>
  <c r="Z30" i="6936" s="1"/>
  <c r="S29" i="6936"/>
  <c r="S28" i="6936"/>
  <c r="S27" i="6936"/>
  <c r="S26" i="6936"/>
  <c r="S25" i="6936"/>
  <c r="S24" i="6936"/>
  <c r="S23" i="6936"/>
  <c r="S22" i="6936"/>
  <c r="R22" i="6936" s="1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T14" i="6936" s="1"/>
  <c r="S13" i="6936"/>
  <c r="S12" i="6936"/>
  <c r="S11" i="6936"/>
  <c r="S10" i="6936"/>
  <c r="S9" i="6936"/>
  <c r="R9" i="6936" s="1"/>
  <c r="T9" i="6936" s="1"/>
  <c r="AA9" i="6936" s="1"/>
  <c r="S8" i="6936"/>
  <c r="S7" i="6936"/>
  <c r="S6" i="6936"/>
  <c r="S5" i="6936"/>
  <c r="R5" i="6936" s="1"/>
  <c r="T5" i="6936" s="1"/>
  <c r="S4" i="6936"/>
  <c r="S3" i="6936"/>
  <c r="S33" i="6937"/>
  <c r="R33" i="6937" s="1"/>
  <c r="S32" i="6937"/>
  <c r="R32" i="6937" s="1"/>
  <c r="S31" i="6937"/>
  <c r="S30" i="6937"/>
  <c r="R30" i="6937" s="1"/>
  <c r="S29" i="6937"/>
  <c r="S28" i="6937"/>
  <c r="S27" i="6937"/>
  <c r="S26" i="6937"/>
  <c r="S25" i="6937"/>
  <c r="R25" i="6937" s="1"/>
  <c r="S24" i="6937"/>
  <c r="R24" i="6937" s="1"/>
  <c r="S23" i="6937"/>
  <c r="S22" i="6937"/>
  <c r="R22" i="6937" s="1"/>
  <c r="S21" i="6937"/>
  <c r="R21" i="6937" s="1"/>
  <c r="S20" i="6937"/>
  <c r="S19" i="6937"/>
  <c r="S18" i="6937"/>
  <c r="S17" i="6937"/>
  <c r="S16" i="6937"/>
  <c r="R16" i="6937" s="1"/>
  <c r="S15" i="6937"/>
  <c r="S14" i="6937"/>
  <c r="R14" i="6937" s="1"/>
  <c r="T14" i="6937" s="1"/>
  <c r="S13" i="6937"/>
  <c r="S12" i="6937"/>
  <c r="S11" i="6937"/>
  <c r="S10" i="6937"/>
  <c r="R10" i="6937" s="1"/>
  <c r="S9" i="6937"/>
  <c r="R9" i="6937" s="1"/>
  <c r="S8" i="6937"/>
  <c r="R8" i="6937" s="1"/>
  <c r="S7" i="6937"/>
  <c r="S6" i="6937"/>
  <c r="R6" i="6937" s="1"/>
  <c r="S5" i="6937"/>
  <c r="S4" i="6937"/>
  <c r="S3" i="6937"/>
  <c r="S4" i="6935"/>
  <c r="R4" i="6935" s="1"/>
  <c r="S5" i="6935"/>
  <c r="R5" i="6935" s="1"/>
  <c r="S6" i="6935"/>
  <c r="R6" i="6935" s="1"/>
  <c r="T6" i="6935" s="1"/>
  <c r="S7" i="6935"/>
  <c r="S8" i="6935"/>
  <c r="S9" i="6935"/>
  <c r="S10" i="6935"/>
  <c r="R10" i="6935" s="1"/>
  <c r="T10" i="6935" s="1"/>
  <c r="S11" i="6935"/>
  <c r="S12" i="6935"/>
  <c r="R12" i="6935" s="1"/>
  <c r="S13" i="6935"/>
  <c r="S14" i="6935"/>
  <c r="S15" i="6935"/>
  <c r="Z15" i="6935" s="1"/>
  <c r="S16" i="6935"/>
  <c r="S17" i="6935"/>
  <c r="S18" i="6935"/>
  <c r="S19" i="6935"/>
  <c r="S20" i="6935"/>
  <c r="S21" i="6935"/>
  <c r="R21" i="6935" s="1"/>
  <c r="S22" i="6935"/>
  <c r="S23" i="6935"/>
  <c r="S24" i="6935"/>
  <c r="S25" i="6935"/>
  <c r="S26" i="6935"/>
  <c r="R26" i="6935" s="1"/>
  <c r="S27" i="6935"/>
  <c r="Z27" i="6935" s="1"/>
  <c r="S28" i="6935"/>
  <c r="R28" i="6935" s="1"/>
  <c r="T28" i="6935" s="1"/>
  <c r="S29" i="6935"/>
  <c r="R29" i="6935" s="1"/>
  <c r="S30" i="6935"/>
  <c r="R30" i="6935" s="1"/>
  <c r="T30" i="6935" s="1"/>
  <c r="S31" i="6935"/>
  <c r="S32" i="6935"/>
  <c r="R32" i="6935" s="1"/>
  <c r="T32" i="6935" s="1"/>
  <c r="S33" i="6935"/>
  <c r="S3" i="6935"/>
  <c r="M38" i="6935"/>
  <c r="L38" i="6935"/>
  <c r="M37" i="6935"/>
  <c r="M45" i="6935" s="1"/>
  <c r="L37" i="6935"/>
  <c r="L45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Z28" i="6935"/>
  <c r="P28" i="6935"/>
  <c r="V27" i="6935"/>
  <c r="P27" i="6935"/>
  <c r="V26" i="6935"/>
  <c r="Y26" i="6935" s="1"/>
  <c r="T26" i="6935"/>
  <c r="P26" i="6935"/>
  <c r="V25" i="6935"/>
  <c r="W25" i="6935" s="1"/>
  <c r="P25" i="6935"/>
  <c r="W24" i="6935"/>
  <c r="V24" i="6935"/>
  <c r="P24" i="6935"/>
  <c r="V23" i="6935"/>
  <c r="W23" i="6935" s="1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 s="1"/>
  <c r="R16" i="6935"/>
  <c r="T16" i="6935" s="1"/>
  <c r="P16" i="6935"/>
  <c r="V15" i="6935"/>
  <c r="P15" i="6935"/>
  <c r="V14" i="6935"/>
  <c r="R14" i="6935"/>
  <c r="T14" i="6935" s="1"/>
  <c r="AA14" i="6935" s="1"/>
  <c r="P14" i="6935"/>
  <c r="V13" i="6935"/>
  <c r="P13" i="6935"/>
  <c r="W12" i="6935"/>
  <c r="V12" i="6935"/>
  <c r="T12" i="6935"/>
  <c r="P12" i="6935"/>
  <c r="V11" i="6935"/>
  <c r="P11" i="6935"/>
  <c r="V10" i="6935"/>
  <c r="Z10" i="6935" s="1"/>
  <c r="P10" i="6935"/>
  <c r="V9" i="6935"/>
  <c r="P9" i="6935"/>
  <c r="V8" i="6935"/>
  <c r="W8" i="6935"/>
  <c r="R8" i="6935"/>
  <c r="T8" i="6935" s="1"/>
  <c r="P8" i="6935"/>
  <c r="V7" i="6935"/>
  <c r="Z7" i="6935"/>
  <c r="P7" i="6935"/>
  <c r="V6" i="6935"/>
  <c r="P6" i="6935"/>
  <c r="V5" i="6935"/>
  <c r="W5" i="6935" s="1"/>
  <c r="P5" i="6935"/>
  <c r="V4" i="6935"/>
  <c r="W4" i="6935" s="1"/>
  <c r="AA4" i="6935" s="1"/>
  <c r="Z4" i="6935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 s="1"/>
  <c r="P33" i="6937"/>
  <c r="V32" i="6937"/>
  <c r="Z32" i="6937" s="1"/>
  <c r="T32" i="6937"/>
  <c r="P32" i="6937"/>
  <c r="V31" i="6937"/>
  <c r="Z31" i="6937" s="1"/>
  <c r="P31" i="6937"/>
  <c r="V30" i="6937"/>
  <c r="Z30" i="6937" s="1"/>
  <c r="T30" i="6937"/>
  <c r="P30" i="6937"/>
  <c r="V29" i="6937"/>
  <c r="Z29" i="6937" s="1"/>
  <c r="P29" i="6937"/>
  <c r="V28" i="6937"/>
  <c r="W28" i="6937" s="1"/>
  <c r="R28" i="6937"/>
  <c r="P28" i="6937"/>
  <c r="V27" i="6937"/>
  <c r="P27" i="6937"/>
  <c r="V26" i="6937"/>
  <c r="W26" i="6937" s="1"/>
  <c r="R26" i="6937"/>
  <c r="P26" i="6937"/>
  <c r="V25" i="6937"/>
  <c r="P25" i="6937"/>
  <c r="V24" i="6937"/>
  <c r="W24" i="6937" s="1"/>
  <c r="T24" i="6937"/>
  <c r="P24" i="6937"/>
  <c r="V23" i="6937"/>
  <c r="Z23" i="6937" s="1"/>
  <c r="P23" i="6937"/>
  <c r="V22" i="6937"/>
  <c r="W22" i="6937" s="1"/>
  <c r="T22" i="6937"/>
  <c r="P22" i="6937"/>
  <c r="V21" i="6937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W17" i="6937" s="1"/>
  <c r="P17" i="6937"/>
  <c r="V16" i="6937"/>
  <c r="T16" i="6937"/>
  <c r="P16" i="6937"/>
  <c r="V15" i="6937"/>
  <c r="Z15" i="6937" s="1"/>
  <c r="P15" i="6937"/>
  <c r="V14" i="6937"/>
  <c r="P14" i="6937"/>
  <c r="V13" i="6937"/>
  <c r="P13" i="6937"/>
  <c r="V12" i="6937"/>
  <c r="W12" i="6937" s="1"/>
  <c r="R12" i="6937"/>
  <c r="P12" i="6937"/>
  <c r="V11" i="6937"/>
  <c r="P11" i="6937"/>
  <c r="V10" i="6937"/>
  <c r="W10" i="6937" s="1"/>
  <c r="P10" i="6937"/>
  <c r="V9" i="6937"/>
  <c r="Z9" i="6937" s="1"/>
  <c r="P9" i="6937"/>
  <c r="V8" i="6937"/>
  <c r="W8" i="6937" s="1"/>
  <c r="T8" i="6937"/>
  <c r="P8" i="6937"/>
  <c r="V7" i="6937"/>
  <c r="Z7" i="6937" s="1"/>
  <c r="P7" i="6937"/>
  <c r="V6" i="6937"/>
  <c r="W6" i="6937" s="1"/>
  <c r="T6" i="6937"/>
  <c r="P6" i="6937"/>
  <c r="V5" i="6937"/>
  <c r="Z5" i="6937" s="1"/>
  <c r="P5" i="6937"/>
  <c r="V4" i="6937"/>
  <c r="W4" i="6937" s="1"/>
  <c r="R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W32" i="6936"/>
  <c r="V32" i="6936"/>
  <c r="Z32" i="6936"/>
  <c r="R32" i="6936"/>
  <c r="P32" i="6936"/>
  <c r="V31" i="6936"/>
  <c r="Z31" i="6936"/>
  <c r="P31" i="6936"/>
  <c r="V30" i="6936"/>
  <c r="W30" i="6936" s="1"/>
  <c r="P30" i="6936"/>
  <c r="V29" i="6936"/>
  <c r="W29" i="6936" s="1"/>
  <c r="P29" i="6936"/>
  <c r="V28" i="6936"/>
  <c r="R28" i="6936"/>
  <c r="T28" i="6936" s="1"/>
  <c r="P28" i="6936"/>
  <c r="V27" i="6936"/>
  <c r="Z27" i="6936" s="1"/>
  <c r="P27" i="6936"/>
  <c r="V26" i="6936"/>
  <c r="P26" i="6936"/>
  <c r="V25" i="6936"/>
  <c r="Z25" i="6936" s="1"/>
  <c r="P25" i="6936"/>
  <c r="V24" i="6936"/>
  <c r="R24" i="6936"/>
  <c r="T24" i="6936" s="1"/>
  <c r="P24" i="6936"/>
  <c r="V23" i="6936"/>
  <c r="W23" i="6936" s="1"/>
  <c r="P23" i="6936"/>
  <c r="V22" i="6936"/>
  <c r="Z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P18" i="6936"/>
  <c r="V17" i="6936"/>
  <c r="W17" i="6936" s="1"/>
  <c r="P17" i="6936"/>
  <c r="V16" i="6936"/>
  <c r="Y16" i="6936" s="1"/>
  <c r="R16" i="6936"/>
  <c r="T16" i="6936" s="1"/>
  <c r="P16" i="6936"/>
  <c r="V15" i="6936"/>
  <c r="P15" i="6936"/>
  <c r="V14" i="6936"/>
  <c r="P14" i="6936"/>
  <c r="V13" i="6936"/>
  <c r="W13" i="6936" s="1"/>
  <c r="P13" i="6936"/>
  <c r="V12" i="6936"/>
  <c r="R12" i="6936"/>
  <c r="T12" i="6936" s="1"/>
  <c r="P12" i="6936"/>
  <c r="V11" i="6936"/>
  <c r="Z11" i="6936" s="1"/>
  <c r="P11" i="6936"/>
  <c r="V10" i="6936"/>
  <c r="W10" i="6936" s="1"/>
  <c r="P10" i="6936"/>
  <c r="V9" i="6936"/>
  <c r="P9" i="6936"/>
  <c r="V8" i="6936"/>
  <c r="R8" i="6936"/>
  <c r="T8" i="6936" s="1"/>
  <c r="P8" i="6936"/>
  <c r="V7" i="6936"/>
  <c r="P7" i="6936"/>
  <c r="V6" i="6936"/>
  <c r="W6" i="6936" s="1"/>
  <c r="R6" i="6936"/>
  <c r="T6" i="6936" s="1"/>
  <c r="P6" i="6936"/>
  <c r="V5" i="6936"/>
  <c r="P5" i="6936"/>
  <c r="V4" i="6936"/>
  <c r="W4" i="6936" s="1"/>
  <c r="R4" i="6936"/>
  <c r="T4" i="6936" s="1"/>
  <c r="P4" i="6936"/>
  <c r="V3" i="6936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P31" i="6942"/>
  <c r="V30" i="6942"/>
  <c r="Z30" i="6942" s="1"/>
  <c r="T30" i="6942"/>
  <c r="P30" i="6942"/>
  <c r="V29" i="6942"/>
  <c r="Z29" i="6942" s="1"/>
  <c r="P29" i="6942"/>
  <c r="W28" i="6942"/>
  <c r="V28" i="6942"/>
  <c r="R28" i="6942"/>
  <c r="T28" i="6942" s="1"/>
  <c r="P28" i="6942"/>
  <c r="V27" i="6942"/>
  <c r="P27" i="6942"/>
  <c r="V26" i="6942"/>
  <c r="Z26" i="6942" s="1"/>
  <c r="R26" i="6942"/>
  <c r="T26" i="6942" s="1"/>
  <c r="P26" i="6942"/>
  <c r="V25" i="6942"/>
  <c r="W25" i="6942" s="1"/>
  <c r="P25" i="6942"/>
  <c r="W24" i="6942"/>
  <c r="AA24" i="6942" s="1"/>
  <c r="V24" i="6942"/>
  <c r="Z24" i="6942" s="1"/>
  <c r="T24" i="6942"/>
  <c r="P24" i="6942"/>
  <c r="V23" i="6942"/>
  <c r="P23" i="6942"/>
  <c r="V22" i="6942"/>
  <c r="W22" i="6942" s="1"/>
  <c r="T22" i="6942"/>
  <c r="P22" i="6942"/>
  <c r="V21" i="6942"/>
  <c r="Z21" i="6942" s="1"/>
  <c r="P21" i="6942"/>
  <c r="V20" i="6942"/>
  <c r="W20" i="6942" s="1"/>
  <c r="R20" i="6942"/>
  <c r="T20" i="6942" s="1"/>
  <c r="AA20" i="6942" s="1"/>
  <c r="P20" i="6942"/>
  <c r="V19" i="6942"/>
  <c r="P19" i="6942"/>
  <c r="V18" i="6942"/>
  <c r="W18" i="6942" s="1"/>
  <c r="R18" i="6942"/>
  <c r="T18" i="6942" s="1"/>
  <c r="P18" i="6942"/>
  <c r="V17" i="6942"/>
  <c r="Z17" i="6942" s="1"/>
  <c r="P17" i="6942"/>
  <c r="V16" i="6942"/>
  <c r="W16" i="6942" s="1"/>
  <c r="T16" i="6942"/>
  <c r="P16" i="6942"/>
  <c r="V15" i="6942"/>
  <c r="W15" i="6942" s="1"/>
  <c r="P15" i="6942"/>
  <c r="V14" i="6942"/>
  <c r="W14" i="6942"/>
  <c r="T14" i="6942"/>
  <c r="P14" i="6942"/>
  <c r="V13" i="6942"/>
  <c r="Z13" i="6942"/>
  <c r="P13" i="6942"/>
  <c r="V12" i="6942"/>
  <c r="W12" i="6942" s="1"/>
  <c r="AA12" i="6942" s="1"/>
  <c r="R12" i="6942"/>
  <c r="T12" i="6942" s="1"/>
  <c r="P12" i="6942"/>
  <c r="V11" i="6942"/>
  <c r="W11" i="6942" s="1"/>
  <c r="P11" i="6942"/>
  <c r="V10" i="6942"/>
  <c r="W10" i="6942"/>
  <c r="R10" i="6942"/>
  <c r="T10" i="6942" s="1"/>
  <c r="P10" i="6942"/>
  <c r="V9" i="6942"/>
  <c r="Z9" i="6942"/>
  <c r="P9" i="6942"/>
  <c r="V8" i="6942"/>
  <c r="W8" i="6942" s="1"/>
  <c r="T8" i="6942"/>
  <c r="P8" i="6942"/>
  <c r="V7" i="6942"/>
  <c r="P7" i="6942"/>
  <c r="V6" i="6942"/>
  <c r="W6" i="6942" s="1"/>
  <c r="P6" i="6942"/>
  <c r="V5" i="6942"/>
  <c r="Z5" i="6942" s="1"/>
  <c r="P5" i="6942"/>
  <c r="V4" i="6942"/>
  <c r="W4" i="6942" s="1"/>
  <c r="AA4" i="6942" s="1"/>
  <c r="T4" i="6942"/>
  <c r="P4" i="6942"/>
  <c r="V3" i="6942"/>
  <c r="P3" i="6942"/>
  <c r="E37" i="6931"/>
  <c r="B37" i="6931"/>
  <c r="G38" i="6931"/>
  <c r="E38" i="6931"/>
  <c r="B39" i="6931" s="1"/>
  <c r="B38" i="6931"/>
  <c r="G37" i="6931"/>
  <c r="D37" i="6931"/>
  <c r="C37" i="6931"/>
  <c r="Y30" i="6937"/>
  <c r="Y8" i="6935"/>
  <c r="Y10" i="6935"/>
  <c r="Y12" i="6935"/>
  <c r="Y16" i="6935"/>
  <c r="Y28" i="6935"/>
  <c r="Y30" i="6935"/>
  <c r="Y32" i="6935"/>
  <c r="W3" i="6935"/>
  <c r="R7" i="6935"/>
  <c r="T7" i="6935" s="1"/>
  <c r="W7" i="6935"/>
  <c r="W9" i="6935"/>
  <c r="R11" i="6935"/>
  <c r="T11" i="6935" s="1"/>
  <c r="W13" i="6935"/>
  <c r="R15" i="6935"/>
  <c r="T15" i="6935" s="1"/>
  <c r="W15" i="6935"/>
  <c r="R17" i="6935"/>
  <c r="T17" i="6935" s="1"/>
  <c r="W17" i="6935"/>
  <c r="R19" i="6935"/>
  <c r="T19" i="6935"/>
  <c r="W19" i="6935"/>
  <c r="AA19" i="6935" s="1"/>
  <c r="W21" i="6935"/>
  <c r="R23" i="6935"/>
  <c r="R25" i="6935"/>
  <c r="T25" i="6935" s="1"/>
  <c r="AA25" i="6935" s="1"/>
  <c r="R27" i="6935"/>
  <c r="T27" i="6935" s="1"/>
  <c r="W27" i="6935"/>
  <c r="W29" i="6935"/>
  <c r="R31" i="6935"/>
  <c r="T31" i="6935" s="1"/>
  <c r="W31" i="6935"/>
  <c r="W33" i="6935"/>
  <c r="M44" i="6935"/>
  <c r="R3" i="6937"/>
  <c r="Y3" i="6937"/>
  <c r="W3" i="6937"/>
  <c r="Z3" i="6937"/>
  <c r="R5" i="6937"/>
  <c r="T5" i="6937" s="1"/>
  <c r="R7" i="6937"/>
  <c r="T7" i="6937"/>
  <c r="W7" i="6937"/>
  <c r="W9" i="6937"/>
  <c r="R11" i="6937"/>
  <c r="T11" i="6937"/>
  <c r="W13" i="6937"/>
  <c r="R15" i="6937"/>
  <c r="Y15" i="6937" s="1"/>
  <c r="T15" i="6937"/>
  <c r="W15" i="6937"/>
  <c r="R17" i="6937"/>
  <c r="Y17" i="6937" s="1"/>
  <c r="R19" i="6937"/>
  <c r="Y19" i="6937"/>
  <c r="W19" i="6937"/>
  <c r="W21" i="6937"/>
  <c r="R23" i="6937"/>
  <c r="W23" i="6937"/>
  <c r="W25" i="6937"/>
  <c r="R27" i="6937"/>
  <c r="T27" i="6937" s="1"/>
  <c r="R29" i="6937"/>
  <c r="R31" i="6937"/>
  <c r="T31" i="6937" s="1"/>
  <c r="W31" i="6937"/>
  <c r="W33" i="6937"/>
  <c r="R3" i="6936"/>
  <c r="W3" i="6936"/>
  <c r="Z3" i="6936"/>
  <c r="W5" i="6936"/>
  <c r="R7" i="6936"/>
  <c r="T7" i="6936" s="1"/>
  <c r="W7" i="6936"/>
  <c r="W9" i="6936"/>
  <c r="R11" i="6936"/>
  <c r="T11" i="6936" s="1"/>
  <c r="W11" i="6936"/>
  <c r="R13" i="6936"/>
  <c r="R15" i="6936"/>
  <c r="T15" i="6936" s="1"/>
  <c r="W15" i="6936"/>
  <c r="R17" i="6936"/>
  <c r="R19" i="6936"/>
  <c r="T19" i="6936" s="1"/>
  <c r="R21" i="6936"/>
  <c r="T21" i="6936" s="1"/>
  <c r="W21" i="6936"/>
  <c r="R23" i="6936"/>
  <c r="T23" i="6936"/>
  <c r="R25" i="6936"/>
  <c r="Y25" i="6936" s="1"/>
  <c r="W25" i="6936"/>
  <c r="R27" i="6936"/>
  <c r="T27" i="6936" s="1"/>
  <c r="W27" i="6936"/>
  <c r="R29" i="6936"/>
  <c r="R31" i="6936"/>
  <c r="T31" i="6936" s="1"/>
  <c r="W31" i="6936"/>
  <c r="R33" i="6936"/>
  <c r="W33" i="6936"/>
  <c r="Y8" i="6942"/>
  <c r="Y10" i="6942"/>
  <c r="Y12" i="6942"/>
  <c r="Y14" i="6942"/>
  <c r="Y18" i="6942"/>
  <c r="Y22" i="6942"/>
  <c r="Y24" i="6942"/>
  <c r="Y28" i="6942"/>
  <c r="Y30" i="6942"/>
  <c r="Y32" i="6942"/>
  <c r="AA10" i="6942"/>
  <c r="AA14" i="6942"/>
  <c r="AA18" i="6942"/>
  <c r="AA22" i="6942"/>
  <c r="R3" i="6942"/>
  <c r="W3" i="6942"/>
  <c r="R5" i="6942"/>
  <c r="T5" i="6942" s="1"/>
  <c r="W5" i="6942"/>
  <c r="W7" i="6942"/>
  <c r="R9" i="6942"/>
  <c r="T9" i="6942"/>
  <c r="W9" i="6942"/>
  <c r="R11" i="6942"/>
  <c r="T11" i="6942" s="1"/>
  <c r="R13" i="6942"/>
  <c r="T13" i="6942" s="1"/>
  <c r="W13" i="6942"/>
  <c r="R17" i="6942"/>
  <c r="W17" i="6942"/>
  <c r="W19" i="6942"/>
  <c r="R21" i="6942"/>
  <c r="T21" i="6942" s="1"/>
  <c r="W23" i="6942"/>
  <c r="R25" i="6942"/>
  <c r="T25" i="6942" s="1"/>
  <c r="R27" i="6942"/>
  <c r="T27" i="6942" s="1"/>
  <c r="W27" i="6942"/>
  <c r="R29" i="6942"/>
  <c r="T29" i="6942"/>
  <c r="W31" i="6942"/>
  <c r="R33" i="6942"/>
  <c r="T33" i="6942" s="1"/>
  <c r="AA33" i="6942" s="1"/>
  <c r="W33" i="6942"/>
  <c r="Y31" i="6935"/>
  <c r="Y7" i="6935"/>
  <c r="Y19" i="6935"/>
  <c r="Y31" i="6937"/>
  <c r="Y7" i="6937"/>
  <c r="T3" i="6937"/>
  <c r="T3" i="6936"/>
  <c r="AA3" i="6936" s="1"/>
  <c r="Y19" i="6936"/>
  <c r="Y11" i="6936"/>
  <c r="Y31" i="6936"/>
  <c r="Y15" i="6936"/>
  <c r="Y9" i="6942"/>
  <c r="AM18" i="6935"/>
  <c r="AN18" i="6935" s="1"/>
  <c r="AO18" i="6935" s="1"/>
  <c r="AM21" i="6935"/>
  <c r="AN21" i="6935" s="1"/>
  <c r="AO21" i="6935" s="1"/>
  <c r="AM25" i="6935"/>
  <c r="AN25" i="6935" s="1"/>
  <c r="AO25" i="6935" s="1"/>
  <c r="AM30" i="6935"/>
  <c r="AN30" i="6935" s="1"/>
  <c r="AO30" i="6935" s="1"/>
  <c r="AM33" i="6935"/>
  <c r="AN33" i="6935" s="1"/>
  <c r="AO33" i="6935" s="1"/>
  <c r="AM4" i="6935"/>
  <c r="AN4" i="6935" s="1"/>
  <c r="AO4" i="6935" s="1"/>
  <c r="AM3" i="6935"/>
  <c r="AN3" i="6935" s="1"/>
  <c r="AM12" i="6935"/>
  <c r="AN12" i="6935" s="1"/>
  <c r="AO12" i="6935" s="1"/>
  <c r="AM16" i="6935"/>
  <c r="AN16" i="6935" s="1"/>
  <c r="AO16" i="6935" s="1"/>
  <c r="AM15" i="6935"/>
  <c r="AN15" i="6935" s="1"/>
  <c r="AO15" i="6935" s="1"/>
  <c r="AM27" i="6935"/>
  <c r="AN27" i="6935" s="1"/>
  <c r="AO27" i="6935" s="1"/>
  <c r="AM32" i="6935"/>
  <c r="AN32" i="6935" s="1"/>
  <c r="AO32" i="6935" s="1"/>
  <c r="AM31" i="6935"/>
  <c r="AN31" i="6935"/>
  <c r="AO31" i="6935"/>
  <c r="AM6" i="6937"/>
  <c r="AN6" i="6937" s="1"/>
  <c r="AO6" i="6937" s="1"/>
  <c r="AM10" i="6937"/>
  <c r="AN10" i="6937" s="1"/>
  <c r="AO10" i="6937" s="1"/>
  <c r="AM9" i="6937"/>
  <c r="AN9" i="6937" s="1"/>
  <c r="AO9" i="6937" s="1"/>
  <c r="AM14" i="6937"/>
  <c r="AN14" i="6937" s="1"/>
  <c r="AO14" i="6937" s="1"/>
  <c r="AM13" i="6937"/>
  <c r="AN13" i="6937"/>
  <c r="AO13" i="6937" s="1"/>
  <c r="AM18" i="6937"/>
  <c r="AN18" i="6937"/>
  <c r="AO18" i="6937"/>
  <c r="AM17" i="6937"/>
  <c r="AN17" i="6937" s="1"/>
  <c r="AO17" i="6937" s="1"/>
  <c r="AM22" i="6937"/>
  <c r="AN22" i="6937" s="1"/>
  <c r="AO22" i="6937" s="1"/>
  <c r="AM21" i="6937"/>
  <c r="AN21" i="6937"/>
  <c r="AO21" i="6937" s="1"/>
  <c r="AM26" i="6937"/>
  <c r="AN26" i="6937" s="1"/>
  <c r="AO26" i="6937" s="1"/>
  <c r="AM25" i="6937"/>
  <c r="AN25" i="6937" s="1"/>
  <c r="AO25" i="6937"/>
  <c r="AM30" i="6937"/>
  <c r="AN30" i="6937" s="1"/>
  <c r="AO30" i="6937" s="1"/>
  <c r="AM29" i="6937"/>
  <c r="AN29" i="6937" s="1"/>
  <c r="AO29" i="6937" s="1"/>
  <c r="AM33" i="6937"/>
  <c r="AN33" i="6937" s="1"/>
  <c r="AO33" i="6937" s="1"/>
  <c r="AM8" i="6937"/>
  <c r="AN8" i="6937" s="1"/>
  <c r="AO8" i="6937" s="1"/>
  <c r="AM7" i="6937"/>
  <c r="AN7" i="6937" s="1"/>
  <c r="AO7" i="6937" s="1"/>
  <c r="AM12" i="6937"/>
  <c r="AN12" i="6937" s="1"/>
  <c r="AO12" i="6937" s="1"/>
  <c r="AM11" i="6937"/>
  <c r="AN11" i="6937"/>
  <c r="AO11" i="6937" s="1"/>
  <c r="AM16" i="6937"/>
  <c r="AN16" i="6937"/>
  <c r="AO16" i="6937" s="1"/>
  <c r="AM15" i="6937"/>
  <c r="AN15" i="6937" s="1"/>
  <c r="AO15" i="6937" s="1"/>
  <c r="AM20" i="6937"/>
  <c r="AN20" i="6937" s="1"/>
  <c r="AO20" i="6937" s="1"/>
  <c r="AM19" i="6937"/>
  <c r="AN19" i="6937" s="1"/>
  <c r="AO19" i="6937" s="1"/>
  <c r="AM24" i="6937"/>
  <c r="AN24" i="6937" s="1"/>
  <c r="AO24" i="6937" s="1"/>
  <c r="AM23" i="6937"/>
  <c r="AN23" i="6937"/>
  <c r="AO23" i="6937" s="1"/>
  <c r="AM28" i="6937"/>
  <c r="AN28" i="6937" s="1"/>
  <c r="AO28" i="6937" s="1"/>
  <c r="AM27" i="6937"/>
  <c r="AN27" i="6937"/>
  <c r="AO27" i="6937" s="1"/>
  <c r="AM32" i="6937"/>
  <c r="AN32" i="6937"/>
  <c r="AO32" i="6937" s="1"/>
  <c r="AM31" i="6937"/>
  <c r="AN31" i="6937" s="1"/>
  <c r="AO31" i="6937" s="1"/>
  <c r="AM10" i="6936"/>
  <c r="AN10" i="6936" s="1"/>
  <c r="AO10" i="6936" s="1"/>
  <c r="AM9" i="6936"/>
  <c r="AN9" i="6936" s="1"/>
  <c r="AO9" i="6936" s="1"/>
  <c r="AM18" i="6936"/>
  <c r="AN18" i="6936"/>
  <c r="AO18" i="6936" s="1"/>
  <c r="AM26" i="6936"/>
  <c r="AN26" i="6936" s="1"/>
  <c r="AO26" i="6936" s="1"/>
  <c r="AM25" i="6936"/>
  <c r="AN25" i="6936" s="1"/>
  <c r="AO25" i="6936" s="1"/>
  <c r="AM30" i="6936"/>
  <c r="AN30" i="6936"/>
  <c r="AO30" i="6936" s="1"/>
  <c r="AM29" i="6936"/>
  <c r="AN29" i="6936" s="1"/>
  <c r="AO29" i="6936" s="1"/>
  <c r="AM33" i="6936"/>
  <c r="AN33" i="6936" s="1"/>
  <c r="AO33" i="6936" s="1"/>
  <c r="AM4" i="6936"/>
  <c r="AN4" i="6936" s="1"/>
  <c r="AO4" i="6936" s="1"/>
  <c r="AM7" i="6936"/>
  <c r="AN7" i="6936" s="1"/>
  <c r="AO7" i="6936" s="1"/>
  <c r="AM12" i="6936"/>
  <c r="AN12" i="6936" s="1"/>
  <c r="AO12" i="6936" s="1"/>
  <c r="AM11" i="6936"/>
  <c r="AN11" i="6936" s="1"/>
  <c r="AO11" i="6936" s="1"/>
  <c r="AM15" i="6936"/>
  <c r="AN15" i="6936"/>
  <c r="AO15" i="6936" s="1"/>
  <c r="AM20" i="6936"/>
  <c r="AN20" i="6936" s="1"/>
  <c r="AO20" i="6936" s="1"/>
  <c r="AM19" i="6936"/>
  <c r="AN19" i="6936" s="1"/>
  <c r="AO19" i="6936" s="1"/>
  <c r="AM23" i="6936"/>
  <c r="AN23" i="6936" s="1"/>
  <c r="AO23" i="6936" s="1"/>
  <c r="AM28" i="6936"/>
  <c r="AN28" i="6936" s="1"/>
  <c r="AO28" i="6936" s="1"/>
  <c r="AM27" i="6936"/>
  <c r="AN27" i="6936" s="1"/>
  <c r="AO27" i="6936" s="1"/>
  <c r="AM31" i="6936"/>
  <c r="AN31" i="6936" s="1"/>
  <c r="AO31" i="6936" s="1"/>
  <c r="T19" i="6937"/>
  <c r="AA19" i="6937" s="1"/>
  <c r="W8" i="6936"/>
  <c r="Y8" i="6936"/>
  <c r="W12" i="6936"/>
  <c r="AA12" i="6936" s="1"/>
  <c r="Y12" i="6936"/>
  <c r="W16" i="6936"/>
  <c r="W20" i="6936"/>
  <c r="AA20" i="6936" s="1"/>
  <c r="Y20" i="6936"/>
  <c r="W24" i="6936"/>
  <c r="Y24" i="6936"/>
  <c r="W28" i="6936"/>
  <c r="AA28" i="6936"/>
  <c r="Y28" i="6936"/>
  <c r="Z4" i="6936"/>
  <c r="Y6" i="6936"/>
  <c r="W14" i="6936"/>
  <c r="W18" i="6936"/>
  <c r="AA18" i="6936"/>
  <c r="W26" i="6936"/>
  <c r="Y4" i="6936"/>
  <c r="Z8" i="6936"/>
  <c r="Z12" i="6936"/>
  <c r="Z16" i="6936"/>
  <c r="Z20" i="6936"/>
  <c r="Z24" i="6936"/>
  <c r="Z28" i="6936"/>
  <c r="W30" i="6937"/>
  <c r="AA30" i="6937" s="1"/>
  <c r="W6" i="6935"/>
  <c r="W10" i="6935"/>
  <c r="W14" i="6935"/>
  <c r="W18" i="6935"/>
  <c r="W22" i="6935"/>
  <c r="W26" i="6935"/>
  <c r="Z30" i="6935"/>
  <c r="Z10" i="6942"/>
  <c r="Z14" i="6942"/>
  <c r="Z18" i="6942"/>
  <c r="Z22" i="6942"/>
  <c r="T32" i="6936"/>
  <c r="AA32" i="6936" s="1"/>
  <c r="Z4" i="6937"/>
  <c r="Z6" i="6937"/>
  <c r="Z14" i="6937"/>
  <c r="Z16" i="6937"/>
  <c r="Z18" i="6937"/>
  <c r="Z20" i="6937"/>
  <c r="Z22" i="6937"/>
  <c r="Z26" i="6937"/>
  <c r="Z8" i="6935"/>
  <c r="Z16" i="6935"/>
  <c r="Z32" i="6935"/>
  <c r="Z31" i="6935"/>
  <c r="Z33" i="6935" l="1"/>
  <c r="L44" i="6935"/>
  <c r="AA32" i="6935"/>
  <c r="AM29" i="6935"/>
  <c r="AN29" i="6935" s="1"/>
  <c r="AO29" i="6935" s="1"/>
  <c r="AA28" i="6935"/>
  <c r="AM28" i="6935"/>
  <c r="AN28" i="6935" s="1"/>
  <c r="AO28" i="6935" s="1"/>
  <c r="AA27" i="6935"/>
  <c r="AA26" i="6935"/>
  <c r="AM26" i="6935"/>
  <c r="AN26" i="6935" s="1"/>
  <c r="AO26" i="6935" s="1"/>
  <c r="AM23" i="6935"/>
  <c r="AN23" i="6935" s="1"/>
  <c r="AO23" i="6935" s="1"/>
  <c r="AM24" i="6935"/>
  <c r="AN24" i="6935" s="1"/>
  <c r="AO24" i="6935" s="1"/>
  <c r="Z23" i="6935"/>
  <c r="AM22" i="6935"/>
  <c r="AN22" i="6935" s="1"/>
  <c r="AO22" i="6935" s="1"/>
  <c r="AM20" i="6935"/>
  <c r="AN20" i="6935" s="1"/>
  <c r="AO20" i="6935" s="1"/>
  <c r="AM19" i="6935"/>
  <c r="AN19" i="6935" s="1"/>
  <c r="AO19" i="6935" s="1"/>
  <c r="AM17" i="6935"/>
  <c r="AN17" i="6935" s="1"/>
  <c r="AO17" i="6935" s="1"/>
  <c r="AM14" i="6935"/>
  <c r="AN14" i="6935" s="1"/>
  <c r="AO14" i="6935" s="1"/>
  <c r="AM13" i="6935"/>
  <c r="AN13" i="6935" s="1"/>
  <c r="AO13" i="6935" s="1"/>
  <c r="Z13" i="6935"/>
  <c r="AM11" i="6935"/>
  <c r="AN11" i="6935" s="1"/>
  <c r="AO11" i="6935" s="1"/>
  <c r="AM9" i="6935"/>
  <c r="AN9" i="6935" s="1"/>
  <c r="AO9" i="6935" s="1"/>
  <c r="AJ36" i="6935"/>
  <c r="AM10" i="6935"/>
  <c r="AN10" i="6935" s="1"/>
  <c r="AO10" i="6935" s="1"/>
  <c r="Z9" i="6935"/>
  <c r="AM7" i="6935"/>
  <c r="AN7" i="6935" s="1"/>
  <c r="AO7" i="6935" s="1"/>
  <c r="AM8" i="6935"/>
  <c r="AN8" i="6935" s="1"/>
  <c r="AO8" i="6935" s="1"/>
  <c r="AA7" i="6935"/>
  <c r="AM5" i="6935"/>
  <c r="AN5" i="6935" s="1"/>
  <c r="AO5" i="6935" s="1"/>
  <c r="AM6" i="6935"/>
  <c r="AN6" i="6935" s="1"/>
  <c r="AO6" i="6935" s="1"/>
  <c r="Y4" i="6935"/>
  <c r="Z3" i="6935"/>
  <c r="W32" i="6937"/>
  <c r="AA32" i="6937" s="1"/>
  <c r="Y32" i="6937"/>
  <c r="W29" i="6937"/>
  <c r="Z28" i="6937"/>
  <c r="Y24" i="6937"/>
  <c r="Y22" i="6937"/>
  <c r="Z17" i="6937"/>
  <c r="AA15" i="6937"/>
  <c r="Z13" i="6937"/>
  <c r="Z12" i="6937"/>
  <c r="Y8" i="6937"/>
  <c r="AA7" i="6937"/>
  <c r="Y6" i="6937"/>
  <c r="W5" i="6937"/>
  <c r="AA5" i="6937" s="1"/>
  <c r="AM5" i="6937"/>
  <c r="AN5" i="6937" s="1"/>
  <c r="AO5" i="6937" s="1"/>
  <c r="M44" i="6937"/>
  <c r="AM4" i="6937"/>
  <c r="AN4" i="6937" s="1"/>
  <c r="AO4" i="6937" s="1"/>
  <c r="AJ36" i="6937"/>
  <c r="AA3" i="6937"/>
  <c r="AM3" i="6937"/>
  <c r="AN3" i="6937" s="1"/>
  <c r="AJ33" i="6936"/>
  <c r="Y32" i="6936"/>
  <c r="Z26" i="6936"/>
  <c r="AM24" i="6936"/>
  <c r="AN24" i="6936" s="1"/>
  <c r="AO24" i="6936" s="1"/>
  <c r="Y23" i="6936"/>
  <c r="W22" i="6936"/>
  <c r="AM21" i="6936"/>
  <c r="AN21" i="6936" s="1"/>
  <c r="AO21" i="6936" s="1"/>
  <c r="AM22" i="6936"/>
  <c r="AN22" i="6936" s="1"/>
  <c r="AO22" i="6936" s="1"/>
  <c r="AA21" i="6936"/>
  <c r="W19" i="6936"/>
  <c r="Z17" i="6936"/>
  <c r="AM17" i="6936"/>
  <c r="AN17" i="6936" s="1"/>
  <c r="AO17" i="6936" s="1"/>
  <c r="AJ17" i="6936"/>
  <c r="AM14" i="6936"/>
  <c r="AN14" i="6936" s="1"/>
  <c r="AO14" i="6936" s="1"/>
  <c r="AM13" i="6936"/>
  <c r="AN13" i="6936" s="1"/>
  <c r="AO13" i="6936" s="1"/>
  <c r="L45" i="6936"/>
  <c r="Z10" i="6936"/>
  <c r="M44" i="6936"/>
  <c r="AJ9" i="6936"/>
  <c r="W36" i="6936"/>
  <c r="AA6" i="6936"/>
  <c r="Z6" i="6936"/>
  <c r="AM6" i="6936"/>
  <c r="AN6" i="6936" s="1"/>
  <c r="AO6" i="6936" s="1"/>
  <c r="AM5" i="6936"/>
  <c r="AN5" i="6936" s="1"/>
  <c r="AO5" i="6936" s="1"/>
  <c r="AM3" i="6936"/>
  <c r="AN3" i="6936" s="1"/>
  <c r="AJ36" i="6936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W30" i="6942"/>
  <c r="AA30" i="6942" s="1"/>
  <c r="AM30" i="6942"/>
  <c r="AN30" i="6942" s="1"/>
  <c r="AO30" i="6942" s="1"/>
  <c r="Y29" i="6942"/>
  <c r="W29" i="6942"/>
  <c r="AA29" i="6942"/>
  <c r="AJ29" i="6942"/>
  <c r="AM29" i="6942"/>
  <c r="AN29" i="6942" s="1"/>
  <c r="AO29" i="6942" s="1"/>
  <c r="AA28" i="6942"/>
  <c r="AJ28" i="6942"/>
  <c r="AM28" i="6942"/>
  <c r="AN28" i="6942" s="1"/>
  <c r="AO28" i="6942" s="1"/>
  <c r="AJ27" i="6942"/>
  <c r="AM27" i="6942"/>
  <c r="AN27" i="6942" s="1"/>
  <c r="AO27" i="6942" s="1"/>
  <c r="W26" i="6942"/>
  <c r="AA26" i="6942" s="1"/>
  <c r="AM26" i="6942"/>
  <c r="AN26" i="6942" s="1"/>
  <c r="AO26" i="6942" s="1"/>
  <c r="AA25" i="6942"/>
  <c r="Z25" i="6942"/>
  <c r="AJ25" i="6942"/>
  <c r="AM25" i="6942"/>
  <c r="AN25" i="6942" s="1"/>
  <c r="AO25" i="6942" s="1"/>
  <c r="AJ24" i="6942"/>
  <c r="AM24" i="6942"/>
  <c r="AN24" i="6942" s="1"/>
  <c r="AO24" i="6942" s="1"/>
  <c r="AJ23" i="6942"/>
  <c r="AM23" i="6942"/>
  <c r="AN23" i="6942" s="1"/>
  <c r="AO23" i="6942" s="1"/>
  <c r="AM22" i="6942"/>
  <c r="AN22" i="6942" s="1"/>
  <c r="AO22" i="6942" s="1"/>
  <c r="W21" i="6942"/>
  <c r="AJ21" i="6942"/>
  <c r="AM21" i="6942"/>
  <c r="AN21" i="6942" s="1"/>
  <c r="AO21" i="6942" s="1"/>
  <c r="AJ20" i="6942"/>
  <c r="AM20" i="6942"/>
  <c r="AN20" i="6942" s="1"/>
  <c r="AO20" i="6942" s="1"/>
  <c r="AJ19" i="6942"/>
  <c r="AM19" i="6942"/>
  <c r="AN19" i="6942" s="1"/>
  <c r="AO19" i="6942" s="1"/>
  <c r="AM18" i="6942"/>
  <c r="AN18" i="6942" s="1"/>
  <c r="AO18" i="6942" s="1"/>
  <c r="AJ17" i="6942"/>
  <c r="AM17" i="6942"/>
  <c r="AN17" i="6942" s="1"/>
  <c r="AO17" i="6942" s="1"/>
  <c r="Y16" i="6942"/>
  <c r="AA16" i="6942"/>
  <c r="AJ16" i="6942"/>
  <c r="AM16" i="6942"/>
  <c r="AN16" i="6942" s="1"/>
  <c r="AO16" i="6942" s="1"/>
  <c r="AJ15" i="6942"/>
  <c r="AM15" i="6942"/>
  <c r="AN15" i="6942" s="1"/>
  <c r="AO15" i="6942" s="1"/>
  <c r="AM14" i="6942"/>
  <c r="AN14" i="6942" s="1"/>
  <c r="AO14" i="6942" s="1"/>
  <c r="AJ13" i="6942"/>
  <c r="AM13" i="6942"/>
  <c r="AN13" i="6942" s="1"/>
  <c r="AO13" i="6942" s="1"/>
  <c r="AJ12" i="6942"/>
  <c r="AM12" i="6942"/>
  <c r="AN12" i="6942" s="1"/>
  <c r="AO12" i="6942" s="1"/>
  <c r="AJ11" i="6942"/>
  <c r="AM11" i="6942"/>
  <c r="AN11" i="6942" s="1"/>
  <c r="AO11" i="6942" s="1"/>
  <c r="AM10" i="6942"/>
  <c r="AN10" i="6942" s="1"/>
  <c r="AO10" i="6942" s="1"/>
  <c r="AJ9" i="6942"/>
  <c r="AM9" i="6942"/>
  <c r="AN9" i="6942" s="1"/>
  <c r="AO9" i="6942" s="1"/>
  <c r="Z8" i="6942"/>
  <c r="AA8" i="6942"/>
  <c r="AJ8" i="6942"/>
  <c r="AM8" i="6942"/>
  <c r="AN8" i="6942" s="1"/>
  <c r="AO8" i="6942" s="1"/>
  <c r="Z7" i="6942"/>
  <c r="M44" i="6942"/>
  <c r="AJ7" i="6942"/>
  <c r="AM7" i="6942"/>
  <c r="AN7" i="6942" s="1"/>
  <c r="AO7" i="6942" s="1"/>
  <c r="AM6" i="6942"/>
  <c r="AN6" i="6942" s="1"/>
  <c r="AO6" i="6942" s="1"/>
  <c r="Z6" i="6942"/>
  <c r="AM5" i="6942"/>
  <c r="AN5" i="6942" s="1"/>
  <c r="AO5" i="6942" s="1"/>
  <c r="Z4" i="6942"/>
  <c r="Y4" i="6942"/>
  <c r="AJ4" i="6942"/>
  <c r="AM4" i="6942"/>
  <c r="AN4" i="6942" s="1"/>
  <c r="AO4" i="6942" s="1"/>
  <c r="L44" i="6942"/>
  <c r="AJ3" i="6942"/>
  <c r="AJ36" i="6942" s="1"/>
  <c r="AM3" i="6942"/>
  <c r="AN3" i="6942" s="1"/>
  <c r="T33" i="6937"/>
  <c r="AA33" i="6937" s="1"/>
  <c r="Y33" i="6937"/>
  <c r="R33" i="6935"/>
  <c r="Z31" i="6942"/>
  <c r="R30" i="6936"/>
  <c r="T29" i="6935"/>
  <c r="Y29" i="6935"/>
  <c r="Z29" i="6935"/>
  <c r="Y27" i="6942"/>
  <c r="Y27" i="6936"/>
  <c r="AA27" i="6942"/>
  <c r="Z27" i="6942"/>
  <c r="R26" i="6936"/>
  <c r="Y26" i="6942"/>
  <c r="T25" i="6937"/>
  <c r="AA25" i="6937" s="1"/>
  <c r="Y25" i="6937"/>
  <c r="T25" i="6936"/>
  <c r="AA25" i="6936" s="1"/>
  <c r="Z25" i="6937"/>
  <c r="Y25" i="6935"/>
  <c r="Z24" i="6937"/>
  <c r="AA24" i="6937"/>
  <c r="Y23" i="6942"/>
  <c r="T23" i="6942"/>
  <c r="Z23" i="6942"/>
  <c r="T22" i="6936"/>
  <c r="AA22" i="6936" s="1"/>
  <c r="Y22" i="6936"/>
  <c r="T21" i="6935"/>
  <c r="AA21" i="6935" s="1"/>
  <c r="Y21" i="6935"/>
  <c r="T21" i="6937"/>
  <c r="AA21" i="6937" s="1"/>
  <c r="Y21" i="6937"/>
  <c r="Z21" i="6935"/>
  <c r="Y21" i="6942"/>
  <c r="Y21" i="6936"/>
  <c r="Z21" i="6937"/>
  <c r="Y20" i="6942"/>
  <c r="R19" i="6942"/>
  <c r="Y18" i="6936"/>
  <c r="Z18" i="6936"/>
  <c r="T17" i="6937"/>
  <c r="AA17" i="6937" s="1"/>
  <c r="Y17" i="6935"/>
  <c r="AA16" i="6935"/>
  <c r="T15" i="6942"/>
  <c r="Y15" i="6942"/>
  <c r="Y15" i="6935"/>
  <c r="Z15" i="6942"/>
  <c r="Y14" i="6936"/>
  <c r="Z14" i="6936"/>
  <c r="AA14" i="6936"/>
  <c r="Y14" i="6935"/>
  <c r="R13" i="6937"/>
  <c r="R13" i="6935"/>
  <c r="AA12" i="6935"/>
  <c r="R10" i="6936"/>
  <c r="Z10" i="6937"/>
  <c r="T9" i="6937"/>
  <c r="AA9" i="6937" s="1"/>
  <c r="Y9" i="6937"/>
  <c r="Z9" i="6936"/>
  <c r="R9" i="6935"/>
  <c r="Z8" i="6937"/>
  <c r="AA8" i="6937"/>
  <c r="Y7" i="6936"/>
  <c r="R7" i="6942"/>
  <c r="Y6" i="6942"/>
  <c r="S36" i="6942"/>
  <c r="Y6" i="6935"/>
  <c r="AA6" i="6942"/>
  <c r="T5" i="6935"/>
  <c r="Y5" i="6935"/>
  <c r="R36" i="6937"/>
  <c r="S36" i="6936"/>
  <c r="Z5" i="6935"/>
  <c r="Y5" i="6937"/>
  <c r="B40" i="6931"/>
  <c r="F37" i="6931"/>
  <c r="R3" i="6935"/>
  <c r="Z3" i="6942"/>
  <c r="S36" i="6935"/>
  <c r="AO3" i="6935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AA23" i="6942"/>
  <c r="AA5" i="6942"/>
  <c r="AA19" i="6936"/>
  <c r="AA31" i="6937"/>
  <c r="Z11" i="6942"/>
  <c r="V36" i="6942"/>
  <c r="V36" i="6936"/>
  <c r="W14" i="6937"/>
  <c r="AA14" i="6937" s="1"/>
  <c r="Y14" i="6937"/>
  <c r="L45" i="6937"/>
  <c r="L44" i="6937"/>
  <c r="Z17" i="6935"/>
  <c r="Y5" i="6942"/>
  <c r="AA31" i="6942"/>
  <c r="AA15" i="6942"/>
  <c r="AA11" i="6942"/>
  <c r="AA31" i="6936"/>
  <c r="AA27" i="6936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8" i="6935"/>
  <c r="AA8" i="6936"/>
  <c r="Z25" i="6935"/>
  <c r="AA15" i="6936"/>
  <c r="AA11" i="6936"/>
  <c r="AA7" i="6936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5" l="1"/>
  <c r="AN37" i="6935" s="1"/>
  <c r="AO3" i="6937"/>
  <c r="AN36" i="6937"/>
  <c r="AN37" i="6937" s="1"/>
  <c r="AN36" i="6936"/>
  <c r="AN37" i="6936" s="1"/>
  <c r="AN36" i="6942"/>
  <c r="AN37" i="6942" s="1"/>
  <c r="T33" i="6935"/>
  <c r="AA33" i="6935" s="1"/>
  <c r="Y33" i="6935"/>
  <c r="Y30" i="6936"/>
  <c r="T30" i="6936"/>
  <c r="AA30" i="6936" s="1"/>
  <c r="T26" i="6936"/>
  <c r="AA26" i="6936" s="1"/>
  <c r="Y26" i="6936"/>
  <c r="Z36" i="6936"/>
  <c r="Z36" i="6942"/>
  <c r="T19" i="6942"/>
  <c r="AA19" i="6942" s="1"/>
  <c r="Y19" i="6942"/>
  <c r="T13" i="6935"/>
  <c r="AA13" i="6935" s="1"/>
  <c r="Y13" i="6935"/>
  <c r="T13" i="6937"/>
  <c r="AA13" i="6937" s="1"/>
  <c r="Y13" i="6937"/>
  <c r="Z36" i="6937"/>
  <c r="T10" i="6936"/>
  <c r="Y10" i="6936"/>
  <c r="T9" i="6935"/>
  <c r="AA9" i="6935" s="1"/>
  <c r="Y9" i="6935"/>
  <c r="T7" i="6942"/>
  <c r="Y7" i="6942"/>
  <c r="Y36" i="6942"/>
  <c r="T3" i="6935"/>
  <c r="AA3" i="6935" s="1"/>
  <c r="Y3" i="6935"/>
  <c r="W36" i="6942"/>
  <c r="AA11" i="6937"/>
  <c r="W36" i="6937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Y36" i="6937"/>
  <c r="Y36" i="6936" l="1"/>
  <c r="AA36" i="6937"/>
  <c r="T36" i="6937"/>
  <c r="AA10" i="6936"/>
  <c r="AA36" i="6936" s="1"/>
  <c r="T36" i="6936"/>
  <c r="AA7" i="6942"/>
  <c r="AA36" i="6942" s="1"/>
  <c r="T36" i="6942"/>
  <c r="Y36" i="6935"/>
  <c r="AA18" i="6935"/>
  <c r="AA36" i="6935" s="1"/>
  <c r="T36" i="6935"/>
</calcChain>
</file>

<file path=xl/sharedStrings.xml><?xml version="1.0" encoding="utf-8"?>
<sst xmlns="http://schemas.openxmlformats.org/spreadsheetml/2006/main" count="300" uniqueCount="78">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</sst>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20140101</v>
      </c>
      <c r="B6" s="22">
        <v>52030.1</v>
      </c>
      <c r="C6" s="23">
        <v>59.330145833333297</v>
      </c>
      <c r="D6" s="23">
        <v>25.7084625</v>
      </c>
      <c r="E6" s="24">
        <v>1850.67110736</v>
      </c>
      <c r="F6" s="25">
        <v>3.5569239869999998E-2</v>
      </c>
      <c r="G6" s="21"/>
    </row>
    <row r="7" spans="1:8" x14ac:dyDescent="0.2">
      <c r="A7" s="21">
        <v>20140102</v>
      </c>
      <c r="B7" s="22">
        <v>103428</v>
      </c>
      <c r="C7" s="23">
        <v>58.2049375</v>
      </c>
      <c r="D7" s="23">
        <v>25.453754166666702</v>
      </c>
      <c r="E7" s="24">
        <v>3684.85250292</v>
      </c>
      <c r="F7" s="25">
        <v>3.56272237974E-2</v>
      </c>
      <c r="G7" s="21"/>
    </row>
    <row r="8" spans="1:8" x14ac:dyDescent="0.2">
      <c r="A8" s="21">
        <v>20140103</v>
      </c>
      <c r="B8" s="22">
        <v>124144.81</v>
      </c>
      <c r="C8" s="23">
        <v>57.924700000000001</v>
      </c>
      <c r="D8" s="23">
        <v>25.216537500000001</v>
      </c>
      <c r="E8" s="24">
        <v>4430.5973640000002</v>
      </c>
      <c r="F8" s="25">
        <v>3.5688945546699997E-2</v>
      </c>
      <c r="G8" s="21"/>
    </row>
    <row r="9" spans="1:8" x14ac:dyDescent="0.2">
      <c r="A9" s="21">
        <v>20140104</v>
      </c>
      <c r="B9" s="22">
        <v>124533.53</v>
      </c>
      <c r="C9" s="23">
        <v>59.381362500000002</v>
      </c>
      <c r="D9" s="23">
        <v>25.421424999999999</v>
      </c>
      <c r="E9" s="24">
        <v>4436.8034576399996</v>
      </c>
      <c r="F9" s="25">
        <v>3.56273804946E-2</v>
      </c>
      <c r="G9" s="21"/>
    </row>
    <row r="10" spans="1:8" x14ac:dyDescent="0.2">
      <c r="A10" s="21">
        <v>20140105</v>
      </c>
      <c r="B10" s="22">
        <v>123312.17</v>
      </c>
      <c r="C10" s="23">
        <v>60.509491666666698</v>
      </c>
      <c r="D10" s="23">
        <v>25.629166666666698</v>
      </c>
      <c r="E10" s="24">
        <v>4326.2631453599997</v>
      </c>
      <c r="F10" s="25">
        <v>3.5083829482199999E-2</v>
      </c>
      <c r="G10" s="21"/>
    </row>
    <row r="11" spans="1:8" x14ac:dyDescent="0.2">
      <c r="A11" s="21">
        <v>20140106</v>
      </c>
      <c r="B11" s="22">
        <v>135073.31</v>
      </c>
      <c r="C11" s="23">
        <v>58.566791666666703</v>
      </c>
      <c r="D11" s="23">
        <v>25.2067083333333</v>
      </c>
      <c r="E11" s="24">
        <v>4738.6520596800001</v>
      </c>
      <c r="F11" s="25">
        <v>3.5082075501699998E-2</v>
      </c>
      <c r="G11" s="21"/>
    </row>
    <row r="12" spans="1:8" x14ac:dyDescent="0.2">
      <c r="A12" s="21">
        <v>20140107</v>
      </c>
      <c r="B12" s="22">
        <v>111316.91</v>
      </c>
      <c r="C12" s="23">
        <v>58.704433333333299</v>
      </c>
      <c r="D12" s="23">
        <v>24.992845833333298</v>
      </c>
      <c r="E12" s="24">
        <v>3879.3029860800002</v>
      </c>
      <c r="F12" s="25">
        <v>3.4849179572800003E-2</v>
      </c>
      <c r="G12" s="21"/>
    </row>
    <row r="13" spans="1:8" x14ac:dyDescent="0.2">
      <c r="A13" s="21">
        <v>20140108</v>
      </c>
      <c r="B13" s="22">
        <v>135115.98000000001</v>
      </c>
      <c r="C13" s="23">
        <v>61.525708333333299</v>
      </c>
      <c r="D13" s="23">
        <v>25.4361416666667</v>
      </c>
      <c r="E13" s="24">
        <v>4704.1406859600002</v>
      </c>
      <c r="F13" s="25">
        <v>3.4815576114399997E-2</v>
      </c>
      <c r="G13" s="21"/>
    </row>
    <row r="14" spans="1:8" x14ac:dyDescent="0.2">
      <c r="A14" s="21">
        <v>20140109</v>
      </c>
      <c r="B14" s="22">
        <v>123076.21</v>
      </c>
      <c r="C14" s="23">
        <v>58.890191666666702</v>
      </c>
      <c r="D14" s="23">
        <v>25.719825</v>
      </c>
      <c r="E14" s="24">
        <v>4288.1586598800004</v>
      </c>
      <c r="F14" s="25">
        <v>3.4841490974400001E-2</v>
      </c>
      <c r="G14" s="21"/>
    </row>
    <row r="15" spans="1:8" x14ac:dyDescent="0.2">
      <c r="A15" s="21">
        <v>20140110</v>
      </c>
      <c r="B15" s="22">
        <v>36549.291299999997</v>
      </c>
      <c r="C15" s="23">
        <v>56.179736546107698</v>
      </c>
      <c r="D15" s="23">
        <v>27.434691565377399</v>
      </c>
      <c r="E15" s="24">
        <v>1274.225302998</v>
      </c>
      <c r="F15" s="25">
        <v>3.4863201392300001E-2</v>
      </c>
      <c r="G15" s="21"/>
    </row>
    <row r="16" spans="1:8" x14ac:dyDescent="0.2">
      <c r="A16" s="21">
        <v>20140111</v>
      </c>
      <c r="B16" s="22">
        <v>79917.066399999996</v>
      </c>
      <c r="C16" s="23">
        <v>59.437706356956802</v>
      </c>
      <c r="D16" s="23">
        <v>25.847798211234</v>
      </c>
      <c r="E16" s="24">
        <v>2785.524450678</v>
      </c>
      <c r="F16" s="25">
        <v>3.4855188959500003E-2</v>
      </c>
      <c r="G16" s="21"/>
    </row>
    <row r="17" spans="1:7" x14ac:dyDescent="0.2">
      <c r="A17" s="21">
        <v>20140112</v>
      </c>
      <c r="B17" s="22">
        <v>112741.9351</v>
      </c>
      <c r="C17" s="23">
        <v>58.152076244354198</v>
      </c>
      <c r="D17" s="23">
        <v>25.179621219634999</v>
      </c>
      <c r="E17" s="24">
        <v>3927.3163878671999</v>
      </c>
      <c r="F17" s="25">
        <v>3.4834566089599998E-2</v>
      </c>
      <c r="G17" s="21"/>
    </row>
    <row r="18" spans="1:7" x14ac:dyDescent="0.2">
      <c r="A18" s="21">
        <v>20140113</v>
      </c>
      <c r="B18" s="22">
        <v>137658.25</v>
      </c>
      <c r="C18" s="23">
        <v>57.959735234578503</v>
      </c>
      <c r="D18" s="23">
        <v>25.225277264912901</v>
      </c>
      <c r="E18" s="24">
        <v>4812.5054699712</v>
      </c>
      <c r="F18" s="25">
        <v>3.4959804225099998E-2</v>
      </c>
      <c r="G18" s="21"/>
    </row>
    <row r="19" spans="1:7" x14ac:dyDescent="0.2">
      <c r="A19" s="21">
        <v>20140114</v>
      </c>
      <c r="B19" s="22">
        <v>144317.09520000001</v>
      </c>
      <c r="C19" s="23">
        <v>57.718876679738401</v>
      </c>
      <c r="D19" s="23">
        <v>25.0014652411143</v>
      </c>
      <c r="E19" s="24">
        <v>5050.2576306815999</v>
      </c>
      <c r="F19" s="25">
        <v>3.4994174620599998E-2</v>
      </c>
      <c r="G19" s="21"/>
    </row>
    <row r="20" spans="1:7" x14ac:dyDescent="0.2">
      <c r="A20" s="21">
        <v>20140115</v>
      </c>
      <c r="B20" s="22">
        <v>144205.04639999999</v>
      </c>
      <c r="C20" s="23">
        <v>57.6690150896708</v>
      </c>
      <c r="D20" s="23">
        <v>24.693544467290199</v>
      </c>
      <c r="E20" s="24">
        <v>5053.5353089296004</v>
      </c>
      <c r="F20" s="25">
        <v>3.5044094749500002E-2</v>
      </c>
      <c r="G20" s="21"/>
    </row>
    <row r="21" spans="1:7" x14ac:dyDescent="0.2">
      <c r="A21" s="21">
        <v>20140116</v>
      </c>
      <c r="B21" s="22">
        <v>143689.54639999999</v>
      </c>
      <c r="C21" s="23">
        <v>56.965609709421798</v>
      </c>
      <c r="D21" s="23">
        <v>24.719572861989299</v>
      </c>
      <c r="E21" s="24">
        <v>5036.3358675407999</v>
      </c>
      <c r="F21" s="25">
        <v>3.5050120166600002E-2</v>
      </c>
      <c r="G21" s="21"/>
    </row>
    <row r="22" spans="1:7" x14ac:dyDescent="0.2">
      <c r="A22" s="21">
        <v>20140117</v>
      </c>
      <c r="B22" s="22">
        <v>144195.21679999999</v>
      </c>
      <c r="C22" s="23">
        <v>56.246754487355602</v>
      </c>
      <c r="D22" s="23">
        <v>24.8129683335622</v>
      </c>
      <c r="E22" s="24">
        <v>5023.3349994336004</v>
      </c>
      <c r="F22" s="25">
        <v>3.4837043218399998E-2</v>
      </c>
      <c r="G22" s="21"/>
    </row>
    <row r="23" spans="1:7" x14ac:dyDescent="0.2">
      <c r="A23" s="21">
        <v>20140118</v>
      </c>
      <c r="B23" s="22">
        <v>132924.93849999999</v>
      </c>
      <c r="C23" s="23">
        <v>55.945442517598501</v>
      </c>
      <c r="D23" s="23">
        <v>24.883427381515499</v>
      </c>
      <c r="E23" s="24">
        <v>4640.9302719936004</v>
      </c>
      <c r="F23" s="25">
        <v>3.4913917021000003E-2</v>
      </c>
      <c r="G23" s="21"/>
    </row>
    <row r="24" spans="1:7" x14ac:dyDescent="0.2">
      <c r="A24" s="21">
        <v>20140119</v>
      </c>
      <c r="B24" s="22">
        <v>130316.01609999999</v>
      </c>
      <c r="C24" s="23">
        <v>56.662513573964397</v>
      </c>
      <c r="D24" s="23">
        <v>24.845803022384601</v>
      </c>
      <c r="E24" s="24">
        <v>4549.7695013568</v>
      </c>
      <c r="F24" s="25">
        <v>3.4913356293799998E-2</v>
      </c>
      <c r="G24" s="21"/>
    </row>
    <row r="25" spans="1:7" x14ac:dyDescent="0.2">
      <c r="A25" s="21">
        <v>20140120</v>
      </c>
      <c r="B25" s="22">
        <v>144138.63130000001</v>
      </c>
      <c r="C25" s="23">
        <v>54.1957052548726</v>
      </c>
      <c r="D25" s="23">
        <v>24.768537600835199</v>
      </c>
      <c r="E25" s="24">
        <v>4969.5036036191996</v>
      </c>
      <c r="F25" s="25">
        <v>3.4477249833400003E-2</v>
      </c>
      <c r="G25" s="21"/>
    </row>
    <row r="26" spans="1:7" x14ac:dyDescent="0.2">
      <c r="A26" s="21">
        <v>20140121</v>
      </c>
      <c r="B26" s="22">
        <v>139044.7378</v>
      </c>
      <c r="C26" s="23">
        <v>54.310581684112499</v>
      </c>
      <c r="D26" s="23">
        <v>24.701422055562301</v>
      </c>
      <c r="E26" s="24">
        <v>4757.4565694639996</v>
      </c>
      <c r="F26" s="25">
        <v>3.4215293904500003E-2</v>
      </c>
      <c r="G26" s="21"/>
    </row>
    <row r="27" spans="1:7" x14ac:dyDescent="0.2">
      <c r="A27" s="21">
        <v>20140122</v>
      </c>
      <c r="B27" s="22">
        <v>138578.1128</v>
      </c>
      <c r="C27" s="23">
        <v>53.643459002176897</v>
      </c>
      <c r="D27" s="23">
        <v>24.535867214202899</v>
      </c>
      <c r="E27" s="24">
        <v>4734.7926841872004</v>
      </c>
      <c r="F27" s="25">
        <v>3.4166958899600003E-2</v>
      </c>
      <c r="G27" s="21"/>
    </row>
    <row r="28" spans="1:7" x14ac:dyDescent="0.2">
      <c r="A28" s="21">
        <v>20140123</v>
      </c>
      <c r="B28" s="22">
        <v>142336.72070000001</v>
      </c>
      <c r="C28" s="23">
        <v>53.157820860544803</v>
      </c>
      <c r="D28" s="23">
        <v>24.555438597997</v>
      </c>
      <c r="E28" s="24">
        <v>4883.0847021791997</v>
      </c>
      <c r="F28" s="25">
        <v>3.4306570209399999E-2</v>
      </c>
      <c r="G28" s="21"/>
    </row>
    <row r="29" spans="1:7" x14ac:dyDescent="0.2">
      <c r="A29" s="21">
        <v>20140124</v>
      </c>
      <c r="B29" s="22">
        <v>131017.46580000001</v>
      </c>
      <c r="C29" s="23">
        <v>54.6952622731527</v>
      </c>
      <c r="D29" s="23">
        <v>24.4463681379954</v>
      </c>
      <c r="E29" s="24">
        <v>4496.0397275519999</v>
      </c>
      <c r="F29" s="25">
        <v>3.4316338660700003E-2</v>
      </c>
      <c r="G29" s="21"/>
    </row>
    <row r="30" spans="1:7" x14ac:dyDescent="0.2">
      <c r="A30" s="21">
        <v>20140125</v>
      </c>
      <c r="B30" s="22">
        <v>125950.5811</v>
      </c>
      <c r="C30" s="23">
        <v>57.687897841135701</v>
      </c>
      <c r="D30" s="23">
        <v>24.563102563222198</v>
      </c>
      <c r="E30" s="24">
        <v>4296.7393390079997</v>
      </c>
      <c r="F30" s="25">
        <v>3.41144860391E-2</v>
      </c>
      <c r="G30" s="21"/>
    </row>
    <row r="31" spans="1:7" x14ac:dyDescent="0.2">
      <c r="A31" s="21">
        <v>20140126</v>
      </c>
      <c r="B31" s="22">
        <v>124034.18309999999</v>
      </c>
      <c r="C31" s="23">
        <v>60.745621522267697</v>
      </c>
      <c r="D31" s="23">
        <v>24.6133182048798</v>
      </c>
      <c r="E31" s="24">
        <v>4382.4245791104004</v>
      </c>
      <c r="F31" s="25">
        <v>3.5332393614300003E-2</v>
      </c>
      <c r="G31" s="21"/>
    </row>
    <row r="32" spans="1:7" x14ac:dyDescent="0.2">
      <c r="A32" s="21">
        <v>20140127</v>
      </c>
      <c r="B32" s="22">
        <v>133534.834</v>
      </c>
      <c r="C32" s="23">
        <v>60.295266787211098</v>
      </c>
      <c r="D32" s="23">
        <v>24.5235056082408</v>
      </c>
      <c r="E32" s="24">
        <v>4617.5483672640003</v>
      </c>
      <c r="F32" s="25">
        <v>3.4579354536099997E-2</v>
      </c>
      <c r="G32" s="21"/>
    </row>
    <row r="33" spans="1:7" x14ac:dyDescent="0.2">
      <c r="A33" s="21">
        <v>20140128</v>
      </c>
      <c r="B33" s="22">
        <v>122820.25169999999</v>
      </c>
      <c r="C33" s="23">
        <v>55.252464771270802</v>
      </c>
      <c r="D33" s="23">
        <v>24.453894138336199</v>
      </c>
      <c r="E33" s="24">
        <v>4176.7299086399998</v>
      </c>
      <c r="F33" s="25">
        <v>3.4006850259E-2</v>
      </c>
      <c r="G33" s="21"/>
    </row>
    <row r="34" spans="1:7" x14ac:dyDescent="0.2">
      <c r="A34" s="21">
        <v>20140129</v>
      </c>
      <c r="B34" s="22">
        <v>142780.1826</v>
      </c>
      <c r="C34" s="23">
        <v>54.495670795440702</v>
      </c>
      <c r="D34" s="23">
        <v>24.284569819768301</v>
      </c>
      <c r="E34" s="24">
        <v>4834.3827895056002</v>
      </c>
      <c r="F34" s="25">
        <v>3.3858920060799998E-2</v>
      </c>
      <c r="G34" s="21"/>
    </row>
    <row r="35" spans="1:7" x14ac:dyDescent="0.2">
      <c r="A35" s="21">
        <v>20140130</v>
      </c>
      <c r="B35" s="22">
        <v>139249.06450000001</v>
      </c>
      <c r="C35" s="23">
        <v>57.1653164227804</v>
      </c>
      <c r="D35" s="23">
        <v>24.492806831995601</v>
      </c>
      <c r="E35" s="24">
        <v>4727.8044795599999</v>
      </c>
      <c r="F35" s="25">
        <v>3.39521453744E-2</v>
      </c>
      <c r="G35" s="21"/>
    </row>
    <row r="36" spans="1:7" x14ac:dyDescent="0.2">
      <c r="A36" s="21">
        <v>20140131</v>
      </c>
      <c r="B36" s="22">
        <v>64302.396000000001</v>
      </c>
      <c r="C36" s="23">
        <v>36.780486283478901</v>
      </c>
      <c r="D36" s="23">
        <v>24.535431120130799</v>
      </c>
      <c r="E36" s="24">
        <v>2191.2883440201599</v>
      </c>
      <c r="F36" s="25">
        <v>3.4077864604099999E-2</v>
      </c>
      <c r="G36" s="21"/>
    </row>
    <row r="37" spans="1:7" ht="12.75" customHeight="1" x14ac:dyDescent="0.2">
      <c r="A37" s="34" t="s">
        <v>23</v>
      </c>
      <c r="B37" s="27">
        <f>AVERAGE(B6:B36)</f>
        <v>122139.76076129034</v>
      </c>
      <c r="C37" s="28">
        <f>AVERAGE(C6:C36)</f>
        <v>56.722605885102951</v>
      </c>
      <c r="D37" s="28">
        <f>AVERAGE(D6:D36)</f>
        <v>25.029138649317698</v>
      </c>
      <c r="E37" s="27">
        <f>AVERAGE(E6:E36)</f>
        <v>4243.9023307883926</v>
      </c>
      <c r="F37" s="37">
        <f>E37/B37</f>
        <v>3.4746280034743685E-2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3786332.5836000005</v>
      </c>
      <c r="C38" s="31" t="s">
        <v>25</v>
      </c>
      <c r="D38" s="31" t="s">
        <v>25</v>
      </c>
      <c r="E38" s="32">
        <f>SUM(E6:E36)</f>
        <v>131560.97225444016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-131560.97225444016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 t="s">
        <v>77</v>
      </c>
      <c r="C3" s="54">
        <v>2014</v>
      </c>
      <c r="D3" s="54">
        <v>1</v>
      </c>
      <c r="E3" s="54">
        <v>1</v>
      </c>
      <c r="F3" s="55">
        <v>910625</v>
      </c>
      <c r="G3" s="54"/>
      <c r="H3" s="55"/>
      <c r="I3" s="54"/>
      <c r="J3" s="54"/>
      <c r="K3" s="54"/>
      <c r="L3" s="55"/>
      <c r="M3" s="55"/>
      <c r="N3" s="56"/>
      <c r="O3" s="57">
        <v>582</v>
      </c>
      <c r="P3" s="58">
        <f>F4-F3</f>
        <v>582</v>
      </c>
      <c r="Q3" s="38">
        <v>1</v>
      </c>
      <c r="R3" s="59">
        <f>S3/4.1868</f>
        <v>8495.5669891086272</v>
      </c>
      <c r="S3" s="73">
        <f>'Mérida oeste'!F6*1000000</f>
        <v>35569.239869999998</v>
      </c>
      <c r="T3" s="60">
        <f>R3*0.11237</f>
        <v>954.64686256613641</v>
      </c>
      <c r="U3" s="61"/>
      <c r="V3" s="60">
        <f>O3</f>
        <v>582</v>
      </c>
      <c r="W3" s="62">
        <f>V3*35.31467</f>
        <v>20553.137940000001</v>
      </c>
      <c r="X3" s="61"/>
      <c r="Y3" s="63">
        <f>V3*R3/1000000</f>
        <v>4.9444199876612211</v>
      </c>
      <c r="Z3" s="64">
        <f>S3*V3/1000000</f>
        <v>20.701297604339999</v>
      </c>
      <c r="AA3" s="65">
        <f>W3*T3/1000000</f>
        <v>19.620988650310025</v>
      </c>
      <c r="AE3" s="121" t="str">
        <f>RIGHT(F3,6)</f>
        <v>910625</v>
      </c>
      <c r="AF3" s="133"/>
      <c r="AG3" s="134"/>
      <c r="AH3" s="135"/>
      <c r="AI3" s="136">
        <f t="shared" ref="AI3:AI34" si="0">IFERROR(AE3*1,0)</f>
        <v>910625</v>
      </c>
      <c r="AJ3" s="137">
        <f>(AI3-AH3)</f>
        <v>910625</v>
      </c>
      <c r="AK3" s="122"/>
      <c r="AL3" s="138">
        <f>AH4-AH3</f>
        <v>0</v>
      </c>
      <c r="AM3" s="139">
        <f>AI4-AI3</f>
        <v>582</v>
      </c>
      <c r="AN3" s="140">
        <f>(AM3-AL3)</f>
        <v>582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2014</v>
      </c>
      <c r="D4" s="68">
        <v>1</v>
      </c>
      <c r="E4" s="68">
        <v>2</v>
      </c>
      <c r="F4" s="69">
        <v>911207</v>
      </c>
      <c r="G4" s="68">
        <v>0</v>
      </c>
      <c r="H4" s="69">
        <v>219440</v>
      </c>
      <c r="I4" s="68">
        <v>0</v>
      </c>
      <c r="J4" s="68">
        <v>2</v>
      </c>
      <c r="K4" s="68">
        <v>0</v>
      </c>
      <c r="L4" s="69">
        <v>313.4796</v>
      </c>
      <c r="M4" s="69">
        <v>24.3</v>
      </c>
      <c r="N4" s="70">
        <v>0</v>
      </c>
      <c r="O4" s="71">
        <v>2838</v>
      </c>
      <c r="P4" s="58">
        <f t="shared" ref="P4:P33" si="2">F5-F4</f>
        <v>2838</v>
      </c>
      <c r="Q4" s="38">
        <v>2</v>
      </c>
      <c r="R4" s="72">
        <f t="shared" ref="R4:R33" si="3">S4/4.1868</f>
        <v>8509.4162122384641</v>
      </c>
      <c r="S4" s="73">
        <f>'Mérida oeste'!F7*1000000</f>
        <v>35627.223797400002</v>
      </c>
      <c r="T4" s="74">
        <f>R4*0.11237</f>
        <v>956.20309976923625</v>
      </c>
      <c r="U4" s="61"/>
      <c r="V4" s="74">
        <f t="shared" ref="V4:V33" si="4">O4</f>
        <v>2838</v>
      </c>
      <c r="W4" s="75">
        <f>V4*35.31467</f>
        <v>100223.03346000001</v>
      </c>
      <c r="X4" s="61"/>
      <c r="Y4" s="76">
        <f>V4*R4/1000000</f>
        <v>24.149723210332763</v>
      </c>
      <c r="Z4" s="73">
        <f>S4*V4/1000000</f>
        <v>101.11006113702121</v>
      </c>
      <c r="AA4" s="74">
        <f>W4*T4/1000000</f>
        <v>95.833575262727891</v>
      </c>
      <c r="AE4" s="121" t="str">
        <f t="shared" ref="AE4:AE34" si="5">RIGHT(F4,6)</f>
        <v>911207</v>
      </c>
      <c r="AF4" s="142"/>
      <c r="AG4" s="143"/>
      <c r="AH4" s="144"/>
      <c r="AI4" s="145">
        <f t="shared" si="0"/>
        <v>911207</v>
      </c>
      <c r="AJ4" s="146">
        <f t="shared" ref="AJ4:AJ34" si="6">(AI4-AH4)</f>
        <v>911207</v>
      </c>
      <c r="AK4" s="122"/>
      <c r="AL4" s="138">
        <f t="shared" ref="AL4:AM33" si="7">AH5-AH4</f>
        <v>0</v>
      </c>
      <c r="AM4" s="147">
        <f t="shared" si="7"/>
        <v>2838</v>
      </c>
      <c r="AN4" s="148">
        <f t="shared" ref="AN4:AN33" si="8">(AM4-AL4)</f>
        <v>2838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2014</v>
      </c>
      <c r="D5" s="68">
        <v>1</v>
      </c>
      <c r="E5" s="68">
        <v>3</v>
      </c>
      <c r="F5" s="69">
        <v>914045</v>
      </c>
      <c r="G5" s="68">
        <v>0</v>
      </c>
      <c r="H5" s="69">
        <v>219566</v>
      </c>
      <c r="I5" s="68">
        <v>0</v>
      </c>
      <c r="J5" s="68">
        <v>2</v>
      </c>
      <c r="K5" s="68">
        <v>0</v>
      </c>
      <c r="L5" s="69">
        <v>311.5446</v>
      </c>
      <c r="M5" s="69">
        <v>23.7</v>
      </c>
      <c r="N5" s="70">
        <v>0</v>
      </c>
      <c r="O5" s="71">
        <v>3268</v>
      </c>
      <c r="P5" s="58">
        <f t="shared" si="2"/>
        <v>3268</v>
      </c>
      <c r="Q5" s="38">
        <v>3</v>
      </c>
      <c r="R5" s="72">
        <f t="shared" si="3"/>
        <v>8524.1581987914396</v>
      </c>
      <c r="S5" s="73">
        <f>'Mérida oeste'!F8*1000000</f>
        <v>35688.945546700001</v>
      </c>
      <c r="T5" s="74">
        <f t="shared" ref="T5:T33" si="9">R5*0.11237</f>
        <v>957.85965679819401</v>
      </c>
      <c r="U5" s="61"/>
      <c r="V5" s="74">
        <f t="shared" si="4"/>
        <v>3268</v>
      </c>
      <c r="W5" s="75">
        <f t="shared" ref="W5:W33" si="10">V5*35.31467</f>
        <v>115408.34156</v>
      </c>
      <c r="X5" s="61"/>
      <c r="Y5" s="76">
        <f t="shared" ref="Y5:Y33" si="11">V5*R5/1000000</f>
        <v>27.856948993650427</v>
      </c>
      <c r="Z5" s="73">
        <f t="shared" ref="Z5:Z33" si="12">S5*V5/1000000</f>
        <v>116.63147404661559</v>
      </c>
      <c r="AA5" s="74">
        <f t="shared" ref="AA5:AA33" si="13">W5*T5/1000000</f>
        <v>110.54499443831035</v>
      </c>
      <c r="AE5" s="121" t="str">
        <f t="shared" si="5"/>
        <v>914045</v>
      </c>
      <c r="AF5" s="142"/>
      <c r="AG5" s="143"/>
      <c r="AH5" s="144"/>
      <c r="AI5" s="145">
        <f t="shared" si="0"/>
        <v>914045</v>
      </c>
      <c r="AJ5" s="146">
        <f t="shared" si="6"/>
        <v>914045</v>
      </c>
      <c r="AK5" s="122"/>
      <c r="AL5" s="138">
        <f t="shared" si="7"/>
        <v>0</v>
      </c>
      <c r="AM5" s="147">
        <f t="shared" si="7"/>
        <v>3268</v>
      </c>
      <c r="AN5" s="148">
        <f t="shared" si="8"/>
        <v>3268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2014</v>
      </c>
      <c r="D6" s="68">
        <v>1</v>
      </c>
      <c r="E6" s="68">
        <v>4</v>
      </c>
      <c r="F6" s="69">
        <v>917313</v>
      </c>
      <c r="G6" s="68">
        <v>0</v>
      </c>
      <c r="H6" s="69">
        <v>219711</v>
      </c>
      <c r="I6" s="68">
        <v>0</v>
      </c>
      <c r="J6" s="68">
        <v>2</v>
      </c>
      <c r="K6" s="68">
        <v>0</v>
      </c>
      <c r="L6" s="69">
        <v>310.94099999999997</v>
      </c>
      <c r="M6" s="69">
        <v>21.3</v>
      </c>
      <c r="N6" s="70">
        <v>0</v>
      </c>
      <c r="O6" s="71">
        <v>1657</v>
      </c>
      <c r="P6" s="58">
        <f t="shared" si="2"/>
        <v>1657</v>
      </c>
      <c r="Q6" s="38">
        <v>4</v>
      </c>
      <c r="R6" s="72">
        <f t="shared" si="3"/>
        <v>8509.4536387216976</v>
      </c>
      <c r="S6" s="73">
        <f>'Mérida oeste'!F9*1000000</f>
        <v>35627.380494600002</v>
      </c>
      <c r="T6" s="74">
        <f t="shared" si="9"/>
        <v>956.20730538315718</v>
      </c>
      <c r="U6" s="61"/>
      <c r="V6" s="74">
        <f t="shared" si="4"/>
        <v>1657</v>
      </c>
      <c r="W6" s="75">
        <f t="shared" si="10"/>
        <v>58516.408190000002</v>
      </c>
      <c r="X6" s="61"/>
      <c r="Y6" s="76">
        <f t="shared" si="11"/>
        <v>14.100164679361853</v>
      </c>
      <c r="Z6" s="73">
        <f t="shared" si="12"/>
        <v>59.034569479552204</v>
      </c>
      <c r="AA6" s="74">
        <f t="shared" si="13"/>
        <v>55.953816996060809</v>
      </c>
      <c r="AE6" s="121" t="str">
        <f t="shared" si="5"/>
        <v>917313</v>
      </c>
      <c r="AF6" s="142"/>
      <c r="AG6" s="143"/>
      <c r="AH6" s="144"/>
      <c r="AI6" s="145">
        <f t="shared" si="0"/>
        <v>917313</v>
      </c>
      <c r="AJ6" s="146">
        <f t="shared" si="6"/>
        <v>917313</v>
      </c>
      <c r="AK6" s="122"/>
      <c r="AL6" s="138">
        <f t="shared" si="7"/>
        <v>0</v>
      </c>
      <c r="AM6" s="147">
        <f t="shared" si="7"/>
        <v>1657</v>
      </c>
      <c r="AN6" s="148">
        <f t="shared" si="8"/>
        <v>1657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2014</v>
      </c>
      <c r="D7" s="68">
        <v>1</v>
      </c>
      <c r="E7" s="68">
        <v>5</v>
      </c>
      <c r="F7" s="69">
        <v>918970</v>
      </c>
      <c r="G7" s="68">
        <v>0</v>
      </c>
      <c r="H7" s="69">
        <v>219785</v>
      </c>
      <c r="I7" s="68">
        <v>0</v>
      </c>
      <c r="J7" s="68">
        <v>2</v>
      </c>
      <c r="K7" s="68">
        <v>0</v>
      </c>
      <c r="L7" s="69">
        <v>310.80529999999999</v>
      </c>
      <c r="M7" s="69">
        <v>21.5</v>
      </c>
      <c r="N7" s="70">
        <v>0</v>
      </c>
      <c r="O7" s="71">
        <v>133</v>
      </c>
      <c r="P7" s="58">
        <f t="shared" si="2"/>
        <v>133</v>
      </c>
      <c r="Q7" s="38">
        <v>5</v>
      </c>
      <c r="R7" s="72">
        <f t="shared" si="3"/>
        <v>8379.6287098022367</v>
      </c>
      <c r="S7" s="73">
        <f>'Mérida oeste'!F10*1000000</f>
        <v>35083.829482200003</v>
      </c>
      <c r="T7" s="74">
        <f t="shared" si="9"/>
        <v>941.61887812047735</v>
      </c>
      <c r="U7" s="61"/>
      <c r="V7" s="74">
        <f t="shared" si="4"/>
        <v>133</v>
      </c>
      <c r="W7" s="75">
        <f t="shared" si="10"/>
        <v>4696.8511099999996</v>
      </c>
      <c r="X7" s="61"/>
      <c r="Y7" s="76">
        <f t="shared" si="11"/>
        <v>1.1144906184036973</v>
      </c>
      <c r="Z7" s="73">
        <f t="shared" si="12"/>
        <v>4.6661493211326004</v>
      </c>
      <c r="AA7" s="74">
        <f t="shared" si="13"/>
        <v>4.4226436728971183</v>
      </c>
      <c r="AE7" s="121" t="str">
        <f t="shared" si="5"/>
        <v>918970</v>
      </c>
      <c r="AF7" s="142"/>
      <c r="AG7" s="143"/>
      <c r="AH7" s="144"/>
      <c r="AI7" s="145">
        <f t="shared" si="0"/>
        <v>918970</v>
      </c>
      <c r="AJ7" s="146">
        <f t="shared" si="6"/>
        <v>918970</v>
      </c>
      <c r="AK7" s="122"/>
      <c r="AL7" s="138">
        <f t="shared" si="7"/>
        <v>0</v>
      </c>
      <c r="AM7" s="147">
        <f t="shared" si="7"/>
        <v>133</v>
      </c>
      <c r="AN7" s="148">
        <f t="shared" si="8"/>
        <v>133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2014</v>
      </c>
      <c r="D8" s="68">
        <v>1</v>
      </c>
      <c r="E8" s="68">
        <v>6</v>
      </c>
      <c r="F8" s="69">
        <v>919103</v>
      </c>
      <c r="G8" s="68">
        <v>0</v>
      </c>
      <c r="H8" s="69">
        <v>219791</v>
      </c>
      <c r="I8" s="68">
        <v>0</v>
      </c>
      <c r="J8" s="68">
        <v>2</v>
      </c>
      <c r="K8" s="68">
        <v>0</v>
      </c>
      <c r="L8" s="69">
        <v>310.8245</v>
      </c>
      <c r="M8" s="69">
        <v>23</v>
      </c>
      <c r="N8" s="70">
        <v>0</v>
      </c>
      <c r="O8" s="71">
        <v>3502</v>
      </c>
      <c r="P8" s="58">
        <f t="shared" si="2"/>
        <v>3502</v>
      </c>
      <c r="Q8" s="38">
        <v>6</v>
      </c>
      <c r="R8" s="72">
        <f t="shared" si="3"/>
        <v>8379.2097787570456</v>
      </c>
      <c r="S8" s="73">
        <f>'Mérida oeste'!F11*1000000</f>
        <v>35082.075501699997</v>
      </c>
      <c r="T8" s="74">
        <f t="shared" si="9"/>
        <v>941.57180283892922</v>
      </c>
      <c r="U8" s="61"/>
      <c r="V8" s="74">
        <f t="shared" si="4"/>
        <v>3502</v>
      </c>
      <c r="W8" s="75">
        <f t="shared" si="10"/>
        <v>123671.97434</v>
      </c>
      <c r="X8" s="61"/>
      <c r="Y8" s="76">
        <f t="shared" si="11"/>
        <v>29.343992645207173</v>
      </c>
      <c r="Z8" s="73">
        <f t="shared" si="12"/>
        <v>122.85742840695339</v>
      </c>
      <c r="AA8" s="74">
        <f t="shared" si="13"/>
        <v>116.44604383996359</v>
      </c>
      <c r="AE8" s="121" t="str">
        <f t="shared" si="5"/>
        <v>919103</v>
      </c>
      <c r="AF8" s="142"/>
      <c r="AG8" s="143"/>
      <c r="AH8" s="144"/>
      <c r="AI8" s="145">
        <f t="shared" si="0"/>
        <v>919103</v>
      </c>
      <c r="AJ8" s="146">
        <f t="shared" si="6"/>
        <v>919103</v>
      </c>
      <c r="AK8" s="122"/>
      <c r="AL8" s="138">
        <f t="shared" si="7"/>
        <v>0</v>
      </c>
      <c r="AM8" s="147">
        <f t="shared" si="7"/>
        <v>3502</v>
      </c>
      <c r="AN8" s="148">
        <f t="shared" si="8"/>
        <v>3502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2014</v>
      </c>
      <c r="D9" s="68">
        <v>1</v>
      </c>
      <c r="E9" s="68">
        <v>7</v>
      </c>
      <c r="F9" s="69">
        <v>922605</v>
      </c>
      <c r="G9" s="68">
        <v>0</v>
      </c>
      <c r="H9" s="69">
        <v>219946</v>
      </c>
      <c r="I9" s="68">
        <v>0</v>
      </c>
      <c r="J9" s="68">
        <v>2</v>
      </c>
      <c r="K9" s="68">
        <v>0</v>
      </c>
      <c r="L9" s="69">
        <v>309.86099999999999</v>
      </c>
      <c r="M9" s="69">
        <v>22</v>
      </c>
      <c r="N9" s="70">
        <v>0</v>
      </c>
      <c r="O9" s="71">
        <v>3530</v>
      </c>
      <c r="P9" s="58">
        <f t="shared" si="2"/>
        <v>3530</v>
      </c>
      <c r="Q9" s="38">
        <v>7</v>
      </c>
      <c r="R9" s="72">
        <f t="shared" si="3"/>
        <v>8323.5835417980325</v>
      </c>
      <c r="S9" s="73">
        <f>'Mérida oeste'!F12*1000000</f>
        <v>34849.1795728</v>
      </c>
      <c r="T9" s="74">
        <f t="shared" si="9"/>
        <v>935.32108259184486</v>
      </c>
      <c r="U9" s="61"/>
      <c r="V9" s="74">
        <f t="shared" si="4"/>
        <v>3530</v>
      </c>
      <c r="W9" s="75">
        <f t="shared" si="10"/>
        <v>124660.78509999999</v>
      </c>
      <c r="X9" s="61"/>
      <c r="Y9" s="76">
        <f t="shared" si="11"/>
        <v>29.382249902547056</v>
      </c>
      <c r="Z9" s="73">
        <f t="shared" si="12"/>
        <v>123.017603891984</v>
      </c>
      <c r="AA9" s="74">
        <f t="shared" si="13"/>
        <v>116.59786047648132</v>
      </c>
      <c r="AE9" s="121" t="str">
        <f t="shared" si="5"/>
        <v>922605</v>
      </c>
      <c r="AF9" s="142"/>
      <c r="AG9" s="143"/>
      <c r="AH9" s="144"/>
      <c r="AI9" s="145">
        <f t="shared" si="0"/>
        <v>922605</v>
      </c>
      <c r="AJ9" s="146">
        <f t="shared" si="6"/>
        <v>922605</v>
      </c>
      <c r="AK9" s="122"/>
      <c r="AL9" s="138">
        <f t="shared" si="7"/>
        <v>0</v>
      </c>
      <c r="AM9" s="147">
        <f t="shared" si="7"/>
        <v>3530</v>
      </c>
      <c r="AN9" s="148">
        <f t="shared" si="8"/>
        <v>3530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2014</v>
      </c>
      <c r="D10" s="68">
        <v>1</v>
      </c>
      <c r="E10" s="68">
        <v>8</v>
      </c>
      <c r="F10" s="69">
        <v>926135</v>
      </c>
      <c r="G10" s="68">
        <v>0</v>
      </c>
      <c r="H10" s="69">
        <v>220102</v>
      </c>
      <c r="I10" s="68">
        <v>0</v>
      </c>
      <c r="J10" s="68">
        <v>2</v>
      </c>
      <c r="K10" s="68">
        <v>0</v>
      </c>
      <c r="L10" s="69">
        <v>310.82</v>
      </c>
      <c r="M10" s="69">
        <v>20.2</v>
      </c>
      <c r="N10" s="70">
        <v>0</v>
      </c>
      <c r="O10" s="71">
        <v>2288</v>
      </c>
      <c r="P10" s="58">
        <f t="shared" si="2"/>
        <v>2288</v>
      </c>
      <c r="Q10" s="38">
        <v>8</v>
      </c>
      <c r="R10" s="72">
        <f t="shared" si="3"/>
        <v>8315.5574936466983</v>
      </c>
      <c r="S10" s="73">
        <f>'Mérida oeste'!F13*1000000</f>
        <v>34815.576114399999</v>
      </c>
      <c r="T10" s="74">
        <f t="shared" si="9"/>
        <v>934.4191955610795</v>
      </c>
      <c r="U10" s="61"/>
      <c r="V10" s="74">
        <f t="shared" si="4"/>
        <v>2288</v>
      </c>
      <c r="W10" s="75">
        <f t="shared" si="10"/>
        <v>80799.964959999998</v>
      </c>
      <c r="X10" s="61"/>
      <c r="Y10" s="76">
        <f t="shared" si="11"/>
        <v>19.025995545463644</v>
      </c>
      <c r="Z10" s="73">
        <f t="shared" si="12"/>
        <v>79.658038149747199</v>
      </c>
      <c r="AA10" s="74">
        <f t="shared" si="13"/>
        <v>75.501038259286616</v>
      </c>
      <c r="AE10" s="121" t="str">
        <f t="shared" si="5"/>
        <v>926135</v>
      </c>
      <c r="AF10" s="142"/>
      <c r="AG10" s="143"/>
      <c r="AH10" s="144"/>
      <c r="AI10" s="145">
        <f t="shared" si="0"/>
        <v>926135</v>
      </c>
      <c r="AJ10" s="146">
        <f t="shared" si="6"/>
        <v>926135</v>
      </c>
      <c r="AK10" s="122"/>
      <c r="AL10" s="138">
        <f t="shared" si="7"/>
        <v>0</v>
      </c>
      <c r="AM10" s="147">
        <f t="shared" si="7"/>
        <v>2288</v>
      </c>
      <c r="AN10" s="148">
        <f t="shared" si="8"/>
        <v>2288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2014</v>
      </c>
      <c r="D11" s="68">
        <v>1</v>
      </c>
      <c r="E11" s="68">
        <v>9</v>
      </c>
      <c r="F11" s="69">
        <v>928423</v>
      </c>
      <c r="G11" s="68">
        <v>0</v>
      </c>
      <c r="H11" s="69">
        <v>220203</v>
      </c>
      <c r="I11" s="68">
        <v>0</v>
      </c>
      <c r="J11" s="68">
        <v>2</v>
      </c>
      <c r="K11" s="68">
        <v>0</v>
      </c>
      <c r="L11" s="69">
        <v>310.90550000000002</v>
      </c>
      <c r="M11" s="69">
        <v>21.6</v>
      </c>
      <c r="N11" s="70">
        <v>0</v>
      </c>
      <c r="O11" s="71">
        <v>2120</v>
      </c>
      <c r="P11" s="58">
        <f t="shared" si="2"/>
        <v>2120</v>
      </c>
      <c r="Q11" s="38">
        <v>9</v>
      </c>
      <c r="R11" s="77">
        <f t="shared" si="3"/>
        <v>8321.7471516193764</v>
      </c>
      <c r="S11" s="73">
        <f>'Mérida oeste'!F14*1000000</f>
        <v>34841.490974400003</v>
      </c>
      <c r="T11" s="74">
        <f t="shared" si="9"/>
        <v>935.11472742746935</v>
      </c>
      <c r="V11" s="78">
        <f t="shared" si="4"/>
        <v>2120</v>
      </c>
      <c r="W11" s="79">
        <f t="shared" si="10"/>
        <v>74867.100399999996</v>
      </c>
      <c r="Y11" s="76">
        <f t="shared" si="11"/>
        <v>17.642103961433079</v>
      </c>
      <c r="Z11" s="73">
        <f t="shared" si="12"/>
        <v>73.863960865728004</v>
      </c>
      <c r="AA11" s="74">
        <f t="shared" si="13"/>
        <v>70.009328183830974</v>
      </c>
      <c r="AE11" s="121" t="str">
        <f t="shared" si="5"/>
        <v>928423</v>
      </c>
      <c r="AF11" s="142"/>
      <c r="AG11" s="143"/>
      <c r="AH11" s="144"/>
      <c r="AI11" s="145">
        <f t="shared" si="0"/>
        <v>928423</v>
      </c>
      <c r="AJ11" s="146">
        <f t="shared" si="6"/>
        <v>928423</v>
      </c>
      <c r="AK11" s="122"/>
      <c r="AL11" s="138">
        <f t="shared" si="7"/>
        <v>0</v>
      </c>
      <c r="AM11" s="147">
        <f t="shared" si="7"/>
        <v>2120</v>
      </c>
      <c r="AN11" s="148">
        <f t="shared" si="8"/>
        <v>2120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2014</v>
      </c>
      <c r="D12" s="68">
        <v>1</v>
      </c>
      <c r="E12" s="68">
        <v>10</v>
      </c>
      <c r="F12" s="69">
        <v>930543</v>
      </c>
      <c r="G12" s="68">
        <v>0</v>
      </c>
      <c r="H12" s="69">
        <v>220297</v>
      </c>
      <c r="I12" s="68">
        <v>0</v>
      </c>
      <c r="J12" s="68">
        <v>2</v>
      </c>
      <c r="K12" s="68">
        <v>0</v>
      </c>
      <c r="L12" s="69">
        <v>311.86360000000002</v>
      </c>
      <c r="M12" s="69">
        <v>23.2</v>
      </c>
      <c r="N12" s="70">
        <v>0</v>
      </c>
      <c r="O12" s="71">
        <v>140</v>
      </c>
      <c r="P12" s="58">
        <f t="shared" si="2"/>
        <v>140</v>
      </c>
      <c r="Q12" s="38">
        <v>10</v>
      </c>
      <c r="R12" s="77">
        <f t="shared" si="3"/>
        <v>8326.9325958488589</v>
      </c>
      <c r="S12" s="73">
        <f>'Mérida oeste'!F15*1000000</f>
        <v>34863.201392300005</v>
      </c>
      <c r="T12" s="74">
        <f t="shared" si="9"/>
        <v>935.69741579553624</v>
      </c>
      <c r="V12" s="78">
        <f t="shared" si="4"/>
        <v>140</v>
      </c>
      <c r="W12" s="79">
        <f t="shared" si="10"/>
        <v>4944.0537999999997</v>
      </c>
      <c r="Y12" s="76">
        <f t="shared" si="11"/>
        <v>1.1657705634188402</v>
      </c>
      <c r="Z12" s="73">
        <f t="shared" si="12"/>
        <v>4.8808481949220015</v>
      </c>
      <c r="AA12" s="74">
        <f t="shared" si="13"/>
        <v>4.6261383642141007</v>
      </c>
      <c r="AE12" s="121" t="str">
        <f t="shared" si="5"/>
        <v>930543</v>
      </c>
      <c r="AF12" s="142"/>
      <c r="AG12" s="143"/>
      <c r="AH12" s="144"/>
      <c r="AI12" s="145">
        <f t="shared" si="0"/>
        <v>930543</v>
      </c>
      <c r="AJ12" s="146">
        <f t="shared" si="6"/>
        <v>930543</v>
      </c>
      <c r="AK12" s="122"/>
      <c r="AL12" s="138">
        <f t="shared" si="7"/>
        <v>0</v>
      </c>
      <c r="AM12" s="147">
        <f t="shared" si="7"/>
        <v>140</v>
      </c>
      <c r="AN12" s="148">
        <f t="shared" si="8"/>
        <v>140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2014</v>
      </c>
      <c r="D13" s="68">
        <v>1</v>
      </c>
      <c r="E13" s="68">
        <v>11</v>
      </c>
      <c r="F13" s="69">
        <v>930683</v>
      </c>
      <c r="G13" s="68">
        <v>0</v>
      </c>
      <c r="H13" s="69">
        <v>220303</v>
      </c>
      <c r="I13" s="68">
        <v>0</v>
      </c>
      <c r="J13" s="68">
        <v>2</v>
      </c>
      <c r="K13" s="68">
        <v>0</v>
      </c>
      <c r="L13" s="69">
        <v>105.2367</v>
      </c>
      <c r="M13" s="69">
        <v>23</v>
      </c>
      <c r="N13" s="70">
        <v>0</v>
      </c>
      <c r="O13" s="71">
        <v>0</v>
      </c>
      <c r="P13" s="58">
        <f t="shared" si="2"/>
        <v>0</v>
      </c>
      <c r="Q13" s="38">
        <v>11</v>
      </c>
      <c r="R13" s="77">
        <f t="shared" si="3"/>
        <v>8325.0188591525766</v>
      </c>
      <c r="S13" s="73">
        <f>'Mérida oeste'!F16*1000000</f>
        <v>34855.188959500003</v>
      </c>
      <c r="T13" s="74">
        <f t="shared" si="9"/>
        <v>935.48236920297506</v>
      </c>
      <c r="V13" s="78">
        <f t="shared" si="4"/>
        <v>0</v>
      </c>
      <c r="W13" s="79">
        <f t="shared" si="10"/>
        <v>0</v>
      </c>
      <c r="Y13" s="76">
        <f t="shared" si="11"/>
        <v>0</v>
      </c>
      <c r="Z13" s="73">
        <f t="shared" si="12"/>
        <v>0</v>
      </c>
      <c r="AA13" s="74">
        <f t="shared" si="13"/>
        <v>0</v>
      </c>
      <c r="AE13" s="121" t="str">
        <f t="shared" si="5"/>
        <v>930683</v>
      </c>
      <c r="AF13" s="142"/>
      <c r="AG13" s="143"/>
      <c r="AH13" s="144"/>
      <c r="AI13" s="145">
        <f t="shared" si="0"/>
        <v>930683</v>
      </c>
      <c r="AJ13" s="146">
        <f t="shared" si="6"/>
        <v>930683</v>
      </c>
      <c r="AK13" s="122"/>
      <c r="AL13" s="138">
        <f t="shared" si="7"/>
        <v>0</v>
      </c>
      <c r="AM13" s="147">
        <f t="shared" si="7"/>
        <v>0</v>
      </c>
      <c r="AN13" s="148">
        <f t="shared" si="8"/>
        <v>0</v>
      </c>
      <c r="AO13" s="149" t="str">
        <f t="shared" si="1"/>
        <v/>
      </c>
      <c r="AP13" s="122"/>
    </row>
    <row r="14" spans="1:42" x14ac:dyDescent="0.2">
      <c r="A14" s="66">
        <v>225</v>
      </c>
      <c r="B14" s="67">
        <v>0.375</v>
      </c>
      <c r="C14" s="68">
        <v>2014</v>
      </c>
      <c r="D14" s="68">
        <v>1</v>
      </c>
      <c r="E14" s="68">
        <v>12</v>
      </c>
      <c r="F14" s="69">
        <v>930683</v>
      </c>
      <c r="G14" s="68">
        <v>0</v>
      </c>
      <c r="H14" s="69">
        <v>220303</v>
      </c>
      <c r="I14" s="68">
        <v>0</v>
      </c>
      <c r="J14" s="68">
        <v>2</v>
      </c>
      <c r="K14" s="68">
        <v>0</v>
      </c>
      <c r="L14" s="69">
        <v>295.37169999999998</v>
      </c>
      <c r="M14" s="69">
        <v>24.3</v>
      </c>
      <c r="N14" s="70">
        <v>0</v>
      </c>
      <c r="O14" s="71">
        <v>0</v>
      </c>
      <c r="P14" s="58">
        <f t="shared" si="2"/>
        <v>0</v>
      </c>
      <c r="Q14" s="38">
        <v>12</v>
      </c>
      <c r="R14" s="77">
        <f t="shared" si="3"/>
        <v>8320.0931713002774</v>
      </c>
      <c r="S14" s="73">
        <f>'Mérida oeste'!F17*1000000</f>
        <v>34834.566089599997</v>
      </c>
      <c r="T14" s="74">
        <f t="shared" si="9"/>
        <v>934.92886965901221</v>
      </c>
      <c r="V14" s="78">
        <f t="shared" si="4"/>
        <v>0</v>
      </c>
      <c r="W14" s="79">
        <f t="shared" si="10"/>
        <v>0</v>
      </c>
      <c r="Y14" s="76">
        <f t="shared" si="11"/>
        <v>0</v>
      </c>
      <c r="Z14" s="73">
        <f t="shared" si="12"/>
        <v>0</v>
      </c>
      <c r="AA14" s="74">
        <f t="shared" si="13"/>
        <v>0</v>
      </c>
      <c r="AE14" s="121" t="str">
        <f t="shared" si="5"/>
        <v>930683</v>
      </c>
      <c r="AF14" s="142"/>
      <c r="AG14" s="143"/>
      <c r="AH14" s="144"/>
      <c r="AI14" s="145">
        <f t="shared" si="0"/>
        <v>930683</v>
      </c>
      <c r="AJ14" s="146">
        <f t="shared" si="6"/>
        <v>930683</v>
      </c>
      <c r="AK14" s="122"/>
      <c r="AL14" s="138">
        <f t="shared" si="7"/>
        <v>0</v>
      </c>
      <c r="AM14" s="147">
        <f t="shared" si="7"/>
        <v>0</v>
      </c>
      <c r="AN14" s="148">
        <f t="shared" si="8"/>
        <v>0</v>
      </c>
      <c r="AO14" s="149" t="str">
        <f t="shared" si="1"/>
        <v/>
      </c>
      <c r="AP14" s="122"/>
    </row>
    <row r="15" spans="1:42" x14ac:dyDescent="0.2">
      <c r="A15" s="66">
        <v>225</v>
      </c>
      <c r="B15" s="67">
        <v>0.375</v>
      </c>
      <c r="C15" s="68">
        <v>2014</v>
      </c>
      <c r="D15" s="68">
        <v>1</v>
      </c>
      <c r="E15" s="68">
        <v>13</v>
      </c>
      <c r="F15" s="69">
        <v>930683</v>
      </c>
      <c r="G15" s="68">
        <v>0</v>
      </c>
      <c r="H15" s="69">
        <v>220303</v>
      </c>
      <c r="I15" s="68">
        <v>0</v>
      </c>
      <c r="J15" s="68">
        <v>2</v>
      </c>
      <c r="K15" s="68">
        <v>0</v>
      </c>
      <c r="L15" s="69">
        <v>311.46980000000002</v>
      </c>
      <c r="M15" s="69">
        <v>24.3</v>
      </c>
      <c r="N15" s="70">
        <v>0</v>
      </c>
      <c r="O15" s="71">
        <v>1714</v>
      </c>
      <c r="P15" s="58">
        <f t="shared" si="2"/>
        <v>1714</v>
      </c>
      <c r="Q15" s="38">
        <v>13</v>
      </c>
      <c r="R15" s="77">
        <f t="shared" si="3"/>
        <v>8350.0057860657307</v>
      </c>
      <c r="S15" s="73">
        <f>'Mérida oeste'!F18*1000000</f>
        <v>34959.804225100001</v>
      </c>
      <c r="T15" s="74">
        <f t="shared" si="9"/>
        <v>938.29015018020618</v>
      </c>
      <c r="V15" s="78">
        <f t="shared" si="4"/>
        <v>1714</v>
      </c>
      <c r="W15" s="79">
        <f t="shared" si="10"/>
        <v>60529.344380000002</v>
      </c>
      <c r="Y15" s="76">
        <f t="shared" si="11"/>
        <v>14.311909917316662</v>
      </c>
      <c r="Z15" s="73">
        <f t="shared" si="12"/>
        <v>59.921104441821406</v>
      </c>
      <c r="AA15" s="74">
        <f t="shared" si="13"/>
        <v>56.794087628619621</v>
      </c>
      <c r="AE15" s="121" t="str">
        <f t="shared" si="5"/>
        <v>930683</v>
      </c>
      <c r="AF15" s="142"/>
      <c r="AG15" s="143"/>
      <c r="AH15" s="144"/>
      <c r="AI15" s="145">
        <f t="shared" si="0"/>
        <v>930683</v>
      </c>
      <c r="AJ15" s="146">
        <f t="shared" si="6"/>
        <v>930683</v>
      </c>
      <c r="AK15" s="122"/>
      <c r="AL15" s="138">
        <f t="shared" si="7"/>
        <v>0</v>
      </c>
      <c r="AM15" s="147">
        <f t="shared" si="7"/>
        <v>1714</v>
      </c>
      <c r="AN15" s="148">
        <f t="shared" si="8"/>
        <v>1714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2014</v>
      </c>
      <c r="D16" s="68">
        <v>1</v>
      </c>
      <c r="E16" s="68">
        <v>14</v>
      </c>
      <c r="F16" s="69">
        <v>932397</v>
      </c>
      <c r="G16" s="68">
        <v>0</v>
      </c>
      <c r="H16" s="69">
        <v>220380</v>
      </c>
      <c r="I16" s="68">
        <v>0</v>
      </c>
      <c r="J16" s="68">
        <v>2</v>
      </c>
      <c r="K16" s="68">
        <v>0</v>
      </c>
      <c r="L16" s="69">
        <v>310.44080000000002</v>
      </c>
      <c r="M16" s="69">
        <v>24.5</v>
      </c>
      <c r="N16" s="70">
        <v>0</v>
      </c>
      <c r="O16" s="71">
        <v>2635</v>
      </c>
      <c r="P16" s="58">
        <f t="shared" si="2"/>
        <v>2635</v>
      </c>
      <c r="Q16" s="38">
        <v>14</v>
      </c>
      <c r="R16" s="77">
        <f t="shared" si="3"/>
        <v>8358.2150139963687</v>
      </c>
      <c r="S16" s="73">
        <f>'Mérida oeste'!F19*1000000</f>
        <v>34994.174620599995</v>
      </c>
      <c r="T16" s="74">
        <f t="shared" si="9"/>
        <v>939.21262112277191</v>
      </c>
      <c r="V16" s="78">
        <f t="shared" si="4"/>
        <v>2635</v>
      </c>
      <c r="W16" s="79">
        <f t="shared" si="10"/>
        <v>93054.155450000006</v>
      </c>
      <c r="Y16" s="76">
        <f t="shared" si="11"/>
        <v>22.023896561880431</v>
      </c>
      <c r="Z16" s="73">
        <f t="shared" si="12"/>
        <v>92.209650125280987</v>
      </c>
      <c r="AA16" s="74">
        <f t="shared" si="13"/>
        <v>87.397637246560379</v>
      </c>
      <c r="AE16" s="121" t="str">
        <f t="shared" si="5"/>
        <v>932397</v>
      </c>
      <c r="AF16" s="142"/>
      <c r="AG16" s="143"/>
      <c r="AH16" s="144"/>
      <c r="AI16" s="145">
        <f t="shared" si="0"/>
        <v>932397</v>
      </c>
      <c r="AJ16" s="146">
        <f t="shared" si="6"/>
        <v>932397</v>
      </c>
      <c r="AK16" s="122"/>
      <c r="AL16" s="138">
        <f t="shared" si="7"/>
        <v>0</v>
      </c>
      <c r="AM16" s="147">
        <f t="shared" si="7"/>
        <v>2635</v>
      </c>
      <c r="AN16" s="148">
        <f t="shared" si="8"/>
        <v>2635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2014</v>
      </c>
      <c r="D17" s="68">
        <v>1</v>
      </c>
      <c r="E17" s="68">
        <v>15</v>
      </c>
      <c r="F17" s="69">
        <v>935032</v>
      </c>
      <c r="G17" s="68">
        <v>0</v>
      </c>
      <c r="H17" s="69">
        <v>220497</v>
      </c>
      <c r="I17" s="68">
        <v>0</v>
      </c>
      <c r="J17" s="68">
        <v>2</v>
      </c>
      <c r="K17" s="68">
        <v>0</v>
      </c>
      <c r="L17" s="69">
        <v>310.43029999999999</v>
      </c>
      <c r="M17" s="69">
        <v>22.4</v>
      </c>
      <c r="N17" s="70">
        <v>0</v>
      </c>
      <c r="O17" s="71">
        <v>2733</v>
      </c>
      <c r="P17" s="58">
        <f t="shared" si="2"/>
        <v>2733</v>
      </c>
      <c r="Q17" s="38">
        <v>15</v>
      </c>
      <c r="R17" s="77">
        <f t="shared" si="3"/>
        <v>8370.1382319432505</v>
      </c>
      <c r="S17" s="73">
        <f>'Mérida oeste'!F20*1000000</f>
        <v>35044.0947495</v>
      </c>
      <c r="T17" s="74">
        <f t="shared" si="9"/>
        <v>940.55243312346306</v>
      </c>
      <c r="V17" s="78">
        <f t="shared" si="4"/>
        <v>2733</v>
      </c>
      <c r="W17" s="79">
        <f t="shared" si="10"/>
        <v>96514.993109999996</v>
      </c>
      <c r="Y17" s="76">
        <f t="shared" si="11"/>
        <v>22.875587787900901</v>
      </c>
      <c r="Z17" s="73">
        <f t="shared" si="12"/>
        <v>95.775510950383506</v>
      </c>
      <c r="AA17" s="74">
        <f t="shared" si="13"/>
        <v>90.77741160250477</v>
      </c>
      <c r="AE17" s="121" t="str">
        <f t="shared" si="5"/>
        <v>935032</v>
      </c>
      <c r="AF17" s="142"/>
      <c r="AG17" s="143"/>
      <c r="AH17" s="144"/>
      <c r="AI17" s="145">
        <f t="shared" si="0"/>
        <v>935032</v>
      </c>
      <c r="AJ17" s="146">
        <f t="shared" si="6"/>
        <v>935032</v>
      </c>
      <c r="AK17" s="122"/>
      <c r="AL17" s="138">
        <f t="shared" si="7"/>
        <v>0</v>
      </c>
      <c r="AM17" s="147">
        <f t="shared" si="7"/>
        <v>2733</v>
      </c>
      <c r="AN17" s="148">
        <f t="shared" si="8"/>
        <v>2733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2014</v>
      </c>
      <c r="D18" s="68">
        <v>1</v>
      </c>
      <c r="E18" s="68">
        <v>16</v>
      </c>
      <c r="F18" s="69">
        <v>937765</v>
      </c>
      <c r="G18" s="68">
        <v>0</v>
      </c>
      <c r="H18" s="69">
        <v>220617</v>
      </c>
      <c r="I18" s="68">
        <v>0</v>
      </c>
      <c r="J18" s="68">
        <v>2</v>
      </c>
      <c r="K18" s="68">
        <v>0</v>
      </c>
      <c r="L18" s="69">
        <v>310.8467</v>
      </c>
      <c r="M18" s="69">
        <v>19.7</v>
      </c>
      <c r="N18" s="70">
        <v>0</v>
      </c>
      <c r="O18" s="71">
        <v>2697</v>
      </c>
      <c r="P18" s="58">
        <f t="shared" si="2"/>
        <v>2697</v>
      </c>
      <c r="Q18" s="38">
        <v>16</v>
      </c>
      <c r="R18" s="77">
        <f t="shared" si="3"/>
        <v>8371.5773780930558</v>
      </c>
      <c r="S18" s="73">
        <f>'Mérida oeste'!F21*1000000</f>
        <v>35050.120166600005</v>
      </c>
      <c r="T18" s="74">
        <f t="shared" si="9"/>
        <v>940.71414997631666</v>
      </c>
      <c r="V18" s="78">
        <f t="shared" si="4"/>
        <v>2697</v>
      </c>
      <c r="W18" s="79">
        <f t="shared" si="10"/>
        <v>95243.664990000005</v>
      </c>
      <c r="Y18" s="76">
        <f t="shared" si="11"/>
        <v>22.578144188716969</v>
      </c>
      <c r="Z18" s="73">
        <f t="shared" si="12"/>
        <v>94.530174089320212</v>
      </c>
      <c r="AA18" s="74">
        <f t="shared" si="13"/>
        <v>89.597063351696917</v>
      </c>
      <c r="AE18" s="121" t="str">
        <f t="shared" si="5"/>
        <v>937765</v>
      </c>
      <c r="AF18" s="142"/>
      <c r="AG18" s="143"/>
      <c r="AH18" s="144"/>
      <c r="AI18" s="145">
        <f t="shared" si="0"/>
        <v>937765</v>
      </c>
      <c r="AJ18" s="146">
        <f t="shared" si="6"/>
        <v>937765</v>
      </c>
      <c r="AK18" s="122"/>
      <c r="AL18" s="138">
        <f t="shared" si="7"/>
        <v>0</v>
      </c>
      <c r="AM18" s="147">
        <f t="shared" si="7"/>
        <v>2697</v>
      </c>
      <c r="AN18" s="148">
        <f t="shared" si="8"/>
        <v>2697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2014</v>
      </c>
      <c r="D19" s="68">
        <v>1</v>
      </c>
      <c r="E19" s="68">
        <v>17</v>
      </c>
      <c r="F19" s="69">
        <v>940462</v>
      </c>
      <c r="G19" s="68">
        <v>0</v>
      </c>
      <c r="H19" s="69">
        <v>220735</v>
      </c>
      <c r="I19" s="68">
        <v>0</v>
      </c>
      <c r="J19" s="68">
        <v>2</v>
      </c>
      <c r="K19" s="68">
        <v>0</v>
      </c>
      <c r="L19" s="69">
        <v>310.91739999999999</v>
      </c>
      <c r="M19" s="69">
        <v>18.399999999999999</v>
      </c>
      <c r="N19" s="70">
        <v>0</v>
      </c>
      <c r="O19" s="71">
        <v>2640</v>
      </c>
      <c r="P19" s="58">
        <f t="shared" si="2"/>
        <v>2640</v>
      </c>
      <c r="Q19" s="38">
        <v>17</v>
      </c>
      <c r="R19" s="77">
        <f t="shared" si="3"/>
        <v>8320.684823349573</v>
      </c>
      <c r="S19" s="73">
        <f>'Mérida oeste'!F22*1000000</f>
        <v>34837.043218399995</v>
      </c>
      <c r="T19" s="74">
        <f t="shared" si="9"/>
        <v>934.99535359979154</v>
      </c>
      <c r="V19" s="78">
        <f t="shared" si="4"/>
        <v>2640</v>
      </c>
      <c r="W19" s="79">
        <f t="shared" si="10"/>
        <v>93230.728799999997</v>
      </c>
      <c r="Y19" s="76">
        <f t="shared" si="11"/>
        <v>21.966607933642873</v>
      </c>
      <c r="Z19" s="73">
        <f t="shared" si="12"/>
        <v>91.969794096575995</v>
      </c>
      <c r="AA19" s="74">
        <f t="shared" si="13"/>
        <v>87.170298240722275</v>
      </c>
      <c r="AE19" s="121" t="str">
        <f t="shared" si="5"/>
        <v>940462</v>
      </c>
      <c r="AF19" s="142"/>
      <c r="AG19" s="143"/>
      <c r="AH19" s="144"/>
      <c r="AI19" s="145">
        <f t="shared" si="0"/>
        <v>940462</v>
      </c>
      <c r="AJ19" s="146">
        <f t="shared" si="6"/>
        <v>940462</v>
      </c>
      <c r="AK19" s="122"/>
      <c r="AL19" s="138">
        <f t="shared" si="7"/>
        <v>0</v>
      </c>
      <c r="AM19" s="147">
        <f t="shared" si="7"/>
        <v>2640</v>
      </c>
      <c r="AN19" s="148">
        <f t="shared" si="8"/>
        <v>2640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2014</v>
      </c>
      <c r="D20" s="68">
        <v>1</v>
      </c>
      <c r="E20" s="68">
        <v>18</v>
      </c>
      <c r="F20" s="69">
        <v>943102</v>
      </c>
      <c r="G20" s="68">
        <v>0</v>
      </c>
      <c r="H20" s="69">
        <v>220851</v>
      </c>
      <c r="I20" s="68">
        <v>0</v>
      </c>
      <c r="J20" s="68">
        <v>2</v>
      </c>
      <c r="K20" s="68">
        <v>0</v>
      </c>
      <c r="L20" s="69">
        <v>310.85500000000002</v>
      </c>
      <c r="M20" s="69">
        <v>19.3</v>
      </c>
      <c r="N20" s="70">
        <v>0</v>
      </c>
      <c r="O20" s="71">
        <v>1173</v>
      </c>
      <c r="P20" s="58">
        <f t="shared" si="2"/>
        <v>1173</v>
      </c>
      <c r="Q20" s="38">
        <v>18</v>
      </c>
      <c r="R20" s="77">
        <f t="shared" si="3"/>
        <v>8339.0458156587374</v>
      </c>
      <c r="S20" s="73">
        <f>'Mérida oeste'!F23*1000000</f>
        <v>34913.917021000001</v>
      </c>
      <c r="T20" s="74">
        <f t="shared" si="9"/>
        <v>937.05857830557227</v>
      </c>
      <c r="V20" s="78">
        <f t="shared" si="4"/>
        <v>1173</v>
      </c>
      <c r="W20" s="79">
        <f t="shared" si="10"/>
        <v>41424.107909999999</v>
      </c>
      <c r="Y20" s="76">
        <f t="shared" si="11"/>
        <v>9.7817007417676987</v>
      </c>
      <c r="Z20" s="73">
        <f t="shared" si="12"/>
        <v>40.954024665633</v>
      </c>
      <c r="AA20" s="74">
        <f t="shared" si="13"/>
        <v>38.816815665721208</v>
      </c>
      <c r="AE20" s="121" t="str">
        <f t="shared" si="5"/>
        <v>943102</v>
      </c>
      <c r="AF20" s="142"/>
      <c r="AG20" s="143"/>
      <c r="AH20" s="144"/>
      <c r="AI20" s="145">
        <f t="shared" si="0"/>
        <v>943102</v>
      </c>
      <c r="AJ20" s="146">
        <f t="shared" si="6"/>
        <v>943102</v>
      </c>
      <c r="AK20" s="122"/>
      <c r="AL20" s="138">
        <f t="shared" si="7"/>
        <v>0</v>
      </c>
      <c r="AM20" s="147">
        <f t="shared" si="7"/>
        <v>1173</v>
      </c>
      <c r="AN20" s="148">
        <f t="shared" si="8"/>
        <v>1173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2014</v>
      </c>
      <c r="D21" s="68">
        <v>1</v>
      </c>
      <c r="E21" s="68">
        <v>19</v>
      </c>
      <c r="F21" s="69">
        <v>944275</v>
      </c>
      <c r="G21" s="68">
        <v>0</v>
      </c>
      <c r="H21" s="69">
        <v>220903</v>
      </c>
      <c r="I21" s="68">
        <v>0</v>
      </c>
      <c r="J21" s="68">
        <v>2</v>
      </c>
      <c r="K21" s="68">
        <v>0</v>
      </c>
      <c r="L21" s="69">
        <v>311.73950000000002</v>
      </c>
      <c r="M21" s="69">
        <v>19.7</v>
      </c>
      <c r="N21" s="70">
        <v>0</v>
      </c>
      <c r="O21" s="71">
        <v>434</v>
      </c>
      <c r="P21" s="58">
        <f t="shared" si="2"/>
        <v>434</v>
      </c>
      <c r="Q21" s="38">
        <v>19</v>
      </c>
      <c r="R21" s="77">
        <f t="shared" si="3"/>
        <v>8338.9118882678886</v>
      </c>
      <c r="S21" s="73">
        <f>'Mérida oeste'!F24*1000000</f>
        <v>34913.356293799996</v>
      </c>
      <c r="T21" s="74">
        <f t="shared" si="9"/>
        <v>937.04352888466258</v>
      </c>
      <c r="V21" s="78">
        <f t="shared" si="4"/>
        <v>434</v>
      </c>
      <c r="W21" s="79">
        <f t="shared" si="10"/>
        <v>15326.566779999999</v>
      </c>
      <c r="Y21" s="76">
        <f t="shared" si="11"/>
        <v>3.6190877595082638</v>
      </c>
      <c r="Z21" s="73">
        <f t="shared" si="12"/>
        <v>15.152396631509198</v>
      </c>
      <c r="AA21" s="74">
        <f t="shared" si="13"/>
        <v>14.36166022121764</v>
      </c>
      <c r="AE21" s="121" t="str">
        <f t="shared" si="5"/>
        <v>944275</v>
      </c>
      <c r="AF21" s="142"/>
      <c r="AG21" s="143"/>
      <c r="AH21" s="144"/>
      <c r="AI21" s="145">
        <f t="shared" si="0"/>
        <v>944275</v>
      </c>
      <c r="AJ21" s="146">
        <f t="shared" si="6"/>
        <v>944275</v>
      </c>
      <c r="AK21" s="122"/>
      <c r="AL21" s="138">
        <f t="shared" si="7"/>
        <v>0</v>
      </c>
      <c r="AM21" s="147">
        <f t="shared" si="7"/>
        <v>434</v>
      </c>
      <c r="AN21" s="148">
        <f t="shared" si="8"/>
        <v>434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2014</v>
      </c>
      <c r="D22" s="68">
        <v>1</v>
      </c>
      <c r="E22" s="68">
        <v>20</v>
      </c>
      <c r="F22" s="69">
        <v>944709</v>
      </c>
      <c r="G22" s="68">
        <v>0</v>
      </c>
      <c r="H22" s="69">
        <v>220922</v>
      </c>
      <c r="I22" s="68">
        <v>0</v>
      </c>
      <c r="J22" s="68">
        <v>2</v>
      </c>
      <c r="K22" s="68">
        <v>0</v>
      </c>
      <c r="L22" s="69">
        <v>311.96359999999999</v>
      </c>
      <c r="M22" s="69">
        <v>19.899999999999999</v>
      </c>
      <c r="N22" s="70">
        <v>0</v>
      </c>
      <c r="O22" s="71">
        <v>3064</v>
      </c>
      <c r="P22" s="58">
        <f t="shared" si="2"/>
        <v>3064</v>
      </c>
      <c r="Q22" s="38">
        <v>20</v>
      </c>
      <c r="R22" s="77">
        <f t="shared" si="3"/>
        <v>8234.7496497086086</v>
      </c>
      <c r="S22" s="73">
        <f>'Mérida oeste'!F25*1000000</f>
        <v>34477.249833400005</v>
      </c>
      <c r="T22" s="74">
        <f t="shared" si="9"/>
        <v>925.33881813775633</v>
      </c>
      <c r="V22" s="78">
        <f t="shared" si="4"/>
        <v>3064</v>
      </c>
      <c r="W22" s="79">
        <f t="shared" si="10"/>
        <v>108204.14887999999</v>
      </c>
      <c r="Y22" s="76">
        <f t="shared" si="11"/>
        <v>25.231272926707177</v>
      </c>
      <c r="Z22" s="73">
        <f t="shared" si="12"/>
        <v>105.63829348953762</v>
      </c>
      <c r="AA22" s="74">
        <f t="shared" si="13"/>
        <v>100.12549924222103</v>
      </c>
      <c r="AE22" s="121" t="str">
        <f t="shared" si="5"/>
        <v>944709</v>
      </c>
      <c r="AF22" s="142"/>
      <c r="AG22" s="143"/>
      <c r="AH22" s="144"/>
      <c r="AI22" s="145">
        <f t="shared" si="0"/>
        <v>944709</v>
      </c>
      <c r="AJ22" s="146">
        <f t="shared" si="6"/>
        <v>944709</v>
      </c>
      <c r="AK22" s="122"/>
      <c r="AL22" s="138">
        <f t="shared" si="7"/>
        <v>0</v>
      </c>
      <c r="AM22" s="147">
        <f t="shared" si="7"/>
        <v>3064</v>
      </c>
      <c r="AN22" s="148">
        <f t="shared" si="8"/>
        <v>3064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2014</v>
      </c>
      <c r="D23" s="68">
        <v>1</v>
      </c>
      <c r="E23" s="68">
        <v>21</v>
      </c>
      <c r="F23" s="69">
        <v>947773</v>
      </c>
      <c r="G23" s="68">
        <v>0</v>
      </c>
      <c r="H23" s="69">
        <v>221057</v>
      </c>
      <c r="I23" s="68">
        <v>0</v>
      </c>
      <c r="J23" s="68">
        <v>2</v>
      </c>
      <c r="K23" s="68">
        <v>0</v>
      </c>
      <c r="L23" s="69">
        <v>310.4538</v>
      </c>
      <c r="M23" s="69">
        <v>21.5</v>
      </c>
      <c r="N23" s="70">
        <v>0</v>
      </c>
      <c r="O23" s="71">
        <v>2983</v>
      </c>
      <c r="P23" s="58">
        <f t="shared" si="2"/>
        <v>2983</v>
      </c>
      <c r="Q23" s="38">
        <v>21</v>
      </c>
      <c r="R23" s="77">
        <f t="shared" si="3"/>
        <v>8172.1825509935998</v>
      </c>
      <c r="S23" s="73">
        <f>'Mérida oeste'!F26*1000000</f>
        <v>34215.293904500002</v>
      </c>
      <c r="T23" s="74">
        <f t="shared" si="9"/>
        <v>918.30815325515084</v>
      </c>
      <c r="V23" s="78">
        <f t="shared" si="4"/>
        <v>2983</v>
      </c>
      <c r="W23" s="79">
        <f t="shared" si="10"/>
        <v>105343.66060999999</v>
      </c>
      <c r="Y23" s="76">
        <f t="shared" si="11"/>
        <v>24.377620549613908</v>
      </c>
      <c r="Z23" s="73">
        <f t="shared" si="12"/>
        <v>102.0642217171235</v>
      </c>
      <c r="AA23" s="74">
        <f t="shared" si="13"/>
        <v>96.737942431906475</v>
      </c>
      <c r="AE23" s="121" t="str">
        <f t="shared" si="5"/>
        <v>947773</v>
      </c>
      <c r="AF23" s="142"/>
      <c r="AG23" s="143"/>
      <c r="AH23" s="144"/>
      <c r="AI23" s="145">
        <f t="shared" si="0"/>
        <v>947773</v>
      </c>
      <c r="AJ23" s="146">
        <f t="shared" si="6"/>
        <v>947773</v>
      </c>
      <c r="AK23" s="122"/>
      <c r="AL23" s="138">
        <f t="shared" si="7"/>
        <v>0</v>
      </c>
      <c r="AM23" s="147">
        <f t="shared" si="7"/>
        <v>2983</v>
      </c>
      <c r="AN23" s="148">
        <f t="shared" si="8"/>
        <v>2983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2014</v>
      </c>
      <c r="D24" s="68">
        <v>1</v>
      </c>
      <c r="E24" s="68">
        <v>22</v>
      </c>
      <c r="F24" s="69">
        <v>950756</v>
      </c>
      <c r="G24" s="68">
        <v>0</v>
      </c>
      <c r="H24" s="69">
        <v>221189</v>
      </c>
      <c r="I24" s="68">
        <v>0</v>
      </c>
      <c r="J24" s="68">
        <v>2</v>
      </c>
      <c r="K24" s="68">
        <v>0</v>
      </c>
      <c r="L24" s="69">
        <v>310.9588</v>
      </c>
      <c r="M24" s="69">
        <v>21.6</v>
      </c>
      <c r="N24" s="70">
        <v>0</v>
      </c>
      <c r="O24" s="71">
        <v>2982</v>
      </c>
      <c r="P24" s="58">
        <f t="shared" si="2"/>
        <v>2982</v>
      </c>
      <c r="Q24" s="38">
        <v>22</v>
      </c>
      <c r="R24" s="77">
        <f t="shared" si="3"/>
        <v>8160.6379334097646</v>
      </c>
      <c r="S24" s="73">
        <f>'Mérida oeste'!F27*1000000</f>
        <v>34166.958899600002</v>
      </c>
      <c r="T24" s="74">
        <f t="shared" si="9"/>
        <v>917.01088457725518</v>
      </c>
      <c r="V24" s="78">
        <f t="shared" si="4"/>
        <v>2982</v>
      </c>
      <c r="W24" s="79">
        <f t="shared" si="10"/>
        <v>105308.34594</v>
      </c>
      <c r="Y24" s="76">
        <f t="shared" si="11"/>
        <v>24.335022317427917</v>
      </c>
      <c r="Z24" s="73">
        <f t="shared" si="12"/>
        <v>101.8858714386072</v>
      </c>
      <c r="AA24" s="74">
        <f t="shared" si="13"/>
        <v>96.568899463807</v>
      </c>
      <c r="AE24" s="121" t="str">
        <f t="shared" si="5"/>
        <v>950756</v>
      </c>
      <c r="AF24" s="142"/>
      <c r="AG24" s="143"/>
      <c r="AH24" s="144"/>
      <c r="AI24" s="145">
        <f t="shared" si="0"/>
        <v>950756</v>
      </c>
      <c r="AJ24" s="146">
        <f t="shared" si="6"/>
        <v>950756</v>
      </c>
      <c r="AK24" s="122"/>
      <c r="AL24" s="138">
        <f t="shared" si="7"/>
        <v>0</v>
      </c>
      <c r="AM24" s="147">
        <f t="shared" si="7"/>
        <v>2982</v>
      </c>
      <c r="AN24" s="148">
        <f t="shared" si="8"/>
        <v>2982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2014</v>
      </c>
      <c r="D25" s="68">
        <v>1</v>
      </c>
      <c r="E25" s="68">
        <v>23</v>
      </c>
      <c r="F25" s="69">
        <v>953738</v>
      </c>
      <c r="G25" s="68">
        <v>0</v>
      </c>
      <c r="H25" s="69">
        <v>221320</v>
      </c>
      <c r="I25" s="68">
        <v>0</v>
      </c>
      <c r="J25" s="68">
        <v>2</v>
      </c>
      <c r="K25" s="68">
        <v>0</v>
      </c>
      <c r="L25" s="69">
        <v>311.04880000000003</v>
      </c>
      <c r="M25" s="69">
        <v>20.6</v>
      </c>
      <c r="N25" s="70">
        <v>0</v>
      </c>
      <c r="O25" s="71">
        <v>2905</v>
      </c>
      <c r="P25" s="58">
        <f t="shared" si="2"/>
        <v>2905</v>
      </c>
      <c r="Q25" s="38">
        <v>23</v>
      </c>
      <c r="R25" s="77">
        <f t="shared" si="3"/>
        <v>8193.9835218782846</v>
      </c>
      <c r="S25" s="73">
        <f>'Mérida oeste'!F28*1000000</f>
        <v>34306.570209400001</v>
      </c>
      <c r="T25" s="74">
        <f t="shared" si="9"/>
        <v>920.75792835346283</v>
      </c>
      <c r="V25" s="78">
        <f t="shared" si="4"/>
        <v>2905</v>
      </c>
      <c r="W25" s="79">
        <f t="shared" si="10"/>
        <v>102589.11635</v>
      </c>
      <c r="Y25" s="76">
        <f t="shared" si="11"/>
        <v>23.803522131056418</v>
      </c>
      <c r="Z25" s="73">
        <f t="shared" si="12"/>
        <v>99.660586458306994</v>
      </c>
      <c r="AA25" s="74">
        <f t="shared" si="13"/>
        <v>94.459742242038359</v>
      </c>
      <c r="AE25" s="121" t="str">
        <f t="shared" si="5"/>
        <v>953738</v>
      </c>
      <c r="AF25" s="142"/>
      <c r="AG25" s="143"/>
      <c r="AH25" s="144"/>
      <c r="AI25" s="145">
        <f t="shared" si="0"/>
        <v>953738</v>
      </c>
      <c r="AJ25" s="146">
        <f t="shared" si="6"/>
        <v>953738</v>
      </c>
      <c r="AK25" s="122"/>
      <c r="AL25" s="138">
        <f t="shared" si="7"/>
        <v>0</v>
      </c>
      <c r="AM25" s="147">
        <f t="shared" si="7"/>
        <v>2905</v>
      </c>
      <c r="AN25" s="148">
        <f t="shared" si="8"/>
        <v>2905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2014</v>
      </c>
      <c r="D26" s="68">
        <v>1</v>
      </c>
      <c r="E26" s="68">
        <v>24</v>
      </c>
      <c r="F26" s="69">
        <v>956643</v>
      </c>
      <c r="G26" s="68">
        <v>0</v>
      </c>
      <c r="H26" s="69">
        <v>221449</v>
      </c>
      <c r="I26" s="68">
        <v>0</v>
      </c>
      <c r="J26" s="68">
        <v>2</v>
      </c>
      <c r="K26" s="68">
        <v>0</v>
      </c>
      <c r="L26" s="69">
        <v>310.59120000000001</v>
      </c>
      <c r="M26" s="69">
        <v>22.2</v>
      </c>
      <c r="N26" s="70">
        <v>0</v>
      </c>
      <c r="O26" s="71">
        <v>2700</v>
      </c>
      <c r="P26" s="58">
        <f t="shared" si="2"/>
        <v>2700</v>
      </c>
      <c r="Q26" s="38">
        <v>24</v>
      </c>
      <c r="R26" s="77">
        <f t="shared" si="3"/>
        <v>8196.3166763876961</v>
      </c>
      <c r="S26" s="73">
        <f>'Mérida oeste'!F29*1000000</f>
        <v>34316.338660700007</v>
      </c>
      <c r="T26" s="74">
        <f t="shared" si="9"/>
        <v>921.02010492568536</v>
      </c>
      <c r="V26" s="78">
        <f t="shared" si="4"/>
        <v>2700</v>
      </c>
      <c r="W26" s="79">
        <f t="shared" si="10"/>
        <v>95349.608999999997</v>
      </c>
      <c r="Y26" s="76">
        <f t="shared" si="11"/>
        <v>22.130055026246779</v>
      </c>
      <c r="Z26" s="73">
        <f t="shared" si="12"/>
        <v>92.654114383890018</v>
      </c>
      <c r="AA26" s="74">
        <f t="shared" si="13"/>
        <v>87.818906885803074</v>
      </c>
      <c r="AE26" s="121" t="str">
        <f t="shared" si="5"/>
        <v>956643</v>
      </c>
      <c r="AF26" s="142"/>
      <c r="AG26" s="143"/>
      <c r="AH26" s="144"/>
      <c r="AI26" s="145">
        <f t="shared" si="0"/>
        <v>956643</v>
      </c>
      <c r="AJ26" s="146">
        <f t="shared" si="6"/>
        <v>956643</v>
      </c>
      <c r="AK26" s="122"/>
      <c r="AL26" s="138">
        <f t="shared" si="7"/>
        <v>0</v>
      </c>
      <c r="AM26" s="147">
        <f t="shared" si="7"/>
        <v>2700</v>
      </c>
      <c r="AN26" s="148">
        <f t="shared" si="8"/>
        <v>2700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2014</v>
      </c>
      <c r="D27" s="68">
        <v>1</v>
      </c>
      <c r="E27" s="68">
        <v>25</v>
      </c>
      <c r="F27" s="69">
        <v>959343</v>
      </c>
      <c r="G27" s="68">
        <v>0</v>
      </c>
      <c r="H27" s="69">
        <v>221567</v>
      </c>
      <c r="I27" s="68">
        <v>0</v>
      </c>
      <c r="J27" s="68">
        <v>2</v>
      </c>
      <c r="K27" s="68">
        <v>0</v>
      </c>
      <c r="L27" s="69">
        <v>311.4203</v>
      </c>
      <c r="M27" s="69">
        <v>21.3</v>
      </c>
      <c r="N27" s="70">
        <v>0</v>
      </c>
      <c r="O27" s="71">
        <v>1213</v>
      </c>
      <c r="P27" s="58">
        <f t="shared" si="2"/>
        <v>1213</v>
      </c>
      <c r="Q27" s="38">
        <v>25</v>
      </c>
      <c r="R27" s="77">
        <f t="shared" si="3"/>
        <v>8148.105005995033</v>
      </c>
      <c r="S27" s="73">
        <f>'Mérida oeste'!F30*1000000</f>
        <v>34114.486039100004</v>
      </c>
      <c r="T27" s="74">
        <f t="shared" si="9"/>
        <v>915.60255952366185</v>
      </c>
      <c r="V27" s="78">
        <f t="shared" si="4"/>
        <v>1213</v>
      </c>
      <c r="W27" s="79">
        <f t="shared" si="10"/>
        <v>42836.694709999996</v>
      </c>
      <c r="Y27" s="76">
        <f t="shared" si="11"/>
        <v>9.8836513722719754</v>
      </c>
      <c r="Z27" s="73">
        <f t="shared" si="12"/>
        <v>41.380871565428301</v>
      </c>
      <c r="AA27" s="74">
        <f t="shared" si="13"/>
        <v>39.221387318009704</v>
      </c>
      <c r="AE27" s="121" t="str">
        <f t="shared" si="5"/>
        <v>959343</v>
      </c>
      <c r="AF27" s="142"/>
      <c r="AG27" s="143"/>
      <c r="AH27" s="144"/>
      <c r="AI27" s="145">
        <f t="shared" si="0"/>
        <v>959343</v>
      </c>
      <c r="AJ27" s="146">
        <f t="shared" si="6"/>
        <v>959343</v>
      </c>
      <c r="AK27" s="122"/>
      <c r="AL27" s="138">
        <f t="shared" si="7"/>
        <v>0</v>
      </c>
      <c r="AM27" s="147">
        <f t="shared" si="7"/>
        <v>1213</v>
      </c>
      <c r="AN27" s="148">
        <f t="shared" si="8"/>
        <v>1213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2014</v>
      </c>
      <c r="D28" s="68">
        <v>1</v>
      </c>
      <c r="E28" s="68">
        <v>26</v>
      </c>
      <c r="F28" s="69">
        <v>960556</v>
      </c>
      <c r="G28" s="68">
        <v>0</v>
      </c>
      <c r="H28" s="69">
        <v>221621</v>
      </c>
      <c r="I28" s="68">
        <v>0</v>
      </c>
      <c r="J28" s="68">
        <v>2</v>
      </c>
      <c r="K28" s="68">
        <v>0</v>
      </c>
      <c r="L28" s="69">
        <v>311.71910000000003</v>
      </c>
      <c r="M28" s="69">
        <v>20.6</v>
      </c>
      <c r="N28" s="70">
        <v>0</v>
      </c>
      <c r="O28" s="71">
        <v>365</v>
      </c>
      <c r="P28" s="58">
        <f t="shared" si="2"/>
        <v>365</v>
      </c>
      <c r="Q28" s="38">
        <v>26</v>
      </c>
      <c r="R28" s="77">
        <f t="shared" si="3"/>
        <v>8438.9972328030963</v>
      </c>
      <c r="S28" s="73">
        <f>'Mérida oeste'!F31*1000000</f>
        <v>35332.393614300003</v>
      </c>
      <c r="T28" s="74">
        <f t="shared" si="9"/>
        <v>948.29011905008394</v>
      </c>
      <c r="V28" s="78">
        <f t="shared" si="4"/>
        <v>365</v>
      </c>
      <c r="W28" s="79">
        <f t="shared" si="10"/>
        <v>12889.85455</v>
      </c>
      <c r="Y28" s="76">
        <f t="shared" si="11"/>
        <v>3.0802339899731304</v>
      </c>
      <c r="Z28" s="73">
        <f t="shared" si="12"/>
        <v>12.896323669219502</v>
      </c>
      <c r="AA28" s="74">
        <f t="shared" si="13"/>
        <v>12.223321705757767</v>
      </c>
      <c r="AE28" s="121" t="str">
        <f t="shared" si="5"/>
        <v>960556</v>
      </c>
      <c r="AF28" s="142"/>
      <c r="AG28" s="143"/>
      <c r="AH28" s="144"/>
      <c r="AI28" s="145">
        <f t="shared" si="0"/>
        <v>960556</v>
      </c>
      <c r="AJ28" s="146">
        <f t="shared" si="6"/>
        <v>960556</v>
      </c>
      <c r="AK28" s="122"/>
      <c r="AL28" s="138">
        <f t="shared" si="7"/>
        <v>0</v>
      </c>
      <c r="AM28" s="147">
        <f t="shared" si="7"/>
        <v>365</v>
      </c>
      <c r="AN28" s="148">
        <f t="shared" si="8"/>
        <v>365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2014</v>
      </c>
      <c r="D29" s="68">
        <v>1</v>
      </c>
      <c r="E29" s="68">
        <v>27</v>
      </c>
      <c r="F29" s="69">
        <v>960921</v>
      </c>
      <c r="G29" s="68">
        <v>0</v>
      </c>
      <c r="H29" s="69">
        <v>221621</v>
      </c>
      <c r="I29" s="68">
        <v>0</v>
      </c>
      <c r="J29" s="68">
        <v>2</v>
      </c>
      <c r="K29" s="68">
        <v>0</v>
      </c>
      <c r="L29" s="69">
        <v>311.71910000000003</v>
      </c>
      <c r="M29" s="69">
        <v>20.6</v>
      </c>
      <c r="N29" s="70">
        <v>0</v>
      </c>
      <c r="O29" s="71">
        <v>2547</v>
      </c>
      <c r="P29" s="58">
        <f t="shared" si="2"/>
        <v>2547</v>
      </c>
      <c r="Q29" s="38">
        <v>27</v>
      </c>
      <c r="R29" s="77">
        <f t="shared" si="3"/>
        <v>8259.1369389748743</v>
      </c>
      <c r="S29" s="73">
        <f>'Mérida oeste'!F32*1000000</f>
        <v>34579.3545361</v>
      </c>
      <c r="T29" s="74">
        <f t="shared" si="9"/>
        <v>928.07921783260656</v>
      </c>
      <c r="V29" s="78">
        <f t="shared" si="4"/>
        <v>2547</v>
      </c>
      <c r="W29" s="79">
        <f t="shared" si="10"/>
        <v>89946.464489999998</v>
      </c>
      <c r="Y29" s="76">
        <f t="shared" si="11"/>
        <v>21.036021783569005</v>
      </c>
      <c r="Z29" s="73">
        <f t="shared" si="12"/>
        <v>88.073616003446702</v>
      </c>
      <c r="AA29" s="74">
        <f t="shared" si="13"/>
        <v>83.477444410687525</v>
      </c>
      <c r="AE29" s="121" t="str">
        <f t="shared" si="5"/>
        <v>960921</v>
      </c>
      <c r="AF29" s="142"/>
      <c r="AG29" s="143"/>
      <c r="AH29" s="144"/>
      <c r="AI29" s="145">
        <f t="shared" si="0"/>
        <v>960921</v>
      </c>
      <c r="AJ29" s="146">
        <f t="shared" si="6"/>
        <v>960921</v>
      </c>
      <c r="AK29" s="122"/>
      <c r="AL29" s="138">
        <f t="shared" si="7"/>
        <v>0</v>
      </c>
      <c r="AM29" s="147">
        <f t="shared" si="7"/>
        <v>2547</v>
      </c>
      <c r="AN29" s="148">
        <f t="shared" si="8"/>
        <v>2547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2014</v>
      </c>
      <c r="D30" s="68">
        <v>1</v>
      </c>
      <c r="E30" s="68">
        <v>28</v>
      </c>
      <c r="F30" s="69">
        <v>963468</v>
      </c>
      <c r="G30" s="68">
        <v>0</v>
      </c>
      <c r="H30" s="69">
        <v>221621</v>
      </c>
      <c r="I30" s="68">
        <v>0</v>
      </c>
      <c r="J30" s="68">
        <v>2</v>
      </c>
      <c r="K30" s="68">
        <v>0</v>
      </c>
      <c r="L30" s="69">
        <v>311.71910000000003</v>
      </c>
      <c r="M30" s="69">
        <v>20.6</v>
      </c>
      <c r="N30" s="70">
        <v>0</v>
      </c>
      <c r="O30" s="71">
        <v>2852</v>
      </c>
      <c r="P30" s="58">
        <f t="shared" si="2"/>
        <v>2852</v>
      </c>
      <c r="Q30" s="38">
        <v>28</v>
      </c>
      <c r="R30" s="77">
        <f t="shared" si="3"/>
        <v>8122.3966415878476</v>
      </c>
      <c r="S30" s="73">
        <f>'Mérida oeste'!F33*1000000</f>
        <v>34006.850258999999</v>
      </c>
      <c r="T30" s="74">
        <f t="shared" si="9"/>
        <v>912.71371061522643</v>
      </c>
      <c r="V30" s="78">
        <f t="shared" si="4"/>
        <v>2852</v>
      </c>
      <c r="W30" s="79">
        <f t="shared" si="10"/>
        <v>100717.43884</v>
      </c>
      <c r="Y30" s="76">
        <f t="shared" si="11"/>
        <v>23.165075221808543</v>
      </c>
      <c r="Z30" s="73">
        <f t="shared" si="12"/>
        <v>96.987536938668001</v>
      </c>
      <c r="AA30" s="74">
        <f t="shared" si="13"/>
        <v>91.92618732731853</v>
      </c>
      <c r="AE30" s="121" t="str">
        <f t="shared" si="5"/>
        <v>963468</v>
      </c>
      <c r="AF30" s="142"/>
      <c r="AG30" s="143"/>
      <c r="AH30" s="144"/>
      <c r="AI30" s="145">
        <f t="shared" si="0"/>
        <v>963468</v>
      </c>
      <c r="AJ30" s="146">
        <f t="shared" si="6"/>
        <v>963468</v>
      </c>
      <c r="AK30" s="122"/>
      <c r="AL30" s="138">
        <f t="shared" si="7"/>
        <v>0</v>
      </c>
      <c r="AM30" s="147">
        <f t="shared" si="7"/>
        <v>2852</v>
      </c>
      <c r="AN30" s="148">
        <f t="shared" si="8"/>
        <v>2852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2014</v>
      </c>
      <c r="D31" s="68">
        <v>1</v>
      </c>
      <c r="E31" s="68">
        <v>29</v>
      </c>
      <c r="F31" s="69">
        <v>966320</v>
      </c>
      <c r="G31" s="68">
        <v>0</v>
      </c>
      <c r="H31" s="69">
        <v>221621</v>
      </c>
      <c r="I31" s="68">
        <v>0</v>
      </c>
      <c r="J31" s="68">
        <v>2</v>
      </c>
      <c r="K31" s="68">
        <v>0</v>
      </c>
      <c r="L31" s="69">
        <v>311.71910000000003</v>
      </c>
      <c r="M31" s="69">
        <v>20.6</v>
      </c>
      <c r="N31" s="70">
        <v>0</v>
      </c>
      <c r="O31" s="71">
        <v>2334</v>
      </c>
      <c r="P31" s="58">
        <f t="shared" si="2"/>
        <v>2334</v>
      </c>
      <c r="Q31" s="38">
        <v>29</v>
      </c>
      <c r="R31" s="77">
        <f t="shared" si="3"/>
        <v>8087.0641207604849</v>
      </c>
      <c r="S31" s="73">
        <f>'Mérida oeste'!F34*1000000</f>
        <v>33858.920060799996</v>
      </c>
      <c r="T31" s="74">
        <f t="shared" si="9"/>
        <v>908.74339524985567</v>
      </c>
      <c r="V31" s="78">
        <f t="shared" si="4"/>
        <v>2334</v>
      </c>
      <c r="W31" s="79">
        <f t="shared" si="10"/>
        <v>82424.439780000001</v>
      </c>
      <c r="Y31" s="76">
        <f t="shared" si="11"/>
        <v>18.875207657854972</v>
      </c>
      <c r="Z31" s="73">
        <f t="shared" si="12"/>
        <v>79.026719421907188</v>
      </c>
      <c r="AA31" s="74">
        <f t="shared" si="13"/>
        <v>74.902665257244465</v>
      </c>
      <c r="AE31" s="121" t="str">
        <f t="shared" si="5"/>
        <v>966320</v>
      </c>
      <c r="AF31" s="142"/>
      <c r="AG31" s="143"/>
      <c r="AH31" s="144"/>
      <c r="AI31" s="145">
        <f t="shared" si="0"/>
        <v>966320</v>
      </c>
      <c r="AJ31" s="146">
        <f t="shared" si="6"/>
        <v>966320</v>
      </c>
      <c r="AK31" s="122"/>
      <c r="AL31" s="138">
        <f t="shared" si="7"/>
        <v>0</v>
      </c>
      <c r="AM31" s="147">
        <f t="shared" si="7"/>
        <v>2334</v>
      </c>
      <c r="AN31" s="148">
        <f t="shared" si="8"/>
        <v>2334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2014</v>
      </c>
      <c r="D32" s="68">
        <v>1</v>
      </c>
      <c r="E32" s="68">
        <v>30</v>
      </c>
      <c r="F32" s="69">
        <v>968654</v>
      </c>
      <c r="G32" s="68">
        <v>0</v>
      </c>
      <c r="H32" s="69">
        <v>221621</v>
      </c>
      <c r="I32" s="68">
        <v>0</v>
      </c>
      <c r="J32" s="68">
        <v>2</v>
      </c>
      <c r="K32" s="68">
        <v>0</v>
      </c>
      <c r="L32" s="69">
        <v>311.71910000000003</v>
      </c>
      <c r="M32" s="69">
        <v>20.6</v>
      </c>
      <c r="N32" s="70">
        <v>0</v>
      </c>
      <c r="O32" s="71">
        <v>3389</v>
      </c>
      <c r="P32" s="58">
        <f t="shared" si="2"/>
        <v>3389</v>
      </c>
      <c r="Q32" s="38">
        <v>30</v>
      </c>
      <c r="R32" s="77">
        <f t="shared" si="3"/>
        <v>8109.3306043756575</v>
      </c>
      <c r="S32" s="73">
        <f>'Mérida oeste'!F35*1000000</f>
        <v>33952.145374400003</v>
      </c>
      <c r="T32" s="74">
        <f t="shared" si="9"/>
        <v>911.2454800136926</v>
      </c>
      <c r="V32" s="78">
        <f t="shared" si="4"/>
        <v>3389</v>
      </c>
      <c r="W32" s="79">
        <f t="shared" si="10"/>
        <v>119681.41662999999</v>
      </c>
      <c r="Y32" s="76">
        <f t="shared" si="11"/>
        <v>27.482521418229101</v>
      </c>
      <c r="Z32" s="73">
        <f t="shared" si="12"/>
        <v>115.0638206738416</v>
      </c>
      <c r="AA32" s="74">
        <f t="shared" si="13"/>
        <v>109.05914994572308</v>
      </c>
      <c r="AE32" s="121" t="str">
        <f t="shared" si="5"/>
        <v>968654</v>
      </c>
      <c r="AF32" s="142"/>
      <c r="AG32" s="143"/>
      <c r="AH32" s="144"/>
      <c r="AI32" s="145">
        <f t="shared" si="0"/>
        <v>968654</v>
      </c>
      <c r="AJ32" s="146">
        <f t="shared" si="6"/>
        <v>968654</v>
      </c>
      <c r="AK32" s="122"/>
      <c r="AL32" s="138">
        <f t="shared" si="7"/>
        <v>0</v>
      </c>
      <c r="AM32" s="147">
        <f t="shared" si="7"/>
        <v>3389</v>
      </c>
      <c r="AN32" s="148">
        <f t="shared" si="8"/>
        <v>3389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2014</v>
      </c>
      <c r="D33" s="68">
        <v>1</v>
      </c>
      <c r="E33" s="68">
        <v>31</v>
      </c>
      <c r="F33" s="69">
        <v>972043</v>
      </c>
      <c r="G33" s="68">
        <v>0</v>
      </c>
      <c r="H33" s="69">
        <v>221621</v>
      </c>
      <c r="I33" s="68">
        <v>0</v>
      </c>
      <c r="J33" s="68">
        <v>2</v>
      </c>
      <c r="K33" s="68">
        <v>0</v>
      </c>
      <c r="L33" s="69">
        <v>311.71910000000003</v>
      </c>
      <c r="M33" s="69">
        <v>20.6</v>
      </c>
      <c r="N33" s="70">
        <v>0</v>
      </c>
      <c r="O33" s="71">
        <v>2544</v>
      </c>
      <c r="P33" s="58">
        <f t="shared" si="2"/>
        <v>2544</v>
      </c>
      <c r="Q33" s="38">
        <v>31</v>
      </c>
      <c r="R33" s="80">
        <f t="shared" si="3"/>
        <v>8139.3581265166704</v>
      </c>
      <c r="S33" s="81">
        <f>'Mérida oeste'!F36*1000000</f>
        <v>34077.864604099996</v>
      </c>
      <c r="T33" s="82">
        <f t="shared" si="9"/>
        <v>914.61967267667819</v>
      </c>
      <c r="V33" s="83">
        <f t="shared" si="4"/>
        <v>2544</v>
      </c>
      <c r="W33" s="84">
        <f t="shared" si="10"/>
        <v>89840.520479999992</v>
      </c>
      <c r="Y33" s="76">
        <f t="shared" si="11"/>
        <v>20.70652707385841</v>
      </c>
      <c r="Z33" s="73">
        <f t="shared" si="12"/>
        <v>86.694087552830382</v>
      </c>
      <c r="AA33" s="74">
        <f t="shared" si="13"/>
        <v>82.169907434519985</v>
      </c>
      <c r="AE33" s="121" t="str">
        <f t="shared" si="5"/>
        <v>972043</v>
      </c>
      <c r="AF33" s="142"/>
      <c r="AG33" s="143"/>
      <c r="AH33" s="144"/>
      <c r="AI33" s="145">
        <f t="shared" si="0"/>
        <v>972043</v>
      </c>
      <c r="AJ33" s="146">
        <f t="shared" si="6"/>
        <v>972043</v>
      </c>
      <c r="AK33" s="122"/>
      <c r="AL33" s="138">
        <f t="shared" si="7"/>
        <v>0</v>
      </c>
      <c r="AM33" s="150">
        <f t="shared" si="7"/>
        <v>2544</v>
      </c>
      <c r="AN33" s="148">
        <f t="shared" si="8"/>
        <v>2544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2014</v>
      </c>
      <c r="D34" s="87">
        <v>2</v>
      </c>
      <c r="E34" s="87">
        <v>1</v>
      </c>
      <c r="F34" s="88">
        <v>974587</v>
      </c>
      <c r="G34" s="87">
        <v>0</v>
      </c>
      <c r="H34" s="88">
        <v>221621</v>
      </c>
      <c r="I34" s="87">
        <v>0</v>
      </c>
      <c r="J34" s="87">
        <v>2</v>
      </c>
      <c r="K34" s="87">
        <v>0</v>
      </c>
      <c r="L34" s="88">
        <v>311.71910000000003</v>
      </c>
      <c r="M34" s="88">
        <v>20.6</v>
      </c>
      <c r="N34" s="89">
        <v>0</v>
      </c>
      <c r="O34" s="90">
        <v>1570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974587</v>
      </c>
      <c r="AF34" s="151"/>
      <c r="AG34" s="152"/>
      <c r="AH34" s="153"/>
      <c r="AI34" s="154">
        <f t="shared" si="0"/>
        <v>974587</v>
      </c>
      <c r="AJ34" s="155">
        <f t="shared" si="6"/>
        <v>974587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313.4796</v>
      </c>
      <c r="M36" s="101">
        <f>MAX(M3:M34)</f>
        <v>24.5</v>
      </c>
      <c r="N36" s="99" t="s">
        <v>10</v>
      </c>
      <c r="O36" s="101">
        <f>SUM(O3:O33)</f>
        <v>63962</v>
      </c>
      <c r="Q36" s="99" t="s">
        <v>45</v>
      </c>
      <c r="R36" s="102">
        <f>AVERAGE(R3:R33)</f>
        <v>8304.5549768242417</v>
      </c>
      <c r="S36" s="102">
        <f>AVERAGE(S3:S33)</f>
        <v>34769.510776967742</v>
      </c>
      <c r="T36" s="103">
        <f>AVERAGE(T3:T33)</f>
        <v>933.18284274574023</v>
      </c>
      <c r="V36" s="104">
        <f>SUM(V3:V33)</f>
        <v>63962</v>
      </c>
      <c r="W36" s="105">
        <f>SUM(W3:W33)</f>
        <v>2258796.9225399997</v>
      </c>
      <c r="Y36" s="106">
        <f>SUM(Y3:Y33)</f>
        <v>529.98952646683085</v>
      </c>
      <c r="Z36" s="107">
        <f>SUM(Z3:Z33)</f>
        <v>2218.9601494113272</v>
      </c>
      <c r="AA36" s="108">
        <f>SUM(AA3:AA33)</f>
        <v>2103.1624557661621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29128975</v>
      </c>
      <c r="AK36" s="162" t="s">
        <v>50</v>
      </c>
      <c r="AL36" s="163"/>
      <c r="AM36" s="163"/>
      <c r="AN36" s="161">
        <f>SUM(AN3:AN33)</f>
        <v>63962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304.09107096774198</v>
      </c>
      <c r="M37" s="109">
        <f>AVERAGE(M3:M34)</f>
        <v>21.538709677419355</v>
      </c>
      <c r="N37" s="99" t="s">
        <v>46</v>
      </c>
      <c r="O37" s="110">
        <f>O36*35.31467</f>
        <v>2258796.9225400002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105.2367</v>
      </c>
      <c r="M38" s="110">
        <f>MIN(M3:M34)</f>
        <v>18.399999999999999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334.50017806451621</v>
      </c>
      <c r="M44" s="118">
        <f>M37*(1+$L$43)</f>
        <v>23.692580645161293</v>
      </c>
    </row>
    <row r="45" spans="1:42" x14ac:dyDescent="0.2">
      <c r="K45" s="117" t="s">
        <v>59</v>
      </c>
      <c r="L45" s="118">
        <f>L37*(1-$L$43)</f>
        <v>273.68196387096782</v>
      </c>
      <c r="M45" s="118">
        <f>M37*(1-$L$43)</f>
        <v>19.384838709677421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2014</v>
      </c>
      <c r="D3" s="54">
        <v>1</v>
      </c>
      <c r="E3" s="54">
        <v>1</v>
      </c>
      <c r="F3" s="55">
        <v>479401</v>
      </c>
      <c r="G3" s="54">
        <v>0</v>
      </c>
      <c r="H3" s="55">
        <v>221621</v>
      </c>
      <c r="I3" s="54">
        <v>0</v>
      </c>
      <c r="J3" s="54">
        <v>2</v>
      </c>
      <c r="K3" s="54">
        <v>0</v>
      </c>
      <c r="L3" s="55">
        <v>311.71910000000003</v>
      </c>
      <c r="M3" s="55">
        <v>20.6</v>
      </c>
      <c r="N3" s="56">
        <v>0</v>
      </c>
      <c r="O3" s="57">
        <v>785</v>
      </c>
      <c r="P3" s="58">
        <f>F4-F3</f>
        <v>785</v>
      </c>
      <c r="Q3" s="38">
        <v>1</v>
      </c>
      <c r="R3" s="59">
        <f>S3/4.1868</f>
        <v>8495.5669891086272</v>
      </c>
      <c r="S3" s="73">
        <f>'Mérida oeste'!F6*1000000</f>
        <v>35569.239869999998</v>
      </c>
      <c r="T3" s="60">
        <f>R3*0.11237</f>
        <v>954.64686256613641</v>
      </c>
      <c r="U3" s="61"/>
      <c r="V3" s="60">
        <f>O3</f>
        <v>785</v>
      </c>
      <c r="W3" s="62">
        <f>V3*35.31467</f>
        <v>27722.015950000001</v>
      </c>
      <c r="X3" s="61"/>
      <c r="Y3" s="63">
        <f>V3*R3/1000000</f>
        <v>6.6690200864502724</v>
      </c>
      <c r="Z3" s="64">
        <f>S3*V3/1000000</f>
        <v>27.921853297950001</v>
      </c>
      <c r="AA3" s="65">
        <f>W3*T3/1000000</f>
        <v>26.46473555067589</v>
      </c>
      <c r="AE3" s="121" t="str">
        <f>RIGHT(F3,6)</f>
        <v>479401</v>
      </c>
      <c r="AF3" s="133"/>
      <c r="AG3" s="134"/>
      <c r="AH3" s="135"/>
      <c r="AI3" s="136">
        <f t="shared" ref="AI3:AI34" si="0">IFERROR(AE3*1,0)</f>
        <v>479401</v>
      </c>
      <c r="AJ3" s="137">
        <f>(AI3-AH3)</f>
        <v>479401</v>
      </c>
      <c r="AK3" s="122"/>
      <c r="AL3" s="138">
        <f>AH4-AH3</f>
        <v>0</v>
      </c>
      <c r="AM3" s="139">
        <f>AI4-AI3</f>
        <v>785</v>
      </c>
      <c r="AN3" s="140">
        <f>(AM3-AL3)</f>
        <v>785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2014</v>
      </c>
      <c r="D4" s="68">
        <v>1</v>
      </c>
      <c r="E4" s="68">
        <v>2</v>
      </c>
      <c r="F4" s="69">
        <v>480186</v>
      </c>
      <c r="G4" s="68">
        <v>0</v>
      </c>
      <c r="H4" s="69">
        <v>349820</v>
      </c>
      <c r="I4" s="68">
        <v>0</v>
      </c>
      <c r="J4" s="68">
        <v>96</v>
      </c>
      <c r="K4" s="68">
        <v>0</v>
      </c>
      <c r="L4" s="69">
        <v>313.42399999999998</v>
      </c>
      <c r="M4" s="69">
        <v>24.2</v>
      </c>
      <c r="N4" s="70">
        <v>0</v>
      </c>
      <c r="O4" s="71">
        <v>15593</v>
      </c>
      <c r="P4" s="58">
        <f t="shared" ref="P4:P33" si="2">F5-F4</f>
        <v>15593</v>
      </c>
      <c r="Q4" s="38">
        <v>2</v>
      </c>
      <c r="R4" s="72">
        <f t="shared" ref="R4:R33" si="3">S4/4.1868</f>
        <v>8509.4162122384641</v>
      </c>
      <c r="S4" s="73">
        <f>'Mérida oeste'!F7*1000000</f>
        <v>35627.223797400002</v>
      </c>
      <c r="T4" s="74">
        <f>R4*0.11237</f>
        <v>956.20309976923625</v>
      </c>
      <c r="U4" s="61"/>
      <c r="V4" s="74">
        <f t="shared" ref="V4:V33" si="4">O4</f>
        <v>15593</v>
      </c>
      <c r="W4" s="75">
        <f>V4*35.31467</f>
        <v>550661.64931000001</v>
      </c>
      <c r="X4" s="61"/>
      <c r="Y4" s="76">
        <f>V4*R4/1000000</f>
        <v>132.68732699743438</v>
      </c>
      <c r="Z4" s="73">
        <f>S4*V4/1000000</f>
        <v>555.53530067285828</v>
      </c>
      <c r="AA4" s="74">
        <f>W4*T4/1000000</f>
        <v>526.54437599426205</v>
      </c>
      <c r="AE4" s="121" t="str">
        <f t="shared" ref="AE4:AE34" si="5">RIGHT(F4,6)</f>
        <v>480186</v>
      </c>
      <c r="AF4" s="142"/>
      <c r="AG4" s="143"/>
      <c r="AH4" s="144"/>
      <c r="AI4" s="145">
        <f t="shared" si="0"/>
        <v>480186</v>
      </c>
      <c r="AJ4" s="146">
        <f t="shared" ref="AJ4:AJ34" si="6">(AI4-AH4)</f>
        <v>480186</v>
      </c>
      <c r="AK4" s="122"/>
      <c r="AL4" s="138">
        <f t="shared" ref="AL4:AM33" si="7">AH5-AH4</f>
        <v>0</v>
      </c>
      <c r="AM4" s="147">
        <f t="shared" si="7"/>
        <v>15593</v>
      </c>
      <c r="AN4" s="148">
        <f t="shared" ref="AN4:AN33" si="8">(AM4-AL4)</f>
        <v>15593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2014</v>
      </c>
      <c r="D5" s="68">
        <v>1</v>
      </c>
      <c r="E5" s="68">
        <v>3</v>
      </c>
      <c r="F5" s="69">
        <v>495779</v>
      </c>
      <c r="G5" s="68">
        <v>0</v>
      </c>
      <c r="H5" s="69">
        <v>350525</v>
      </c>
      <c r="I5" s="68">
        <v>0</v>
      </c>
      <c r="J5" s="68">
        <v>96</v>
      </c>
      <c r="K5" s="68">
        <v>0</v>
      </c>
      <c r="L5" s="69">
        <v>307.94779999999997</v>
      </c>
      <c r="M5" s="69">
        <v>24.4</v>
      </c>
      <c r="N5" s="70">
        <v>0</v>
      </c>
      <c r="O5" s="71">
        <v>27321</v>
      </c>
      <c r="P5" s="58">
        <f t="shared" si="2"/>
        <v>27321</v>
      </c>
      <c r="Q5" s="38">
        <v>3</v>
      </c>
      <c r="R5" s="72">
        <f t="shared" si="3"/>
        <v>8524.1581987914396</v>
      </c>
      <c r="S5" s="73">
        <f>'Mérida oeste'!F8*1000000</f>
        <v>35688.945546700001</v>
      </c>
      <c r="T5" s="74">
        <f t="shared" ref="T5:T33" si="9">R5*0.11237</f>
        <v>957.85965679819401</v>
      </c>
      <c r="U5" s="61"/>
      <c r="V5" s="74">
        <f t="shared" si="4"/>
        <v>27321</v>
      </c>
      <c r="W5" s="75">
        <f t="shared" ref="W5:W33" si="10">V5*35.31467</f>
        <v>964832.09907</v>
      </c>
      <c r="X5" s="61"/>
      <c r="Y5" s="76">
        <f t="shared" ref="Y5:Y33" si="11">V5*R5/1000000</f>
        <v>232.88852614918093</v>
      </c>
      <c r="Z5" s="73">
        <f t="shared" ref="Z5:Z33" si="12">S5*V5/1000000</f>
        <v>975.05768128139061</v>
      </c>
      <c r="AA5" s="74">
        <f t="shared" ref="AA5:AA33" si="13">W5*T5/1000000</f>
        <v>924.1737432830713</v>
      </c>
      <c r="AE5" s="121" t="str">
        <f t="shared" si="5"/>
        <v>495779</v>
      </c>
      <c r="AF5" s="142"/>
      <c r="AG5" s="143"/>
      <c r="AH5" s="144"/>
      <c r="AI5" s="145">
        <f t="shared" si="0"/>
        <v>495779</v>
      </c>
      <c r="AJ5" s="146">
        <f t="shared" si="6"/>
        <v>495779</v>
      </c>
      <c r="AK5" s="122"/>
      <c r="AL5" s="138">
        <f t="shared" si="7"/>
        <v>0</v>
      </c>
      <c r="AM5" s="147">
        <f t="shared" si="7"/>
        <v>27321</v>
      </c>
      <c r="AN5" s="148">
        <f t="shared" si="8"/>
        <v>27321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2014</v>
      </c>
      <c r="D6" s="68">
        <v>1</v>
      </c>
      <c r="E6" s="68">
        <v>4</v>
      </c>
      <c r="F6" s="69">
        <v>523100</v>
      </c>
      <c r="G6" s="68">
        <v>0</v>
      </c>
      <c r="H6" s="69">
        <v>351788</v>
      </c>
      <c r="I6" s="68">
        <v>0</v>
      </c>
      <c r="J6" s="68">
        <v>96</v>
      </c>
      <c r="K6" s="68">
        <v>0</v>
      </c>
      <c r="L6" s="69">
        <v>301.59559999999999</v>
      </c>
      <c r="M6" s="69">
        <v>22.3</v>
      </c>
      <c r="N6" s="70">
        <v>0</v>
      </c>
      <c r="O6" s="71">
        <v>33872</v>
      </c>
      <c r="P6" s="58">
        <f t="shared" si="2"/>
        <v>33872</v>
      </c>
      <c r="Q6" s="38">
        <v>4</v>
      </c>
      <c r="R6" s="72">
        <f t="shared" si="3"/>
        <v>8509.4536387216976</v>
      </c>
      <c r="S6" s="73">
        <f>'Mérida oeste'!F9*1000000</f>
        <v>35627.380494600002</v>
      </c>
      <c r="T6" s="74">
        <f t="shared" si="9"/>
        <v>956.20730538315718</v>
      </c>
      <c r="U6" s="61"/>
      <c r="V6" s="74">
        <f t="shared" si="4"/>
        <v>33872</v>
      </c>
      <c r="W6" s="75">
        <f t="shared" si="10"/>
        <v>1196178.5022400001</v>
      </c>
      <c r="X6" s="61"/>
      <c r="Y6" s="76">
        <f t="shared" si="11"/>
        <v>288.23221365078132</v>
      </c>
      <c r="Z6" s="73">
        <f t="shared" si="12"/>
        <v>1206.7706321130913</v>
      </c>
      <c r="AA6" s="74">
        <f t="shared" si="13"/>
        <v>1143.7946223841711</v>
      </c>
      <c r="AE6" s="121" t="str">
        <f t="shared" si="5"/>
        <v>523100</v>
      </c>
      <c r="AF6" s="142"/>
      <c r="AG6" s="143"/>
      <c r="AH6" s="144"/>
      <c r="AI6" s="145">
        <f t="shared" si="0"/>
        <v>523100</v>
      </c>
      <c r="AJ6" s="146">
        <f t="shared" si="6"/>
        <v>523100</v>
      </c>
      <c r="AK6" s="122"/>
      <c r="AL6" s="138">
        <f t="shared" si="7"/>
        <v>0</v>
      </c>
      <c r="AM6" s="147">
        <f t="shared" si="7"/>
        <v>33872</v>
      </c>
      <c r="AN6" s="148">
        <f t="shared" si="8"/>
        <v>33872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2014</v>
      </c>
      <c r="D7" s="68">
        <v>1</v>
      </c>
      <c r="E7" s="68">
        <v>5</v>
      </c>
      <c r="F7" s="69">
        <v>556972</v>
      </c>
      <c r="G7" s="68">
        <v>0</v>
      </c>
      <c r="H7" s="69">
        <v>353358</v>
      </c>
      <c r="I7" s="68">
        <v>0</v>
      </c>
      <c r="J7" s="68">
        <v>96</v>
      </c>
      <c r="K7" s="68">
        <v>0</v>
      </c>
      <c r="L7" s="69">
        <v>299.36070000000001</v>
      </c>
      <c r="M7" s="69">
        <v>22.9</v>
      </c>
      <c r="N7" s="70">
        <v>0</v>
      </c>
      <c r="O7" s="71">
        <v>34883</v>
      </c>
      <c r="P7" s="58">
        <f t="shared" si="2"/>
        <v>34883</v>
      </c>
      <c r="Q7" s="38">
        <v>5</v>
      </c>
      <c r="R7" s="72">
        <f t="shared" si="3"/>
        <v>8379.6287098022367</v>
      </c>
      <c r="S7" s="73">
        <f>'Mérida oeste'!F10*1000000</f>
        <v>35083.829482200003</v>
      </c>
      <c r="T7" s="74">
        <f t="shared" si="9"/>
        <v>941.61887812047735</v>
      </c>
      <c r="U7" s="61"/>
      <c r="V7" s="74">
        <f t="shared" si="4"/>
        <v>34883</v>
      </c>
      <c r="W7" s="75">
        <f t="shared" si="10"/>
        <v>1231881.6336099999</v>
      </c>
      <c r="X7" s="61"/>
      <c r="Y7" s="76">
        <f t="shared" si="11"/>
        <v>292.30658828403148</v>
      </c>
      <c r="Z7" s="73">
        <f t="shared" si="12"/>
        <v>1223.8292238275826</v>
      </c>
      <c r="AA7" s="74">
        <f t="shared" si="13"/>
        <v>1159.963001817069</v>
      </c>
      <c r="AE7" s="121" t="str">
        <f t="shared" si="5"/>
        <v>556972</v>
      </c>
      <c r="AF7" s="142"/>
      <c r="AG7" s="143"/>
      <c r="AH7" s="144"/>
      <c r="AI7" s="145">
        <f t="shared" si="0"/>
        <v>556972</v>
      </c>
      <c r="AJ7" s="146">
        <f t="shared" si="6"/>
        <v>556972</v>
      </c>
      <c r="AK7" s="122"/>
      <c r="AL7" s="138">
        <f t="shared" si="7"/>
        <v>0</v>
      </c>
      <c r="AM7" s="147">
        <f t="shared" si="7"/>
        <v>34883</v>
      </c>
      <c r="AN7" s="148">
        <f t="shared" si="8"/>
        <v>34883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2014</v>
      </c>
      <c r="D8" s="68">
        <v>1</v>
      </c>
      <c r="E8" s="68">
        <v>6</v>
      </c>
      <c r="F8" s="69">
        <v>591855</v>
      </c>
      <c r="G8" s="68">
        <v>0</v>
      </c>
      <c r="H8" s="69">
        <v>354980</v>
      </c>
      <c r="I8" s="68">
        <v>0</v>
      </c>
      <c r="J8" s="68">
        <v>96</v>
      </c>
      <c r="K8" s="68">
        <v>0</v>
      </c>
      <c r="L8" s="69">
        <v>299.65159999999997</v>
      </c>
      <c r="M8" s="69">
        <v>24.5</v>
      </c>
      <c r="N8" s="70">
        <v>0</v>
      </c>
      <c r="O8" s="71">
        <v>37445</v>
      </c>
      <c r="P8" s="58">
        <f t="shared" si="2"/>
        <v>37445</v>
      </c>
      <c r="Q8" s="38">
        <v>6</v>
      </c>
      <c r="R8" s="72">
        <f t="shared" si="3"/>
        <v>8379.2097787570456</v>
      </c>
      <c r="S8" s="73">
        <f>'Mérida oeste'!F11*1000000</f>
        <v>35082.075501699997</v>
      </c>
      <c r="T8" s="74">
        <f t="shared" si="9"/>
        <v>941.57180283892922</v>
      </c>
      <c r="U8" s="61"/>
      <c r="V8" s="74">
        <f t="shared" si="4"/>
        <v>37445</v>
      </c>
      <c r="W8" s="75">
        <f t="shared" si="10"/>
        <v>1322357.8181499999</v>
      </c>
      <c r="X8" s="61"/>
      <c r="Y8" s="76">
        <f t="shared" si="11"/>
        <v>313.75951016555757</v>
      </c>
      <c r="Z8" s="73">
        <f t="shared" si="12"/>
        <v>1313.6483171611565</v>
      </c>
      <c r="AA8" s="74">
        <f t="shared" si="13"/>
        <v>1245.0948348336485</v>
      </c>
      <c r="AE8" s="121" t="str">
        <f t="shared" si="5"/>
        <v>591855</v>
      </c>
      <c r="AF8" s="142"/>
      <c r="AG8" s="143"/>
      <c r="AH8" s="144"/>
      <c r="AI8" s="145">
        <f t="shared" si="0"/>
        <v>591855</v>
      </c>
      <c r="AJ8" s="146">
        <f t="shared" si="6"/>
        <v>591855</v>
      </c>
      <c r="AK8" s="122"/>
      <c r="AL8" s="138">
        <f t="shared" si="7"/>
        <v>0</v>
      </c>
      <c r="AM8" s="147">
        <f t="shared" si="7"/>
        <v>37445</v>
      </c>
      <c r="AN8" s="148">
        <f t="shared" si="8"/>
        <v>37445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2014</v>
      </c>
      <c r="D9" s="68">
        <v>1</v>
      </c>
      <c r="E9" s="68">
        <v>7</v>
      </c>
      <c r="F9" s="69">
        <v>629300</v>
      </c>
      <c r="G9" s="68">
        <v>0</v>
      </c>
      <c r="H9" s="69">
        <v>356733</v>
      </c>
      <c r="I9" s="68">
        <v>0</v>
      </c>
      <c r="J9" s="68">
        <v>96</v>
      </c>
      <c r="K9" s="68">
        <v>0</v>
      </c>
      <c r="L9" s="69">
        <v>296.26710000000003</v>
      </c>
      <c r="M9" s="69">
        <v>23.4</v>
      </c>
      <c r="N9" s="70">
        <v>0</v>
      </c>
      <c r="O9" s="71">
        <v>36855</v>
      </c>
      <c r="P9" s="58">
        <f t="shared" si="2"/>
        <v>36855</v>
      </c>
      <c r="Q9" s="38">
        <v>7</v>
      </c>
      <c r="R9" s="72">
        <f t="shared" si="3"/>
        <v>8323.5835417980325</v>
      </c>
      <c r="S9" s="73">
        <f>'Mérida oeste'!F12*1000000</f>
        <v>34849.1795728</v>
      </c>
      <c r="T9" s="74">
        <f t="shared" si="9"/>
        <v>935.32108259184486</v>
      </c>
      <c r="U9" s="61"/>
      <c r="V9" s="74">
        <f t="shared" si="4"/>
        <v>36855</v>
      </c>
      <c r="W9" s="75">
        <f t="shared" si="10"/>
        <v>1301522.16285</v>
      </c>
      <c r="X9" s="61"/>
      <c r="Y9" s="76">
        <f t="shared" si="11"/>
        <v>306.76567143296649</v>
      </c>
      <c r="Z9" s="73">
        <f t="shared" si="12"/>
        <v>1284.366513155544</v>
      </c>
      <c r="AA9" s="74">
        <f t="shared" si="13"/>
        <v>1217.3411183741414</v>
      </c>
      <c r="AE9" s="121" t="str">
        <f t="shared" si="5"/>
        <v>629300</v>
      </c>
      <c r="AF9" s="142"/>
      <c r="AG9" s="143"/>
      <c r="AH9" s="144"/>
      <c r="AI9" s="145">
        <f t="shared" si="0"/>
        <v>629300</v>
      </c>
      <c r="AJ9" s="146">
        <f t="shared" si="6"/>
        <v>629300</v>
      </c>
      <c r="AK9" s="122"/>
      <c r="AL9" s="138">
        <f t="shared" si="7"/>
        <v>0</v>
      </c>
      <c r="AM9" s="147">
        <f t="shared" si="7"/>
        <v>36855</v>
      </c>
      <c r="AN9" s="148">
        <f t="shared" si="8"/>
        <v>36855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2014</v>
      </c>
      <c r="D10" s="68">
        <v>1</v>
      </c>
      <c r="E10" s="68">
        <v>8</v>
      </c>
      <c r="F10" s="69">
        <v>666155</v>
      </c>
      <c r="G10" s="68">
        <v>0</v>
      </c>
      <c r="H10" s="69">
        <v>358448</v>
      </c>
      <c r="I10" s="68">
        <v>0</v>
      </c>
      <c r="J10" s="68">
        <v>96</v>
      </c>
      <c r="K10" s="68">
        <v>0</v>
      </c>
      <c r="L10" s="69">
        <v>296.45920000000001</v>
      </c>
      <c r="M10" s="69">
        <v>22</v>
      </c>
      <c r="N10" s="70">
        <v>0</v>
      </c>
      <c r="O10" s="71">
        <v>28854</v>
      </c>
      <c r="P10" s="58">
        <f t="shared" si="2"/>
        <v>28854</v>
      </c>
      <c r="Q10" s="38">
        <v>8</v>
      </c>
      <c r="R10" s="72">
        <f t="shared" si="3"/>
        <v>8315.5574936466983</v>
      </c>
      <c r="S10" s="73">
        <f>'Mérida oeste'!F13*1000000</f>
        <v>34815.576114399999</v>
      </c>
      <c r="T10" s="74">
        <f t="shared" si="9"/>
        <v>934.4191955610795</v>
      </c>
      <c r="U10" s="61"/>
      <c r="V10" s="74">
        <f t="shared" si="4"/>
        <v>28854</v>
      </c>
      <c r="W10" s="75">
        <f t="shared" si="10"/>
        <v>1018969.48818</v>
      </c>
      <c r="X10" s="61"/>
      <c r="Y10" s="76">
        <f t="shared" si="11"/>
        <v>239.93709592168182</v>
      </c>
      <c r="Z10" s="73">
        <f t="shared" si="12"/>
        <v>1004.5686332048975</v>
      </c>
      <c r="AA10" s="74">
        <f t="shared" si="13"/>
        <v>952.14464944644044</v>
      </c>
      <c r="AE10" s="121" t="str">
        <f t="shared" si="5"/>
        <v>666155</v>
      </c>
      <c r="AF10" s="142"/>
      <c r="AG10" s="143"/>
      <c r="AH10" s="144"/>
      <c r="AI10" s="145">
        <f t="shared" si="0"/>
        <v>666155</v>
      </c>
      <c r="AJ10" s="146">
        <f t="shared" si="6"/>
        <v>666155</v>
      </c>
      <c r="AK10" s="122"/>
      <c r="AL10" s="138">
        <f t="shared" si="7"/>
        <v>0</v>
      </c>
      <c r="AM10" s="147">
        <f t="shared" si="7"/>
        <v>28854</v>
      </c>
      <c r="AN10" s="148">
        <f t="shared" si="8"/>
        <v>28854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2014</v>
      </c>
      <c r="D11" s="68">
        <v>1</v>
      </c>
      <c r="E11" s="68">
        <v>9</v>
      </c>
      <c r="F11" s="69">
        <v>695009</v>
      </c>
      <c r="G11" s="68">
        <v>0</v>
      </c>
      <c r="H11" s="69">
        <v>359782</v>
      </c>
      <c r="I11" s="68">
        <v>0</v>
      </c>
      <c r="J11" s="68">
        <v>96</v>
      </c>
      <c r="K11" s="68">
        <v>0</v>
      </c>
      <c r="L11" s="69">
        <v>301.40129999999999</v>
      </c>
      <c r="M11" s="69">
        <v>23</v>
      </c>
      <c r="N11" s="70">
        <v>0</v>
      </c>
      <c r="O11" s="71">
        <v>16294</v>
      </c>
      <c r="P11" s="58">
        <f t="shared" si="2"/>
        <v>16294</v>
      </c>
      <c r="Q11" s="38">
        <v>9</v>
      </c>
      <c r="R11" s="77">
        <f t="shared" si="3"/>
        <v>8321.7471516193764</v>
      </c>
      <c r="S11" s="73">
        <f>'Mérida oeste'!F14*1000000</f>
        <v>34841.490974400003</v>
      </c>
      <c r="T11" s="74">
        <f t="shared" si="9"/>
        <v>935.11472742746935</v>
      </c>
      <c r="V11" s="78">
        <f t="shared" si="4"/>
        <v>16294</v>
      </c>
      <c r="W11" s="79">
        <f t="shared" si="10"/>
        <v>575417.23297999997</v>
      </c>
      <c r="Y11" s="76">
        <f t="shared" si="11"/>
        <v>135.59454808848611</v>
      </c>
      <c r="Z11" s="73">
        <f t="shared" si="12"/>
        <v>567.70725393687371</v>
      </c>
      <c r="AA11" s="74">
        <f t="shared" si="13"/>
        <v>538.08112897516128</v>
      </c>
      <c r="AE11" s="121" t="str">
        <f t="shared" si="5"/>
        <v>695009</v>
      </c>
      <c r="AF11" s="142"/>
      <c r="AG11" s="143"/>
      <c r="AH11" s="144"/>
      <c r="AI11" s="145">
        <f t="shared" si="0"/>
        <v>695009</v>
      </c>
      <c r="AJ11" s="146">
        <f t="shared" si="6"/>
        <v>695009</v>
      </c>
      <c r="AK11" s="122"/>
      <c r="AL11" s="138">
        <f t="shared" si="7"/>
        <v>0</v>
      </c>
      <c r="AM11" s="147">
        <f t="shared" si="7"/>
        <v>16294</v>
      </c>
      <c r="AN11" s="148">
        <f t="shared" si="8"/>
        <v>16294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2014</v>
      </c>
      <c r="D12" s="68">
        <v>1</v>
      </c>
      <c r="E12" s="68">
        <v>10</v>
      </c>
      <c r="F12" s="69">
        <v>711303</v>
      </c>
      <c r="G12" s="68">
        <v>0</v>
      </c>
      <c r="H12" s="69">
        <v>360561</v>
      </c>
      <c r="I12" s="68">
        <v>0</v>
      </c>
      <c r="J12" s="68">
        <v>96</v>
      </c>
      <c r="K12" s="68">
        <v>0</v>
      </c>
      <c r="L12" s="69">
        <v>296.45920000000001</v>
      </c>
      <c r="M12" s="69">
        <v>22</v>
      </c>
      <c r="N12" s="70">
        <v>0</v>
      </c>
      <c r="O12" s="71">
        <v>3720</v>
      </c>
      <c r="P12" s="58">
        <f t="shared" si="2"/>
        <v>3720</v>
      </c>
      <c r="Q12" s="38">
        <v>10</v>
      </c>
      <c r="R12" s="77">
        <f t="shared" si="3"/>
        <v>8326.9325958488589</v>
      </c>
      <c r="S12" s="73">
        <f>'Mérida oeste'!F15*1000000</f>
        <v>34863.201392300005</v>
      </c>
      <c r="T12" s="74">
        <f t="shared" si="9"/>
        <v>935.69741579553624</v>
      </c>
      <c r="V12" s="78">
        <f t="shared" si="4"/>
        <v>3720</v>
      </c>
      <c r="W12" s="79">
        <f t="shared" si="10"/>
        <v>131370.5724</v>
      </c>
      <c r="Y12" s="76">
        <f t="shared" si="11"/>
        <v>30.976189256557756</v>
      </c>
      <c r="Z12" s="73">
        <f t="shared" si="12"/>
        <v>129.69110917935603</v>
      </c>
      <c r="AA12" s="74">
        <f t="shared" si="13"/>
        <v>122.92310510626041</v>
      </c>
      <c r="AE12" s="121" t="str">
        <f t="shared" si="5"/>
        <v>711303</v>
      </c>
      <c r="AF12" s="142"/>
      <c r="AG12" s="143"/>
      <c r="AH12" s="144"/>
      <c r="AI12" s="145">
        <f t="shared" si="0"/>
        <v>711303</v>
      </c>
      <c r="AJ12" s="146">
        <f t="shared" si="6"/>
        <v>711303</v>
      </c>
      <c r="AK12" s="122"/>
      <c r="AL12" s="138">
        <f t="shared" si="7"/>
        <v>0</v>
      </c>
      <c r="AM12" s="147">
        <f t="shared" si="7"/>
        <v>3720</v>
      </c>
      <c r="AN12" s="148">
        <f t="shared" si="8"/>
        <v>3720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2014</v>
      </c>
      <c r="D13" s="68">
        <v>1</v>
      </c>
      <c r="E13" s="68">
        <v>11</v>
      </c>
      <c r="F13" s="69">
        <v>715023</v>
      </c>
      <c r="G13" s="68">
        <v>0</v>
      </c>
      <c r="H13" s="69">
        <v>360730</v>
      </c>
      <c r="I13" s="68">
        <v>0</v>
      </c>
      <c r="J13" s="68">
        <v>102</v>
      </c>
      <c r="K13" s="68">
        <v>0</v>
      </c>
      <c r="L13" s="69">
        <v>155.0471</v>
      </c>
      <c r="M13" s="69">
        <v>23.7</v>
      </c>
      <c r="N13" s="70">
        <v>0</v>
      </c>
      <c r="O13" s="71">
        <v>14705</v>
      </c>
      <c r="P13" s="58">
        <f t="shared" si="2"/>
        <v>14705</v>
      </c>
      <c r="Q13" s="38">
        <v>11</v>
      </c>
      <c r="R13" s="77">
        <f t="shared" si="3"/>
        <v>8325.0188591525766</v>
      </c>
      <c r="S13" s="73">
        <f>'Mérida oeste'!F16*1000000</f>
        <v>34855.188959500003</v>
      </c>
      <c r="T13" s="74">
        <f t="shared" si="9"/>
        <v>935.48236920297506</v>
      </c>
      <c r="V13" s="78">
        <f t="shared" si="4"/>
        <v>14705</v>
      </c>
      <c r="W13" s="79">
        <f t="shared" si="10"/>
        <v>519302.22235</v>
      </c>
      <c r="Y13" s="76">
        <f t="shared" si="11"/>
        <v>122.41940232383864</v>
      </c>
      <c r="Z13" s="73">
        <f t="shared" si="12"/>
        <v>512.54555364944758</v>
      </c>
      <c r="AA13" s="74">
        <f t="shared" si="13"/>
        <v>485.79807329634815</v>
      </c>
      <c r="AE13" s="121" t="str">
        <f t="shared" si="5"/>
        <v>715023</v>
      </c>
      <c r="AF13" s="142"/>
      <c r="AG13" s="143"/>
      <c r="AH13" s="144"/>
      <c r="AI13" s="145">
        <f t="shared" si="0"/>
        <v>715023</v>
      </c>
      <c r="AJ13" s="146">
        <f t="shared" si="6"/>
        <v>715023</v>
      </c>
      <c r="AK13" s="122"/>
      <c r="AL13" s="138">
        <f t="shared" si="7"/>
        <v>0</v>
      </c>
      <c r="AM13" s="147">
        <f t="shared" si="7"/>
        <v>14705</v>
      </c>
      <c r="AN13" s="148">
        <f t="shared" si="8"/>
        <v>14705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2014</v>
      </c>
      <c r="D14" s="68">
        <v>1</v>
      </c>
      <c r="E14" s="68">
        <v>12</v>
      </c>
      <c r="F14" s="69">
        <v>729728</v>
      </c>
      <c r="G14" s="68">
        <v>0</v>
      </c>
      <c r="H14" s="69">
        <v>361391</v>
      </c>
      <c r="I14" s="68">
        <v>0</v>
      </c>
      <c r="J14" s="68">
        <v>102</v>
      </c>
      <c r="K14" s="68">
        <v>0</v>
      </c>
      <c r="L14" s="69">
        <v>296.73630000000003</v>
      </c>
      <c r="M14" s="69">
        <v>24.9</v>
      </c>
      <c r="N14" s="70">
        <v>0</v>
      </c>
      <c r="O14" s="71">
        <v>22153</v>
      </c>
      <c r="P14" s="58">
        <f t="shared" si="2"/>
        <v>22153</v>
      </c>
      <c r="Q14" s="38">
        <v>12</v>
      </c>
      <c r="R14" s="77">
        <f t="shared" si="3"/>
        <v>8320.0931713002774</v>
      </c>
      <c r="S14" s="73">
        <f>'Mérida oeste'!F17*1000000</f>
        <v>34834.566089599997</v>
      </c>
      <c r="T14" s="74">
        <f t="shared" si="9"/>
        <v>934.92886965901221</v>
      </c>
      <c r="V14" s="78">
        <f t="shared" si="4"/>
        <v>22153</v>
      </c>
      <c r="W14" s="79">
        <f t="shared" si="10"/>
        <v>782325.88451</v>
      </c>
      <c r="Y14" s="76">
        <f t="shared" si="11"/>
        <v>184.31502402381503</v>
      </c>
      <c r="Z14" s="73">
        <f t="shared" si="12"/>
        <v>771.69014258290872</v>
      </c>
      <c r="AA14" s="74">
        <f t="shared" si="13"/>
        <v>731.41905490992133</v>
      </c>
      <c r="AE14" s="121" t="str">
        <f t="shared" si="5"/>
        <v>729728</v>
      </c>
      <c r="AF14" s="142"/>
      <c r="AG14" s="143"/>
      <c r="AH14" s="144"/>
      <c r="AI14" s="145">
        <f t="shared" si="0"/>
        <v>729728</v>
      </c>
      <c r="AJ14" s="146">
        <f t="shared" si="6"/>
        <v>729728</v>
      </c>
      <c r="AK14" s="122"/>
      <c r="AL14" s="138">
        <f t="shared" si="7"/>
        <v>0</v>
      </c>
      <c r="AM14" s="147">
        <f t="shared" si="7"/>
        <v>22153</v>
      </c>
      <c r="AN14" s="148">
        <f t="shared" si="8"/>
        <v>22153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2014</v>
      </c>
      <c r="D15" s="68">
        <v>1</v>
      </c>
      <c r="E15" s="68">
        <v>13</v>
      </c>
      <c r="F15" s="69">
        <v>751881</v>
      </c>
      <c r="G15" s="68">
        <v>0</v>
      </c>
      <c r="H15" s="69">
        <v>362402</v>
      </c>
      <c r="I15" s="68">
        <v>0</v>
      </c>
      <c r="J15" s="68">
        <v>102</v>
      </c>
      <c r="K15" s="68">
        <v>0</v>
      </c>
      <c r="L15" s="69">
        <v>305.98250000000002</v>
      </c>
      <c r="M15" s="69">
        <v>25.1</v>
      </c>
      <c r="N15" s="70">
        <v>0</v>
      </c>
      <c r="O15" s="71">
        <v>33780</v>
      </c>
      <c r="P15" s="58">
        <f t="shared" si="2"/>
        <v>33780</v>
      </c>
      <c r="Q15" s="38">
        <v>13</v>
      </c>
      <c r="R15" s="77">
        <f t="shared" si="3"/>
        <v>8350.0057860657307</v>
      </c>
      <c r="S15" s="73">
        <f>'Mérida oeste'!F18*1000000</f>
        <v>34959.804225100001</v>
      </c>
      <c r="T15" s="74">
        <f t="shared" si="9"/>
        <v>938.29015018020618</v>
      </c>
      <c r="V15" s="78">
        <f t="shared" si="4"/>
        <v>33780</v>
      </c>
      <c r="W15" s="79">
        <f t="shared" si="10"/>
        <v>1192929.5526000001</v>
      </c>
      <c r="Y15" s="76">
        <f t="shared" si="11"/>
        <v>282.06319545330035</v>
      </c>
      <c r="Z15" s="73">
        <f t="shared" si="12"/>
        <v>1180.942186723878</v>
      </c>
      <c r="AA15" s="74">
        <f t="shared" si="13"/>
        <v>1119.3140490634601</v>
      </c>
      <c r="AE15" s="121" t="str">
        <f t="shared" si="5"/>
        <v>751881</v>
      </c>
      <c r="AF15" s="142"/>
      <c r="AG15" s="143"/>
      <c r="AH15" s="144"/>
      <c r="AI15" s="145">
        <f t="shared" si="0"/>
        <v>751881</v>
      </c>
      <c r="AJ15" s="146">
        <f t="shared" si="6"/>
        <v>751881</v>
      </c>
      <c r="AK15" s="122"/>
      <c r="AL15" s="138">
        <f t="shared" si="7"/>
        <v>0</v>
      </c>
      <c r="AM15" s="147">
        <f t="shared" si="7"/>
        <v>33780</v>
      </c>
      <c r="AN15" s="148">
        <f t="shared" si="8"/>
        <v>33780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2014</v>
      </c>
      <c r="D16" s="68">
        <v>1</v>
      </c>
      <c r="E16" s="68">
        <v>14</v>
      </c>
      <c r="F16" s="69">
        <v>785661</v>
      </c>
      <c r="G16" s="68">
        <v>0</v>
      </c>
      <c r="H16" s="69">
        <v>363983</v>
      </c>
      <c r="I16" s="68">
        <v>0</v>
      </c>
      <c r="J16" s="68">
        <v>102</v>
      </c>
      <c r="K16" s="68">
        <v>0</v>
      </c>
      <c r="L16" s="69">
        <v>298.49130000000002</v>
      </c>
      <c r="M16" s="69">
        <v>25.3</v>
      </c>
      <c r="N16" s="70">
        <v>0</v>
      </c>
      <c r="O16" s="71">
        <v>35528</v>
      </c>
      <c r="P16" s="58">
        <f t="shared" si="2"/>
        <v>35528</v>
      </c>
      <c r="Q16" s="38">
        <v>14</v>
      </c>
      <c r="R16" s="77">
        <f t="shared" si="3"/>
        <v>8358.2150139963687</v>
      </c>
      <c r="S16" s="73">
        <f>'Mérida oeste'!F19*1000000</f>
        <v>34994.174620599995</v>
      </c>
      <c r="T16" s="74">
        <f t="shared" si="9"/>
        <v>939.21262112277191</v>
      </c>
      <c r="V16" s="78">
        <f t="shared" si="4"/>
        <v>35528</v>
      </c>
      <c r="W16" s="79">
        <f t="shared" si="10"/>
        <v>1254659.5957599999</v>
      </c>
      <c r="Y16" s="76">
        <f t="shared" si="11"/>
        <v>296.95066301726297</v>
      </c>
      <c r="Z16" s="73">
        <f t="shared" si="12"/>
        <v>1243.2730359206766</v>
      </c>
      <c r="AA16" s="74">
        <f t="shared" si="13"/>
        <v>1178.392127550587</v>
      </c>
      <c r="AE16" s="121" t="str">
        <f t="shared" si="5"/>
        <v>785661</v>
      </c>
      <c r="AF16" s="142"/>
      <c r="AG16" s="143"/>
      <c r="AH16" s="144"/>
      <c r="AI16" s="145">
        <f t="shared" si="0"/>
        <v>785661</v>
      </c>
      <c r="AJ16" s="146">
        <f t="shared" si="6"/>
        <v>785661</v>
      </c>
      <c r="AK16" s="122"/>
      <c r="AL16" s="138">
        <f t="shared" si="7"/>
        <v>0</v>
      </c>
      <c r="AM16" s="147">
        <f t="shared" si="7"/>
        <v>35528</v>
      </c>
      <c r="AN16" s="148">
        <f t="shared" si="8"/>
        <v>35528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2014</v>
      </c>
      <c r="D17" s="68">
        <v>1</v>
      </c>
      <c r="E17" s="68">
        <v>15</v>
      </c>
      <c r="F17" s="69">
        <v>821189</v>
      </c>
      <c r="G17" s="68">
        <v>0</v>
      </c>
      <c r="H17" s="69">
        <v>365646</v>
      </c>
      <c r="I17" s="68">
        <v>0</v>
      </c>
      <c r="J17" s="68">
        <v>102</v>
      </c>
      <c r="K17" s="68">
        <v>0</v>
      </c>
      <c r="L17" s="69">
        <v>297.09350000000001</v>
      </c>
      <c r="M17" s="69">
        <v>23.5</v>
      </c>
      <c r="N17" s="70">
        <v>0</v>
      </c>
      <c r="O17" s="71">
        <v>34242</v>
      </c>
      <c r="P17" s="58">
        <f t="shared" si="2"/>
        <v>34242</v>
      </c>
      <c r="Q17" s="38">
        <v>15</v>
      </c>
      <c r="R17" s="77">
        <f t="shared" si="3"/>
        <v>8370.1382319432505</v>
      </c>
      <c r="S17" s="73">
        <f>'Mérida oeste'!F20*1000000</f>
        <v>35044.0947495</v>
      </c>
      <c r="T17" s="74">
        <f t="shared" si="9"/>
        <v>940.55243312346306</v>
      </c>
      <c r="V17" s="78">
        <f t="shared" si="4"/>
        <v>34242</v>
      </c>
      <c r="W17" s="79">
        <f t="shared" si="10"/>
        <v>1209244.9301400001</v>
      </c>
      <c r="Y17" s="76">
        <f t="shared" si="11"/>
        <v>286.61027333820078</v>
      </c>
      <c r="Z17" s="73">
        <f t="shared" si="12"/>
        <v>1199.9798924123791</v>
      </c>
      <c r="AA17" s="74">
        <f t="shared" si="13"/>
        <v>1137.3582612853893</v>
      </c>
      <c r="AE17" s="121" t="str">
        <f t="shared" si="5"/>
        <v>821189</v>
      </c>
      <c r="AF17" s="142"/>
      <c r="AG17" s="143"/>
      <c r="AH17" s="144"/>
      <c r="AI17" s="145">
        <f t="shared" si="0"/>
        <v>821189</v>
      </c>
      <c r="AJ17" s="146">
        <f t="shared" si="6"/>
        <v>821189</v>
      </c>
      <c r="AK17" s="122"/>
      <c r="AL17" s="138">
        <f t="shared" si="7"/>
        <v>0</v>
      </c>
      <c r="AM17" s="147">
        <f t="shared" si="7"/>
        <v>34242</v>
      </c>
      <c r="AN17" s="148">
        <f t="shared" si="8"/>
        <v>34242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2014</v>
      </c>
      <c r="D18" s="68">
        <v>1</v>
      </c>
      <c r="E18" s="68">
        <v>16</v>
      </c>
      <c r="F18" s="69">
        <v>855431</v>
      </c>
      <c r="G18" s="68">
        <v>0</v>
      </c>
      <c r="H18" s="69">
        <v>367229</v>
      </c>
      <c r="I18" s="68">
        <v>0</v>
      </c>
      <c r="J18" s="68">
        <v>102</v>
      </c>
      <c r="K18" s="68">
        <v>0</v>
      </c>
      <c r="L18" s="69">
        <v>298.66539999999998</v>
      </c>
      <c r="M18" s="69">
        <v>22</v>
      </c>
      <c r="N18" s="70">
        <v>0</v>
      </c>
      <c r="O18" s="71">
        <v>35852</v>
      </c>
      <c r="P18" s="58">
        <f t="shared" si="2"/>
        <v>35852</v>
      </c>
      <c r="Q18" s="38">
        <v>16</v>
      </c>
      <c r="R18" s="77">
        <f t="shared" si="3"/>
        <v>8371.5773780930558</v>
      </c>
      <c r="S18" s="73">
        <f>'Mérida oeste'!F21*1000000</f>
        <v>35050.120166600005</v>
      </c>
      <c r="T18" s="74">
        <f t="shared" si="9"/>
        <v>940.71414997631666</v>
      </c>
      <c r="V18" s="78">
        <f t="shared" si="4"/>
        <v>35852</v>
      </c>
      <c r="W18" s="79">
        <f t="shared" si="10"/>
        <v>1266101.5488400001</v>
      </c>
      <c r="Y18" s="76">
        <f t="shared" si="11"/>
        <v>300.13779215939223</v>
      </c>
      <c r="Z18" s="73">
        <f t="shared" si="12"/>
        <v>1256.6169082129434</v>
      </c>
      <c r="AA18" s="74">
        <f t="shared" si="13"/>
        <v>1191.0396423007185</v>
      </c>
      <c r="AE18" s="121" t="str">
        <f t="shared" si="5"/>
        <v>855431</v>
      </c>
      <c r="AF18" s="142"/>
      <c r="AG18" s="143"/>
      <c r="AH18" s="144"/>
      <c r="AI18" s="145">
        <f t="shared" si="0"/>
        <v>855431</v>
      </c>
      <c r="AJ18" s="146">
        <f t="shared" si="6"/>
        <v>855431</v>
      </c>
      <c r="AK18" s="122"/>
      <c r="AL18" s="138">
        <f t="shared" si="7"/>
        <v>0</v>
      </c>
      <c r="AM18" s="147">
        <f t="shared" si="7"/>
        <v>35852</v>
      </c>
      <c r="AN18" s="148">
        <f t="shared" si="8"/>
        <v>35852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2014</v>
      </c>
      <c r="D19" s="68">
        <v>1</v>
      </c>
      <c r="E19" s="68">
        <v>17</v>
      </c>
      <c r="F19" s="69">
        <v>891283</v>
      </c>
      <c r="G19" s="68">
        <v>0</v>
      </c>
      <c r="H19" s="69">
        <v>368885</v>
      </c>
      <c r="I19" s="68">
        <v>0</v>
      </c>
      <c r="J19" s="68">
        <v>102</v>
      </c>
      <c r="K19" s="68">
        <v>0</v>
      </c>
      <c r="L19" s="69">
        <v>297.84309999999999</v>
      </c>
      <c r="M19" s="69">
        <v>21.4</v>
      </c>
      <c r="N19" s="70">
        <v>0</v>
      </c>
      <c r="O19" s="71">
        <v>36788</v>
      </c>
      <c r="P19" s="58">
        <f t="shared" si="2"/>
        <v>36788</v>
      </c>
      <c r="Q19" s="38">
        <v>17</v>
      </c>
      <c r="R19" s="77">
        <f t="shared" si="3"/>
        <v>8320.684823349573</v>
      </c>
      <c r="S19" s="73">
        <f>'Mérida oeste'!F22*1000000</f>
        <v>34837.043218399995</v>
      </c>
      <c r="T19" s="74">
        <f t="shared" si="9"/>
        <v>934.99535359979154</v>
      </c>
      <c r="V19" s="78">
        <f t="shared" si="4"/>
        <v>36788</v>
      </c>
      <c r="W19" s="79">
        <f t="shared" si="10"/>
        <v>1299156.07996</v>
      </c>
      <c r="Y19" s="76">
        <f t="shared" si="11"/>
        <v>306.10135328138409</v>
      </c>
      <c r="Z19" s="73">
        <f t="shared" si="12"/>
        <v>1281.5851459184989</v>
      </c>
      <c r="AA19" s="74">
        <f t="shared" si="13"/>
        <v>1214.7048983635193</v>
      </c>
      <c r="AE19" s="121" t="str">
        <f t="shared" si="5"/>
        <v>891283</v>
      </c>
      <c r="AF19" s="142"/>
      <c r="AG19" s="143"/>
      <c r="AH19" s="144"/>
      <c r="AI19" s="145">
        <f t="shared" si="0"/>
        <v>891283</v>
      </c>
      <c r="AJ19" s="146">
        <f t="shared" si="6"/>
        <v>891283</v>
      </c>
      <c r="AK19" s="122"/>
      <c r="AL19" s="138">
        <f t="shared" si="7"/>
        <v>0</v>
      </c>
      <c r="AM19" s="147">
        <f t="shared" si="7"/>
        <v>36788</v>
      </c>
      <c r="AN19" s="148">
        <f t="shared" si="8"/>
        <v>36788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2014</v>
      </c>
      <c r="D20" s="68">
        <v>1</v>
      </c>
      <c r="E20" s="68">
        <v>18</v>
      </c>
      <c r="F20" s="69">
        <v>928071</v>
      </c>
      <c r="G20" s="68">
        <v>0</v>
      </c>
      <c r="H20" s="69">
        <v>370588</v>
      </c>
      <c r="I20" s="68">
        <v>0</v>
      </c>
      <c r="J20" s="68">
        <v>102</v>
      </c>
      <c r="K20" s="68">
        <v>0</v>
      </c>
      <c r="L20" s="69">
        <v>297.95690000000002</v>
      </c>
      <c r="M20" s="69">
        <v>22</v>
      </c>
      <c r="N20" s="70">
        <v>0</v>
      </c>
      <c r="O20" s="71">
        <v>32126</v>
      </c>
      <c r="P20" s="58">
        <f t="shared" si="2"/>
        <v>32126</v>
      </c>
      <c r="Q20" s="38">
        <v>18</v>
      </c>
      <c r="R20" s="77">
        <f t="shared" si="3"/>
        <v>8339.0458156587374</v>
      </c>
      <c r="S20" s="73">
        <f>'Mérida oeste'!F23*1000000</f>
        <v>34913.917021000001</v>
      </c>
      <c r="T20" s="74">
        <f t="shared" si="9"/>
        <v>937.05857830557227</v>
      </c>
      <c r="V20" s="78">
        <f t="shared" si="4"/>
        <v>32126</v>
      </c>
      <c r="W20" s="79">
        <f t="shared" si="10"/>
        <v>1134519.0884199999</v>
      </c>
      <c r="Y20" s="76">
        <f t="shared" si="11"/>
        <v>267.90018587385259</v>
      </c>
      <c r="Z20" s="73">
        <f t="shared" si="12"/>
        <v>1121.6444982166458</v>
      </c>
      <c r="AA20" s="74">
        <f t="shared" si="13"/>
        <v>1063.1108440553789</v>
      </c>
      <c r="AE20" s="121" t="str">
        <f t="shared" si="5"/>
        <v>928071</v>
      </c>
      <c r="AF20" s="142"/>
      <c r="AG20" s="143"/>
      <c r="AH20" s="144"/>
      <c r="AI20" s="145">
        <f t="shared" si="0"/>
        <v>928071</v>
      </c>
      <c r="AJ20" s="146">
        <f t="shared" si="6"/>
        <v>928071</v>
      </c>
      <c r="AK20" s="122"/>
      <c r="AL20" s="138">
        <f t="shared" si="7"/>
        <v>0</v>
      </c>
      <c r="AM20" s="147">
        <f t="shared" si="7"/>
        <v>32126</v>
      </c>
      <c r="AN20" s="148">
        <f t="shared" si="8"/>
        <v>32126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2014</v>
      </c>
      <c r="D21" s="68">
        <v>1</v>
      </c>
      <c r="E21" s="68">
        <v>19</v>
      </c>
      <c r="F21" s="69">
        <v>960197</v>
      </c>
      <c r="G21" s="68">
        <v>0</v>
      </c>
      <c r="H21" s="69">
        <v>372056</v>
      </c>
      <c r="I21" s="68">
        <v>0</v>
      </c>
      <c r="J21" s="68">
        <v>102</v>
      </c>
      <c r="K21" s="68">
        <v>0</v>
      </c>
      <c r="L21" s="69">
        <v>302.84120000000001</v>
      </c>
      <c r="M21" s="69">
        <v>22.5</v>
      </c>
      <c r="N21" s="70">
        <v>0</v>
      </c>
      <c r="O21" s="71">
        <v>32550</v>
      </c>
      <c r="P21" s="58">
        <f t="shared" si="2"/>
        <v>32550</v>
      </c>
      <c r="Q21" s="38">
        <v>19</v>
      </c>
      <c r="R21" s="77">
        <f t="shared" si="3"/>
        <v>8338.9118882678886</v>
      </c>
      <c r="S21" s="73">
        <f>'Mérida oeste'!F24*1000000</f>
        <v>34913.356293799996</v>
      </c>
      <c r="T21" s="74">
        <f t="shared" si="9"/>
        <v>937.04352888466258</v>
      </c>
      <c r="V21" s="78">
        <f t="shared" si="4"/>
        <v>32550</v>
      </c>
      <c r="W21" s="79">
        <f t="shared" si="10"/>
        <v>1149492.5085</v>
      </c>
      <c r="Y21" s="76">
        <f t="shared" si="11"/>
        <v>271.43158196311975</v>
      </c>
      <c r="Z21" s="73">
        <f t="shared" si="12"/>
        <v>1136.42974736319</v>
      </c>
      <c r="AA21" s="74">
        <f t="shared" si="13"/>
        <v>1077.1245165913228</v>
      </c>
      <c r="AE21" s="121" t="str">
        <f t="shared" si="5"/>
        <v>960197</v>
      </c>
      <c r="AF21" s="142"/>
      <c r="AG21" s="143"/>
      <c r="AH21" s="144"/>
      <c r="AI21" s="145">
        <f t="shared" si="0"/>
        <v>960197</v>
      </c>
      <c r="AJ21" s="146">
        <f t="shared" si="6"/>
        <v>960197</v>
      </c>
      <c r="AK21" s="122"/>
      <c r="AL21" s="138">
        <f t="shared" si="7"/>
        <v>0</v>
      </c>
      <c r="AM21" s="147">
        <f t="shared" si="7"/>
        <v>32550</v>
      </c>
      <c r="AN21" s="148">
        <f t="shared" si="8"/>
        <v>32550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2014</v>
      </c>
      <c r="D22" s="68">
        <v>1</v>
      </c>
      <c r="E22" s="68">
        <v>20</v>
      </c>
      <c r="F22" s="69">
        <v>992747</v>
      </c>
      <c r="G22" s="68">
        <v>0</v>
      </c>
      <c r="H22" s="69">
        <v>373545</v>
      </c>
      <c r="I22" s="68">
        <v>0</v>
      </c>
      <c r="J22" s="68">
        <v>102</v>
      </c>
      <c r="K22" s="68">
        <v>0</v>
      </c>
      <c r="L22" s="69">
        <v>302.78969999999998</v>
      </c>
      <c r="M22" s="69">
        <v>23</v>
      </c>
      <c r="N22" s="70">
        <v>0</v>
      </c>
      <c r="O22" s="71">
        <v>36873</v>
      </c>
      <c r="P22" s="58">
        <f t="shared" si="2"/>
        <v>-963127</v>
      </c>
      <c r="Q22" s="38">
        <v>20</v>
      </c>
      <c r="R22" s="77">
        <f t="shared" si="3"/>
        <v>8234.7496497086086</v>
      </c>
      <c r="S22" s="73">
        <f>'Mérida oeste'!F25*1000000</f>
        <v>34477.249833400005</v>
      </c>
      <c r="T22" s="74">
        <f t="shared" si="9"/>
        <v>925.33881813775633</v>
      </c>
      <c r="V22" s="78">
        <f t="shared" si="4"/>
        <v>36873</v>
      </c>
      <c r="W22" s="79">
        <f t="shared" si="10"/>
        <v>1302157.8269100001</v>
      </c>
      <c r="Y22" s="76">
        <f t="shared" si="11"/>
        <v>303.63992383370555</v>
      </c>
      <c r="Z22" s="73">
        <f t="shared" si="12"/>
        <v>1271.2796331069585</v>
      </c>
      <c r="AA22" s="74">
        <f t="shared" si="13"/>
        <v>1204.9371845817284</v>
      </c>
      <c r="AE22" s="121" t="str">
        <f t="shared" si="5"/>
        <v>992747</v>
      </c>
      <c r="AF22" s="142"/>
      <c r="AG22" s="143"/>
      <c r="AH22" s="144"/>
      <c r="AI22" s="145">
        <f t="shared" si="0"/>
        <v>992747</v>
      </c>
      <c r="AJ22" s="146">
        <f t="shared" si="6"/>
        <v>992747</v>
      </c>
      <c r="AK22" s="122"/>
      <c r="AL22" s="138">
        <f t="shared" si="7"/>
        <v>0</v>
      </c>
      <c r="AM22" s="147">
        <f t="shared" si="7"/>
        <v>-963127</v>
      </c>
      <c r="AN22" s="148">
        <f t="shared" si="8"/>
        <v>-963127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2014</v>
      </c>
      <c r="D23" s="68">
        <v>1</v>
      </c>
      <c r="E23" s="68">
        <v>21</v>
      </c>
      <c r="F23" s="69">
        <v>29620</v>
      </c>
      <c r="G23" s="68">
        <v>0</v>
      </c>
      <c r="H23" s="69">
        <v>375273</v>
      </c>
      <c r="I23" s="68">
        <v>0</v>
      </c>
      <c r="J23" s="68">
        <v>102</v>
      </c>
      <c r="K23" s="68">
        <v>0</v>
      </c>
      <c r="L23" s="69">
        <v>296.68720000000002</v>
      </c>
      <c r="M23" s="69">
        <v>23.6</v>
      </c>
      <c r="N23" s="70">
        <v>0</v>
      </c>
      <c r="O23" s="71">
        <v>31824</v>
      </c>
      <c r="P23" s="58">
        <f t="shared" si="2"/>
        <v>31824</v>
      </c>
      <c r="Q23" s="38">
        <v>21</v>
      </c>
      <c r="R23" s="77">
        <f t="shared" si="3"/>
        <v>8172.1825509935998</v>
      </c>
      <c r="S23" s="73">
        <f>'Mérida oeste'!F26*1000000</f>
        <v>34215.293904500002</v>
      </c>
      <c r="T23" s="74">
        <f t="shared" si="9"/>
        <v>918.30815325515084</v>
      </c>
      <c r="V23" s="78">
        <f t="shared" si="4"/>
        <v>31824</v>
      </c>
      <c r="W23" s="79">
        <f t="shared" si="10"/>
        <v>1123854.0580799999</v>
      </c>
      <c r="Y23" s="76">
        <f t="shared" si="11"/>
        <v>260.07153750282032</v>
      </c>
      <c r="Z23" s="73">
        <f t="shared" si="12"/>
        <v>1088.867513216808</v>
      </c>
      <c r="AA23" s="74">
        <f t="shared" si="13"/>
        <v>1032.0443446037516</v>
      </c>
      <c r="AE23" s="121" t="str">
        <f t="shared" si="5"/>
        <v>29620</v>
      </c>
      <c r="AF23" s="142"/>
      <c r="AG23" s="143"/>
      <c r="AH23" s="144"/>
      <c r="AI23" s="145">
        <f t="shared" si="0"/>
        <v>29620</v>
      </c>
      <c r="AJ23" s="146">
        <f t="shared" si="6"/>
        <v>29620</v>
      </c>
      <c r="AK23" s="122"/>
      <c r="AL23" s="138">
        <f t="shared" si="7"/>
        <v>0</v>
      </c>
      <c r="AM23" s="147">
        <f t="shared" si="7"/>
        <v>31824</v>
      </c>
      <c r="AN23" s="148">
        <f t="shared" si="8"/>
        <v>31824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2014</v>
      </c>
      <c r="D24" s="68">
        <v>1</v>
      </c>
      <c r="E24" s="68">
        <v>22</v>
      </c>
      <c r="F24" s="69">
        <v>61444</v>
      </c>
      <c r="G24" s="68">
        <v>0</v>
      </c>
      <c r="H24" s="69">
        <v>376750</v>
      </c>
      <c r="I24" s="68">
        <v>0</v>
      </c>
      <c r="J24" s="68">
        <v>102</v>
      </c>
      <c r="K24" s="68">
        <v>0</v>
      </c>
      <c r="L24" s="69">
        <v>299.9948</v>
      </c>
      <c r="M24" s="69">
        <v>23.5</v>
      </c>
      <c r="N24" s="70">
        <v>0</v>
      </c>
      <c r="O24" s="71">
        <v>31771</v>
      </c>
      <c r="P24" s="58">
        <f t="shared" si="2"/>
        <v>31771</v>
      </c>
      <c r="Q24" s="38">
        <v>22</v>
      </c>
      <c r="R24" s="77">
        <f t="shared" si="3"/>
        <v>8160.6379334097646</v>
      </c>
      <c r="S24" s="73">
        <f>'Mérida oeste'!F27*1000000</f>
        <v>34166.958899600002</v>
      </c>
      <c r="T24" s="74">
        <f t="shared" si="9"/>
        <v>917.01088457725518</v>
      </c>
      <c r="V24" s="78">
        <f t="shared" si="4"/>
        <v>31771</v>
      </c>
      <c r="W24" s="79">
        <f t="shared" si="10"/>
        <v>1121982.38057</v>
      </c>
      <c r="Y24" s="76">
        <f t="shared" si="11"/>
        <v>259.27162778236163</v>
      </c>
      <c r="Z24" s="73">
        <f t="shared" si="12"/>
        <v>1085.5184511991915</v>
      </c>
      <c r="AA24" s="74">
        <f t="shared" si="13"/>
        <v>1028.8700552865903</v>
      </c>
      <c r="AE24" s="121" t="str">
        <f t="shared" si="5"/>
        <v>61444</v>
      </c>
      <c r="AF24" s="142"/>
      <c r="AG24" s="143"/>
      <c r="AH24" s="144"/>
      <c r="AI24" s="145">
        <f t="shared" si="0"/>
        <v>61444</v>
      </c>
      <c r="AJ24" s="146">
        <f t="shared" si="6"/>
        <v>61444</v>
      </c>
      <c r="AK24" s="122"/>
      <c r="AL24" s="138">
        <f t="shared" si="7"/>
        <v>0</v>
      </c>
      <c r="AM24" s="147">
        <f t="shared" si="7"/>
        <v>31771</v>
      </c>
      <c r="AN24" s="148">
        <f t="shared" si="8"/>
        <v>31771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2014</v>
      </c>
      <c r="D25" s="68">
        <v>1</v>
      </c>
      <c r="E25" s="68">
        <v>23</v>
      </c>
      <c r="F25" s="69">
        <v>93215</v>
      </c>
      <c r="G25" s="68">
        <v>0</v>
      </c>
      <c r="H25" s="69">
        <v>378212</v>
      </c>
      <c r="I25" s="68">
        <v>0</v>
      </c>
      <c r="J25" s="68">
        <v>102</v>
      </c>
      <c r="K25" s="68">
        <v>0</v>
      </c>
      <c r="L25" s="69">
        <v>299.95370000000003</v>
      </c>
      <c r="M25" s="69">
        <v>22.5</v>
      </c>
      <c r="N25" s="70">
        <v>0</v>
      </c>
      <c r="O25" s="71">
        <v>37215</v>
      </c>
      <c r="P25" s="58">
        <f t="shared" si="2"/>
        <v>37215</v>
      </c>
      <c r="Q25" s="38">
        <v>23</v>
      </c>
      <c r="R25" s="77">
        <f t="shared" si="3"/>
        <v>8193.9835218782846</v>
      </c>
      <c r="S25" s="73">
        <f>'Mérida oeste'!F28*1000000</f>
        <v>34306.570209400001</v>
      </c>
      <c r="T25" s="74">
        <f t="shared" si="9"/>
        <v>920.75792835346283</v>
      </c>
      <c r="V25" s="78">
        <f t="shared" si="4"/>
        <v>37215</v>
      </c>
      <c r="W25" s="79">
        <f t="shared" si="10"/>
        <v>1314235.44405</v>
      </c>
      <c r="Y25" s="76">
        <f t="shared" si="11"/>
        <v>304.9390967667004</v>
      </c>
      <c r="Z25" s="73">
        <f t="shared" si="12"/>
        <v>1276.7190103428211</v>
      </c>
      <c r="AA25" s="74">
        <f t="shared" si="13"/>
        <v>1210.0927048321714</v>
      </c>
      <c r="AE25" s="121" t="str">
        <f t="shared" si="5"/>
        <v>93215</v>
      </c>
      <c r="AF25" s="142"/>
      <c r="AG25" s="143"/>
      <c r="AH25" s="144"/>
      <c r="AI25" s="145">
        <f t="shared" si="0"/>
        <v>93215</v>
      </c>
      <c r="AJ25" s="146">
        <f t="shared" si="6"/>
        <v>93215</v>
      </c>
      <c r="AK25" s="122"/>
      <c r="AL25" s="138">
        <f t="shared" si="7"/>
        <v>0</v>
      </c>
      <c r="AM25" s="147">
        <f t="shared" si="7"/>
        <v>37215</v>
      </c>
      <c r="AN25" s="148">
        <f t="shared" si="8"/>
        <v>37215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2014</v>
      </c>
      <c r="D26" s="68">
        <v>1</v>
      </c>
      <c r="E26" s="68">
        <v>24</v>
      </c>
      <c r="F26" s="69">
        <v>130430</v>
      </c>
      <c r="G26" s="68">
        <v>0</v>
      </c>
      <c r="H26" s="69">
        <v>379952</v>
      </c>
      <c r="I26" s="68">
        <v>0</v>
      </c>
      <c r="J26" s="68">
        <v>102</v>
      </c>
      <c r="K26" s="68">
        <v>0</v>
      </c>
      <c r="L26" s="69">
        <v>296.6309</v>
      </c>
      <c r="M26" s="69">
        <v>24.1</v>
      </c>
      <c r="N26" s="70">
        <v>0</v>
      </c>
      <c r="O26" s="71">
        <v>35152</v>
      </c>
      <c r="P26" s="58">
        <f t="shared" si="2"/>
        <v>35152</v>
      </c>
      <c r="Q26" s="38">
        <v>24</v>
      </c>
      <c r="R26" s="77">
        <f t="shared" si="3"/>
        <v>8196.3166763876961</v>
      </c>
      <c r="S26" s="73">
        <f>'Mérida oeste'!F29*1000000</f>
        <v>34316.338660700007</v>
      </c>
      <c r="T26" s="74">
        <f t="shared" si="9"/>
        <v>921.02010492568536</v>
      </c>
      <c r="V26" s="78">
        <f t="shared" si="4"/>
        <v>35152</v>
      </c>
      <c r="W26" s="79">
        <f t="shared" si="10"/>
        <v>1241381.27984</v>
      </c>
      <c r="Y26" s="76">
        <f t="shared" si="11"/>
        <v>288.11692380838031</v>
      </c>
      <c r="Z26" s="73">
        <f t="shared" si="12"/>
        <v>1206.2879366009267</v>
      </c>
      <c r="AA26" s="74">
        <f t="shared" si="13"/>
        <v>1143.3371166110185</v>
      </c>
      <c r="AE26" s="121" t="str">
        <f t="shared" si="5"/>
        <v>130430</v>
      </c>
      <c r="AF26" s="142"/>
      <c r="AG26" s="143"/>
      <c r="AH26" s="144"/>
      <c r="AI26" s="145">
        <f t="shared" si="0"/>
        <v>130430</v>
      </c>
      <c r="AJ26" s="146">
        <f t="shared" si="6"/>
        <v>130430</v>
      </c>
      <c r="AK26" s="122"/>
      <c r="AL26" s="138">
        <f t="shared" si="7"/>
        <v>0</v>
      </c>
      <c r="AM26" s="147">
        <f t="shared" si="7"/>
        <v>35152</v>
      </c>
      <c r="AN26" s="148">
        <f t="shared" si="8"/>
        <v>35152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2014</v>
      </c>
      <c r="D27" s="68">
        <v>1</v>
      </c>
      <c r="E27" s="68">
        <v>25</v>
      </c>
      <c r="F27" s="69">
        <v>165582</v>
      </c>
      <c r="G27" s="68">
        <v>0</v>
      </c>
      <c r="H27" s="69">
        <v>381574</v>
      </c>
      <c r="I27" s="68">
        <v>0</v>
      </c>
      <c r="J27" s="68">
        <v>102</v>
      </c>
      <c r="K27" s="68">
        <v>0</v>
      </c>
      <c r="L27" s="69">
        <v>299.02670000000001</v>
      </c>
      <c r="M27" s="69">
        <v>22.6</v>
      </c>
      <c r="N27" s="70">
        <v>0</v>
      </c>
      <c r="O27" s="71">
        <v>37137</v>
      </c>
      <c r="P27" s="58">
        <f t="shared" si="2"/>
        <v>37137</v>
      </c>
      <c r="Q27" s="38">
        <v>25</v>
      </c>
      <c r="R27" s="77">
        <f t="shared" si="3"/>
        <v>8148.105005995033</v>
      </c>
      <c r="S27" s="73">
        <f>'Mérida oeste'!F30*1000000</f>
        <v>34114.486039100004</v>
      </c>
      <c r="T27" s="74">
        <f t="shared" si="9"/>
        <v>915.60255952366185</v>
      </c>
      <c r="V27" s="78">
        <f t="shared" si="4"/>
        <v>37137</v>
      </c>
      <c r="W27" s="79">
        <f t="shared" si="10"/>
        <v>1311480.8997899999</v>
      </c>
      <c r="Y27" s="76">
        <f t="shared" si="11"/>
        <v>302.59617560763752</v>
      </c>
      <c r="Z27" s="73">
        <f t="shared" si="12"/>
        <v>1266.9096680340569</v>
      </c>
      <c r="AA27" s="74">
        <f t="shared" si="13"/>
        <v>1200.7952686141191</v>
      </c>
      <c r="AE27" s="121" t="str">
        <f t="shared" si="5"/>
        <v>165582</v>
      </c>
      <c r="AF27" s="142"/>
      <c r="AG27" s="143"/>
      <c r="AH27" s="144"/>
      <c r="AI27" s="145">
        <f t="shared" si="0"/>
        <v>165582</v>
      </c>
      <c r="AJ27" s="146">
        <f t="shared" si="6"/>
        <v>165582</v>
      </c>
      <c r="AK27" s="122"/>
      <c r="AL27" s="138">
        <f t="shared" si="7"/>
        <v>0</v>
      </c>
      <c r="AM27" s="147">
        <f t="shared" si="7"/>
        <v>37137</v>
      </c>
      <c r="AN27" s="148">
        <f t="shared" si="8"/>
        <v>37137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2014</v>
      </c>
      <c r="D28" s="68">
        <v>1</v>
      </c>
      <c r="E28" s="68">
        <v>26</v>
      </c>
      <c r="F28" s="69">
        <v>202719</v>
      </c>
      <c r="G28" s="68">
        <v>0</v>
      </c>
      <c r="H28" s="69">
        <v>383285</v>
      </c>
      <c r="I28" s="68">
        <v>0</v>
      </c>
      <c r="J28" s="68">
        <v>102</v>
      </c>
      <c r="K28" s="68">
        <v>0</v>
      </c>
      <c r="L28" s="69">
        <v>299.863</v>
      </c>
      <c r="M28" s="69">
        <v>23.1</v>
      </c>
      <c r="N28" s="70">
        <v>0</v>
      </c>
      <c r="O28" s="71">
        <v>36214</v>
      </c>
      <c r="P28" s="58">
        <f t="shared" si="2"/>
        <v>36214</v>
      </c>
      <c r="Q28" s="38">
        <v>26</v>
      </c>
      <c r="R28" s="77">
        <f t="shared" si="3"/>
        <v>8438.9972328030963</v>
      </c>
      <c r="S28" s="73">
        <f>'Mérida oeste'!F31*1000000</f>
        <v>35332.393614300003</v>
      </c>
      <c r="T28" s="74">
        <f t="shared" si="9"/>
        <v>948.29011905008394</v>
      </c>
      <c r="V28" s="78">
        <f t="shared" si="4"/>
        <v>36214</v>
      </c>
      <c r="W28" s="79">
        <f t="shared" si="10"/>
        <v>1278885.4593799999</v>
      </c>
      <c r="Y28" s="76">
        <f t="shared" si="11"/>
        <v>305.60984578873132</v>
      </c>
      <c r="Z28" s="73">
        <f t="shared" si="12"/>
        <v>1279.5273023482605</v>
      </c>
      <c r="AA28" s="74">
        <f t="shared" si="13"/>
        <v>1212.7544445268813</v>
      </c>
      <c r="AE28" s="121" t="str">
        <f t="shared" si="5"/>
        <v>202719</v>
      </c>
      <c r="AF28" s="142"/>
      <c r="AG28" s="143"/>
      <c r="AH28" s="144"/>
      <c r="AI28" s="145">
        <f t="shared" si="0"/>
        <v>202719</v>
      </c>
      <c r="AJ28" s="146">
        <f t="shared" si="6"/>
        <v>202719</v>
      </c>
      <c r="AK28" s="122"/>
      <c r="AL28" s="138">
        <f t="shared" si="7"/>
        <v>0</v>
      </c>
      <c r="AM28" s="147">
        <f t="shared" si="7"/>
        <v>36214</v>
      </c>
      <c r="AN28" s="148">
        <f t="shared" si="8"/>
        <v>36214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2014</v>
      </c>
      <c r="D29" s="68">
        <v>1</v>
      </c>
      <c r="E29" s="68">
        <v>27</v>
      </c>
      <c r="F29" s="69">
        <v>238933</v>
      </c>
      <c r="G29" s="68">
        <v>0</v>
      </c>
      <c r="H29" s="69">
        <v>384954</v>
      </c>
      <c r="I29" s="68">
        <v>0</v>
      </c>
      <c r="J29" s="68">
        <v>102</v>
      </c>
      <c r="K29" s="68">
        <v>0</v>
      </c>
      <c r="L29" s="69">
        <v>300.30029999999999</v>
      </c>
      <c r="M29" s="69">
        <v>23.8</v>
      </c>
      <c r="N29" s="70">
        <v>0</v>
      </c>
      <c r="O29" s="71">
        <v>35679</v>
      </c>
      <c r="P29" s="58">
        <f t="shared" si="2"/>
        <v>35679</v>
      </c>
      <c r="Q29" s="38">
        <v>27</v>
      </c>
      <c r="R29" s="77">
        <f t="shared" si="3"/>
        <v>8259.1369389748743</v>
      </c>
      <c r="S29" s="73">
        <f>'Mérida oeste'!F32*1000000</f>
        <v>34579.3545361</v>
      </c>
      <c r="T29" s="74">
        <f t="shared" si="9"/>
        <v>928.07921783260656</v>
      </c>
      <c r="V29" s="78">
        <f t="shared" si="4"/>
        <v>35679</v>
      </c>
      <c r="W29" s="79">
        <f t="shared" si="10"/>
        <v>1259992.11093</v>
      </c>
      <c r="Y29" s="76">
        <f t="shared" si="11"/>
        <v>294.67774684568451</v>
      </c>
      <c r="Z29" s="73">
        <f t="shared" si="12"/>
        <v>1233.756790493512</v>
      </c>
      <c r="AA29" s="74">
        <f t="shared" si="13"/>
        <v>1169.3724927871692</v>
      </c>
      <c r="AE29" s="121" t="str">
        <f t="shared" si="5"/>
        <v>238933</v>
      </c>
      <c r="AF29" s="142"/>
      <c r="AG29" s="143"/>
      <c r="AH29" s="144"/>
      <c r="AI29" s="145">
        <f t="shared" si="0"/>
        <v>238933</v>
      </c>
      <c r="AJ29" s="146">
        <f t="shared" si="6"/>
        <v>238933</v>
      </c>
      <c r="AK29" s="122"/>
      <c r="AL29" s="138">
        <f t="shared" si="7"/>
        <v>0</v>
      </c>
      <c r="AM29" s="147">
        <f t="shared" si="7"/>
        <v>35679</v>
      </c>
      <c r="AN29" s="148">
        <f t="shared" si="8"/>
        <v>35679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2014</v>
      </c>
      <c r="D30" s="68">
        <v>1</v>
      </c>
      <c r="E30" s="68">
        <v>28</v>
      </c>
      <c r="F30" s="69">
        <v>274612</v>
      </c>
      <c r="G30" s="68">
        <v>0</v>
      </c>
      <c r="H30" s="69">
        <v>386620</v>
      </c>
      <c r="I30" s="68">
        <v>0</v>
      </c>
      <c r="J30" s="68">
        <v>102</v>
      </c>
      <c r="K30" s="68">
        <v>0</v>
      </c>
      <c r="L30" s="69">
        <v>297.81240000000003</v>
      </c>
      <c r="M30" s="69">
        <v>24.8</v>
      </c>
      <c r="N30" s="70">
        <v>0</v>
      </c>
      <c r="O30" s="71">
        <v>36589</v>
      </c>
      <c r="P30" s="58">
        <f t="shared" si="2"/>
        <v>36589</v>
      </c>
      <c r="Q30" s="38">
        <v>28</v>
      </c>
      <c r="R30" s="77">
        <f t="shared" si="3"/>
        <v>8122.3966415878476</v>
      </c>
      <c r="S30" s="73">
        <f>'Mérida oeste'!F33*1000000</f>
        <v>34006.850258999999</v>
      </c>
      <c r="T30" s="74">
        <f t="shared" si="9"/>
        <v>912.71371061522643</v>
      </c>
      <c r="V30" s="78">
        <f t="shared" si="4"/>
        <v>36589</v>
      </c>
      <c r="W30" s="79">
        <f t="shared" si="10"/>
        <v>1292128.4606299999</v>
      </c>
      <c r="Y30" s="76">
        <f t="shared" si="11"/>
        <v>297.19037071905774</v>
      </c>
      <c r="Z30" s="73">
        <f t="shared" si="12"/>
        <v>1244.276644126551</v>
      </c>
      <c r="AA30" s="74">
        <f t="shared" si="13"/>
        <v>1179.3433618931476</v>
      </c>
      <c r="AE30" s="121" t="str">
        <f t="shared" si="5"/>
        <v>274612</v>
      </c>
      <c r="AF30" s="142"/>
      <c r="AG30" s="143"/>
      <c r="AH30" s="144"/>
      <c r="AI30" s="145">
        <f t="shared" si="0"/>
        <v>274612</v>
      </c>
      <c r="AJ30" s="146">
        <f t="shared" si="6"/>
        <v>274612</v>
      </c>
      <c r="AK30" s="122"/>
      <c r="AL30" s="138">
        <f t="shared" si="7"/>
        <v>0</v>
      </c>
      <c r="AM30" s="147">
        <f t="shared" si="7"/>
        <v>36589</v>
      </c>
      <c r="AN30" s="148">
        <f t="shared" si="8"/>
        <v>36589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2014</v>
      </c>
      <c r="D31" s="68">
        <v>1</v>
      </c>
      <c r="E31" s="68">
        <v>29</v>
      </c>
      <c r="F31" s="69">
        <v>311201</v>
      </c>
      <c r="G31" s="68">
        <v>0</v>
      </c>
      <c r="H31" s="69">
        <v>388335</v>
      </c>
      <c r="I31" s="68">
        <v>0</v>
      </c>
      <c r="J31" s="68">
        <v>102</v>
      </c>
      <c r="K31" s="68">
        <v>0</v>
      </c>
      <c r="L31" s="69">
        <v>297.19569999999999</v>
      </c>
      <c r="M31" s="69">
        <v>24.8</v>
      </c>
      <c r="N31" s="70">
        <v>0</v>
      </c>
      <c r="O31" s="71">
        <v>35686</v>
      </c>
      <c r="P31" s="58">
        <f t="shared" si="2"/>
        <v>35686</v>
      </c>
      <c r="Q31" s="38">
        <v>29</v>
      </c>
      <c r="R31" s="77">
        <f t="shared" si="3"/>
        <v>8087.0641207604849</v>
      </c>
      <c r="S31" s="73">
        <f>'Mérida oeste'!F34*1000000</f>
        <v>33858.920060799996</v>
      </c>
      <c r="T31" s="74">
        <f t="shared" si="9"/>
        <v>908.74339524985567</v>
      </c>
      <c r="V31" s="78">
        <f t="shared" si="4"/>
        <v>35686</v>
      </c>
      <c r="W31" s="79">
        <f t="shared" si="10"/>
        <v>1260239.3136199999</v>
      </c>
      <c r="Y31" s="76">
        <f t="shared" si="11"/>
        <v>288.59497021345868</v>
      </c>
      <c r="Z31" s="73">
        <f t="shared" si="12"/>
        <v>1208.2894212897086</v>
      </c>
      <c r="AA31" s="74">
        <f t="shared" si="13"/>
        <v>1145.2341526863863</v>
      </c>
      <c r="AE31" s="121" t="str">
        <f t="shared" si="5"/>
        <v>311201</v>
      </c>
      <c r="AF31" s="142"/>
      <c r="AG31" s="143"/>
      <c r="AH31" s="144"/>
      <c r="AI31" s="145">
        <f t="shared" si="0"/>
        <v>311201</v>
      </c>
      <c r="AJ31" s="146">
        <f t="shared" si="6"/>
        <v>311201</v>
      </c>
      <c r="AK31" s="122"/>
      <c r="AL31" s="138">
        <f t="shared" si="7"/>
        <v>0</v>
      </c>
      <c r="AM31" s="147">
        <f t="shared" si="7"/>
        <v>35686</v>
      </c>
      <c r="AN31" s="148">
        <f t="shared" si="8"/>
        <v>35686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2014</v>
      </c>
      <c r="D32" s="68">
        <v>1</v>
      </c>
      <c r="E32" s="68">
        <v>30</v>
      </c>
      <c r="F32" s="69">
        <v>346887</v>
      </c>
      <c r="G32" s="68">
        <v>0</v>
      </c>
      <c r="H32" s="69">
        <v>388335</v>
      </c>
      <c r="I32" s="68">
        <v>0</v>
      </c>
      <c r="J32" s="68">
        <v>102</v>
      </c>
      <c r="K32" s="68">
        <v>0</v>
      </c>
      <c r="L32" s="69">
        <v>297.19569999999999</v>
      </c>
      <c r="M32" s="69">
        <v>24.8</v>
      </c>
      <c r="N32" s="70">
        <v>0</v>
      </c>
      <c r="O32" s="71">
        <v>35557</v>
      </c>
      <c r="P32" s="58">
        <f t="shared" si="2"/>
        <v>35557</v>
      </c>
      <c r="Q32" s="38">
        <v>30</v>
      </c>
      <c r="R32" s="77">
        <f t="shared" si="3"/>
        <v>8109.3306043756575</v>
      </c>
      <c r="S32" s="73">
        <f>'Mérida oeste'!F35*1000000</f>
        <v>33952.145374400003</v>
      </c>
      <c r="T32" s="74">
        <f t="shared" si="9"/>
        <v>911.2454800136926</v>
      </c>
      <c r="V32" s="78">
        <f t="shared" si="4"/>
        <v>35557</v>
      </c>
      <c r="W32" s="79">
        <f t="shared" si="10"/>
        <v>1255683.72119</v>
      </c>
      <c r="Y32" s="76">
        <f t="shared" si="11"/>
        <v>288.34346829978523</v>
      </c>
      <c r="Z32" s="73">
        <f t="shared" si="12"/>
        <v>1207.2364330775408</v>
      </c>
      <c r="AA32" s="74">
        <f t="shared" si="13"/>
        <v>1144.2361152611613</v>
      </c>
      <c r="AE32" s="121" t="str">
        <f t="shared" si="5"/>
        <v>346887</v>
      </c>
      <c r="AF32" s="142"/>
      <c r="AG32" s="143"/>
      <c r="AH32" s="144"/>
      <c r="AI32" s="145">
        <f t="shared" si="0"/>
        <v>346887</v>
      </c>
      <c r="AJ32" s="146">
        <f t="shared" si="6"/>
        <v>346887</v>
      </c>
      <c r="AK32" s="122"/>
      <c r="AL32" s="138">
        <f t="shared" si="7"/>
        <v>0</v>
      </c>
      <c r="AM32" s="147">
        <f t="shared" si="7"/>
        <v>35557</v>
      </c>
      <c r="AN32" s="148">
        <f t="shared" si="8"/>
        <v>35557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2014</v>
      </c>
      <c r="D33" s="68">
        <v>1</v>
      </c>
      <c r="E33" s="68">
        <v>31</v>
      </c>
      <c r="F33" s="69">
        <v>382444</v>
      </c>
      <c r="G33" s="68">
        <v>0</v>
      </c>
      <c r="H33" s="69">
        <v>388335</v>
      </c>
      <c r="I33" s="68">
        <v>0</v>
      </c>
      <c r="J33" s="68">
        <v>102</v>
      </c>
      <c r="K33" s="68">
        <v>0</v>
      </c>
      <c r="L33" s="69">
        <v>297.19569999999999</v>
      </c>
      <c r="M33" s="69">
        <v>24.8</v>
      </c>
      <c r="N33" s="70">
        <v>0</v>
      </c>
      <c r="O33" s="71">
        <v>18729</v>
      </c>
      <c r="P33" s="58">
        <f t="shared" si="2"/>
        <v>18729</v>
      </c>
      <c r="Q33" s="38">
        <v>31</v>
      </c>
      <c r="R33" s="80">
        <f t="shared" si="3"/>
        <v>8139.3581265166704</v>
      </c>
      <c r="S33" s="81">
        <f>'Mérida oeste'!F36*1000000</f>
        <v>34077.864604099996</v>
      </c>
      <c r="T33" s="82">
        <f t="shared" si="9"/>
        <v>914.61967267667819</v>
      </c>
      <c r="V33" s="83">
        <f t="shared" si="4"/>
        <v>18729</v>
      </c>
      <c r="W33" s="84">
        <f t="shared" si="10"/>
        <v>661408.45443000004</v>
      </c>
      <c r="Y33" s="76">
        <f t="shared" si="11"/>
        <v>152.44203835153073</v>
      </c>
      <c r="Z33" s="73">
        <f t="shared" si="12"/>
        <v>638.24432617018874</v>
      </c>
      <c r="AA33" s="74">
        <f t="shared" si="13"/>
        <v>604.93718409635426</v>
      </c>
      <c r="AE33" s="121" t="str">
        <f t="shared" si="5"/>
        <v>382444</v>
      </c>
      <c r="AF33" s="142"/>
      <c r="AG33" s="143"/>
      <c r="AH33" s="144"/>
      <c r="AI33" s="145">
        <f t="shared" si="0"/>
        <v>382444</v>
      </c>
      <c r="AJ33" s="146">
        <f t="shared" si="6"/>
        <v>382444</v>
      </c>
      <c r="AK33" s="122"/>
      <c r="AL33" s="138">
        <f t="shared" si="7"/>
        <v>0</v>
      </c>
      <c r="AM33" s="150">
        <f t="shared" si="7"/>
        <v>18729</v>
      </c>
      <c r="AN33" s="148">
        <f t="shared" si="8"/>
        <v>18729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2014</v>
      </c>
      <c r="D34" s="87">
        <v>2</v>
      </c>
      <c r="E34" s="87">
        <v>1</v>
      </c>
      <c r="F34" s="88">
        <v>401173</v>
      </c>
      <c r="G34" s="87">
        <v>0</v>
      </c>
      <c r="H34" s="88">
        <v>388335</v>
      </c>
      <c r="I34" s="87">
        <v>0</v>
      </c>
      <c r="J34" s="87">
        <v>102</v>
      </c>
      <c r="K34" s="87">
        <v>0</v>
      </c>
      <c r="L34" s="88">
        <v>297.19569999999999</v>
      </c>
      <c r="M34" s="88">
        <v>24.8</v>
      </c>
      <c r="N34" s="89">
        <v>0</v>
      </c>
      <c r="O34" s="90">
        <v>16757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401173</v>
      </c>
      <c r="AF34" s="151"/>
      <c r="AG34" s="152"/>
      <c r="AH34" s="153"/>
      <c r="AI34" s="154">
        <f t="shared" si="0"/>
        <v>401173</v>
      </c>
      <c r="AJ34" s="155">
        <f t="shared" si="6"/>
        <v>401173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313.42399999999998</v>
      </c>
      <c r="M36" s="101">
        <f>MAX(M3:M34)</f>
        <v>25.3</v>
      </c>
      <c r="N36" s="99" t="s">
        <v>10</v>
      </c>
      <c r="O36" s="101">
        <f>SUM(O3:O33)</f>
        <v>921772</v>
      </c>
      <c r="Q36" s="99" t="s">
        <v>45</v>
      </c>
      <c r="R36" s="102">
        <f>AVERAGE(R3:R33)</f>
        <v>8304.5549768242417</v>
      </c>
      <c r="S36" s="102">
        <f>AVERAGE(S3:S33)</f>
        <v>34769.510776967742</v>
      </c>
      <c r="T36" s="103">
        <f>AVERAGE(T3:T33)</f>
        <v>933.18284274574023</v>
      </c>
      <c r="V36" s="104">
        <f>SUM(V3:V33)</f>
        <v>921772</v>
      </c>
      <c r="W36" s="105">
        <f>SUM(W3:W33)</f>
        <v>32552073.995239988</v>
      </c>
      <c r="Y36" s="106">
        <f>SUM(Y3:Y33)</f>
        <v>7643.2398869871486</v>
      </c>
      <c r="Z36" s="107">
        <f>SUM(Z3:Z33)</f>
        <v>32000.716758837789</v>
      </c>
      <c r="AA36" s="108">
        <f>SUM(AA3:AA33)</f>
        <v>30330.741208962034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16497358</v>
      </c>
      <c r="AK36" s="162" t="s">
        <v>50</v>
      </c>
      <c r="AL36" s="163"/>
      <c r="AM36" s="163"/>
      <c r="AN36" s="161">
        <f>SUM(AN3:AN33)</f>
        <v>-78228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295.52451250000007</v>
      </c>
      <c r="M37" s="109">
        <f>AVERAGE(M3:M34)</f>
        <v>23.434374999999992</v>
      </c>
      <c r="N37" s="99" t="s">
        <v>46</v>
      </c>
      <c r="O37" s="110">
        <f>O36*35.31467</f>
        <v>32552073.995239999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155.0471</v>
      </c>
      <c r="M38" s="110">
        <f>MIN(M3:M34)</f>
        <v>20.6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325.07696375000012</v>
      </c>
      <c r="M44" s="118">
        <f>M37*(1+$L$43)</f>
        <v>25.777812499999992</v>
      </c>
    </row>
    <row r="45" spans="1:42" x14ac:dyDescent="0.2">
      <c r="K45" s="117" t="s">
        <v>59</v>
      </c>
      <c r="L45" s="118">
        <f>L37*(1-$L$43)</f>
        <v>265.97206125000008</v>
      </c>
      <c r="M45" s="118">
        <f>M37*(1-$L$43)</f>
        <v>21.090937499999992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2014</v>
      </c>
      <c r="D3" s="54">
        <v>1</v>
      </c>
      <c r="E3" s="54">
        <v>1</v>
      </c>
      <c r="F3" s="55">
        <v>704448</v>
      </c>
      <c r="G3" s="54">
        <v>0</v>
      </c>
      <c r="H3" s="55">
        <v>394925</v>
      </c>
      <c r="I3" s="54">
        <v>0</v>
      </c>
      <c r="J3" s="54">
        <v>7</v>
      </c>
      <c r="K3" s="54">
        <v>0</v>
      </c>
      <c r="L3" s="55">
        <v>315.36470000000003</v>
      </c>
      <c r="M3" s="55">
        <v>25.6</v>
      </c>
      <c r="N3" s="56">
        <v>0</v>
      </c>
      <c r="O3" s="57">
        <v>597</v>
      </c>
      <c r="P3" s="58">
        <f>F4-F3</f>
        <v>597</v>
      </c>
      <c r="Q3" s="38">
        <v>1</v>
      </c>
      <c r="R3" s="59">
        <f>S3/4.1868</f>
        <v>8495.5669891086272</v>
      </c>
      <c r="S3" s="73">
        <f>'Mérida oeste'!F6*1000000</f>
        <v>35569.239869999998</v>
      </c>
      <c r="T3" s="60">
        <f>R3*0.11237</f>
        <v>954.64686256613641</v>
      </c>
      <c r="U3" s="61"/>
      <c r="V3" s="60">
        <f>O3</f>
        <v>597</v>
      </c>
      <c r="W3" s="62">
        <f>V3*35.31467</f>
        <v>21082.85799</v>
      </c>
      <c r="X3" s="61"/>
      <c r="Y3" s="63">
        <f>V3*R3/1000000</f>
        <v>5.0718534924978504</v>
      </c>
      <c r="Z3" s="64">
        <f>S3*V3/1000000</f>
        <v>21.234836202389999</v>
      </c>
      <c r="AA3" s="65">
        <f>W3*T3/1000000</f>
        <v>20.126684234080898</v>
      </c>
      <c r="AE3" s="121" t="str">
        <f>RIGHT(F3,6)</f>
        <v>704448</v>
      </c>
      <c r="AF3" s="133"/>
      <c r="AG3" s="134"/>
      <c r="AH3" s="135"/>
      <c r="AI3" s="136">
        <f t="shared" ref="AI3:AI34" si="0">IFERROR(AE3*1,0)</f>
        <v>704448</v>
      </c>
      <c r="AJ3" s="137">
        <f>(AI3-AH3)</f>
        <v>704448</v>
      </c>
      <c r="AK3" s="122"/>
      <c r="AL3" s="138">
        <f>AH4-AH3</f>
        <v>0</v>
      </c>
      <c r="AM3" s="139">
        <f>AI4-AI3</f>
        <v>597</v>
      </c>
      <c r="AN3" s="140">
        <f>(AM3-AL3)</f>
        <v>597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2014</v>
      </c>
      <c r="D4" s="68">
        <v>1</v>
      </c>
      <c r="E4" s="68">
        <v>2</v>
      </c>
      <c r="F4" s="69">
        <v>705045</v>
      </c>
      <c r="G4" s="68">
        <v>0</v>
      </c>
      <c r="H4" s="69">
        <v>394952</v>
      </c>
      <c r="I4" s="68">
        <v>0</v>
      </c>
      <c r="J4" s="68">
        <v>7</v>
      </c>
      <c r="K4" s="68">
        <v>0</v>
      </c>
      <c r="L4" s="69">
        <v>313.50970000000001</v>
      </c>
      <c r="M4" s="69">
        <v>25.6</v>
      </c>
      <c r="N4" s="70">
        <v>0</v>
      </c>
      <c r="O4" s="71">
        <v>5308</v>
      </c>
      <c r="P4" s="58">
        <f t="shared" ref="P4:P33" si="2">F5-F4</f>
        <v>5308</v>
      </c>
      <c r="Q4" s="38">
        <v>2</v>
      </c>
      <c r="R4" s="72">
        <f t="shared" ref="R4:R33" si="3">S4/4.1868</f>
        <v>8509.4162122384641</v>
      </c>
      <c r="S4" s="73">
        <f>'Mérida oeste'!F7*1000000</f>
        <v>35627.223797400002</v>
      </c>
      <c r="T4" s="74">
        <f>R4*0.11237</f>
        <v>956.20309976923625</v>
      </c>
      <c r="U4" s="61"/>
      <c r="V4" s="74">
        <f t="shared" ref="V4:V33" si="4">O4</f>
        <v>5308</v>
      </c>
      <c r="W4" s="75">
        <f>V4*35.31467</f>
        <v>187450.26835999999</v>
      </c>
      <c r="X4" s="61"/>
      <c r="Y4" s="76">
        <f>V4*R4/1000000</f>
        <v>45.167981254561766</v>
      </c>
      <c r="Z4" s="73">
        <f>S4*V4/1000000</f>
        <v>189.1093039165992</v>
      </c>
      <c r="AA4" s="74">
        <f>W4*T4/1000000</f>
        <v>179.24052765840719</v>
      </c>
      <c r="AE4" s="121" t="str">
        <f t="shared" ref="AE4:AE34" si="5">RIGHT(F4,6)</f>
        <v>705045</v>
      </c>
      <c r="AF4" s="142"/>
      <c r="AG4" s="143"/>
      <c r="AH4" s="144"/>
      <c r="AI4" s="145">
        <f t="shared" si="0"/>
        <v>705045</v>
      </c>
      <c r="AJ4" s="146">
        <f t="shared" ref="AJ4:AJ34" si="6">(AI4-AH4)</f>
        <v>705045</v>
      </c>
      <c r="AK4" s="122"/>
      <c r="AL4" s="138">
        <f t="shared" ref="AL4:AM33" si="7">AH5-AH4</f>
        <v>0</v>
      </c>
      <c r="AM4" s="147">
        <f t="shared" si="7"/>
        <v>5308</v>
      </c>
      <c r="AN4" s="148">
        <f t="shared" ref="AN4:AN33" si="8">(AM4-AL4)</f>
        <v>5308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2014</v>
      </c>
      <c r="D5" s="68">
        <v>1</v>
      </c>
      <c r="E5" s="68">
        <v>3</v>
      </c>
      <c r="F5" s="69">
        <v>710353</v>
      </c>
      <c r="G5" s="68">
        <v>0</v>
      </c>
      <c r="H5" s="69">
        <v>395193</v>
      </c>
      <c r="I5" s="68">
        <v>0</v>
      </c>
      <c r="J5" s="68">
        <v>7</v>
      </c>
      <c r="K5" s="68">
        <v>0</v>
      </c>
      <c r="L5" s="69">
        <v>309.17899999999997</v>
      </c>
      <c r="M5" s="69">
        <v>26.6</v>
      </c>
      <c r="N5" s="70">
        <v>0</v>
      </c>
      <c r="O5" s="71">
        <v>5442</v>
      </c>
      <c r="P5" s="58">
        <f t="shared" si="2"/>
        <v>5442</v>
      </c>
      <c r="Q5" s="38">
        <v>3</v>
      </c>
      <c r="R5" s="72">
        <f t="shared" si="3"/>
        <v>8524.1581987914396</v>
      </c>
      <c r="S5" s="73">
        <f>'Mérida oeste'!F8*1000000</f>
        <v>35688.945546700001</v>
      </c>
      <c r="T5" s="74">
        <f t="shared" ref="T5:T33" si="9">R5*0.11237</f>
        <v>957.85965679819401</v>
      </c>
      <c r="U5" s="61"/>
      <c r="V5" s="74">
        <f t="shared" si="4"/>
        <v>5442</v>
      </c>
      <c r="W5" s="75">
        <f t="shared" ref="W5:W33" si="10">V5*35.31467</f>
        <v>192182.43414</v>
      </c>
      <c r="X5" s="61"/>
      <c r="Y5" s="76">
        <f t="shared" ref="Y5:Y33" si="11">V5*R5/1000000</f>
        <v>46.388468917823019</v>
      </c>
      <c r="Z5" s="73">
        <f t="shared" ref="Z5:Z33" si="12">S5*V5/1000000</f>
        <v>194.2192416651414</v>
      </c>
      <c r="AA5" s="74">
        <f t="shared" ref="AA5:AA33" si="13">W5*T5/1000000</f>
        <v>184.08380040798193</v>
      </c>
      <c r="AE5" s="121" t="str">
        <f t="shared" si="5"/>
        <v>710353</v>
      </c>
      <c r="AF5" s="142"/>
      <c r="AG5" s="143"/>
      <c r="AH5" s="144"/>
      <c r="AI5" s="145">
        <f t="shared" si="0"/>
        <v>710353</v>
      </c>
      <c r="AJ5" s="146">
        <f t="shared" si="6"/>
        <v>710353</v>
      </c>
      <c r="AK5" s="122"/>
      <c r="AL5" s="138">
        <f t="shared" si="7"/>
        <v>0</v>
      </c>
      <c r="AM5" s="147">
        <f t="shared" si="7"/>
        <v>5442</v>
      </c>
      <c r="AN5" s="148">
        <f t="shared" si="8"/>
        <v>5442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2014</v>
      </c>
      <c r="D6" s="68">
        <v>1</v>
      </c>
      <c r="E6" s="68">
        <v>4</v>
      </c>
      <c r="F6" s="69">
        <v>715795</v>
      </c>
      <c r="G6" s="68">
        <v>0</v>
      </c>
      <c r="H6" s="69">
        <v>395441</v>
      </c>
      <c r="I6" s="68">
        <v>0</v>
      </c>
      <c r="J6" s="68">
        <v>7</v>
      </c>
      <c r="K6" s="68">
        <v>0</v>
      </c>
      <c r="L6" s="69">
        <v>305.02519999999998</v>
      </c>
      <c r="M6" s="69">
        <v>24.1</v>
      </c>
      <c r="N6" s="70">
        <v>0</v>
      </c>
      <c r="O6" s="71">
        <v>2041</v>
      </c>
      <c r="P6" s="58">
        <f t="shared" si="2"/>
        <v>2041</v>
      </c>
      <c r="Q6" s="38">
        <v>4</v>
      </c>
      <c r="R6" s="72">
        <f t="shared" si="3"/>
        <v>8509.4536387216976</v>
      </c>
      <c r="S6" s="73">
        <f>'Mérida oeste'!F9*1000000</f>
        <v>35627.380494600002</v>
      </c>
      <c r="T6" s="74">
        <f t="shared" si="9"/>
        <v>956.20730538315718</v>
      </c>
      <c r="U6" s="61"/>
      <c r="V6" s="74">
        <f t="shared" si="4"/>
        <v>2041</v>
      </c>
      <c r="W6" s="75">
        <f t="shared" si="10"/>
        <v>72077.241469999994</v>
      </c>
      <c r="X6" s="61"/>
      <c r="Y6" s="76">
        <f t="shared" si="11"/>
        <v>17.367794876630985</v>
      </c>
      <c r="Z6" s="73">
        <f t="shared" si="12"/>
        <v>72.715483589478595</v>
      </c>
      <c r="AA6" s="74">
        <f t="shared" si="13"/>
        <v>68.920784845479844</v>
      </c>
      <c r="AE6" s="121" t="str">
        <f t="shared" si="5"/>
        <v>715795</v>
      </c>
      <c r="AF6" s="142"/>
      <c r="AG6" s="143"/>
      <c r="AH6" s="144"/>
      <c r="AI6" s="145">
        <f t="shared" si="0"/>
        <v>715795</v>
      </c>
      <c r="AJ6" s="146">
        <f t="shared" si="6"/>
        <v>715795</v>
      </c>
      <c r="AK6" s="122"/>
      <c r="AL6" s="138">
        <f t="shared" si="7"/>
        <v>0</v>
      </c>
      <c r="AM6" s="147">
        <f t="shared" si="7"/>
        <v>2041</v>
      </c>
      <c r="AN6" s="148">
        <f t="shared" si="8"/>
        <v>2041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2014</v>
      </c>
      <c r="D7" s="68">
        <v>1</v>
      </c>
      <c r="E7" s="68">
        <v>5</v>
      </c>
      <c r="F7" s="69">
        <v>717836</v>
      </c>
      <c r="G7" s="68">
        <v>0</v>
      </c>
      <c r="H7" s="69">
        <v>395535</v>
      </c>
      <c r="I7" s="68">
        <v>0</v>
      </c>
      <c r="J7" s="68">
        <v>7</v>
      </c>
      <c r="K7" s="68">
        <v>0</v>
      </c>
      <c r="L7" s="69">
        <v>304.15030000000002</v>
      </c>
      <c r="M7" s="69">
        <v>22.8</v>
      </c>
      <c r="N7" s="70">
        <v>0</v>
      </c>
      <c r="O7" s="71">
        <v>527</v>
      </c>
      <c r="P7" s="58">
        <f t="shared" si="2"/>
        <v>527</v>
      </c>
      <c r="Q7" s="38">
        <v>5</v>
      </c>
      <c r="R7" s="72">
        <f t="shared" si="3"/>
        <v>8379.6287098022367</v>
      </c>
      <c r="S7" s="73">
        <f>'Mérida oeste'!F10*1000000</f>
        <v>35083.829482200003</v>
      </c>
      <c r="T7" s="74">
        <f t="shared" si="9"/>
        <v>941.61887812047735</v>
      </c>
      <c r="U7" s="61"/>
      <c r="V7" s="74">
        <f t="shared" si="4"/>
        <v>527</v>
      </c>
      <c r="W7" s="75">
        <f t="shared" si="10"/>
        <v>18610.83109</v>
      </c>
      <c r="X7" s="61"/>
      <c r="Y7" s="76">
        <f t="shared" si="11"/>
        <v>4.4160643300657787</v>
      </c>
      <c r="Z7" s="73">
        <f t="shared" si="12"/>
        <v>18.489178137119403</v>
      </c>
      <c r="AA7" s="74">
        <f t="shared" si="13"/>
        <v>17.524309891855502</v>
      </c>
      <c r="AE7" s="121" t="str">
        <f t="shared" si="5"/>
        <v>717836</v>
      </c>
      <c r="AF7" s="142"/>
      <c r="AG7" s="143"/>
      <c r="AH7" s="144"/>
      <c r="AI7" s="145">
        <f t="shared" si="0"/>
        <v>717836</v>
      </c>
      <c r="AJ7" s="146">
        <f t="shared" si="6"/>
        <v>717836</v>
      </c>
      <c r="AK7" s="122"/>
      <c r="AL7" s="138">
        <f t="shared" si="7"/>
        <v>0</v>
      </c>
      <c r="AM7" s="147">
        <f t="shared" si="7"/>
        <v>527</v>
      </c>
      <c r="AN7" s="148">
        <f t="shared" si="8"/>
        <v>527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2014</v>
      </c>
      <c r="D8" s="68">
        <v>1</v>
      </c>
      <c r="E8" s="68">
        <v>6</v>
      </c>
      <c r="F8" s="69">
        <v>718363</v>
      </c>
      <c r="G8" s="68">
        <v>0</v>
      </c>
      <c r="H8" s="69">
        <v>395559</v>
      </c>
      <c r="I8" s="68">
        <v>0</v>
      </c>
      <c r="J8" s="68">
        <v>7</v>
      </c>
      <c r="K8" s="68">
        <v>0</v>
      </c>
      <c r="L8" s="69">
        <v>304.55799999999999</v>
      </c>
      <c r="M8" s="69">
        <v>25.9</v>
      </c>
      <c r="N8" s="70">
        <v>0</v>
      </c>
      <c r="O8" s="71">
        <v>3220</v>
      </c>
      <c r="P8" s="58">
        <f t="shared" si="2"/>
        <v>3220</v>
      </c>
      <c r="Q8" s="38">
        <v>6</v>
      </c>
      <c r="R8" s="72">
        <f t="shared" si="3"/>
        <v>8379.2097787570456</v>
      </c>
      <c r="S8" s="73">
        <f>'Mérida oeste'!F11*1000000</f>
        <v>35082.075501699997</v>
      </c>
      <c r="T8" s="74">
        <f t="shared" si="9"/>
        <v>941.57180283892922</v>
      </c>
      <c r="U8" s="61"/>
      <c r="V8" s="74">
        <f t="shared" si="4"/>
        <v>3220</v>
      </c>
      <c r="W8" s="75">
        <f t="shared" si="10"/>
        <v>113713.2374</v>
      </c>
      <c r="X8" s="61"/>
      <c r="Y8" s="76">
        <f t="shared" si="11"/>
        <v>26.981055487597686</v>
      </c>
      <c r="Z8" s="73">
        <f t="shared" si="12"/>
        <v>112.96428311547399</v>
      </c>
      <c r="AA8" s="74">
        <f t="shared" si="13"/>
        <v>107.06917794536915</v>
      </c>
      <c r="AE8" s="121" t="str">
        <f t="shared" si="5"/>
        <v>718363</v>
      </c>
      <c r="AF8" s="142"/>
      <c r="AG8" s="143"/>
      <c r="AH8" s="144"/>
      <c r="AI8" s="145">
        <f t="shared" si="0"/>
        <v>718363</v>
      </c>
      <c r="AJ8" s="146">
        <f t="shared" si="6"/>
        <v>718363</v>
      </c>
      <c r="AK8" s="122"/>
      <c r="AL8" s="138">
        <f t="shared" si="7"/>
        <v>0</v>
      </c>
      <c r="AM8" s="147">
        <f t="shared" si="7"/>
        <v>3220</v>
      </c>
      <c r="AN8" s="148">
        <f t="shared" si="8"/>
        <v>3220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2014</v>
      </c>
      <c r="D9" s="68">
        <v>1</v>
      </c>
      <c r="E9" s="68">
        <v>7</v>
      </c>
      <c r="F9" s="69">
        <v>721583</v>
      </c>
      <c r="G9" s="68">
        <v>0</v>
      </c>
      <c r="H9" s="69">
        <v>395707</v>
      </c>
      <c r="I9" s="68">
        <v>0</v>
      </c>
      <c r="J9" s="68">
        <v>7</v>
      </c>
      <c r="K9" s="68">
        <v>0</v>
      </c>
      <c r="L9" s="69">
        <v>301.71249999999998</v>
      </c>
      <c r="M9" s="69">
        <v>24.5</v>
      </c>
      <c r="N9" s="70">
        <v>0</v>
      </c>
      <c r="O9" s="71">
        <v>6485</v>
      </c>
      <c r="P9" s="58">
        <f t="shared" si="2"/>
        <v>6485</v>
      </c>
      <c r="Q9" s="38">
        <v>7</v>
      </c>
      <c r="R9" s="72">
        <f t="shared" si="3"/>
        <v>8323.5835417980325</v>
      </c>
      <c r="S9" s="73">
        <f>'Mérida oeste'!F12*1000000</f>
        <v>34849.1795728</v>
      </c>
      <c r="T9" s="74">
        <f t="shared" si="9"/>
        <v>935.32108259184486</v>
      </c>
      <c r="U9" s="61"/>
      <c r="V9" s="74">
        <f t="shared" si="4"/>
        <v>6485</v>
      </c>
      <c r="W9" s="75">
        <f t="shared" si="10"/>
        <v>229015.63495000001</v>
      </c>
      <c r="X9" s="61"/>
      <c r="Y9" s="76">
        <f t="shared" si="11"/>
        <v>53.978439268560237</v>
      </c>
      <c r="Z9" s="73">
        <f t="shared" si="12"/>
        <v>225.99692952960802</v>
      </c>
      <c r="AA9" s="74">
        <f t="shared" si="13"/>
        <v>214.20315161189276</v>
      </c>
      <c r="AE9" s="121" t="str">
        <f t="shared" si="5"/>
        <v>721583</v>
      </c>
      <c r="AF9" s="142"/>
      <c r="AG9" s="143"/>
      <c r="AH9" s="144"/>
      <c r="AI9" s="145">
        <f t="shared" si="0"/>
        <v>721583</v>
      </c>
      <c r="AJ9" s="146">
        <f t="shared" si="6"/>
        <v>721583</v>
      </c>
      <c r="AK9" s="122"/>
      <c r="AL9" s="138">
        <f t="shared" si="7"/>
        <v>0</v>
      </c>
      <c r="AM9" s="147">
        <f t="shared" si="7"/>
        <v>6485</v>
      </c>
      <c r="AN9" s="148">
        <f t="shared" si="8"/>
        <v>6485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2014</v>
      </c>
      <c r="D10" s="68">
        <v>1</v>
      </c>
      <c r="E10" s="68">
        <v>8</v>
      </c>
      <c r="F10" s="69">
        <v>728068</v>
      </c>
      <c r="G10" s="68">
        <v>0</v>
      </c>
      <c r="H10" s="69">
        <v>396005</v>
      </c>
      <c r="I10" s="68">
        <v>0</v>
      </c>
      <c r="J10" s="68">
        <v>7</v>
      </c>
      <c r="K10" s="68">
        <v>0</v>
      </c>
      <c r="L10" s="69">
        <v>301.6379</v>
      </c>
      <c r="M10" s="69">
        <v>22.9</v>
      </c>
      <c r="N10" s="70">
        <v>0</v>
      </c>
      <c r="O10" s="71">
        <v>4496</v>
      </c>
      <c r="P10" s="58">
        <f t="shared" si="2"/>
        <v>4496</v>
      </c>
      <c r="Q10" s="38">
        <v>8</v>
      </c>
      <c r="R10" s="72">
        <f t="shared" si="3"/>
        <v>8315.5574936466983</v>
      </c>
      <c r="S10" s="73">
        <f>'Mérida oeste'!F13*1000000</f>
        <v>34815.576114399999</v>
      </c>
      <c r="T10" s="74">
        <f t="shared" si="9"/>
        <v>934.4191955610795</v>
      </c>
      <c r="U10" s="61"/>
      <c r="V10" s="74">
        <f t="shared" si="4"/>
        <v>4496</v>
      </c>
      <c r="W10" s="75">
        <f t="shared" si="10"/>
        <v>158774.75631999999</v>
      </c>
      <c r="X10" s="61"/>
      <c r="Y10" s="76">
        <f t="shared" si="11"/>
        <v>37.386746491435559</v>
      </c>
      <c r="Z10" s="73">
        <f t="shared" si="12"/>
        <v>156.5308302103424</v>
      </c>
      <c r="AA10" s="74">
        <f t="shared" si="13"/>
        <v>148.36218007594081</v>
      </c>
      <c r="AE10" s="121" t="str">
        <f t="shared" si="5"/>
        <v>728068</v>
      </c>
      <c r="AF10" s="142"/>
      <c r="AG10" s="143"/>
      <c r="AH10" s="144"/>
      <c r="AI10" s="145">
        <f t="shared" si="0"/>
        <v>728068</v>
      </c>
      <c r="AJ10" s="146">
        <f t="shared" si="6"/>
        <v>728068</v>
      </c>
      <c r="AK10" s="122"/>
      <c r="AL10" s="138">
        <f t="shared" si="7"/>
        <v>0</v>
      </c>
      <c r="AM10" s="147">
        <f t="shared" si="7"/>
        <v>4496</v>
      </c>
      <c r="AN10" s="148">
        <f t="shared" si="8"/>
        <v>4496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2014</v>
      </c>
      <c r="D11" s="68">
        <v>1</v>
      </c>
      <c r="E11" s="68">
        <v>9</v>
      </c>
      <c r="F11" s="69">
        <v>732564</v>
      </c>
      <c r="G11" s="68">
        <v>0</v>
      </c>
      <c r="H11" s="69">
        <v>396209</v>
      </c>
      <c r="I11" s="68">
        <v>0</v>
      </c>
      <c r="J11" s="68">
        <v>7</v>
      </c>
      <c r="K11" s="68">
        <v>0</v>
      </c>
      <c r="L11" s="69">
        <v>305.05439999999999</v>
      </c>
      <c r="M11" s="69">
        <v>23.9</v>
      </c>
      <c r="N11" s="70">
        <v>0</v>
      </c>
      <c r="O11" s="71">
        <v>5608</v>
      </c>
      <c r="P11" s="58">
        <f t="shared" si="2"/>
        <v>5608</v>
      </c>
      <c r="Q11" s="38">
        <v>9</v>
      </c>
      <c r="R11" s="77">
        <f t="shared" si="3"/>
        <v>8321.7471516193764</v>
      </c>
      <c r="S11" s="73">
        <f>'Mérida oeste'!F14*1000000</f>
        <v>34841.490974400003</v>
      </c>
      <c r="T11" s="74">
        <f t="shared" si="9"/>
        <v>935.11472742746935</v>
      </c>
      <c r="V11" s="78">
        <f t="shared" si="4"/>
        <v>5608</v>
      </c>
      <c r="W11" s="79">
        <f t="shared" si="10"/>
        <v>198044.66936</v>
      </c>
      <c r="Y11" s="76">
        <f t="shared" si="11"/>
        <v>46.66835802628146</v>
      </c>
      <c r="Z11" s="73">
        <f t="shared" si="12"/>
        <v>195.39108138443521</v>
      </c>
      <c r="AA11" s="74">
        <f t="shared" si="13"/>
        <v>185.1944870070397</v>
      </c>
      <c r="AE11" s="121" t="str">
        <f t="shared" si="5"/>
        <v>732564</v>
      </c>
      <c r="AF11" s="142"/>
      <c r="AG11" s="143"/>
      <c r="AH11" s="144"/>
      <c r="AI11" s="145">
        <f t="shared" si="0"/>
        <v>732564</v>
      </c>
      <c r="AJ11" s="146">
        <f t="shared" si="6"/>
        <v>732564</v>
      </c>
      <c r="AK11" s="122"/>
      <c r="AL11" s="138">
        <f t="shared" si="7"/>
        <v>0</v>
      </c>
      <c r="AM11" s="147">
        <f t="shared" si="7"/>
        <v>5608</v>
      </c>
      <c r="AN11" s="148">
        <f t="shared" si="8"/>
        <v>5608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2014</v>
      </c>
      <c r="D12" s="68">
        <v>1</v>
      </c>
      <c r="E12" s="68">
        <v>10</v>
      </c>
      <c r="F12" s="69">
        <v>738172</v>
      </c>
      <c r="G12" s="68">
        <v>0</v>
      </c>
      <c r="H12" s="69">
        <v>396463</v>
      </c>
      <c r="I12" s="68">
        <v>0</v>
      </c>
      <c r="J12" s="68">
        <v>7</v>
      </c>
      <c r="K12" s="68">
        <v>0</v>
      </c>
      <c r="L12" s="69">
        <v>211.04150000000001</v>
      </c>
      <c r="M12" s="69">
        <v>23.4</v>
      </c>
      <c r="N12" s="70">
        <v>0</v>
      </c>
      <c r="O12" s="71">
        <v>1290</v>
      </c>
      <c r="P12" s="58">
        <f t="shared" si="2"/>
        <v>1290</v>
      </c>
      <c r="Q12" s="38">
        <v>10</v>
      </c>
      <c r="R12" s="77">
        <f t="shared" si="3"/>
        <v>8326.9325958488589</v>
      </c>
      <c r="S12" s="73">
        <f>'Mérida oeste'!F15*1000000</f>
        <v>34863.201392300005</v>
      </c>
      <c r="T12" s="74">
        <f t="shared" si="9"/>
        <v>935.69741579553624</v>
      </c>
      <c r="V12" s="78">
        <f t="shared" si="4"/>
        <v>1290</v>
      </c>
      <c r="W12" s="79">
        <f t="shared" si="10"/>
        <v>45555.924299999999</v>
      </c>
      <c r="Y12" s="76">
        <f t="shared" si="11"/>
        <v>10.741743048645029</v>
      </c>
      <c r="Z12" s="73">
        <f t="shared" si="12"/>
        <v>44.973529796067005</v>
      </c>
      <c r="AA12" s="74">
        <f t="shared" si="13"/>
        <v>42.626560641687071</v>
      </c>
      <c r="AE12" s="121" t="str">
        <f t="shared" si="5"/>
        <v>738172</v>
      </c>
      <c r="AF12" s="142"/>
      <c r="AG12" s="143"/>
      <c r="AH12" s="144"/>
      <c r="AI12" s="145">
        <f t="shared" si="0"/>
        <v>738172</v>
      </c>
      <c r="AJ12" s="146">
        <f t="shared" si="6"/>
        <v>738172</v>
      </c>
      <c r="AK12" s="122"/>
      <c r="AL12" s="138">
        <f t="shared" si="7"/>
        <v>0</v>
      </c>
      <c r="AM12" s="147">
        <f t="shared" si="7"/>
        <v>1290</v>
      </c>
      <c r="AN12" s="148">
        <f t="shared" si="8"/>
        <v>1290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2014</v>
      </c>
      <c r="D13" s="68">
        <v>1</v>
      </c>
      <c r="E13" s="68">
        <v>11</v>
      </c>
      <c r="F13" s="69">
        <v>739462</v>
      </c>
      <c r="G13" s="68">
        <v>0</v>
      </c>
      <c r="H13" s="69">
        <v>396522</v>
      </c>
      <c r="I13" s="68">
        <v>0</v>
      </c>
      <c r="J13" s="68">
        <v>7</v>
      </c>
      <c r="K13" s="68">
        <v>0</v>
      </c>
      <c r="L13" s="69">
        <v>61.030299999999997</v>
      </c>
      <c r="M13" s="69">
        <v>24.8</v>
      </c>
      <c r="N13" s="70">
        <v>0</v>
      </c>
      <c r="O13" s="71">
        <v>5</v>
      </c>
      <c r="P13" s="58">
        <f t="shared" si="2"/>
        <v>5</v>
      </c>
      <c r="Q13" s="38">
        <v>11</v>
      </c>
      <c r="R13" s="77">
        <f t="shared" si="3"/>
        <v>8325.0188591525766</v>
      </c>
      <c r="S13" s="73">
        <f>'Mérida oeste'!F16*1000000</f>
        <v>34855.188959500003</v>
      </c>
      <c r="T13" s="74">
        <f t="shared" si="9"/>
        <v>935.48236920297506</v>
      </c>
      <c r="V13" s="78">
        <f t="shared" si="4"/>
        <v>5</v>
      </c>
      <c r="W13" s="79">
        <f t="shared" si="10"/>
        <v>176.57335</v>
      </c>
      <c r="Y13" s="76">
        <f t="shared" si="11"/>
        <v>4.1625094295762888E-2</v>
      </c>
      <c r="Z13" s="73">
        <f t="shared" si="12"/>
        <v>0.1742759447975</v>
      </c>
      <c r="AA13" s="74">
        <f t="shared" si="13"/>
        <v>0.16518125579610615</v>
      </c>
      <c r="AE13" s="121" t="str">
        <f t="shared" si="5"/>
        <v>739462</v>
      </c>
      <c r="AF13" s="142"/>
      <c r="AG13" s="143"/>
      <c r="AH13" s="144"/>
      <c r="AI13" s="145">
        <f t="shared" si="0"/>
        <v>739462</v>
      </c>
      <c r="AJ13" s="146">
        <f t="shared" si="6"/>
        <v>739462</v>
      </c>
      <c r="AK13" s="122"/>
      <c r="AL13" s="138">
        <f t="shared" si="7"/>
        <v>0</v>
      </c>
      <c r="AM13" s="147">
        <f t="shared" si="7"/>
        <v>5</v>
      </c>
      <c r="AN13" s="148">
        <f t="shared" si="8"/>
        <v>5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2014</v>
      </c>
      <c r="D14" s="68">
        <v>1</v>
      </c>
      <c r="E14" s="68">
        <v>12</v>
      </c>
      <c r="F14" s="69">
        <v>739467</v>
      </c>
      <c r="G14" s="68">
        <v>0</v>
      </c>
      <c r="H14" s="69">
        <v>396522</v>
      </c>
      <c r="I14" s="68">
        <v>0</v>
      </c>
      <c r="J14" s="68">
        <v>7</v>
      </c>
      <c r="K14" s="68">
        <v>0</v>
      </c>
      <c r="L14" s="69">
        <v>306.43560000000002</v>
      </c>
      <c r="M14" s="69">
        <v>25.9</v>
      </c>
      <c r="N14" s="70">
        <v>0</v>
      </c>
      <c r="O14" s="71">
        <v>2236</v>
      </c>
      <c r="P14" s="58">
        <f t="shared" si="2"/>
        <v>2236</v>
      </c>
      <c r="Q14" s="38">
        <v>12</v>
      </c>
      <c r="R14" s="77">
        <f t="shared" si="3"/>
        <v>8320.0931713002774</v>
      </c>
      <c r="S14" s="73">
        <f>'Mérida oeste'!F17*1000000</f>
        <v>34834.566089599997</v>
      </c>
      <c r="T14" s="74">
        <f t="shared" si="9"/>
        <v>934.92886965901221</v>
      </c>
      <c r="V14" s="78">
        <f t="shared" si="4"/>
        <v>2236</v>
      </c>
      <c r="W14" s="79">
        <f t="shared" si="10"/>
        <v>78963.602119999996</v>
      </c>
      <c r="Y14" s="76">
        <f t="shared" si="11"/>
        <v>18.603728331027423</v>
      </c>
      <c r="Z14" s="73">
        <f t="shared" si="12"/>
        <v>77.89008977634559</v>
      </c>
      <c r="AA14" s="74">
        <f t="shared" si="13"/>
        <v>73.825351274255567</v>
      </c>
      <c r="AE14" s="121" t="str">
        <f t="shared" si="5"/>
        <v>739467</v>
      </c>
      <c r="AF14" s="142"/>
      <c r="AG14" s="143"/>
      <c r="AH14" s="144"/>
      <c r="AI14" s="145">
        <f t="shared" si="0"/>
        <v>739467</v>
      </c>
      <c r="AJ14" s="146">
        <f t="shared" si="6"/>
        <v>739467</v>
      </c>
      <c r="AK14" s="122"/>
      <c r="AL14" s="138">
        <f t="shared" si="7"/>
        <v>0</v>
      </c>
      <c r="AM14" s="147">
        <f t="shared" si="7"/>
        <v>2236</v>
      </c>
      <c r="AN14" s="148">
        <f t="shared" si="8"/>
        <v>2236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2014</v>
      </c>
      <c r="D15" s="68">
        <v>1</v>
      </c>
      <c r="E15" s="68">
        <v>13</v>
      </c>
      <c r="F15" s="69">
        <v>741703</v>
      </c>
      <c r="G15" s="68">
        <v>0</v>
      </c>
      <c r="H15" s="69">
        <v>396624</v>
      </c>
      <c r="I15" s="68">
        <v>0</v>
      </c>
      <c r="J15" s="68">
        <v>7</v>
      </c>
      <c r="K15" s="68">
        <v>0</v>
      </c>
      <c r="L15" s="69">
        <v>308.04509999999999</v>
      </c>
      <c r="M15" s="69">
        <v>27</v>
      </c>
      <c r="N15" s="70">
        <v>0</v>
      </c>
      <c r="O15" s="71">
        <v>5158</v>
      </c>
      <c r="P15" s="58">
        <f t="shared" si="2"/>
        <v>5158</v>
      </c>
      <c r="Q15" s="38">
        <v>13</v>
      </c>
      <c r="R15" s="77">
        <f t="shared" si="3"/>
        <v>8350.0057860657307</v>
      </c>
      <c r="S15" s="73">
        <f>'Mérida oeste'!F18*1000000</f>
        <v>34959.804225100001</v>
      </c>
      <c r="T15" s="74">
        <f t="shared" si="9"/>
        <v>938.29015018020618</v>
      </c>
      <c r="V15" s="78">
        <f t="shared" si="4"/>
        <v>5158</v>
      </c>
      <c r="W15" s="79">
        <f t="shared" si="10"/>
        <v>182153.06786000001</v>
      </c>
      <c r="Y15" s="76">
        <f t="shared" si="11"/>
        <v>43.069329844527033</v>
      </c>
      <c r="Z15" s="73">
        <f t="shared" si="12"/>
        <v>180.32267019306579</v>
      </c>
      <c r="AA15" s="74">
        <f t="shared" si="13"/>
        <v>170.9124293981447</v>
      </c>
      <c r="AE15" s="121" t="str">
        <f t="shared" si="5"/>
        <v>741703</v>
      </c>
      <c r="AF15" s="142"/>
      <c r="AG15" s="143"/>
      <c r="AH15" s="144"/>
      <c r="AI15" s="145">
        <f t="shared" si="0"/>
        <v>741703</v>
      </c>
      <c r="AJ15" s="146">
        <f t="shared" si="6"/>
        <v>741703</v>
      </c>
      <c r="AK15" s="122"/>
      <c r="AL15" s="138">
        <f t="shared" si="7"/>
        <v>0</v>
      </c>
      <c r="AM15" s="147">
        <f t="shared" si="7"/>
        <v>5158</v>
      </c>
      <c r="AN15" s="148">
        <f t="shared" si="8"/>
        <v>5158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2014</v>
      </c>
      <c r="D16" s="68">
        <v>1</v>
      </c>
      <c r="E16" s="68">
        <v>14</v>
      </c>
      <c r="F16" s="69">
        <v>746861</v>
      </c>
      <c r="G16" s="68">
        <v>0</v>
      </c>
      <c r="H16" s="69">
        <v>396863</v>
      </c>
      <c r="I16" s="68">
        <v>0</v>
      </c>
      <c r="J16" s="68">
        <v>7</v>
      </c>
      <c r="K16" s="68">
        <v>0</v>
      </c>
      <c r="L16" s="69">
        <v>302.7373</v>
      </c>
      <c r="M16" s="69">
        <v>27</v>
      </c>
      <c r="N16" s="70">
        <v>0</v>
      </c>
      <c r="O16" s="71">
        <v>5681</v>
      </c>
      <c r="P16" s="58">
        <f t="shared" si="2"/>
        <v>5681</v>
      </c>
      <c r="Q16" s="38">
        <v>14</v>
      </c>
      <c r="R16" s="77">
        <f t="shared" si="3"/>
        <v>8358.2150139963687</v>
      </c>
      <c r="S16" s="73">
        <f>'Mérida oeste'!F19*1000000</f>
        <v>34994.174620599995</v>
      </c>
      <c r="T16" s="74">
        <f t="shared" si="9"/>
        <v>939.21262112277191</v>
      </c>
      <c r="V16" s="78">
        <f t="shared" si="4"/>
        <v>5681</v>
      </c>
      <c r="W16" s="79">
        <f t="shared" si="10"/>
        <v>200622.64027</v>
      </c>
      <c r="Y16" s="76">
        <f t="shared" si="11"/>
        <v>47.483019494513371</v>
      </c>
      <c r="Z16" s="73">
        <f t="shared" si="12"/>
        <v>198.80190601962857</v>
      </c>
      <c r="AA16" s="74">
        <f t="shared" si="13"/>
        <v>188.42731582455767</v>
      </c>
      <c r="AE16" s="121" t="str">
        <f t="shared" si="5"/>
        <v>746861</v>
      </c>
      <c r="AF16" s="142"/>
      <c r="AG16" s="143"/>
      <c r="AH16" s="144"/>
      <c r="AI16" s="145">
        <f t="shared" si="0"/>
        <v>746861</v>
      </c>
      <c r="AJ16" s="146">
        <f t="shared" si="6"/>
        <v>746861</v>
      </c>
      <c r="AK16" s="122"/>
      <c r="AL16" s="138">
        <f t="shared" si="7"/>
        <v>0</v>
      </c>
      <c r="AM16" s="147">
        <f t="shared" si="7"/>
        <v>5681</v>
      </c>
      <c r="AN16" s="148">
        <f t="shared" si="8"/>
        <v>5681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2014</v>
      </c>
      <c r="D17" s="68">
        <v>1</v>
      </c>
      <c r="E17" s="68">
        <v>15</v>
      </c>
      <c r="F17" s="69">
        <v>752542</v>
      </c>
      <c r="G17" s="68">
        <v>0</v>
      </c>
      <c r="H17" s="69">
        <v>397125</v>
      </c>
      <c r="I17" s="68">
        <v>0</v>
      </c>
      <c r="J17" s="68">
        <v>7</v>
      </c>
      <c r="K17" s="68">
        <v>0</v>
      </c>
      <c r="L17" s="69">
        <v>301.76229999999998</v>
      </c>
      <c r="M17" s="69">
        <v>24.6</v>
      </c>
      <c r="N17" s="70">
        <v>0</v>
      </c>
      <c r="O17" s="71">
        <v>5408</v>
      </c>
      <c r="P17" s="58">
        <f t="shared" si="2"/>
        <v>5408</v>
      </c>
      <c r="Q17" s="38">
        <v>15</v>
      </c>
      <c r="R17" s="77">
        <f t="shared" si="3"/>
        <v>8370.1382319432505</v>
      </c>
      <c r="S17" s="73">
        <f>'Mérida oeste'!F20*1000000</f>
        <v>35044.0947495</v>
      </c>
      <c r="T17" s="74">
        <f t="shared" si="9"/>
        <v>940.55243312346306</v>
      </c>
      <c r="V17" s="78">
        <f t="shared" si="4"/>
        <v>5408</v>
      </c>
      <c r="W17" s="79">
        <f t="shared" si="10"/>
        <v>190981.73535999999</v>
      </c>
      <c r="Y17" s="76">
        <f t="shared" si="11"/>
        <v>45.265707558349092</v>
      </c>
      <c r="Z17" s="73">
        <f t="shared" si="12"/>
        <v>189.51846440529599</v>
      </c>
      <c r="AA17" s="74">
        <f t="shared" si="13"/>
        <v>179.62833587498929</v>
      </c>
      <c r="AE17" s="121" t="str">
        <f t="shared" si="5"/>
        <v>752542</v>
      </c>
      <c r="AF17" s="142"/>
      <c r="AG17" s="143"/>
      <c r="AH17" s="144"/>
      <c r="AI17" s="145">
        <f t="shared" si="0"/>
        <v>752542</v>
      </c>
      <c r="AJ17" s="146">
        <f t="shared" si="6"/>
        <v>752542</v>
      </c>
      <c r="AK17" s="122"/>
      <c r="AL17" s="138">
        <f t="shared" si="7"/>
        <v>0</v>
      </c>
      <c r="AM17" s="147">
        <f t="shared" si="7"/>
        <v>5408</v>
      </c>
      <c r="AN17" s="148">
        <f t="shared" si="8"/>
        <v>5408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2014</v>
      </c>
      <c r="D18" s="68">
        <v>1</v>
      </c>
      <c r="E18" s="68">
        <v>16</v>
      </c>
      <c r="F18" s="69">
        <v>757950</v>
      </c>
      <c r="G18" s="68">
        <v>0</v>
      </c>
      <c r="H18" s="69">
        <v>397373</v>
      </c>
      <c r="I18" s="68">
        <v>0</v>
      </c>
      <c r="J18" s="68">
        <v>7</v>
      </c>
      <c r="K18" s="68">
        <v>0</v>
      </c>
      <c r="L18" s="69">
        <v>302.86369999999999</v>
      </c>
      <c r="M18" s="69">
        <v>22.9</v>
      </c>
      <c r="N18" s="70">
        <v>0</v>
      </c>
      <c r="O18" s="71">
        <v>5931</v>
      </c>
      <c r="P18" s="58">
        <f t="shared" si="2"/>
        <v>5931</v>
      </c>
      <c r="Q18" s="38">
        <v>16</v>
      </c>
      <c r="R18" s="77">
        <f t="shared" si="3"/>
        <v>8371.5773780930558</v>
      </c>
      <c r="S18" s="73">
        <f>'Mérida oeste'!F21*1000000</f>
        <v>35050.120166600005</v>
      </c>
      <c r="T18" s="74">
        <f t="shared" si="9"/>
        <v>940.71414997631666</v>
      </c>
      <c r="V18" s="78">
        <f t="shared" si="4"/>
        <v>5931</v>
      </c>
      <c r="W18" s="79">
        <f t="shared" si="10"/>
        <v>209451.30776999998</v>
      </c>
      <c r="Y18" s="76">
        <f t="shared" si="11"/>
        <v>49.651825429469916</v>
      </c>
      <c r="Z18" s="73">
        <f t="shared" si="12"/>
        <v>207.88226270810463</v>
      </c>
      <c r="AA18" s="74">
        <f t="shared" si="13"/>
        <v>197.03380895028343</v>
      </c>
      <c r="AE18" s="121" t="str">
        <f t="shared" si="5"/>
        <v>757950</v>
      </c>
      <c r="AF18" s="142"/>
      <c r="AG18" s="143"/>
      <c r="AH18" s="144"/>
      <c r="AI18" s="145">
        <f t="shared" si="0"/>
        <v>757950</v>
      </c>
      <c r="AJ18" s="146">
        <f t="shared" si="6"/>
        <v>757950</v>
      </c>
      <c r="AK18" s="122"/>
      <c r="AL18" s="138">
        <f t="shared" si="7"/>
        <v>0</v>
      </c>
      <c r="AM18" s="147">
        <f t="shared" si="7"/>
        <v>5931</v>
      </c>
      <c r="AN18" s="148">
        <f t="shared" si="8"/>
        <v>5931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2014</v>
      </c>
      <c r="D19" s="68">
        <v>1</v>
      </c>
      <c r="E19" s="68">
        <v>17</v>
      </c>
      <c r="F19" s="69">
        <v>763881</v>
      </c>
      <c r="G19" s="68">
        <v>0</v>
      </c>
      <c r="H19" s="69">
        <v>397644</v>
      </c>
      <c r="I19" s="68">
        <v>0</v>
      </c>
      <c r="J19" s="68">
        <v>7</v>
      </c>
      <c r="K19" s="68">
        <v>0</v>
      </c>
      <c r="L19" s="69">
        <v>302.25259999999997</v>
      </c>
      <c r="M19" s="69">
        <v>22.8</v>
      </c>
      <c r="N19" s="70">
        <v>0</v>
      </c>
      <c r="O19" s="71">
        <v>3998</v>
      </c>
      <c r="P19" s="58">
        <f t="shared" si="2"/>
        <v>3998</v>
      </c>
      <c r="Q19" s="38">
        <v>17</v>
      </c>
      <c r="R19" s="77">
        <f t="shared" si="3"/>
        <v>8320.684823349573</v>
      </c>
      <c r="S19" s="73">
        <f>'Mérida oeste'!F22*1000000</f>
        <v>34837.043218399995</v>
      </c>
      <c r="T19" s="74">
        <f t="shared" si="9"/>
        <v>934.99535359979154</v>
      </c>
      <c r="V19" s="78">
        <f t="shared" si="4"/>
        <v>3998</v>
      </c>
      <c r="W19" s="79">
        <f t="shared" si="10"/>
        <v>141188.05066000001</v>
      </c>
      <c r="Y19" s="76">
        <f t="shared" si="11"/>
        <v>33.266097923751595</v>
      </c>
      <c r="Z19" s="73">
        <f t="shared" si="12"/>
        <v>139.27849878716316</v>
      </c>
      <c r="AA19" s="74">
        <f t="shared" si="13"/>
        <v>132.010171350912</v>
      </c>
      <c r="AE19" s="121" t="str">
        <f t="shared" si="5"/>
        <v>763881</v>
      </c>
      <c r="AF19" s="142"/>
      <c r="AG19" s="143"/>
      <c r="AH19" s="144"/>
      <c r="AI19" s="145">
        <f t="shared" si="0"/>
        <v>763881</v>
      </c>
      <c r="AJ19" s="146">
        <f t="shared" si="6"/>
        <v>763881</v>
      </c>
      <c r="AK19" s="122"/>
      <c r="AL19" s="138">
        <f t="shared" si="7"/>
        <v>0</v>
      </c>
      <c r="AM19" s="147">
        <f t="shared" si="7"/>
        <v>3998</v>
      </c>
      <c r="AN19" s="148">
        <f t="shared" si="8"/>
        <v>3998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2014</v>
      </c>
      <c r="D20" s="68">
        <v>1</v>
      </c>
      <c r="E20" s="68">
        <v>18</v>
      </c>
      <c r="F20" s="69">
        <v>767879</v>
      </c>
      <c r="G20" s="68">
        <v>0</v>
      </c>
      <c r="H20" s="69">
        <v>397829</v>
      </c>
      <c r="I20" s="68">
        <v>0</v>
      </c>
      <c r="J20" s="68">
        <v>7</v>
      </c>
      <c r="K20" s="68">
        <v>0</v>
      </c>
      <c r="L20" s="69">
        <v>302.53379999999999</v>
      </c>
      <c r="M20" s="69">
        <v>21.3</v>
      </c>
      <c r="N20" s="70">
        <v>0</v>
      </c>
      <c r="O20" s="71">
        <v>104</v>
      </c>
      <c r="P20" s="58">
        <f t="shared" si="2"/>
        <v>104</v>
      </c>
      <c r="Q20" s="38">
        <v>18</v>
      </c>
      <c r="R20" s="77">
        <f t="shared" si="3"/>
        <v>8339.0458156587374</v>
      </c>
      <c r="S20" s="73">
        <f>'Mérida oeste'!F23*1000000</f>
        <v>34913.917021000001</v>
      </c>
      <c r="T20" s="74">
        <f t="shared" si="9"/>
        <v>937.05857830557227</v>
      </c>
      <c r="V20" s="78">
        <f t="shared" si="4"/>
        <v>104</v>
      </c>
      <c r="W20" s="79">
        <f t="shared" si="10"/>
        <v>3672.72568</v>
      </c>
      <c r="Y20" s="76">
        <f t="shared" si="11"/>
        <v>0.86726076482850867</v>
      </c>
      <c r="Z20" s="73">
        <f t="shared" si="12"/>
        <v>3.631047370184</v>
      </c>
      <c r="AA20" s="74">
        <f t="shared" si="13"/>
        <v>3.4415591042071658</v>
      </c>
      <c r="AE20" s="121" t="str">
        <f t="shared" si="5"/>
        <v>767879</v>
      </c>
      <c r="AF20" s="142"/>
      <c r="AG20" s="143"/>
      <c r="AH20" s="144"/>
      <c r="AI20" s="145">
        <f t="shared" si="0"/>
        <v>767879</v>
      </c>
      <c r="AJ20" s="146">
        <f t="shared" si="6"/>
        <v>767879</v>
      </c>
      <c r="AK20" s="122"/>
      <c r="AL20" s="138">
        <f t="shared" si="7"/>
        <v>0</v>
      </c>
      <c r="AM20" s="147">
        <f t="shared" si="7"/>
        <v>104</v>
      </c>
      <c r="AN20" s="148">
        <f t="shared" si="8"/>
        <v>104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2014</v>
      </c>
      <c r="D21" s="68">
        <v>1</v>
      </c>
      <c r="E21" s="68">
        <v>19</v>
      </c>
      <c r="F21" s="69">
        <v>767983</v>
      </c>
      <c r="G21" s="68">
        <v>0</v>
      </c>
      <c r="H21" s="69">
        <v>397834</v>
      </c>
      <c r="I21" s="68">
        <v>0</v>
      </c>
      <c r="J21" s="68">
        <v>7</v>
      </c>
      <c r="K21" s="68">
        <v>0</v>
      </c>
      <c r="L21" s="69">
        <v>306.40410000000003</v>
      </c>
      <c r="M21" s="69">
        <v>21.2</v>
      </c>
      <c r="N21" s="70">
        <v>0</v>
      </c>
      <c r="O21" s="71">
        <v>455</v>
      </c>
      <c r="P21" s="58">
        <f t="shared" si="2"/>
        <v>455</v>
      </c>
      <c r="Q21" s="38">
        <v>19</v>
      </c>
      <c r="R21" s="77">
        <f t="shared" si="3"/>
        <v>8338.9118882678886</v>
      </c>
      <c r="S21" s="73">
        <f>'Mérida oeste'!F24*1000000</f>
        <v>34913.356293799996</v>
      </c>
      <c r="T21" s="74">
        <f t="shared" si="9"/>
        <v>937.04352888466258</v>
      </c>
      <c r="V21" s="78">
        <f t="shared" si="4"/>
        <v>455</v>
      </c>
      <c r="W21" s="79">
        <f t="shared" si="10"/>
        <v>16068.174849999999</v>
      </c>
      <c r="Y21" s="76">
        <f t="shared" si="11"/>
        <v>3.7942049091618895</v>
      </c>
      <c r="Z21" s="73">
        <f t="shared" si="12"/>
        <v>15.885577113678996</v>
      </c>
      <c r="AA21" s="74">
        <f t="shared" si="13"/>
        <v>15.056579264179783</v>
      </c>
      <c r="AE21" s="121" t="str">
        <f t="shared" si="5"/>
        <v>767983</v>
      </c>
      <c r="AF21" s="142"/>
      <c r="AG21" s="143"/>
      <c r="AH21" s="144"/>
      <c r="AI21" s="145">
        <f t="shared" si="0"/>
        <v>767983</v>
      </c>
      <c r="AJ21" s="146">
        <f t="shared" si="6"/>
        <v>767983</v>
      </c>
      <c r="AK21" s="122"/>
      <c r="AL21" s="138">
        <f t="shared" si="7"/>
        <v>0</v>
      </c>
      <c r="AM21" s="147">
        <f t="shared" si="7"/>
        <v>455</v>
      </c>
      <c r="AN21" s="148">
        <f t="shared" si="8"/>
        <v>455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2014</v>
      </c>
      <c r="D22" s="68">
        <v>1</v>
      </c>
      <c r="E22" s="68">
        <v>20</v>
      </c>
      <c r="F22" s="69">
        <v>768438</v>
      </c>
      <c r="G22" s="68">
        <v>0</v>
      </c>
      <c r="H22" s="69">
        <v>397855</v>
      </c>
      <c r="I22" s="68">
        <v>0</v>
      </c>
      <c r="J22" s="68">
        <v>7</v>
      </c>
      <c r="K22" s="68">
        <v>0</v>
      </c>
      <c r="L22" s="69">
        <v>306.39690000000002</v>
      </c>
      <c r="M22" s="69">
        <v>22.6</v>
      </c>
      <c r="N22" s="70">
        <v>0</v>
      </c>
      <c r="O22" s="71">
        <v>5218</v>
      </c>
      <c r="P22" s="58">
        <f t="shared" si="2"/>
        <v>5218</v>
      </c>
      <c r="Q22" s="38">
        <v>20</v>
      </c>
      <c r="R22" s="77">
        <f t="shared" si="3"/>
        <v>8234.7496497086086</v>
      </c>
      <c r="S22" s="73">
        <f>'Mérida oeste'!F25*1000000</f>
        <v>34477.249833400005</v>
      </c>
      <c r="T22" s="74">
        <f t="shared" si="9"/>
        <v>925.33881813775633</v>
      </c>
      <c r="V22" s="78">
        <f t="shared" si="4"/>
        <v>5218</v>
      </c>
      <c r="W22" s="79">
        <f t="shared" si="10"/>
        <v>184271.94806</v>
      </c>
      <c r="Y22" s="76">
        <f t="shared" si="11"/>
        <v>42.968923672179521</v>
      </c>
      <c r="Z22" s="73">
        <f t="shared" si="12"/>
        <v>179.90228963068122</v>
      </c>
      <c r="AA22" s="74">
        <f t="shared" si="13"/>
        <v>170.51398663378242</v>
      </c>
      <c r="AE22" s="121" t="str">
        <f t="shared" si="5"/>
        <v>768438</v>
      </c>
      <c r="AF22" s="142"/>
      <c r="AG22" s="143"/>
      <c r="AH22" s="144"/>
      <c r="AI22" s="145">
        <f t="shared" si="0"/>
        <v>768438</v>
      </c>
      <c r="AJ22" s="146">
        <f t="shared" si="6"/>
        <v>768438</v>
      </c>
      <c r="AK22" s="122"/>
      <c r="AL22" s="138">
        <f t="shared" si="7"/>
        <v>0</v>
      </c>
      <c r="AM22" s="147">
        <f t="shared" si="7"/>
        <v>5218</v>
      </c>
      <c r="AN22" s="148">
        <f t="shared" si="8"/>
        <v>5218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2014</v>
      </c>
      <c r="D23" s="68">
        <v>1</v>
      </c>
      <c r="E23" s="68">
        <v>21</v>
      </c>
      <c r="F23" s="69">
        <v>773656</v>
      </c>
      <c r="G23" s="68">
        <v>0</v>
      </c>
      <c r="H23" s="69">
        <v>398096</v>
      </c>
      <c r="I23" s="68">
        <v>0</v>
      </c>
      <c r="J23" s="68">
        <v>7</v>
      </c>
      <c r="K23" s="68">
        <v>0</v>
      </c>
      <c r="L23" s="69">
        <v>301.4624</v>
      </c>
      <c r="M23" s="69">
        <v>24.6</v>
      </c>
      <c r="N23" s="70">
        <v>0</v>
      </c>
      <c r="O23" s="71">
        <v>5208</v>
      </c>
      <c r="P23" s="58">
        <f t="shared" si="2"/>
        <v>5208</v>
      </c>
      <c r="Q23" s="38">
        <v>21</v>
      </c>
      <c r="R23" s="77">
        <f t="shared" si="3"/>
        <v>8172.1825509935998</v>
      </c>
      <c r="S23" s="73">
        <f>'Mérida oeste'!F26*1000000</f>
        <v>34215.293904500002</v>
      </c>
      <c r="T23" s="74">
        <f t="shared" si="9"/>
        <v>918.30815325515084</v>
      </c>
      <c r="V23" s="78">
        <f t="shared" si="4"/>
        <v>5208</v>
      </c>
      <c r="W23" s="79">
        <f t="shared" si="10"/>
        <v>183918.80136000001</v>
      </c>
      <c r="Y23" s="76">
        <f t="shared" si="11"/>
        <v>42.560726725574668</v>
      </c>
      <c r="Z23" s="73">
        <f t="shared" si="12"/>
        <v>178.19325065463602</v>
      </c>
      <c r="AA23" s="74">
        <f t="shared" si="13"/>
        <v>168.89413482580252</v>
      </c>
      <c r="AE23" s="121" t="str">
        <f t="shared" si="5"/>
        <v>773656</v>
      </c>
      <c r="AF23" s="142"/>
      <c r="AG23" s="143"/>
      <c r="AH23" s="144"/>
      <c r="AI23" s="145">
        <f t="shared" si="0"/>
        <v>773656</v>
      </c>
      <c r="AJ23" s="146">
        <f t="shared" si="6"/>
        <v>773656</v>
      </c>
      <c r="AK23" s="122"/>
      <c r="AL23" s="138">
        <f t="shared" si="7"/>
        <v>0</v>
      </c>
      <c r="AM23" s="147">
        <f t="shared" si="7"/>
        <v>5208</v>
      </c>
      <c r="AN23" s="148">
        <f t="shared" si="8"/>
        <v>5208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2014</v>
      </c>
      <c r="D24" s="68">
        <v>1</v>
      </c>
      <c r="E24" s="68">
        <v>22</v>
      </c>
      <c r="F24" s="69">
        <v>778864</v>
      </c>
      <c r="G24" s="68">
        <v>0</v>
      </c>
      <c r="H24" s="69">
        <v>398335</v>
      </c>
      <c r="I24" s="68">
        <v>0</v>
      </c>
      <c r="J24" s="68">
        <v>7</v>
      </c>
      <c r="K24" s="68">
        <v>0</v>
      </c>
      <c r="L24" s="69">
        <v>303.70909999999998</v>
      </c>
      <c r="M24" s="69">
        <v>24.9</v>
      </c>
      <c r="N24" s="70">
        <v>0</v>
      </c>
      <c r="O24" s="71">
        <v>5980</v>
      </c>
      <c r="P24" s="58">
        <f t="shared" si="2"/>
        <v>5980</v>
      </c>
      <c r="Q24" s="38">
        <v>22</v>
      </c>
      <c r="R24" s="77">
        <f t="shared" si="3"/>
        <v>8160.6379334097646</v>
      </c>
      <c r="S24" s="73">
        <f>'Mérida oeste'!F27*1000000</f>
        <v>34166.958899600002</v>
      </c>
      <c r="T24" s="74">
        <f t="shared" si="9"/>
        <v>917.01088457725518</v>
      </c>
      <c r="V24" s="78">
        <f t="shared" si="4"/>
        <v>5980</v>
      </c>
      <c r="W24" s="79">
        <f t="shared" si="10"/>
        <v>211181.72659999999</v>
      </c>
      <c r="Y24" s="76">
        <f t="shared" si="11"/>
        <v>48.800614841790392</v>
      </c>
      <c r="Z24" s="73">
        <f t="shared" si="12"/>
        <v>204.318414219608</v>
      </c>
      <c r="AA24" s="74">
        <f t="shared" si="13"/>
        <v>193.65594191601807</v>
      </c>
      <c r="AE24" s="121" t="str">
        <f t="shared" si="5"/>
        <v>778864</v>
      </c>
      <c r="AF24" s="142"/>
      <c r="AG24" s="143"/>
      <c r="AH24" s="144"/>
      <c r="AI24" s="145">
        <f t="shared" si="0"/>
        <v>778864</v>
      </c>
      <c r="AJ24" s="146">
        <f t="shared" si="6"/>
        <v>778864</v>
      </c>
      <c r="AK24" s="122"/>
      <c r="AL24" s="138">
        <f t="shared" si="7"/>
        <v>0</v>
      </c>
      <c r="AM24" s="147">
        <f t="shared" si="7"/>
        <v>5980</v>
      </c>
      <c r="AN24" s="148">
        <f t="shared" si="8"/>
        <v>5980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2014</v>
      </c>
      <c r="D25" s="68">
        <v>1</v>
      </c>
      <c r="E25" s="68">
        <v>23</v>
      </c>
      <c r="F25" s="69">
        <v>784844</v>
      </c>
      <c r="G25" s="68">
        <v>0</v>
      </c>
      <c r="H25" s="69">
        <v>398607</v>
      </c>
      <c r="I25" s="68">
        <v>0</v>
      </c>
      <c r="J25" s="68">
        <v>7</v>
      </c>
      <c r="K25" s="68">
        <v>0</v>
      </c>
      <c r="L25" s="69">
        <v>303.59879999999998</v>
      </c>
      <c r="M25" s="69">
        <v>23.7</v>
      </c>
      <c r="N25" s="70">
        <v>0</v>
      </c>
      <c r="O25" s="71">
        <v>5343</v>
      </c>
      <c r="P25" s="58">
        <f t="shared" si="2"/>
        <v>5343</v>
      </c>
      <c r="Q25" s="38">
        <v>23</v>
      </c>
      <c r="R25" s="77">
        <f t="shared" si="3"/>
        <v>8193.9835218782846</v>
      </c>
      <c r="S25" s="73">
        <f>'Mérida oeste'!F28*1000000</f>
        <v>34306.570209400001</v>
      </c>
      <c r="T25" s="74">
        <f t="shared" si="9"/>
        <v>920.75792835346283</v>
      </c>
      <c r="V25" s="78">
        <f t="shared" si="4"/>
        <v>5343</v>
      </c>
      <c r="W25" s="79">
        <f t="shared" si="10"/>
        <v>188686.28180999999</v>
      </c>
      <c r="Y25" s="76">
        <f t="shared" si="11"/>
        <v>43.780453957395672</v>
      </c>
      <c r="Z25" s="73">
        <f t="shared" si="12"/>
        <v>183.30000462882421</v>
      </c>
      <c r="AA25" s="74">
        <f t="shared" si="13"/>
        <v>173.73438994809325</v>
      </c>
      <c r="AE25" s="121" t="str">
        <f t="shared" si="5"/>
        <v>784844</v>
      </c>
      <c r="AF25" s="142"/>
      <c r="AG25" s="143"/>
      <c r="AH25" s="144"/>
      <c r="AI25" s="145">
        <f t="shared" si="0"/>
        <v>784844</v>
      </c>
      <c r="AJ25" s="146">
        <f t="shared" si="6"/>
        <v>784844</v>
      </c>
      <c r="AK25" s="122"/>
      <c r="AL25" s="138">
        <f t="shared" si="7"/>
        <v>0</v>
      </c>
      <c r="AM25" s="147">
        <f t="shared" si="7"/>
        <v>5343</v>
      </c>
      <c r="AN25" s="148">
        <f t="shared" si="8"/>
        <v>5343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2014</v>
      </c>
      <c r="D26" s="68">
        <v>1</v>
      </c>
      <c r="E26" s="68">
        <v>24</v>
      </c>
      <c r="F26" s="69">
        <v>790187</v>
      </c>
      <c r="G26" s="68">
        <v>0</v>
      </c>
      <c r="H26" s="69">
        <v>398854</v>
      </c>
      <c r="I26" s="68">
        <v>0</v>
      </c>
      <c r="J26" s="68">
        <v>7</v>
      </c>
      <c r="K26" s="68">
        <v>0</v>
      </c>
      <c r="L26" s="69">
        <v>301.45260000000002</v>
      </c>
      <c r="M26" s="69">
        <v>25</v>
      </c>
      <c r="N26" s="70">
        <v>0</v>
      </c>
      <c r="O26" s="71">
        <v>4480</v>
      </c>
      <c r="P26" s="58">
        <f t="shared" si="2"/>
        <v>4480</v>
      </c>
      <c r="Q26" s="38">
        <v>24</v>
      </c>
      <c r="R26" s="77">
        <f t="shared" si="3"/>
        <v>8196.3166763876961</v>
      </c>
      <c r="S26" s="73">
        <f>'Mérida oeste'!F29*1000000</f>
        <v>34316.338660700007</v>
      </c>
      <c r="T26" s="74">
        <f t="shared" si="9"/>
        <v>921.02010492568536</v>
      </c>
      <c r="V26" s="78">
        <f t="shared" si="4"/>
        <v>4480</v>
      </c>
      <c r="W26" s="79">
        <f t="shared" si="10"/>
        <v>158209.72159999999</v>
      </c>
      <c r="Y26" s="76">
        <f t="shared" si="11"/>
        <v>36.719498710216882</v>
      </c>
      <c r="Z26" s="73">
        <f t="shared" si="12"/>
        <v>153.73719719993602</v>
      </c>
      <c r="AA26" s="74">
        <f t="shared" si="13"/>
        <v>145.71433438829547</v>
      </c>
      <c r="AE26" s="121" t="str">
        <f t="shared" si="5"/>
        <v>790187</v>
      </c>
      <c r="AF26" s="142"/>
      <c r="AG26" s="143"/>
      <c r="AH26" s="144"/>
      <c r="AI26" s="145">
        <f t="shared" si="0"/>
        <v>790187</v>
      </c>
      <c r="AJ26" s="146">
        <f t="shared" si="6"/>
        <v>790187</v>
      </c>
      <c r="AK26" s="122"/>
      <c r="AL26" s="138">
        <f t="shared" si="7"/>
        <v>0</v>
      </c>
      <c r="AM26" s="147">
        <f t="shared" si="7"/>
        <v>4480</v>
      </c>
      <c r="AN26" s="148">
        <f t="shared" si="8"/>
        <v>4480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2014</v>
      </c>
      <c r="D27" s="68">
        <v>1</v>
      </c>
      <c r="E27" s="68">
        <v>25</v>
      </c>
      <c r="F27" s="69">
        <v>794667</v>
      </c>
      <c r="G27" s="68">
        <v>0</v>
      </c>
      <c r="H27" s="69">
        <v>399060</v>
      </c>
      <c r="I27" s="68">
        <v>0</v>
      </c>
      <c r="J27" s="68">
        <v>7</v>
      </c>
      <c r="K27" s="68">
        <v>0</v>
      </c>
      <c r="L27" s="69">
        <v>303.35809999999998</v>
      </c>
      <c r="M27" s="69">
        <v>23.1</v>
      </c>
      <c r="N27" s="70">
        <v>0</v>
      </c>
      <c r="O27" s="71">
        <v>96</v>
      </c>
      <c r="P27" s="58">
        <f t="shared" si="2"/>
        <v>96</v>
      </c>
      <c r="Q27" s="38">
        <v>25</v>
      </c>
      <c r="R27" s="77">
        <f t="shared" si="3"/>
        <v>8148.105005995033</v>
      </c>
      <c r="S27" s="73">
        <f>'Mérida oeste'!F30*1000000</f>
        <v>34114.486039100004</v>
      </c>
      <c r="T27" s="74">
        <f t="shared" si="9"/>
        <v>915.60255952366185</v>
      </c>
      <c r="V27" s="78">
        <f t="shared" si="4"/>
        <v>96</v>
      </c>
      <c r="W27" s="79">
        <f t="shared" si="10"/>
        <v>3390.2083199999997</v>
      </c>
      <c r="Y27" s="76">
        <f t="shared" si="11"/>
        <v>0.78221808057552322</v>
      </c>
      <c r="Z27" s="73">
        <f t="shared" si="12"/>
        <v>3.2749906597536</v>
      </c>
      <c r="AA27" s="74">
        <f t="shared" si="13"/>
        <v>3.1040834151104133</v>
      </c>
      <c r="AE27" s="121" t="str">
        <f t="shared" si="5"/>
        <v>794667</v>
      </c>
      <c r="AF27" s="142"/>
      <c r="AG27" s="143"/>
      <c r="AH27" s="144"/>
      <c r="AI27" s="145">
        <f t="shared" si="0"/>
        <v>794667</v>
      </c>
      <c r="AJ27" s="146">
        <f t="shared" si="6"/>
        <v>794667</v>
      </c>
      <c r="AK27" s="122"/>
      <c r="AL27" s="138">
        <f t="shared" si="7"/>
        <v>0</v>
      </c>
      <c r="AM27" s="147">
        <f t="shared" si="7"/>
        <v>96</v>
      </c>
      <c r="AN27" s="148">
        <f t="shared" si="8"/>
        <v>96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2014</v>
      </c>
      <c r="D28" s="68">
        <v>1</v>
      </c>
      <c r="E28" s="68">
        <v>26</v>
      </c>
      <c r="F28" s="69">
        <v>794763</v>
      </c>
      <c r="G28" s="68">
        <v>0</v>
      </c>
      <c r="H28" s="69">
        <v>399064</v>
      </c>
      <c r="I28" s="68">
        <v>0</v>
      </c>
      <c r="J28" s="68">
        <v>7</v>
      </c>
      <c r="K28" s="68">
        <v>0</v>
      </c>
      <c r="L28" s="69">
        <v>304.71690000000001</v>
      </c>
      <c r="M28" s="69">
        <v>23.5</v>
      </c>
      <c r="N28" s="70">
        <v>0</v>
      </c>
      <c r="O28" s="71">
        <v>605</v>
      </c>
      <c r="P28" s="58">
        <f t="shared" si="2"/>
        <v>605</v>
      </c>
      <c r="Q28" s="38">
        <v>26</v>
      </c>
      <c r="R28" s="77">
        <f t="shared" si="3"/>
        <v>8438.9972328030963</v>
      </c>
      <c r="S28" s="73">
        <f>'Mérida oeste'!F31*1000000</f>
        <v>35332.393614300003</v>
      </c>
      <c r="T28" s="74">
        <f t="shared" si="9"/>
        <v>948.29011905008394</v>
      </c>
      <c r="V28" s="78">
        <f t="shared" si="4"/>
        <v>605</v>
      </c>
      <c r="W28" s="79">
        <f t="shared" si="10"/>
        <v>21365.375349999998</v>
      </c>
      <c r="Y28" s="76">
        <f t="shared" si="11"/>
        <v>5.1055933258458728</v>
      </c>
      <c r="Z28" s="73">
        <f t="shared" si="12"/>
        <v>21.3760981366515</v>
      </c>
      <c r="AA28" s="74">
        <f t="shared" si="13"/>
        <v>20.260574334201227</v>
      </c>
      <c r="AE28" s="121" t="str">
        <f t="shared" si="5"/>
        <v>794763</v>
      </c>
      <c r="AF28" s="142"/>
      <c r="AG28" s="143"/>
      <c r="AH28" s="144"/>
      <c r="AI28" s="145">
        <f t="shared" si="0"/>
        <v>794763</v>
      </c>
      <c r="AJ28" s="146">
        <f t="shared" si="6"/>
        <v>794763</v>
      </c>
      <c r="AK28" s="122"/>
      <c r="AL28" s="138">
        <f t="shared" si="7"/>
        <v>0</v>
      </c>
      <c r="AM28" s="147">
        <f t="shared" si="7"/>
        <v>605</v>
      </c>
      <c r="AN28" s="148">
        <f t="shared" si="8"/>
        <v>605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2014</v>
      </c>
      <c r="D29" s="68">
        <v>1</v>
      </c>
      <c r="E29" s="68">
        <v>27</v>
      </c>
      <c r="F29" s="69">
        <v>795368</v>
      </c>
      <c r="G29" s="68">
        <v>0</v>
      </c>
      <c r="H29" s="69">
        <v>399091</v>
      </c>
      <c r="I29" s="68">
        <v>0</v>
      </c>
      <c r="J29" s="68">
        <v>7</v>
      </c>
      <c r="K29" s="68">
        <v>0</v>
      </c>
      <c r="L29" s="69">
        <v>304.91559999999998</v>
      </c>
      <c r="M29" s="69">
        <v>24.4</v>
      </c>
      <c r="N29" s="70">
        <v>0</v>
      </c>
      <c r="O29" s="71">
        <v>5224</v>
      </c>
      <c r="P29" s="58">
        <f t="shared" si="2"/>
        <v>5224</v>
      </c>
      <c r="Q29" s="38">
        <v>27</v>
      </c>
      <c r="R29" s="77">
        <f t="shared" si="3"/>
        <v>8259.1369389748743</v>
      </c>
      <c r="S29" s="73">
        <f>'Mérida oeste'!F32*1000000</f>
        <v>34579.3545361</v>
      </c>
      <c r="T29" s="74">
        <f t="shared" si="9"/>
        <v>928.07921783260656</v>
      </c>
      <c r="V29" s="78">
        <f t="shared" si="4"/>
        <v>5224</v>
      </c>
      <c r="W29" s="79">
        <f t="shared" si="10"/>
        <v>184483.83608000001</v>
      </c>
      <c r="Y29" s="76">
        <f t="shared" si="11"/>
        <v>43.145731369204746</v>
      </c>
      <c r="Z29" s="73">
        <f t="shared" si="12"/>
        <v>180.64254809658641</v>
      </c>
      <c r="AA29" s="74">
        <f t="shared" si="13"/>
        <v>171.2156142918852</v>
      </c>
      <c r="AE29" s="121" t="str">
        <f t="shared" si="5"/>
        <v>795368</v>
      </c>
      <c r="AF29" s="142"/>
      <c r="AG29" s="143"/>
      <c r="AH29" s="144"/>
      <c r="AI29" s="145">
        <f t="shared" si="0"/>
        <v>795368</v>
      </c>
      <c r="AJ29" s="146">
        <f t="shared" si="6"/>
        <v>795368</v>
      </c>
      <c r="AK29" s="122"/>
      <c r="AL29" s="138">
        <f t="shared" si="7"/>
        <v>0</v>
      </c>
      <c r="AM29" s="147">
        <f t="shared" si="7"/>
        <v>5224</v>
      </c>
      <c r="AN29" s="148">
        <f t="shared" si="8"/>
        <v>5224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2014</v>
      </c>
      <c r="D30" s="68">
        <v>1</v>
      </c>
      <c r="E30" s="68">
        <v>28</v>
      </c>
      <c r="F30" s="69">
        <v>800592</v>
      </c>
      <c r="G30" s="68">
        <v>0</v>
      </c>
      <c r="H30" s="69">
        <v>399333</v>
      </c>
      <c r="I30" s="68">
        <v>0</v>
      </c>
      <c r="J30" s="68">
        <v>7</v>
      </c>
      <c r="K30" s="68">
        <v>0</v>
      </c>
      <c r="L30" s="69">
        <v>302.31180000000001</v>
      </c>
      <c r="M30" s="69">
        <v>26.2</v>
      </c>
      <c r="N30" s="70">
        <v>0</v>
      </c>
      <c r="O30" s="71">
        <v>5115</v>
      </c>
      <c r="P30" s="58">
        <f t="shared" si="2"/>
        <v>5115</v>
      </c>
      <c r="Q30" s="38">
        <v>28</v>
      </c>
      <c r="R30" s="77">
        <f t="shared" si="3"/>
        <v>8122.3966415878476</v>
      </c>
      <c r="S30" s="73">
        <f>'Mérida oeste'!F33*1000000</f>
        <v>34006.850258999999</v>
      </c>
      <c r="T30" s="74">
        <f t="shared" si="9"/>
        <v>912.71371061522643</v>
      </c>
      <c r="V30" s="78">
        <f t="shared" si="4"/>
        <v>5115</v>
      </c>
      <c r="W30" s="79">
        <f t="shared" si="10"/>
        <v>180634.53704999998</v>
      </c>
      <c r="Y30" s="76">
        <f t="shared" si="11"/>
        <v>41.546058821721836</v>
      </c>
      <c r="Z30" s="73">
        <f t="shared" si="12"/>
        <v>173.945039074785</v>
      </c>
      <c r="AA30" s="74">
        <f t="shared" si="13"/>
        <v>164.86761857616906</v>
      </c>
      <c r="AE30" s="121" t="str">
        <f t="shared" si="5"/>
        <v>800592</v>
      </c>
      <c r="AF30" s="142"/>
      <c r="AG30" s="143"/>
      <c r="AH30" s="144"/>
      <c r="AI30" s="145">
        <f t="shared" si="0"/>
        <v>800592</v>
      </c>
      <c r="AJ30" s="146">
        <f t="shared" si="6"/>
        <v>800592</v>
      </c>
      <c r="AK30" s="122"/>
      <c r="AL30" s="138">
        <f t="shared" si="7"/>
        <v>0</v>
      </c>
      <c r="AM30" s="147">
        <f t="shared" si="7"/>
        <v>5115</v>
      </c>
      <c r="AN30" s="148">
        <f t="shared" si="8"/>
        <v>5115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2014</v>
      </c>
      <c r="D31" s="68">
        <v>1</v>
      </c>
      <c r="E31" s="68">
        <v>29</v>
      </c>
      <c r="F31" s="69">
        <v>805707</v>
      </c>
      <c r="G31" s="68">
        <v>0</v>
      </c>
      <c r="H31" s="69">
        <v>399570</v>
      </c>
      <c r="I31" s="68">
        <v>0</v>
      </c>
      <c r="J31" s="68">
        <v>7</v>
      </c>
      <c r="K31" s="68">
        <v>0</v>
      </c>
      <c r="L31" s="69">
        <v>302.01510000000002</v>
      </c>
      <c r="M31" s="69">
        <v>26.3</v>
      </c>
      <c r="N31" s="70">
        <v>0</v>
      </c>
      <c r="O31" s="71">
        <v>5990</v>
      </c>
      <c r="P31" s="58">
        <f t="shared" si="2"/>
        <v>5990</v>
      </c>
      <c r="Q31" s="38">
        <v>29</v>
      </c>
      <c r="R31" s="77">
        <f t="shared" si="3"/>
        <v>8087.0641207604849</v>
      </c>
      <c r="S31" s="73">
        <f>'Mérida oeste'!F34*1000000</f>
        <v>33858.920060799996</v>
      </c>
      <c r="T31" s="74">
        <f t="shared" si="9"/>
        <v>908.74339524985567</v>
      </c>
      <c r="V31" s="78">
        <f t="shared" si="4"/>
        <v>5990</v>
      </c>
      <c r="W31" s="79">
        <f t="shared" si="10"/>
        <v>211534.87330000001</v>
      </c>
      <c r="Y31" s="76">
        <f t="shared" si="11"/>
        <v>48.441514083355308</v>
      </c>
      <c r="Z31" s="73">
        <f t="shared" si="12"/>
        <v>202.81493116419196</v>
      </c>
      <c r="AA31" s="74">
        <f t="shared" si="13"/>
        <v>192.23091897639003</v>
      </c>
      <c r="AE31" s="121" t="str">
        <f t="shared" si="5"/>
        <v>805707</v>
      </c>
      <c r="AF31" s="142"/>
      <c r="AG31" s="143"/>
      <c r="AH31" s="144"/>
      <c r="AI31" s="145">
        <f t="shared" si="0"/>
        <v>805707</v>
      </c>
      <c r="AJ31" s="146">
        <f t="shared" si="6"/>
        <v>805707</v>
      </c>
      <c r="AK31" s="122"/>
      <c r="AL31" s="138">
        <f t="shared" si="7"/>
        <v>0</v>
      </c>
      <c r="AM31" s="147">
        <f t="shared" si="7"/>
        <v>5990</v>
      </c>
      <c r="AN31" s="148">
        <f t="shared" si="8"/>
        <v>5990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2014</v>
      </c>
      <c r="D32" s="68">
        <v>1</v>
      </c>
      <c r="E32" s="68">
        <v>30</v>
      </c>
      <c r="F32" s="69">
        <v>811697</v>
      </c>
      <c r="G32" s="68">
        <v>0</v>
      </c>
      <c r="H32" s="69">
        <v>399846</v>
      </c>
      <c r="I32" s="68">
        <v>0</v>
      </c>
      <c r="J32" s="68">
        <v>7</v>
      </c>
      <c r="K32" s="68">
        <v>0</v>
      </c>
      <c r="L32" s="69">
        <v>301.43</v>
      </c>
      <c r="M32" s="69">
        <v>25.3</v>
      </c>
      <c r="N32" s="70">
        <v>0</v>
      </c>
      <c r="O32" s="71">
        <v>3714</v>
      </c>
      <c r="P32" s="58">
        <f t="shared" si="2"/>
        <v>3714</v>
      </c>
      <c r="Q32" s="38">
        <v>30</v>
      </c>
      <c r="R32" s="77">
        <f t="shared" si="3"/>
        <v>8109.3306043756575</v>
      </c>
      <c r="S32" s="73">
        <f>'Mérida oeste'!F35*1000000</f>
        <v>33952.145374400003</v>
      </c>
      <c r="T32" s="74">
        <f t="shared" si="9"/>
        <v>911.2454800136926</v>
      </c>
      <c r="V32" s="78">
        <f t="shared" si="4"/>
        <v>3714</v>
      </c>
      <c r="W32" s="79">
        <f t="shared" si="10"/>
        <v>131158.68437999999</v>
      </c>
      <c r="Y32" s="76">
        <f t="shared" si="11"/>
        <v>30.118053864651191</v>
      </c>
      <c r="Z32" s="73">
        <f t="shared" si="12"/>
        <v>126.09826792052162</v>
      </c>
      <c r="AA32" s="74">
        <f t="shared" si="13"/>
        <v>119.51775830581749</v>
      </c>
      <c r="AE32" s="121" t="str">
        <f t="shared" si="5"/>
        <v>811697</v>
      </c>
      <c r="AF32" s="142"/>
      <c r="AG32" s="143"/>
      <c r="AH32" s="144"/>
      <c r="AI32" s="145">
        <f t="shared" si="0"/>
        <v>811697</v>
      </c>
      <c r="AJ32" s="146">
        <f t="shared" si="6"/>
        <v>811697</v>
      </c>
      <c r="AK32" s="122"/>
      <c r="AL32" s="138">
        <f t="shared" si="7"/>
        <v>0</v>
      </c>
      <c r="AM32" s="147">
        <f t="shared" si="7"/>
        <v>3714</v>
      </c>
      <c r="AN32" s="148">
        <f t="shared" si="8"/>
        <v>3714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2014</v>
      </c>
      <c r="D33" s="68">
        <v>1</v>
      </c>
      <c r="E33" s="68">
        <v>31</v>
      </c>
      <c r="F33" s="69">
        <v>815411</v>
      </c>
      <c r="G33" s="68">
        <v>0</v>
      </c>
      <c r="H33" s="69">
        <v>400018</v>
      </c>
      <c r="I33" s="68">
        <v>0</v>
      </c>
      <c r="J33" s="68">
        <v>7</v>
      </c>
      <c r="K33" s="68">
        <v>0</v>
      </c>
      <c r="L33" s="69">
        <v>302.91699999999997</v>
      </c>
      <c r="M33" s="69">
        <v>24.3</v>
      </c>
      <c r="N33" s="70">
        <v>0</v>
      </c>
      <c r="O33" s="71">
        <v>5534</v>
      </c>
      <c r="P33" s="58">
        <f t="shared" si="2"/>
        <v>5534</v>
      </c>
      <c r="Q33" s="38">
        <v>31</v>
      </c>
      <c r="R33" s="80">
        <f t="shared" si="3"/>
        <v>8139.3581265166704</v>
      </c>
      <c r="S33" s="81">
        <f>'Mérida oeste'!F36*1000000</f>
        <v>34077.864604099996</v>
      </c>
      <c r="T33" s="82">
        <f t="shared" si="9"/>
        <v>914.61967267667819</v>
      </c>
      <c r="V33" s="83">
        <f t="shared" si="4"/>
        <v>5534</v>
      </c>
      <c r="W33" s="84">
        <f t="shared" si="10"/>
        <v>195431.38378</v>
      </c>
      <c r="Y33" s="76">
        <f t="shared" si="11"/>
        <v>45.043207872143256</v>
      </c>
      <c r="Z33" s="73">
        <f t="shared" si="12"/>
        <v>188.58690271908938</v>
      </c>
      <c r="AA33" s="74">
        <f t="shared" si="13"/>
        <v>178.74538826361388</v>
      </c>
      <c r="AE33" s="121" t="str">
        <f t="shared" si="5"/>
        <v>815411</v>
      </c>
      <c r="AF33" s="142"/>
      <c r="AG33" s="143"/>
      <c r="AH33" s="144"/>
      <c r="AI33" s="145">
        <f t="shared" si="0"/>
        <v>815411</v>
      </c>
      <c r="AJ33" s="146">
        <f t="shared" si="6"/>
        <v>815411</v>
      </c>
      <c r="AK33" s="122"/>
      <c r="AL33" s="138">
        <f t="shared" si="7"/>
        <v>0</v>
      </c>
      <c r="AM33" s="150">
        <f t="shared" si="7"/>
        <v>5534</v>
      </c>
      <c r="AN33" s="148">
        <f t="shared" si="8"/>
        <v>5534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2014</v>
      </c>
      <c r="D34" s="87">
        <v>2</v>
      </c>
      <c r="E34" s="87">
        <v>1</v>
      </c>
      <c r="F34" s="88">
        <v>820945</v>
      </c>
      <c r="G34" s="87">
        <v>0</v>
      </c>
      <c r="H34" s="88">
        <v>400018</v>
      </c>
      <c r="I34" s="87">
        <v>0</v>
      </c>
      <c r="J34" s="87">
        <v>7</v>
      </c>
      <c r="K34" s="87">
        <v>0</v>
      </c>
      <c r="L34" s="88">
        <v>302.91699999999997</v>
      </c>
      <c r="M34" s="88">
        <v>24.3</v>
      </c>
      <c r="N34" s="89">
        <v>0</v>
      </c>
      <c r="O34" s="90">
        <v>415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820945</v>
      </c>
      <c r="AF34" s="151"/>
      <c r="AG34" s="152"/>
      <c r="AH34" s="153"/>
      <c r="AI34" s="154">
        <f t="shared" si="0"/>
        <v>820945</v>
      </c>
      <c r="AJ34" s="155">
        <f t="shared" si="6"/>
        <v>820945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315.36470000000003</v>
      </c>
      <c r="M36" s="101">
        <f>MAX(M3:M34)</f>
        <v>27</v>
      </c>
      <c r="N36" s="99" t="s">
        <v>10</v>
      </c>
      <c r="O36" s="101">
        <f>SUM(O3:O33)</f>
        <v>116497</v>
      </c>
      <c r="Q36" s="99" t="s">
        <v>45</v>
      </c>
      <c r="R36" s="102">
        <f>AVERAGE(R3:R33)</f>
        <v>8304.5549768242417</v>
      </c>
      <c r="S36" s="102">
        <f>AVERAGE(S3:S33)</f>
        <v>34769.510776967742</v>
      </c>
      <c r="T36" s="103">
        <f>AVERAGE(T3:T33)</f>
        <v>933.18284274574023</v>
      </c>
      <c r="V36" s="104">
        <f>SUM(V3:V33)</f>
        <v>116497</v>
      </c>
      <c r="W36" s="105">
        <f>SUM(W3:W33)</f>
        <v>4114053.11099</v>
      </c>
      <c r="Y36" s="106">
        <f>SUM(Y3:Y33)</f>
        <v>965.22389986867893</v>
      </c>
      <c r="Z36" s="107">
        <f>SUM(Z3:Z33)</f>
        <v>4041.1994239701844</v>
      </c>
      <c r="AA36" s="108">
        <f>SUM(AA3:AA33)</f>
        <v>3830.3071404922389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23484149</v>
      </c>
      <c r="AK36" s="162" t="s">
        <v>50</v>
      </c>
      <c r="AL36" s="163"/>
      <c r="AM36" s="163"/>
      <c r="AN36" s="161">
        <f>SUM(AN3:AN33)</f>
        <v>116497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293.95310312499998</v>
      </c>
      <c r="M37" s="109">
        <f>AVERAGE(M3:M34)</f>
        <v>24.40625</v>
      </c>
      <c r="N37" s="99" t="s">
        <v>46</v>
      </c>
      <c r="O37" s="110">
        <f>O36*35.31467</f>
        <v>4114053.11099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61.030299999999997</v>
      </c>
      <c r="M38" s="110">
        <f>MIN(M3:M34)</f>
        <v>21.2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323.34841343750003</v>
      </c>
      <c r="M44" s="118">
        <f>M37*(1+$L$43)</f>
        <v>26.846875000000001</v>
      </c>
    </row>
    <row r="45" spans="1:42" x14ac:dyDescent="0.2">
      <c r="K45" s="117" t="s">
        <v>59</v>
      </c>
      <c r="L45" s="118">
        <f>L37*(1-$L$43)</f>
        <v>264.5577928125</v>
      </c>
      <c r="M45" s="118">
        <f>M37*(1-$L$43)</f>
        <v>21.965624999999999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H16" sqref="H16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2014</v>
      </c>
      <c r="D3" s="54">
        <v>1</v>
      </c>
      <c r="E3" s="54">
        <v>1</v>
      </c>
      <c r="F3" s="55">
        <v>967810</v>
      </c>
      <c r="G3" s="54">
        <v>0</v>
      </c>
      <c r="H3" s="55">
        <v>400018</v>
      </c>
      <c r="I3" s="54">
        <v>0</v>
      </c>
      <c r="J3" s="54">
        <v>7</v>
      </c>
      <c r="K3" s="54">
        <v>0</v>
      </c>
      <c r="L3" s="55">
        <v>302.91699999999997</v>
      </c>
      <c r="M3" s="55">
        <v>24.3</v>
      </c>
      <c r="N3" s="56">
        <v>0</v>
      </c>
      <c r="O3" s="57">
        <v>2285</v>
      </c>
      <c r="P3" s="58">
        <f>F4-F3</f>
        <v>2285</v>
      </c>
      <c r="Q3" s="38">
        <v>1</v>
      </c>
      <c r="R3" s="59">
        <f>S3/4.1868</f>
        <v>8495.5669891086272</v>
      </c>
      <c r="S3" s="73">
        <f>'Mérida oeste'!F6*1000000</f>
        <v>35569.239869999998</v>
      </c>
      <c r="T3" s="60">
        <f>R3*0.11237</f>
        <v>954.64686256613641</v>
      </c>
      <c r="U3" s="61"/>
      <c r="V3" s="60">
        <f>O3</f>
        <v>2285</v>
      </c>
      <c r="W3" s="62">
        <f>V3*35.31467</f>
        <v>80694.020950000006</v>
      </c>
      <c r="X3" s="61"/>
      <c r="Y3" s="63">
        <f>V3*R3/1000000</f>
        <v>19.412370570113211</v>
      </c>
      <c r="Z3" s="64">
        <f>S3*V3/1000000</f>
        <v>81.275713102949993</v>
      </c>
      <c r="AA3" s="65">
        <f>W3*T3/1000000</f>
        <v>77.034293927763585</v>
      </c>
      <c r="AE3" s="121" t="str">
        <f>RIGHT(F3,6)</f>
        <v>967810</v>
      </c>
      <c r="AF3" s="133"/>
      <c r="AG3" s="134"/>
      <c r="AH3" s="135"/>
      <c r="AI3" s="136">
        <f t="shared" ref="AI3:AI34" si="0">IFERROR(AE3*1,0)</f>
        <v>967810</v>
      </c>
      <c r="AJ3" s="137">
        <f>(AI3-AH3)</f>
        <v>967810</v>
      </c>
      <c r="AK3" s="122"/>
      <c r="AL3" s="138">
        <f>AH4-AH3</f>
        <v>0</v>
      </c>
      <c r="AM3" s="139">
        <f>AI4-AI3</f>
        <v>2285</v>
      </c>
      <c r="AN3" s="140">
        <f>(AM3-AL3)</f>
        <v>2285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2014</v>
      </c>
      <c r="D4" s="68">
        <v>1</v>
      </c>
      <c r="E4" s="68">
        <v>2</v>
      </c>
      <c r="F4" s="69">
        <v>970095</v>
      </c>
      <c r="G4" s="68">
        <v>0</v>
      </c>
      <c r="H4" s="69">
        <v>654679</v>
      </c>
      <c r="I4" s="68">
        <v>0</v>
      </c>
      <c r="J4" s="68">
        <v>3</v>
      </c>
      <c r="K4" s="68">
        <v>0</v>
      </c>
      <c r="L4" s="69">
        <v>313.42779999999999</v>
      </c>
      <c r="M4" s="69">
        <v>24.4</v>
      </c>
      <c r="N4" s="70">
        <v>0</v>
      </c>
      <c r="O4" s="71">
        <v>9213</v>
      </c>
      <c r="P4" s="58">
        <f t="shared" ref="P4:P33" si="2">F5-F4</f>
        <v>9213</v>
      </c>
      <c r="Q4" s="38">
        <v>2</v>
      </c>
      <c r="R4" s="72">
        <f t="shared" ref="R4:R33" si="3">S4/4.1868</f>
        <v>8509.4162122384641</v>
      </c>
      <c r="S4" s="73">
        <f>'Mérida oeste'!F7*1000000</f>
        <v>35627.223797400002</v>
      </c>
      <c r="T4" s="74">
        <f>R4*0.11237</f>
        <v>956.20309976923625</v>
      </c>
      <c r="U4" s="61"/>
      <c r="V4" s="74">
        <f t="shared" ref="V4:V33" si="4">O4</f>
        <v>9213</v>
      </c>
      <c r="W4" s="75">
        <f>V4*35.31467</f>
        <v>325354.05471</v>
      </c>
      <c r="X4" s="61"/>
      <c r="Y4" s="76">
        <f>V4*R4/1000000</f>
        <v>78.397251563352967</v>
      </c>
      <c r="Z4" s="73">
        <f>S4*V4/1000000</f>
        <v>328.2336128454462</v>
      </c>
      <c r="AA4" s="74">
        <f>W4*T4/1000000</f>
        <v>311.10455563619166</v>
      </c>
      <c r="AE4" s="121" t="str">
        <f t="shared" ref="AE4:AE34" si="5">RIGHT(F4,6)</f>
        <v>970095</v>
      </c>
      <c r="AF4" s="142"/>
      <c r="AG4" s="143"/>
      <c r="AH4" s="144"/>
      <c r="AI4" s="145">
        <f t="shared" si="0"/>
        <v>970095</v>
      </c>
      <c r="AJ4" s="146">
        <f t="shared" ref="AJ4:AJ34" si="6">(AI4-AH4)</f>
        <v>970095</v>
      </c>
      <c r="AK4" s="122"/>
      <c r="AL4" s="138">
        <f t="shared" ref="AL4:AM33" si="7">AH5-AH4</f>
        <v>0</v>
      </c>
      <c r="AM4" s="147">
        <f t="shared" si="7"/>
        <v>9213</v>
      </c>
      <c r="AN4" s="148">
        <f t="shared" ref="AN4:AN33" si="8">(AM4-AL4)</f>
        <v>9213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2014</v>
      </c>
      <c r="D5" s="68">
        <v>1</v>
      </c>
      <c r="E5" s="68">
        <v>3</v>
      </c>
      <c r="F5" s="69">
        <v>979308</v>
      </c>
      <c r="G5" s="68">
        <v>0</v>
      </c>
      <c r="H5" s="69">
        <v>655091</v>
      </c>
      <c r="I5" s="68">
        <v>0</v>
      </c>
      <c r="J5" s="68">
        <v>3</v>
      </c>
      <c r="K5" s="68">
        <v>0</v>
      </c>
      <c r="L5" s="69">
        <v>311.47269999999997</v>
      </c>
      <c r="M5" s="69">
        <v>24.3</v>
      </c>
      <c r="N5" s="70">
        <v>0</v>
      </c>
      <c r="O5" s="71">
        <v>9906</v>
      </c>
      <c r="P5" s="58">
        <f t="shared" si="2"/>
        <v>9906</v>
      </c>
      <c r="Q5" s="38">
        <v>3</v>
      </c>
      <c r="R5" s="72">
        <f t="shared" si="3"/>
        <v>8524.1581987914396</v>
      </c>
      <c r="S5" s="73">
        <f>'Mérida oeste'!F8*1000000</f>
        <v>35688.945546700001</v>
      </c>
      <c r="T5" s="74">
        <f t="shared" ref="T5:T33" si="9">R5*0.11237</f>
        <v>957.85965679819401</v>
      </c>
      <c r="U5" s="61"/>
      <c r="V5" s="74">
        <f t="shared" si="4"/>
        <v>9906</v>
      </c>
      <c r="W5" s="75">
        <f t="shared" ref="W5:W33" si="10">V5*35.31467</f>
        <v>349827.12102000002</v>
      </c>
      <c r="X5" s="61"/>
      <c r="Y5" s="76">
        <f t="shared" ref="Y5:Y33" si="11">V5*R5/1000000</f>
        <v>84.440311117228006</v>
      </c>
      <c r="Z5" s="73">
        <f t="shared" ref="Z5:Z33" si="12">S5*V5/1000000</f>
        <v>353.53469458561023</v>
      </c>
      <c r="AA5" s="74">
        <f t="shared" ref="AA5:AA33" si="13">W5*T5/1000000</f>
        <v>335.08528607891748</v>
      </c>
      <c r="AE5" s="121" t="str">
        <f t="shared" si="5"/>
        <v>979308</v>
      </c>
      <c r="AF5" s="142"/>
      <c r="AG5" s="143"/>
      <c r="AH5" s="144"/>
      <c r="AI5" s="145">
        <f t="shared" si="0"/>
        <v>979308</v>
      </c>
      <c r="AJ5" s="146">
        <f t="shared" si="6"/>
        <v>979308</v>
      </c>
      <c r="AK5" s="122"/>
      <c r="AL5" s="138">
        <f t="shared" si="7"/>
        <v>0</v>
      </c>
      <c r="AM5" s="147">
        <f t="shared" si="7"/>
        <v>9906</v>
      </c>
      <c r="AN5" s="148">
        <f t="shared" si="8"/>
        <v>9906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2014</v>
      </c>
      <c r="D6" s="68">
        <v>1</v>
      </c>
      <c r="E6" s="68">
        <v>4</v>
      </c>
      <c r="F6" s="69">
        <v>989214</v>
      </c>
      <c r="G6" s="68">
        <v>0</v>
      </c>
      <c r="H6" s="69">
        <v>655530</v>
      </c>
      <c r="I6" s="68">
        <v>0</v>
      </c>
      <c r="J6" s="68">
        <v>3</v>
      </c>
      <c r="K6" s="68">
        <v>0</v>
      </c>
      <c r="L6" s="69">
        <v>311.07139999999998</v>
      </c>
      <c r="M6" s="69">
        <v>22.5</v>
      </c>
      <c r="N6" s="70">
        <v>0</v>
      </c>
      <c r="O6" s="71">
        <v>10391</v>
      </c>
      <c r="P6" s="58">
        <f t="shared" si="2"/>
        <v>10391</v>
      </c>
      <c r="Q6" s="38">
        <v>4</v>
      </c>
      <c r="R6" s="72">
        <f t="shared" si="3"/>
        <v>8509.4536387216976</v>
      </c>
      <c r="S6" s="73">
        <f>'Mérida oeste'!F9*1000000</f>
        <v>35627.380494600002</v>
      </c>
      <c r="T6" s="74">
        <f t="shared" si="9"/>
        <v>956.20730538315718</v>
      </c>
      <c r="U6" s="61"/>
      <c r="V6" s="74">
        <f t="shared" si="4"/>
        <v>10391</v>
      </c>
      <c r="W6" s="75">
        <f t="shared" si="10"/>
        <v>366954.73596999998</v>
      </c>
      <c r="X6" s="61"/>
      <c r="Y6" s="76">
        <f t="shared" si="11"/>
        <v>88.421732759957166</v>
      </c>
      <c r="Z6" s="73">
        <f t="shared" si="12"/>
        <v>370.20411071938861</v>
      </c>
      <c r="AA6" s="74">
        <f t="shared" si="13"/>
        <v>350.88479927946156</v>
      </c>
      <c r="AE6" s="121" t="str">
        <f t="shared" si="5"/>
        <v>989214</v>
      </c>
      <c r="AF6" s="142"/>
      <c r="AG6" s="143"/>
      <c r="AH6" s="144"/>
      <c r="AI6" s="145">
        <f t="shared" si="0"/>
        <v>989214</v>
      </c>
      <c r="AJ6" s="146">
        <f t="shared" si="6"/>
        <v>989214</v>
      </c>
      <c r="AK6" s="122"/>
      <c r="AL6" s="138">
        <f t="shared" si="7"/>
        <v>0</v>
      </c>
      <c r="AM6" s="147">
        <f t="shared" si="7"/>
        <v>10391</v>
      </c>
      <c r="AN6" s="148">
        <f t="shared" si="8"/>
        <v>10391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2014</v>
      </c>
      <c r="D7" s="68">
        <v>1</v>
      </c>
      <c r="E7" s="68">
        <v>5</v>
      </c>
      <c r="F7" s="69">
        <v>999605</v>
      </c>
      <c r="G7" s="68">
        <v>0</v>
      </c>
      <c r="H7" s="69">
        <v>655993</v>
      </c>
      <c r="I7" s="68">
        <v>0</v>
      </c>
      <c r="J7" s="68">
        <v>3</v>
      </c>
      <c r="K7" s="68">
        <v>0</v>
      </c>
      <c r="L7" s="69">
        <v>310.8904</v>
      </c>
      <c r="M7" s="69">
        <v>23.3</v>
      </c>
      <c r="N7" s="70">
        <v>0</v>
      </c>
      <c r="O7" s="71">
        <v>7835</v>
      </c>
      <c r="P7" s="58">
        <f t="shared" si="2"/>
        <v>-992165</v>
      </c>
      <c r="Q7" s="38">
        <v>5</v>
      </c>
      <c r="R7" s="72">
        <f t="shared" si="3"/>
        <v>8379.6287098022367</v>
      </c>
      <c r="S7" s="73">
        <f>'Mérida oeste'!F10*1000000</f>
        <v>35083.829482200003</v>
      </c>
      <c r="T7" s="74">
        <f t="shared" si="9"/>
        <v>941.61887812047735</v>
      </c>
      <c r="U7" s="61"/>
      <c r="V7" s="74">
        <f t="shared" si="4"/>
        <v>7835</v>
      </c>
      <c r="W7" s="75">
        <f t="shared" si="10"/>
        <v>276690.43945000001</v>
      </c>
      <c r="X7" s="61"/>
      <c r="Y7" s="76">
        <f t="shared" si="11"/>
        <v>65.65439094130052</v>
      </c>
      <c r="Z7" s="73">
        <f t="shared" si="12"/>
        <v>274.88180399303707</v>
      </c>
      <c r="AA7" s="74">
        <f t="shared" si="13"/>
        <v>260.53694118157085</v>
      </c>
      <c r="AE7" s="121" t="str">
        <f t="shared" si="5"/>
        <v>999605</v>
      </c>
      <c r="AF7" s="142"/>
      <c r="AG7" s="143"/>
      <c r="AH7" s="144"/>
      <c r="AI7" s="145">
        <f t="shared" si="0"/>
        <v>999605</v>
      </c>
      <c r="AJ7" s="146">
        <f t="shared" si="6"/>
        <v>999605</v>
      </c>
      <c r="AK7" s="122"/>
      <c r="AL7" s="138">
        <f t="shared" si="7"/>
        <v>0</v>
      </c>
      <c r="AM7" s="147">
        <f t="shared" si="7"/>
        <v>-992165</v>
      </c>
      <c r="AN7" s="148">
        <f t="shared" si="8"/>
        <v>-992165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2014</v>
      </c>
      <c r="D8" s="68">
        <v>1</v>
      </c>
      <c r="E8" s="68">
        <v>6</v>
      </c>
      <c r="F8" s="69">
        <v>7440</v>
      </c>
      <c r="G8" s="68">
        <v>0</v>
      </c>
      <c r="H8" s="69">
        <v>656343</v>
      </c>
      <c r="I8" s="68">
        <v>0</v>
      </c>
      <c r="J8" s="68">
        <v>3</v>
      </c>
      <c r="K8" s="68">
        <v>0</v>
      </c>
      <c r="L8" s="69">
        <v>310.9905</v>
      </c>
      <c r="M8" s="69">
        <v>24.4</v>
      </c>
      <c r="N8" s="70">
        <v>0</v>
      </c>
      <c r="O8" s="71">
        <v>10185</v>
      </c>
      <c r="P8" s="58">
        <f t="shared" si="2"/>
        <v>10185</v>
      </c>
      <c r="Q8" s="38">
        <v>6</v>
      </c>
      <c r="R8" s="72">
        <f t="shared" si="3"/>
        <v>8379.2097787570456</v>
      </c>
      <c r="S8" s="73">
        <f>'Mérida oeste'!F11*1000000</f>
        <v>35082.075501699997</v>
      </c>
      <c r="T8" s="74">
        <f t="shared" si="9"/>
        <v>941.57180283892922</v>
      </c>
      <c r="U8" s="61"/>
      <c r="V8" s="74">
        <f t="shared" si="4"/>
        <v>10185</v>
      </c>
      <c r="W8" s="75">
        <f t="shared" si="10"/>
        <v>359679.91395000002</v>
      </c>
      <c r="X8" s="61"/>
      <c r="Y8" s="76">
        <f t="shared" si="11"/>
        <v>85.342251596640509</v>
      </c>
      <c r="Z8" s="73">
        <f t="shared" si="12"/>
        <v>357.31093898481447</v>
      </c>
      <c r="AA8" s="74">
        <f t="shared" si="13"/>
        <v>338.66446502285243</v>
      </c>
      <c r="AE8" s="121" t="str">
        <f t="shared" si="5"/>
        <v>7440</v>
      </c>
      <c r="AF8" s="142"/>
      <c r="AG8" s="143"/>
      <c r="AH8" s="144"/>
      <c r="AI8" s="145">
        <f t="shared" si="0"/>
        <v>7440</v>
      </c>
      <c r="AJ8" s="146">
        <f t="shared" si="6"/>
        <v>7440</v>
      </c>
      <c r="AK8" s="122"/>
      <c r="AL8" s="138">
        <f t="shared" si="7"/>
        <v>0</v>
      </c>
      <c r="AM8" s="147">
        <f t="shared" si="7"/>
        <v>10185</v>
      </c>
      <c r="AN8" s="148">
        <f t="shared" si="8"/>
        <v>10185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2014</v>
      </c>
      <c r="D9" s="68">
        <v>1</v>
      </c>
      <c r="E9" s="68">
        <v>7</v>
      </c>
      <c r="F9" s="69">
        <v>17625</v>
      </c>
      <c r="G9" s="68">
        <v>0</v>
      </c>
      <c r="H9" s="69">
        <v>656798</v>
      </c>
      <c r="I9" s="68">
        <v>0</v>
      </c>
      <c r="J9" s="68">
        <v>3</v>
      </c>
      <c r="K9" s="68">
        <v>0</v>
      </c>
      <c r="L9" s="69">
        <v>310.13510000000002</v>
      </c>
      <c r="M9" s="69">
        <v>23.2</v>
      </c>
      <c r="N9" s="70">
        <v>0</v>
      </c>
      <c r="O9" s="71">
        <v>10747</v>
      </c>
      <c r="P9" s="58">
        <f t="shared" si="2"/>
        <v>10747</v>
      </c>
      <c r="Q9" s="38">
        <v>7</v>
      </c>
      <c r="R9" s="72">
        <f t="shared" si="3"/>
        <v>8323.5835417980325</v>
      </c>
      <c r="S9" s="73">
        <f>'Mérida oeste'!F12*1000000</f>
        <v>34849.1795728</v>
      </c>
      <c r="T9" s="74">
        <f t="shared" si="9"/>
        <v>935.32108259184486</v>
      </c>
      <c r="U9" s="61"/>
      <c r="V9" s="74">
        <f t="shared" si="4"/>
        <v>10747</v>
      </c>
      <c r="W9" s="75">
        <f t="shared" si="10"/>
        <v>379526.75848999998</v>
      </c>
      <c r="X9" s="61"/>
      <c r="Y9" s="76">
        <f t="shared" si="11"/>
        <v>89.453552323703448</v>
      </c>
      <c r="Z9" s="73">
        <f t="shared" si="12"/>
        <v>374.52413286888157</v>
      </c>
      <c r="AA9" s="74">
        <f t="shared" si="13"/>
        <v>354.97937862344043</v>
      </c>
      <c r="AE9" s="121" t="str">
        <f t="shared" si="5"/>
        <v>17625</v>
      </c>
      <c r="AF9" s="142"/>
      <c r="AG9" s="143"/>
      <c r="AH9" s="144"/>
      <c r="AI9" s="145">
        <f t="shared" si="0"/>
        <v>17625</v>
      </c>
      <c r="AJ9" s="146">
        <f t="shared" si="6"/>
        <v>17625</v>
      </c>
      <c r="AK9" s="122"/>
      <c r="AL9" s="138">
        <f t="shared" si="7"/>
        <v>0</v>
      </c>
      <c r="AM9" s="147">
        <f t="shared" si="7"/>
        <v>10747</v>
      </c>
      <c r="AN9" s="148">
        <f t="shared" si="8"/>
        <v>10747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2014</v>
      </c>
      <c r="D10" s="68">
        <v>1</v>
      </c>
      <c r="E10" s="68">
        <v>8</v>
      </c>
      <c r="F10" s="69">
        <v>28372</v>
      </c>
      <c r="G10" s="68">
        <v>0</v>
      </c>
      <c r="H10" s="69">
        <v>657272</v>
      </c>
      <c r="I10" s="68">
        <v>0</v>
      </c>
      <c r="J10" s="68">
        <v>3</v>
      </c>
      <c r="K10" s="68">
        <v>0</v>
      </c>
      <c r="L10" s="69">
        <v>311.10469999999998</v>
      </c>
      <c r="M10" s="69">
        <v>21.4</v>
      </c>
      <c r="N10" s="70">
        <v>0</v>
      </c>
      <c r="O10" s="71">
        <v>10131</v>
      </c>
      <c r="P10" s="58">
        <f t="shared" si="2"/>
        <v>10131</v>
      </c>
      <c r="Q10" s="38">
        <v>8</v>
      </c>
      <c r="R10" s="72">
        <f t="shared" si="3"/>
        <v>8315.5574936466983</v>
      </c>
      <c r="S10" s="73">
        <f>'Mérida oeste'!F13*1000000</f>
        <v>34815.576114399999</v>
      </c>
      <c r="T10" s="74">
        <f t="shared" si="9"/>
        <v>934.4191955610795</v>
      </c>
      <c r="U10" s="61"/>
      <c r="V10" s="74">
        <f t="shared" si="4"/>
        <v>10131</v>
      </c>
      <c r="W10" s="75">
        <f t="shared" si="10"/>
        <v>357772.92177000002</v>
      </c>
      <c r="X10" s="61"/>
      <c r="Y10" s="76">
        <f t="shared" si="11"/>
        <v>84.244912968134699</v>
      </c>
      <c r="Z10" s="73">
        <f t="shared" si="12"/>
        <v>352.71660161498636</v>
      </c>
      <c r="AA10" s="74">
        <f t="shared" si="13"/>
        <v>334.30988575386044</v>
      </c>
      <c r="AE10" s="121" t="str">
        <f t="shared" si="5"/>
        <v>28372</v>
      </c>
      <c r="AF10" s="142"/>
      <c r="AG10" s="143"/>
      <c r="AH10" s="144"/>
      <c r="AI10" s="145">
        <f t="shared" si="0"/>
        <v>28372</v>
      </c>
      <c r="AJ10" s="146">
        <f t="shared" si="6"/>
        <v>28372</v>
      </c>
      <c r="AK10" s="122"/>
      <c r="AL10" s="138">
        <f t="shared" si="7"/>
        <v>0</v>
      </c>
      <c r="AM10" s="147">
        <f t="shared" si="7"/>
        <v>10131</v>
      </c>
      <c r="AN10" s="148">
        <f t="shared" si="8"/>
        <v>10131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2014</v>
      </c>
      <c r="D11" s="68">
        <v>1</v>
      </c>
      <c r="E11" s="68">
        <v>9</v>
      </c>
      <c r="F11" s="69">
        <v>38503</v>
      </c>
      <c r="G11" s="68">
        <v>0</v>
      </c>
      <c r="H11" s="69">
        <v>657723</v>
      </c>
      <c r="I11" s="68">
        <v>0</v>
      </c>
      <c r="J11" s="68">
        <v>3</v>
      </c>
      <c r="K11" s="68">
        <v>0</v>
      </c>
      <c r="L11" s="69">
        <v>310.97980000000001</v>
      </c>
      <c r="M11" s="69">
        <v>23</v>
      </c>
      <c r="N11" s="70">
        <v>0</v>
      </c>
      <c r="O11" s="71">
        <v>10143</v>
      </c>
      <c r="P11" s="58">
        <f t="shared" si="2"/>
        <v>10143</v>
      </c>
      <c r="Q11" s="38">
        <v>9</v>
      </c>
      <c r="R11" s="77">
        <f t="shared" si="3"/>
        <v>8321.7471516193764</v>
      </c>
      <c r="S11" s="73">
        <f>'Mérida oeste'!F14*1000000</f>
        <v>34841.490974400003</v>
      </c>
      <c r="T11" s="74">
        <f t="shared" si="9"/>
        <v>935.11472742746935</v>
      </c>
      <c r="V11" s="78">
        <f t="shared" si="4"/>
        <v>10143</v>
      </c>
      <c r="W11" s="79">
        <f t="shared" si="10"/>
        <v>358196.69780999998</v>
      </c>
      <c r="Y11" s="76">
        <f t="shared" si="11"/>
        <v>84.40748135887533</v>
      </c>
      <c r="Z11" s="73">
        <f t="shared" si="12"/>
        <v>353.39724295333923</v>
      </c>
      <c r="AA11" s="74">
        <f t="shared" si="13"/>
        <v>334.95500743801773</v>
      </c>
      <c r="AE11" s="121" t="str">
        <f t="shared" si="5"/>
        <v>38503</v>
      </c>
      <c r="AF11" s="142"/>
      <c r="AG11" s="143"/>
      <c r="AH11" s="144"/>
      <c r="AI11" s="145">
        <f t="shared" si="0"/>
        <v>38503</v>
      </c>
      <c r="AJ11" s="146">
        <f t="shared" si="6"/>
        <v>38503</v>
      </c>
      <c r="AK11" s="122"/>
      <c r="AL11" s="138">
        <f t="shared" si="7"/>
        <v>0</v>
      </c>
      <c r="AM11" s="147">
        <f t="shared" si="7"/>
        <v>10143</v>
      </c>
      <c r="AN11" s="148">
        <f t="shared" si="8"/>
        <v>10143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2014</v>
      </c>
      <c r="D12" s="68">
        <v>1</v>
      </c>
      <c r="E12" s="68">
        <v>10</v>
      </c>
      <c r="F12" s="69">
        <v>48646</v>
      </c>
      <c r="G12" s="68">
        <v>0</v>
      </c>
      <c r="H12" s="69">
        <v>658177</v>
      </c>
      <c r="I12" s="68">
        <v>0</v>
      </c>
      <c r="J12" s="68">
        <v>3</v>
      </c>
      <c r="K12" s="68">
        <v>0</v>
      </c>
      <c r="L12" s="69">
        <v>289.26010000000002</v>
      </c>
      <c r="M12" s="69">
        <v>23.2</v>
      </c>
      <c r="N12" s="70">
        <v>0</v>
      </c>
      <c r="O12" s="71">
        <v>1699</v>
      </c>
      <c r="P12" s="58">
        <f t="shared" si="2"/>
        <v>1699</v>
      </c>
      <c r="Q12" s="38">
        <v>10</v>
      </c>
      <c r="R12" s="77">
        <f t="shared" si="3"/>
        <v>8326.9325958488589</v>
      </c>
      <c r="S12" s="73">
        <f>'Mérida oeste'!F15*1000000</f>
        <v>34863.201392300005</v>
      </c>
      <c r="T12" s="74">
        <f t="shared" si="9"/>
        <v>935.69741579553624</v>
      </c>
      <c r="V12" s="78">
        <f t="shared" si="4"/>
        <v>1699</v>
      </c>
      <c r="W12" s="79">
        <f t="shared" si="10"/>
        <v>59999.624329999999</v>
      </c>
      <c r="Y12" s="76">
        <f t="shared" si="11"/>
        <v>14.147458480347211</v>
      </c>
      <c r="Z12" s="73">
        <f t="shared" si="12"/>
        <v>59.232579165517713</v>
      </c>
      <c r="AA12" s="74">
        <f t="shared" si="13"/>
        <v>56.14149343428398</v>
      </c>
      <c r="AE12" s="121" t="str">
        <f t="shared" si="5"/>
        <v>48646</v>
      </c>
      <c r="AF12" s="142"/>
      <c r="AG12" s="143"/>
      <c r="AH12" s="144"/>
      <c r="AI12" s="145">
        <f t="shared" si="0"/>
        <v>48646</v>
      </c>
      <c r="AJ12" s="146">
        <f t="shared" si="6"/>
        <v>48646</v>
      </c>
      <c r="AK12" s="122"/>
      <c r="AL12" s="138">
        <f t="shared" si="7"/>
        <v>0</v>
      </c>
      <c r="AM12" s="147">
        <f t="shared" si="7"/>
        <v>1699</v>
      </c>
      <c r="AN12" s="148">
        <f t="shared" si="8"/>
        <v>1699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2014</v>
      </c>
      <c r="D13" s="68">
        <v>1</v>
      </c>
      <c r="E13" s="68">
        <v>11</v>
      </c>
      <c r="F13" s="69">
        <v>50345</v>
      </c>
      <c r="G13" s="68">
        <v>0</v>
      </c>
      <c r="H13" s="69">
        <v>658253</v>
      </c>
      <c r="I13" s="68">
        <v>0</v>
      </c>
      <c r="J13" s="68">
        <v>3</v>
      </c>
      <c r="K13" s="68">
        <v>0</v>
      </c>
      <c r="L13" s="69">
        <v>67.583299999999994</v>
      </c>
      <c r="M13" s="69">
        <v>23.9</v>
      </c>
      <c r="N13" s="70">
        <v>0</v>
      </c>
      <c r="O13" s="71">
        <v>0</v>
      </c>
      <c r="P13" s="58">
        <f t="shared" si="2"/>
        <v>0</v>
      </c>
      <c r="Q13" s="38">
        <v>11</v>
      </c>
      <c r="R13" s="77">
        <f t="shared" si="3"/>
        <v>8325.0188591525766</v>
      </c>
      <c r="S13" s="73">
        <f>'Mérida oeste'!F16*1000000</f>
        <v>34855.188959500003</v>
      </c>
      <c r="T13" s="74">
        <f t="shared" si="9"/>
        <v>935.48236920297506</v>
      </c>
      <c r="V13" s="78">
        <f t="shared" si="4"/>
        <v>0</v>
      </c>
      <c r="W13" s="79">
        <f t="shared" si="10"/>
        <v>0</v>
      </c>
      <c r="Y13" s="76">
        <f t="shared" si="11"/>
        <v>0</v>
      </c>
      <c r="Z13" s="73">
        <f t="shared" si="12"/>
        <v>0</v>
      </c>
      <c r="AA13" s="74">
        <f t="shared" si="13"/>
        <v>0</v>
      </c>
      <c r="AE13" s="121" t="str">
        <f t="shared" si="5"/>
        <v>50345</v>
      </c>
      <c r="AF13" s="142"/>
      <c r="AG13" s="143"/>
      <c r="AH13" s="144"/>
      <c r="AI13" s="145">
        <f t="shared" si="0"/>
        <v>50345</v>
      </c>
      <c r="AJ13" s="146">
        <f t="shared" si="6"/>
        <v>50345</v>
      </c>
      <c r="AK13" s="122"/>
      <c r="AL13" s="138">
        <f t="shared" si="7"/>
        <v>0</v>
      </c>
      <c r="AM13" s="147">
        <f t="shared" si="7"/>
        <v>0</v>
      </c>
      <c r="AN13" s="148">
        <f t="shared" si="8"/>
        <v>0</v>
      </c>
      <c r="AO13" s="149" t="str">
        <f t="shared" si="1"/>
        <v/>
      </c>
      <c r="AP13" s="122"/>
    </row>
    <row r="14" spans="1:42" x14ac:dyDescent="0.2">
      <c r="A14" s="66">
        <v>231</v>
      </c>
      <c r="B14" s="67">
        <v>0.375</v>
      </c>
      <c r="C14" s="68">
        <v>2014</v>
      </c>
      <c r="D14" s="68">
        <v>1</v>
      </c>
      <c r="E14" s="68">
        <v>12</v>
      </c>
      <c r="F14" s="69">
        <v>50345</v>
      </c>
      <c r="G14" s="68">
        <v>0</v>
      </c>
      <c r="H14" s="69">
        <v>658253</v>
      </c>
      <c r="I14" s="68">
        <v>0</v>
      </c>
      <c r="J14" s="68">
        <v>3</v>
      </c>
      <c r="K14" s="68">
        <v>0</v>
      </c>
      <c r="L14" s="69">
        <v>289.26010000000002</v>
      </c>
      <c r="M14" s="69">
        <v>24.6</v>
      </c>
      <c r="N14" s="70">
        <v>0</v>
      </c>
      <c r="O14" s="71">
        <v>632</v>
      </c>
      <c r="P14" s="58">
        <f t="shared" si="2"/>
        <v>632</v>
      </c>
      <c r="Q14" s="38">
        <v>12</v>
      </c>
      <c r="R14" s="77">
        <f t="shared" si="3"/>
        <v>8320.0931713002774</v>
      </c>
      <c r="S14" s="73">
        <f>'Mérida oeste'!F17*1000000</f>
        <v>34834.566089599997</v>
      </c>
      <c r="T14" s="74">
        <f t="shared" si="9"/>
        <v>934.92886965901221</v>
      </c>
      <c r="V14" s="78">
        <f t="shared" si="4"/>
        <v>632</v>
      </c>
      <c r="W14" s="79">
        <f t="shared" si="10"/>
        <v>22318.871439999999</v>
      </c>
      <c r="Y14" s="76">
        <f t="shared" si="11"/>
        <v>5.2582988842617757</v>
      </c>
      <c r="Z14" s="73">
        <f t="shared" si="12"/>
        <v>22.015445768627195</v>
      </c>
      <c r="AA14" s="74">
        <f t="shared" si="13"/>
        <v>20.866557247464009</v>
      </c>
      <c r="AE14" s="121" t="str">
        <f t="shared" si="5"/>
        <v>50345</v>
      </c>
      <c r="AF14" s="142"/>
      <c r="AG14" s="143"/>
      <c r="AH14" s="144"/>
      <c r="AI14" s="145">
        <f t="shared" si="0"/>
        <v>50345</v>
      </c>
      <c r="AJ14" s="146">
        <f t="shared" si="6"/>
        <v>50345</v>
      </c>
      <c r="AK14" s="122"/>
      <c r="AL14" s="138">
        <f t="shared" si="7"/>
        <v>0</v>
      </c>
      <c r="AM14" s="147">
        <f t="shared" si="7"/>
        <v>632</v>
      </c>
      <c r="AN14" s="148">
        <f t="shared" si="8"/>
        <v>632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2014</v>
      </c>
      <c r="D15" s="68">
        <v>1</v>
      </c>
      <c r="E15" s="68">
        <v>13</v>
      </c>
      <c r="F15" s="69">
        <v>50977</v>
      </c>
      <c r="G15" s="68">
        <v>0</v>
      </c>
      <c r="H15" s="69">
        <v>658281</v>
      </c>
      <c r="I15" s="68">
        <v>0</v>
      </c>
      <c r="J15" s="68">
        <v>3</v>
      </c>
      <c r="K15" s="68">
        <v>0</v>
      </c>
      <c r="L15" s="69">
        <v>311.13749999999999</v>
      </c>
      <c r="M15" s="69">
        <v>25.1</v>
      </c>
      <c r="N15" s="70">
        <v>0</v>
      </c>
      <c r="O15" s="71">
        <v>9216</v>
      </c>
      <c r="P15" s="58">
        <f t="shared" si="2"/>
        <v>9216</v>
      </c>
      <c r="Q15" s="38">
        <v>13</v>
      </c>
      <c r="R15" s="77">
        <f t="shared" si="3"/>
        <v>8350.0057860657307</v>
      </c>
      <c r="S15" s="73">
        <f>'Mérida oeste'!F18*1000000</f>
        <v>34959.804225100001</v>
      </c>
      <c r="T15" s="74">
        <f t="shared" si="9"/>
        <v>938.29015018020618</v>
      </c>
      <c r="V15" s="78">
        <f t="shared" si="4"/>
        <v>9216</v>
      </c>
      <c r="W15" s="79">
        <f t="shared" si="10"/>
        <v>325459.99871999997</v>
      </c>
      <c r="Y15" s="76">
        <f t="shared" si="11"/>
        <v>76.953653324381776</v>
      </c>
      <c r="Z15" s="73">
        <f t="shared" si="12"/>
        <v>322.18955573852156</v>
      </c>
      <c r="AA15" s="74">
        <f t="shared" si="13"/>
        <v>305.37591107663849</v>
      </c>
      <c r="AE15" s="121" t="str">
        <f t="shared" si="5"/>
        <v>50977</v>
      </c>
      <c r="AF15" s="142"/>
      <c r="AG15" s="143"/>
      <c r="AH15" s="144"/>
      <c r="AI15" s="145">
        <f t="shared" si="0"/>
        <v>50977</v>
      </c>
      <c r="AJ15" s="146">
        <f t="shared" si="6"/>
        <v>50977</v>
      </c>
      <c r="AK15" s="122"/>
      <c r="AL15" s="138">
        <f t="shared" si="7"/>
        <v>0</v>
      </c>
      <c r="AM15" s="147">
        <f t="shared" si="7"/>
        <v>9216</v>
      </c>
      <c r="AN15" s="148">
        <f t="shared" si="8"/>
        <v>9216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2014</v>
      </c>
      <c r="D16" s="68">
        <v>1</v>
      </c>
      <c r="E16" s="68">
        <v>14</v>
      </c>
      <c r="F16" s="69">
        <v>60193</v>
      </c>
      <c r="G16" s="68">
        <v>0</v>
      </c>
      <c r="H16" s="69">
        <v>658696</v>
      </c>
      <c r="I16" s="68">
        <v>0</v>
      </c>
      <c r="J16" s="68">
        <v>3</v>
      </c>
      <c r="K16" s="68">
        <v>0</v>
      </c>
      <c r="L16" s="69">
        <v>310.08550000000002</v>
      </c>
      <c r="M16" s="69">
        <v>25.3</v>
      </c>
      <c r="N16" s="70">
        <v>0</v>
      </c>
      <c r="O16" s="71">
        <v>10283</v>
      </c>
      <c r="P16" s="58">
        <f t="shared" si="2"/>
        <v>10283</v>
      </c>
      <c r="Q16" s="38">
        <v>14</v>
      </c>
      <c r="R16" s="77">
        <f t="shared" si="3"/>
        <v>8358.2150139963687</v>
      </c>
      <c r="S16" s="73">
        <f>'Mérida oeste'!F19*1000000</f>
        <v>34994.174620599995</v>
      </c>
      <c r="T16" s="74">
        <f t="shared" si="9"/>
        <v>939.21262112277191</v>
      </c>
      <c r="V16" s="78">
        <f t="shared" si="4"/>
        <v>10283</v>
      </c>
      <c r="W16" s="79">
        <f t="shared" si="10"/>
        <v>363140.75160999998</v>
      </c>
      <c r="Y16" s="76">
        <f t="shared" si="11"/>
        <v>85.947524988924656</v>
      </c>
      <c r="Z16" s="73">
        <f t="shared" si="12"/>
        <v>359.84509762362973</v>
      </c>
      <c r="AA16" s="74">
        <f t="shared" si="13"/>
        <v>341.06637715612158</v>
      </c>
      <c r="AE16" s="121" t="str">
        <f t="shared" si="5"/>
        <v>60193</v>
      </c>
      <c r="AF16" s="142"/>
      <c r="AG16" s="143"/>
      <c r="AH16" s="144"/>
      <c r="AI16" s="145">
        <f t="shared" si="0"/>
        <v>60193</v>
      </c>
      <c r="AJ16" s="146">
        <f t="shared" si="6"/>
        <v>60193</v>
      </c>
      <c r="AK16" s="122"/>
      <c r="AL16" s="138">
        <f t="shared" si="7"/>
        <v>0</v>
      </c>
      <c r="AM16" s="147">
        <f t="shared" si="7"/>
        <v>10283</v>
      </c>
      <c r="AN16" s="148">
        <f t="shared" si="8"/>
        <v>10283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2014</v>
      </c>
      <c r="D17" s="68">
        <v>1</v>
      </c>
      <c r="E17" s="68">
        <v>15</v>
      </c>
      <c r="F17" s="69">
        <v>70476</v>
      </c>
      <c r="G17" s="68">
        <v>0</v>
      </c>
      <c r="H17" s="69">
        <v>659155</v>
      </c>
      <c r="I17" s="68">
        <v>0</v>
      </c>
      <c r="J17" s="68">
        <v>3</v>
      </c>
      <c r="K17" s="68">
        <v>0</v>
      </c>
      <c r="L17" s="69">
        <v>310.08159999999998</v>
      </c>
      <c r="M17" s="69">
        <v>23.5</v>
      </c>
      <c r="N17" s="70">
        <v>0</v>
      </c>
      <c r="O17" s="71">
        <v>10838</v>
      </c>
      <c r="P17" s="58">
        <f t="shared" si="2"/>
        <v>10838</v>
      </c>
      <c r="Q17" s="38">
        <v>15</v>
      </c>
      <c r="R17" s="77">
        <f t="shared" si="3"/>
        <v>8370.1382319432505</v>
      </c>
      <c r="S17" s="73">
        <f>'Mérida oeste'!F20*1000000</f>
        <v>35044.0947495</v>
      </c>
      <c r="T17" s="74">
        <f t="shared" si="9"/>
        <v>940.55243312346306</v>
      </c>
      <c r="V17" s="78">
        <f t="shared" si="4"/>
        <v>10838</v>
      </c>
      <c r="W17" s="79">
        <f t="shared" si="10"/>
        <v>382740.39345999999</v>
      </c>
      <c r="Y17" s="76">
        <f t="shared" si="11"/>
        <v>90.715558157800942</v>
      </c>
      <c r="Z17" s="73">
        <f t="shared" si="12"/>
        <v>379.807898895081</v>
      </c>
      <c r="AA17" s="74">
        <f t="shared" si="13"/>
        <v>359.98740832343458</v>
      </c>
      <c r="AE17" s="121" t="str">
        <f t="shared" si="5"/>
        <v>70476</v>
      </c>
      <c r="AF17" s="142"/>
      <c r="AG17" s="143"/>
      <c r="AH17" s="144"/>
      <c r="AI17" s="145">
        <f t="shared" si="0"/>
        <v>70476</v>
      </c>
      <c r="AJ17" s="146">
        <f t="shared" si="6"/>
        <v>70476</v>
      </c>
      <c r="AK17" s="122"/>
      <c r="AL17" s="138">
        <f t="shared" si="7"/>
        <v>0</v>
      </c>
      <c r="AM17" s="147">
        <f t="shared" si="7"/>
        <v>10838</v>
      </c>
      <c r="AN17" s="148">
        <f t="shared" si="8"/>
        <v>10838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2014</v>
      </c>
      <c r="D18" s="68">
        <v>1</v>
      </c>
      <c r="E18" s="68">
        <v>16</v>
      </c>
      <c r="F18" s="69">
        <v>81314</v>
      </c>
      <c r="G18" s="68">
        <v>0</v>
      </c>
      <c r="H18" s="69">
        <v>659635</v>
      </c>
      <c r="I18" s="68">
        <v>0</v>
      </c>
      <c r="J18" s="68">
        <v>3</v>
      </c>
      <c r="K18" s="68">
        <v>0</v>
      </c>
      <c r="L18" s="69">
        <v>310.4076</v>
      </c>
      <c r="M18" s="69">
        <v>21.1</v>
      </c>
      <c r="N18" s="70">
        <v>0</v>
      </c>
      <c r="O18" s="71">
        <v>11208</v>
      </c>
      <c r="P18" s="58">
        <f t="shared" si="2"/>
        <v>11208</v>
      </c>
      <c r="Q18" s="38">
        <v>16</v>
      </c>
      <c r="R18" s="77">
        <f t="shared" si="3"/>
        <v>8371.5773780930558</v>
      </c>
      <c r="S18" s="73">
        <f>'Mérida oeste'!F21*1000000</f>
        <v>35050.120166600005</v>
      </c>
      <c r="T18" s="74">
        <f t="shared" si="9"/>
        <v>940.71414997631666</v>
      </c>
      <c r="V18" s="78">
        <f t="shared" si="4"/>
        <v>11208</v>
      </c>
      <c r="W18" s="79">
        <f t="shared" si="10"/>
        <v>395806.82136</v>
      </c>
      <c r="Y18" s="76">
        <f t="shared" si="11"/>
        <v>93.828639253666964</v>
      </c>
      <c r="Z18" s="73">
        <f t="shared" si="12"/>
        <v>392.84174682725285</v>
      </c>
      <c r="AA18" s="74">
        <f t="shared" si="13"/>
        <v>372.34107751050021</v>
      </c>
      <c r="AE18" s="121" t="str">
        <f t="shared" si="5"/>
        <v>81314</v>
      </c>
      <c r="AF18" s="142"/>
      <c r="AG18" s="143"/>
      <c r="AH18" s="144"/>
      <c r="AI18" s="145">
        <f t="shared" si="0"/>
        <v>81314</v>
      </c>
      <c r="AJ18" s="146">
        <f t="shared" si="6"/>
        <v>81314</v>
      </c>
      <c r="AK18" s="122"/>
      <c r="AL18" s="138">
        <f t="shared" si="7"/>
        <v>0</v>
      </c>
      <c r="AM18" s="147">
        <f t="shared" si="7"/>
        <v>11208</v>
      </c>
      <c r="AN18" s="148">
        <f t="shared" si="8"/>
        <v>11208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2014</v>
      </c>
      <c r="D19" s="68">
        <v>1</v>
      </c>
      <c r="E19" s="68">
        <v>17</v>
      </c>
      <c r="F19" s="69">
        <v>92522</v>
      </c>
      <c r="G19" s="68">
        <v>0</v>
      </c>
      <c r="H19" s="69">
        <v>660128</v>
      </c>
      <c r="I19" s="68">
        <v>0</v>
      </c>
      <c r="J19" s="68">
        <v>3</v>
      </c>
      <c r="K19" s="68">
        <v>0</v>
      </c>
      <c r="L19" s="69">
        <v>310.46550000000002</v>
      </c>
      <c r="M19" s="69">
        <v>19.899999999999999</v>
      </c>
      <c r="N19" s="70">
        <v>0</v>
      </c>
      <c r="O19" s="71">
        <v>10803</v>
      </c>
      <c r="P19" s="58">
        <f t="shared" si="2"/>
        <v>10803</v>
      </c>
      <c r="Q19" s="38">
        <v>17</v>
      </c>
      <c r="R19" s="77">
        <f t="shared" si="3"/>
        <v>8320.684823349573</v>
      </c>
      <c r="S19" s="73">
        <f>'Mérida oeste'!F22*1000000</f>
        <v>34837.043218399995</v>
      </c>
      <c r="T19" s="74">
        <f t="shared" si="9"/>
        <v>934.99535359979154</v>
      </c>
      <c r="V19" s="78">
        <f t="shared" si="4"/>
        <v>10803</v>
      </c>
      <c r="W19" s="79">
        <f t="shared" si="10"/>
        <v>381504.38001000002</v>
      </c>
      <c r="Y19" s="76">
        <f t="shared" si="11"/>
        <v>89.888358146645444</v>
      </c>
      <c r="Z19" s="73">
        <f t="shared" si="12"/>
        <v>376.34457788837517</v>
      </c>
      <c r="AA19" s="74">
        <f t="shared" si="13"/>
        <v>356.70482268731922</v>
      </c>
      <c r="AE19" s="121" t="str">
        <f t="shared" si="5"/>
        <v>92522</v>
      </c>
      <c r="AF19" s="142"/>
      <c r="AG19" s="143"/>
      <c r="AH19" s="144"/>
      <c r="AI19" s="145">
        <f t="shared" si="0"/>
        <v>92522</v>
      </c>
      <c r="AJ19" s="146">
        <f t="shared" si="6"/>
        <v>92522</v>
      </c>
      <c r="AK19" s="122"/>
      <c r="AL19" s="138">
        <f t="shared" si="7"/>
        <v>0</v>
      </c>
      <c r="AM19" s="147">
        <f t="shared" si="7"/>
        <v>10803</v>
      </c>
      <c r="AN19" s="148">
        <f t="shared" si="8"/>
        <v>10803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2014</v>
      </c>
      <c r="D20" s="68">
        <v>1</v>
      </c>
      <c r="E20" s="68">
        <v>18</v>
      </c>
      <c r="F20" s="69">
        <v>103325</v>
      </c>
      <c r="G20" s="68">
        <v>0</v>
      </c>
      <c r="H20" s="69">
        <v>660605</v>
      </c>
      <c r="I20" s="68">
        <v>0</v>
      </c>
      <c r="J20" s="68">
        <v>3</v>
      </c>
      <c r="K20" s="68">
        <v>0</v>
      </c>
      <c r="L20" s="69">
        <v>310.41500000000002</v>
      </c>
      <c r="M20" s="69">
        <v>20.8</v>
      </c>
      <c r="N20" s="70">
        <v>0</v>
      </c>
      <c r="O20" s="71">
        <v>9511</v>
      </c>
      <c r="P20" s="58">
        <f t="shared" si="2"/>
        <v>9511</v>
      </c>
      <c r="Q20" s="38">
        <v>18</v>
      </c>
      <c r="R20" s="77">
        <f t="shared" si="3"/>
        <v>8339.0458156587374</v>
      </c>
      <c r="S20" s="73">
        <f>'Mérida oeste'!F23*1000000</f>
        <v>34913.917021000001</v>
      </c>
      <c r="T20" s="74">
        <f t="shared" si="9"/>
        <v>937.05857830557227</v>
      </c>
      <c r="V20" s="78">
        <f t="shared" si="4"/>
        <v>9511</v>
      </c>
      <c r="W20" s="79">
        <f t="shared" si="10"/>
        <v>335877.82637000002</v>
      </c>
      <c r="Y20" s="76">
        <f t="shared" si="11"/>
        <v>79.312664752730257</v>
      </c>
      <c r="Z20" s="73">
        <f t="shared" si="12"/>
        <v>332.06626478673098</v>
      </c>
      <c r="AA20" s="74">
        <f t="shared" si="13"/>
        <v>314.7371984626381</v>
      </c>
      <c r="AE20" s="121" t="str">
        <f t="shared" si="5"/>
        <v>103325</v>
      </c>
      <c r="AF20" s="142"/>
      <c r="AG20" s="143"/>
      <c r="AH20" s="144"/>
      <c r="AI20" s="145">
        <f t="shared" si="0"/>
        <v>103325</v>
      </c>
      <c r="AJ20" s="146">
        <f t="shared" si="6"/>
        <v>103325</v>
      </c>
      <c r="AK20" s="122"/>
      <c r="AL20" s="138">
        <f t="shared" si="7"/>
        <v>0</v>
      </c>
      <c r="AM20" s="147">
        <f t="shared" si="7"/>
        <v>9511</v>
      </c>
      <c r="AN20" s="148">
        <f t="shared" si="8"/>
        <v>9511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2014</v>
      </c>
      <c r="D21" s="68">
        <v>1</v>
      </c>
      <c r="E21" s="68">
        <v>19</v>
      </c>
      <c r="F21" s="69">
        <v>112836</v>
      </c>
      <c r="G21" s="68">
        <v>0</v>
      </c>
      <c r="H21" s="69">
        <v>661026</v>
      </c>
      <c r="I21" s="68">
        <v>0</v>
      </c>
      <c r="J21" s="68">
        <v>3</v>
      </c>
      <c r="K21" s="68">
        <v>0</v>
      </c>
      <c r="L21" s="69">
        <v>311.20179999999999</v>
      </c>
      <c r="M21" s="69">
        <v>22.1</v>
      </c>
      <c r="N21" s="70">
        <v>0</v>
      </c>
      <c r="O21" s="71">
        <v>6566</v>
      </c>
      <c r="P21" s="58">
        <f t="shared" si="2"/>
        <v>6566</v>
      </c>
      <c r="Q21" s="38">
        <v>19</v>
      </c>
      <c r="R21" s="77">
        <f t="shared" si="3"/>
        <v>8338.9118882678886</v>
      </c>
      <c r="S21" s="73">
        <f>'Mérida oeste'!F24*1000000</f>
        <v>34913.356293799996</v>
      </c>
      <c r="T21" s="74">
        <f t="shared" si="9"/>
        <v>937.04352888466258</v>
      </c>
      <c r="V21" s="78">
        <f t="shared" si="4"/>
        <v>6566</v>
      </c>
      <c r="W21" s="79">
        <f t="shared" si="10"/>
        <v>231876.12322000001</v>
      </c>
      <c r="Y21" s="76">
        <f t="shared" si="11"/>
        <v>54.753295458366949</v>
      </c>
      <c r="Z21" s="73">
        <f t="shared" si="12"/>
        <v>229.24109742509077</v>
      </c>
      <c r="AA21" s="74">
        <f t="shared" si="13"/>
        <v>217.27802076616365</v>
      </c>
      <c r="AE21" s="121" t="str">
        <f t="shared" si="5"/>
        <v>112836</v>
      </c>
      <c r="AF21" s="142"/>
      <c r="AG21" s="143"/>
      <c r="AH21" s="144"/>
      <c r="AI21" s="145">
        <f t="shared" si="0"/>
        <v>112836</v>
      </c>
      <c r="AJ21" s="146">
        <f t="shared" si="6"/>
        <v>112836</v>
      </c>
      <c r="AK21" s="122"/>
      <c r="AL21" s="138">
        <f t="shared" si="7"/>
        <v>0</v>
      </c>
      <c r="AM21" s="147">
        <f t="shared" si="7"/>
        <v>6566</v>
      </c>
      <c r="AN21" s="148">
        <f t="shared" si="8"/>
        <v>6566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2014</v>
      </c>
      <c r="D22" s="68">
        <v>1</v>
      </c>
      <c r="E22" s="68">
        <v>20</v>
      </c>
      <c r="F22" s="69">
        <v>119402</v>
      </c>
      <c r="G22" s="68">
        <v>0</v>
      </c>
      <c r="H22" s="69">
        <v>661316</v>
      </c>
      <c r="I22" s="68">
        <v>0</v>
      </c>
      <c r="J22" s="68">
        <v>3</v>
      </c>
      <c r="K22" s="68">
        <v>0</v>
      </c>
      <c r="L22" s="69">
        <v>311.55950000000001</v>
      </c>
      <c r="M22" s="69">
        <v>21.9</v>
      </c>
      <c r="N22" s="70">
        <v>0</v>
      </c>
      <c r="O22" s="71">
        <v>10920</v>
      </c>
      <c r="P22" s="58">
        <f t="shared" si="2"/>
        <v>10920</v>
      </c>
      <c r="Q22" s="38">
        <v>20</v>
      </c>
      <c r="R22" s="77">
        <f t="shared" si="3"/>
        <v>8234.7496497086086</v>
      </c>
      <c r="S22" s="73">
        <f>'Mérida oeste'!F25*1000000</f>
        <v>34477.249833400005</v>
      </c>
      <c r="T22" s="74">
        <f t="shared" si="9"/>
        <v>925.33881813775633</v>
      </c>
      <c r="V22" s="78">
        <f t="shared" si="4"/>
        <v>10920</v>
      </c>
      <c r="W22" s="79">
        <f t="shared" si="10"/>
        <v>385636.19640000002</v>
      </c>
      <c r="Y22" s="76">
        <f t="shared" si="11"/>
        <v>89.923466174818003</v>
      </c>
      <c r="Z22" s="73">
        <f t="shared" si="12"/>
        <v>376.49156818072805</v>
      </c>
      <c r="AA22" s="74">
        <f t="shared" si="13"/>
        <v>356.8441422079157</v>
      </c>
      <c r="AE22" s="121" t="str">
        <f t="shared" si="5"/>
        <v>119402</v>
      </c>
      <c r="AF22" s="142"/>
      <c r="AG22" s="143"/>
      <c r="AH22" s="144"/>
      <c r="AI22" s="145">
        <f t="shared" si="0"/>
        <v>119402</v>
      </c>
      <c r="AJ22" s="146">
        <f t="shared" si="6"/>
        <v>119402</v>
      </c>
      <c r="AK22" s="122"/>
      <c r="AL22" s="138">
        <f t="shared" si="7"/>
        <v>0</v>
      </c>
      <c r="AM22" s="147">
        <f t="shared" si="7"/>
        <v>10920</v>
      </c>
      <c r="AN22" s="148">
        <f t="shared" si="8"/>
        <v>10920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2014</v>
      </c>
      <c r="D23" s="68">
        <v>1</v>
      </c>
      <c r="E23" s="68">
        <v>21</v>
      </c>
      <c r="F23" s="69">
        <v>130322</v>
      </c>
      <c r="G23" s="68">
        <v>0</v>
      </c>
      <c r="H23" s="69">
        <v>661802</v>
      </c>
      <c r="I23" s="68">
        <v>0</v>
      </c>
      <c r="J23" s="68">
        <v>3</v>
      </c>
      <c r="K23" s="68">
        <v>0</v>
      </c>
      <c r="L23" s="69">
        <v>310.08499999999998</v>
      </c>
      <c r="M23" s="69">
        <v>22.8</v>
      </c>
      <c r="N23" s="70">
        <v>0</v>
      </c>
      <c r="O23" s="71">
        <v>11347</v>
      </c>
      <c r="P23" s="58">
        <f t="shared" si="2"/>
        <v>11347</v>
      </c>
      <c r="Q23" s="38">
        <v>21</v>
      </c>
      <c r="R23" s="77">
        <f t="shared" si="3"/>
        <v>8172.1825509935998</v>
      </c>
      <c r="S23" s="73">
        <f>'Mérida oeste'!F26*1000000</f>
        <v>34215.293904500002</v>
      </c>
      <c r="T23" s="74">
        <f t="shared" si="9"/>
        <v>918.30815325515084</v>
      </c>
      <c r="V23" s="78">
        <f t="shared" si="4"/>
        <v>11347</v>
      </c>
      <c r="W23" s="79">
        <f t="shared" si="10"/>
        <v>400715.56049</v>
      </c>
      <c r="Y23" s="76">
        <f t="shared" si="11"/>
        <v>92.729755406124383</v>
      </c>
      <c r="Z23" s="73">
        <f t="shared" si="12"/>
        <v>388.24093993436151</v>
      </c>
      <c r="AA23" s="74">
        <f t="shared" si="13"/>
        <v>367.98036633417456</v>
      </c>
      <c r="AE23" s="121" t="str">
        <f t="shared" si="5"/>
        <v>130322</v>
      </c>
      <c r="AF23" s="142"/>
      <c r="AG23" s="143"/>
      <c r="AH23" s="144"/>
      <c r="AI23" s="145">
        <f t="shared" si="0"/>
        <v>130322</v>
      </c>
      <c r="AJ23" s="146">
        <f t="shared" si="6"/>
        <v>130322</v>
      </c>
      <c r="AK23" s="122"/>
      <c r="AL23" s="138">
        <f t="shared" si="7"/>
        <v>0</v>
      </c>
      <c r="AM23" s="147">
        <f t="shared" si="7"/>
        <v>11347</v>
      </c>
      <c r="AN23" s="148">
        <f t="shared" si="8"/>
        <v>11347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2014</v>
      </c>
      <c r="D24" s="68">
        <v>1</v>
      </c>
      <c r="E24" s="68">
        <v>22</v>
      </c>
      <c r="F24" s="69">
        <v>141669</v>
      </c>
      <c r="G24" s="68">
        <v>0</v>
      </c>
      <c r="H24" s="69">
        <v>662307</v>
      </c>
      <c r="I24" s="68">
        <v>0</v>
      </c>
      <c r="J24" s="68">
        <v>3</v>
      </c>
      <c r="K24" s="68">
        <v>0</v>
      </c>
      <c r="L24" s="69">
        <v>310.41500000000002</v>
      </c>
      <c r="M24" s="69">
        <v>22.7</v>
      </c>
      <c r="N24" s="70">
        <v>0</v>
      </c>
      <c r="O24" s="71">
        <v>11044</v>
      </c>
      <c r="P24" s="58">
        <f t="shared" si="2"/>
        <v>11044</v>
      </c>
      <c r="Q24" s="38">
        <v>22</v>
      </c>
      <c r="R24" s="77">
        <f t="shared" si="3"/>
        <v>8160.6379334097646</v>
      </c>
      <c r="S24" s="73">
        <f>'Mérida oeste'!F27*1000000</f>
        <v>34166.958899600002</v>
      </c>
      <c r="T24" s="74">
        <f t="shared" si="9"/>
        <v>917.01088457725518</v>
      </c>
      <c r="V24" s="78">
        <f t="shared" si="4"/>
        <v>11044</v>
      </c>
      <c r="W24" s="79">
        <f t="shared" si="10"/>
        <v>390015.21548000001</v>
      </c>
      <c r="Y24" s="76">
        <f t="shared" si="11"/>
        <v>90.126085336577447</v>
      </c>
      <c r="Z24" s="73">
        <f t="shared" si="12"/>
        <v>377.33989408718242</v>
      </c>
      <c r="AA24" s="74">
        <f t="shared" si="13"/>
        <v>357.64819774590359</v>
      </c>
      <c r="AE24" s="121" t="str">
        <f t="shared" si="5"/>
        <v>141669</v>
      </c>
      <c r="AF24" s="142"/>
      <c r="AG24" s="143"/>
      <c r="AH24" s="144"/>
      <c r="AI24" s="145">
        <f t="shared" si="0"/>
        <v>141669</v>
      </c>
      <c r="AJ24" s="146">
        <f t="shared" si="6"/>
        <v>141669</v>
      </c>
      <c r="AK24" s="122"/>
      <c r="AL24" s="138">
        <f t="shared" si="7"/>
        <v>0</v>
      </c>
      <c r="AM24" s="147">
        <f t="shared" si="7"/>
        <v>11044</v>
      </c>
      <c r="AN24" s="148">
        <f t="shared" si="8"/>
        <v>11044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2014</v>
      </c>
      <c r="D25" s="68">
        <v>1</v>
      </c>
      <c r="E25" s="68">
        <v>23</v>
      </c>
      <c r="F25" s="69">
        <v>152713</v>
      </c>
      <c r="G25" s="68">
        <v>0</v>
      </c>
      <c r="H25" s="69">
        <v>662795</v>
      </c>
      <c r="I25" s="68">
        <v>0</v>
      </c>
      <c r="J25" s="68">
        <v>3</v>
      </c>
      <c r="K25" s="68">
        <v>0</v>
      </c>
      <c r="L25" s="69">
        <v>310.56880000000001</v>
      </c>
      <c r="M25" s="69">
        <v>22.4</v>
      </c>
      <c r="N25" s="70">
        <v>0</v>
      </c>
      <c r="O25" s="71">
        <v>10315</v>
      </c>
      <c r="P25" s="58">
        <f t="shared" si="2"/>
        <v>10315</v>
      </c>
      <c r="Q25" s="38">
        <v>23</v>
      </c>
      <c r="R25" s="77">
        <f t="shared" si="3"/>
        <v>8193.9835218782846</v>
      </c>
      <c r="S25" s="73">
        <f>'Mérida oeste'!F28*1000000</f>
        <v>34306.570209400001</v>
      </c>
      <c r="T25" s="74">
        <f t="shared" si="9"/>
        <v>920.75792835346283</v>
      </c>
      <c r="V25" s="78">
        <f t="shared" si="4"/>
        <v>10315</v>
      </c>
      <c r="W25" s="79">
        <f t="shared" si="10"/>
        <v>364270.82104999997</v>
      </c>
      <c r="Y25" s="76">
        <f t="shared" si="11"/>
        <v>84.520940028174508</v>
      </c>
      <c r="Z25" s="73">
        <f t="shared" si="12"/>
        <v>353.87227170996101</v>
      </c>
      <c r="AA25" s="74">
        <f t="shared" si="13"/>
        <v>335.40524654961291</v>
      </c>
      <c r="AE25" s="121" t="str">
        <f t="shared" si="5"/>
        <v>152713</v>
      </c>
      <c r="AF25" s="142"/>
      <c r="AG25" s="143"/>
      <c r="AH25" s="144"/>
      <c r="AI25" s="145">
        <f t="shared" si="0"/>
        <v>152713</v>
      </c>
      <c r="AJ25" s="146">
        <f t="shared" si="6"/>
        <v>152713</v>
      </c>
      <c r="AK25" s="122"/>
      <c r="AL25" s="138">
        <f t="shared" si="7"/>
        <v>0</v>
      </c>
      <c r="AM25" s="147">
        <f t="shared" si="7"/>
        <v>10315</v>
      </c>
      <c r="AN25" s="148">
        <f t="shared" si="8"/>
        <v>10315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2014</v>
      </c>
      <c r="D26" s="68">
        <v>1</v>
      </c>
      <c r="E26" s="68">
        <v>24</v>
      </c>
      <c r="F26" s="69">
        <v>163028</v>
      </c>
      <c r="G26" s="68">
        <v>0</v>
      </c>
      <c r="H26" s="69">
        <v>663255</v>
      </c>
      <c r="I26" s="68">
        <v>0</v>
      </c>
      <c r="J26" s="68">
        <v>3</v>
      </c>
      <c r="K26" s="68">
        <v>0</v>
      </c>
      <c r="L26" s="69">
        <v>310.28100000000001</v>
      </c>
      <c r="M26" s="69">
        <v>23.9</v>
      </c>
      <c r="N26" s="70">
        <v>0</v>
      </c>
      <c r="O26" s="71">
        <v>10519</v>
      </c>
      <c r="P26" s="58">
        <f t="shared" si="2"/>
        <v>10519</v>
      </c>
      <c r="Q26" s="38">
        <v>24</v>
      </c>
      <c r="R26" s="77">
        <f t="shared" si="3"/>
        <v>8196.3166763876961</v>
      </c>
      <c r="S26" s="73">
        <f>'Mérida oeste'!F29*1000000</f>
        <v>34316.338660700007</v>
      </c>
      <c r="T26" s="74">
        <f t="shared" si="9"/>
        <v>921.02010492568536</v>
      </c>
      <c r="V26" s="78">
        <f t="shared" si="4"/>
        <v>10519</v>
      </c>
      <c r="W26" s="79">
        <f t="shared" si="10"/>
        <v>371475.01373000001</v>
      </c>
      <c r="Y26" s="76">
        <f t="shared" si="11"/>
        <v>86.217055118922175</v>
      </c>
      <c r="Z26" s="73">
        <f t="shared" si="12"/>
        <v>360.97356637190336</v>
      </c>
      <c r="AA26" s="74">
        <f t="shared" si="13"/>
        <v>342.13595612287503</v>
      </c>
      <c r="AE26" s="121" t="str">
        <f t="shared" si="5"/>
        <v>163028</v>
      </c>
      <c r="AF26" s="142"/>
      <c r="AG26" s="143"/>
      <c r="AH26" s="144"/>
      <c r="AI26" s="145">
        <f t="shared" si="0"/>
        <v>163028</v>
      </c>
      <c r="AJ26" s="146">
        <f t="shared" si="6"/>
        <v>163028</v>
      </c>
      <c r="AK26" s="122"/>
      <c r="AL26" s="138">
        <f t="shared" si="7"/>
        <v>0</v>
      </c>
      <c r="AM26" s="147">
        <f t="shared" si="7"/>
        <v>10519</v>
      </c>
      <c r="AN26" s="148">
        <f t="shared" si="8"/>
        <v>10519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2014</v>
      </c>
      <c r="D27" s="68">
        <v>1</v>
      </c>
      <c r="E27" s="68">
        <v>25</v>
      </c>
      <c r="F27" s="69">
        <v>173547</v>
      </c>
      <c r="G27" s="68">
        <v>0</v>
      </c>
      <c r="H27" s="69">
        <v>663720</v>
      </c>
      <c r="I27" s="68">
        <v>0</v>
      </c>
      <c r="J27" s="68">
        <v>3</v>
      </c>
      <c r="K27" s="68">
        <v>0</v>
      </c>
      <c r="L27" s="69">
        <v>310.97820000000002</v>
      </c>
      <c r="M27" s="69">
        <v>22.8</v>
      </c>
      <c r="N27" s="70">
        <v>0</v>
      </c>
      <c r="O27" s="71">
        <v>10362</v>
      </c>
      <c r="P27" s="58">
        <f t="shared" si="2"/>
        <v>10362</v>
      </c>
      <c r="Q27" s="38">
        <v>25</v>
      </c>
      <c r="R27" s="77">
        <f t="shared" si="3"/>
        <v>8148.105005995033</v>
      </c>
      <c r="S27" s="73">
        <f>'Mérida oeste'!F30*1000000</f>
        <v>34114.486039100004</v>
      </c>
      <c r="T27" s="74">
        <f t="shared" si="9"/>
        <v>915.60255952366185</v>
      </c>
      <c r="V27" s="78">
        <f t="shared" si="4"/>
        <v>10362</v>
      </c>
      <c r="W27" s="79">
        <f t="shared" si="10"/>
        <v>365930.61054000002</v>
      </c>
      <c r="Y27" s="76">
        <f t="shared" si="11"/>
        <v>84.430664072120535</v>
      </c>
      <c r="Z27" s="73">
        <f t="shared" si="12"/>
        <v>353.49430433715429</v>
      </c>
      <c r="AA27" s="74">
        <f t="shared" si="13"/>
        <v>335.04700361848029</v>
      </c>
      <c r="AE27" s="121" t="str">
        <f t="shared" si="5"/>
        <v>173547</v>
      </c>
      <c r="AF27" s="142"/>
      <c r="AG27" s="143"/>
      <c r="AH27" s="144"/>
      <c r="AI27" s="145">
        <f t="shared" si="0"/>
        <v>173547</v>
      </c>
      <c r="AJ27" s="146">
        <f t="shared" si="6"/>
        <v>173547</v>
      </c>
      <c r="AK27" s="122"/>
      <c r="AL27" s="138">
        <f t="shared" si="7"/>
        <v>0</v>
      </c>
      <c r="AM27" s="147">
        <f t="shared" si="7"/>
        <v>10362</v>
      </c>
      <c r="AN27" s="148">
        <f t="shared" si="8"/>
        <v>10362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2014</v>
      </c>
      <c r="D28" s="68">
        <v>1</v>
      </c>
      <c r="E28" s="68">
        <v>26</v>
      </c>
      <c r="F28" s="69">
        <v>183909</v>
      </c>
      <c r="G28" s="68">
        <v>0</v>
      </c>
      <c r="H28" s="69">
        <v>664178</v>
      </c>
      <c r="I28" s="68">
        <v>0</v>
      </c>
      <c r="J28" s="68">
        <v>3</v>
      </c>
      <c r="K28" s="68">
        <v>0</v>
      </c>
      <c r="L28" s="69">
        <v>311.16570000000002</v>
      </c>
      <c r="M28" s="69">
        <v>22.4</v>
      </c>
      <c r="N28" s="70">
        <v>0</v>
      </c>
      <c r="O28" s="71">
        <v>6710</v>
      </c>
      <c r="P28" s="58">
        <f t="shared" si="2"/>
        <v>6710</v>
      </c>
      <c r="Q28" s="38">
        <v>26</v>
      </c>
      <c r="R28" s="77">
        <f t="shared" si="3"/>
        <v>8438.9972328030963</v>
      </c>
      <c r="S28" s="73">
        <f>'Mérida oeste'!F31*1000000</f>
        <v>35332.393614300003</v>
      </c>
      <c r="T28" s="74">
        <f t="shared" si="9"/>
        <v>948.29011905008394</v>
      </c>
      <c r="V28" s="78">
        <f t="shared" si="4"/>
        <v>6710</v>
      </c>
      <c r="W28" s="79">
        <f t="shared" si="10"/>
        <v>236961.4357</v>
      </c>
      <c r="Y28" s="76">
        <f t="shared" si="11"/>
        <v>56.625671432108774</v>
      </c>
      <c r="Z28" s="73">
        <f t="shared" si="12"/>
        <v>237.08036115195301</v>
      </c>
      <c r="AA28" s="74">
        <f t="shared" si="13"/>
        <v>224.70818807023181</v>
      </c>
      <c r="AE28" s="121" t="str">
        <f t="shared" si="5"/>
        <v>183909</v>
      </c>
      <c r="AF28" s="142"/>
      <c r="AG28" s="143"/>
      <c r="AH28" s="144"/>
      <c r="AI28" s="145">
        <f t="shared" si="0"/>
        <v>183909</v>
      </c>
      <c r="AJ28" s="146">
        <f t="shared" si="6"/>
        <v>183909</v>
      </c>
      <c r="AK28" s="122"/>
      <c r="AL28" s="138">
        <f t="shared" si="7"/>
        <v>0</v>
      </c>
      <c r="AM28" s="147">
        <f t="shared" si="7"/>
        <v>6710</v>
      </c>
      <c r="AN28" s="148">
        <f t="shared" si="8"/>
        <v>6710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2014</v>
      </c>
      <c r="D29" s="68">
        <v>1</v>
      </c>
      <c r="E29" s="68">
        <v>27</v>
      </c>
      <c r="F29" s="69">
        <v>190619</v>
      </c>
      <c r="G29" s="68">
        <v>0</v>
      </c>
      <c r="H29" s="69">
        <v>664475</v>
      </c>
      <c r="I29" s="68">
        <v>0</v>
      </c>
      <c r="J29" s="68">
        <v>3</v>
      </c>
      <c r="K29" s="68">
        <v>0</v>
      </c>
      <c r="L29" s="69">
        <v>311.50209999999998</v>
      </c>
      <c r="M29" s="69">
        <v>23.2</v>
      </c>
      <c r="N29" s="70">
        <v>0</v>
      </c>
      <c r="O29" s="71">
        <v>9991</v>
      </c>
      <c r="P29" s="58">
        <f t="shared" si="2"/>
        <v>9991</v>
      </c>
      <c r="Q29" s="38">
        <v>27</v>
      </c>
      <c r="R29" s="77">
        <f t="shared" si="3"/>
        <v>8259.1369389748743</v>
      </c>
      <c r="S29" s="73">
        <f>'Mérida oeste'!F32*1000000</f>
        <v>34579.3545361</v>
      </c>
      <c r="T29" s="74">
        <f t="shared" si="9"/>
        <v>928.07921783260656</v>
      </c>
      <c r="V29" s="78">
        <f t="shared" si="4"/>
        <v>9991</v>
      </c>
      <c r="W29" s="79">
        <f t="shared" si="10"/>
        <v>352828.86797000002</v>
      </c>
      <c r="Y29" s="76">
        <f t="shared" si="11"/>
        <v>82.517037157297963</v>
      </c>
      <c r="Z29" s="73">
        <f t="shared" si="12"/>
        <v>345.48233117017509</v>
      </c>
      <c r="AA29" s="74">
        <f t="shared" si="13"/>
        <v>327.45313981436163</v>
      </c>
      <c r="AE29" s="121" t="str">
        <f t="shared" si="5"/>
        <v>190619</v>
      </c>
      <c r="AF29" s="142"/>
      <c r="AG29" s="143"/>
      <c r="AH29" s="144"/>
      <c r="AI29" s="145">
        <f t="shared" si="0"/>
        <v>190619</v>
      </c>
      <c r="AJ29" s="146">
        <f t="shared" si="6"/>
        <v>190619</v>
      </c>
      <c r="AK29" s="122"/>
      <c r="AL29" s="138">
        <f t="shared" si="7"/>
        <v>0</v>
      </c>
      <c r="AM29" s="147">
        <f t="shared" si="7"/>
        <v>9991</v>
      </c>
      <c r="AN29" s="148">
        <f t="shared" si="8"/>
        <v>9991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2014</v>
      </c>
      <c r="D30" s="68">
        <v>1</v>
      </c>
      <c r="E30" s="68">
        <v>28</v>
      </c>
      <c r="F30" s="69">
        <v>200610</v>
      </c>
      <c r="G30" s="68">
        <v>0</v>
      </c>
      <c r="H30" s="69">
        <v>664921</v>
      </c>
      <c r="I30" s="68">
        <v>0</v>
      </c>
      <c r="J30" s="68">
        <v>3</v>
      </c>
      <c r="K30" s="68">
        <v>0</v>
      </c>
      <c r="L30" s="69">
        <v>310.48320000000001</v>
      </c>
      <c r="M30" s="69">
        <v>24.5</v>
      </c>
      <c r="N30" s="70">
        <v>0</v>
      </c>
      <c r="O30" s="71">
        <v>10507</v>
      </c>
      <c r="P30" s="58">
        <f t="shared" si="2"/>
        <v>10507</v>
      </c>
      <c r="Q30" s="38">
        <v>28</v>
      </c>
      <c r="R30" s="77">
        <f t="shared" si="3"/>
        <v>8122.3966415878476</v>
      </c>
      <c r="S30" s="73">
        <f>'Mérida oeste'!F33*1000000</f>
        <v>34006.850258999999</v>
      </c>
      <c r="T30" s="74">
        <f t="shared" si="9"/>
        <v>912.71371061522643</v>
      </c>
      <c r="V30" s="78">
        <f t="shared" si="4"/>
        <v>10507</v>
      </c>
      <c r="W30" s="79">
        <f t="shared" si="10"/>
        <v>371051.23768999998</v>
      </c>
      <c r="Y30" s="76">
        <f t="shared" si="11"/>
        <v>85.342021513163516</v>
      </c>
      <c r="Z30" s="73">
        <f t="shared" si="12"/>
        <v>357.309975671313</v>
      </c>
      <c r="AA30" s="74">
        <f t="shared" si="13"/>
        <v>338.66355198041225</v>
      </c>
      <c r="AE30" s="121" t="str">
        <f t="shared" si="5"/>
        <v>200610</v>
      </c>
      <c r="AF30" s="142"/>
      <c r="AG30" s="143"/>
      <c r="AH30" s="144"/>
      <c r="AI30" s="145">
        <f t="shared" si="0"/>
        <v>200610</v>
      </c>
      <c r="AJ30" s="146">
        <f t="shared" si="6"/>
        <v>200610</v>
      </c>
      <c r="AK30" s="122"/>
      <c r="AL30" s="138">
        <f t="shared" si="7"/>
        <v>0</v>
      </c>
      <c r="AM30" s="147">
        <f t="shared" si="7"/>
        <v>10507</v>
      </c>
      <c r="AN30" s="148">
        <f t="shared" si="8"/>
        <v>10507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2014</v>
      </c>
      <c r="D31" s="68">
        <v>1</v>
      </c>
      <c r="E31" s="68">
        <v>29</v>
      </c>
      <c r="F31" s="69">
        <v>211117</v>
      </c>
      <c r="G31" s="68">
        <v>0</v>
      </c>
      <c r="H31" s="69">
        <v>665390</v>
      </c>
      <c r="I31" s="68">
        <v>0</v>
      </c>
      <c r="J31" s="68">
        <v>3</v>
      </c>
      <c r="K31" s="68">
        <v>0</v>
      </c>
      <c r="L31" s="69">
        <v>310.62270000000001</v>
      </c>
      <c r="M31" s="69">
        <v>25</v>
      </c>
      <c r="N31" s="70">
        <v>0</v>
      </c>
      <c r="O31" s="71">
        <v>10399</v>
      </c>
      <c r="P31" s="58">
        <f t="shared" si="2"/>
        <v>10399</v>
      </c>
      <c r="Q31" s="38">
        <v>29</v>
      </c>
      <c r="R31" s="77">
        <f t="shared" si="3"/>
        <v>8087.0641207604849</v>
      </c>
      <c r="S31" s="73">
        <f>'Mérida oeste'!F34*1000000</f>
        <v>33858.920060799996</v>
      </c>
      <c r="T31" s="74">
        <f t="shared" si="9"/>
        <v>908.74339524985567</v>
      </c>
      <c r="V31" s="78">
        <f t="shared" si="4"/>
        <v>10399</v>
      </c>
      <c r="W31" s="79">
        <f t="shared" si="10"/>
        <v>367237.25332999998</v>
      </c>
      <c r="Y31" s="76">
        <f t="shared" si="11"/>
        <v>84.097379791788285</v>
      </c>
      <c r="Z31" s="73">
        <f t="shared" si="12"/>
        <v>352.09890971225917</v>
      </c>
      <c r="AA31" s="74">
        <f t="shared" si="13"/>
        <v>333.72442845333552</v>
      </c>
      <c r="AE31" s="121" t="str">
        <f t="shared" si="5"/>
        <v>211117</v>
      </c>
      <c r="AF31" s="142"/>
      <c r="AG31" s="143"/>
      <c r="AH31" s="144"/>
      <c r="AI31" s="145">
        <f t="shared" si="0"/>
        <v>211117</v>
      </c>
      <c r="AJ31" s="146">
        <f t="shared" si="6"/>
        <v>211117</v>
      </c>
      <c r="AK31" s="122"/>
      <c r="AL31" s="138">
        <f t="shared" si="7"/>
        <v>0</v>
      </c>
      <c r="AM31" s="147">
        <f t="shared" si="7"/>
        <v>10399</v>
      </c>
      <c r="AN31" s="148">
        <f t="shared" si="8"/>
        <v>10399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2014</v>
      </c>
      <c r="D32" s="68">
        <v>1</v>
      </c>
      <c r="E32" s="68">
        <v>30</v>
      </c>
      <c r="F32" s="69">
        <v>221516</v>
      </c>
      <c r="G32" s="68">
        <v>0</v>
      </c>
      <c r="H32" s="69">
        <v>665390</v>
      </c>
      <c r="I32" s="68">
        <v>0</v>
      </c>
      <c r="J32" s="68">
        <v>3</v>
      </c>
      <c r="K32" s="68">
        <v>0</v>
      </c>
      <c r="L32" s="69">
        <v>310.62270000000001</v>
      </c>
      <c r="M32" s="69">
        <v>25</v>
      </c>
      <c r="N32" s="70">
        <v>0</v>
      </c>
      <c r="O32" s="71">
        <v>10735</v>
      </c>
      <c r="P32" s="58">
        <f t="shared" si="2"/>
        <v>10735</v>
      </c>
      <c r="Q32" s="38">
        <v>30</v>
      </c>
      <c r="R32" s="77">
        <f t="shared" si="3"/>
        <v>8109.3306043756575</v>
      </c>
      <c r="S32" s="73">
        <f>'Mérida oeste'!F35*1000000</f>
        <v>33952.145374400003</v>
      </c>
      <c r="T32" s="74">
        <f t="shared" si="9"/>
        <v>911.2454800136926</v>
      </c>
      <c r="V32" s="78">
        <f t="shared" si="4"/>
        <v>10735</v>
      </c>
      <c r="W32" s="79">
        <f t="shared" si="10"/>
        <v>379102.98245000001</v>
      </c>
      <c r="Y32" s="76">
        <f t="shared" si="11"/>
        <v>87.053664037972695</v>
      </c>
      <c r="Z32" s="73">
        <f t="shared" si="12"/>
        <v>364.47628059418406</v>
      </c>
      <c r="AA32" s="74">
        <f t="shared" si="13"/>
        <v>345.45587921727275</v>
      </c>
      <c r="AE32" s="121" t="str">
        <f t="shared" si="5"/>
        <v>221516</v>
      </c>
      <c r="AF32" s="142"/>
      <c r="AG32" s="143"/>
      <c r="AH32" s="144"/>
      <c r="AI32" s="145">
        <f t="shared" si="0"/>
        <v>221516</v>
      </c>
      <c r="AJ32" s="146">
        <f t="shared" si="6"/>
        <v>221516</v>
      </c>
      <c r="AK32" s="122"/>
      <c r="AL32" s="138">
        <f t="shared" si="7"/>
        <v>0</v>
      </c>
      <c r="AM32" s="147">
        <f t="shared" si="7"/>
        <v>10735</v>
      </c>
      <c r="AN32" s="148">
        <f t="shared" si="8"/>
        <v>10735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2014</v>
      </c>
      <c r="D33" s="68">
        <v>1</v>
      </c>
      <c r="E33" s="68">
        <v>31</v>
      </c>
      <c r="F33" s="69">
        <v>232251</v>
      </c>
      <c r="G33" s="68">
        <v>0</v>
      </c>
      <c r="H33" s="69">
        <v>665390</v>
      </c>
      <c r="I33" s="68">
        <v>0</v>
      </c>
      <c r="J33" s="68">
        <v>3</v>
      </c>
      <c r="K33" s="68">
        <v>0</v>
      </c>
      <c r="L33" s="69">
        <v>310.62270000000001</v>
      </c>
      <c r="M33" s="69">
        <v>25</v>
      </c>
      <c r="N33" s="70">
        <v>0</v>
      </c>
      <c r="O33" s="71">
        <v>9767</v>
      </c>
      <c r="P33" s="58">
        <f t="shared" si="2"/>
        <v>9767</v>
      </c>
      <c r="Q33" s="38">
        <v>31</v>
      </c>
      <c r="R33" s="80">
        <f t="shared" si="3"/>
        <v>8139.3581265166704</v>
      </c>
      <c r="S33" s="81">
        <f>'Mérida oeste'!F36*1000000</f>
        <v>34077.864604099996</v>
      </c>
      <c r="T33" s="82">
        <f t="shared" si="9"/>
        <v>914.61967267667819</v>
      </c>
      <c r="V33" s="83">
        <f t="shared" si="4"/>
        <v>9767</v>
      </c>
      <c r="W33" s="84">
        <f t="shared" si="10"/>
        <v>344918.38189000002</v>
      </c>
      <c r="Y33" s="76">
        <f t="shared" si="11"/>
        <v>79.497110821688324</v>
      </c>
      <c r="Z33" s="73">
        <f t="shared" si="12"/>
        <v>332.83850358824469</v>
      </c>
      <c r="AA33" s="74">
        <f t="shared" si="13"/>
        <v>315.46913754440129</v>
      </c>
      <c r="AE33" s="121" t="str">
        <f t="shared" si="5"/>
        <v>232251</v>
      </c>
      <c r="AF33" s="142"/>
      <c r="AG33" s="143"/>
      <c r="AH33" s="144"/>
      <c r="AI33" s="145">
        <f t="shared" si="0"/>
        <v>232251</v>
      </c>
      <c r="AJ33" s="146">
        <f t="shared" si="6"/>
        <v>232251</v>
      </c>
      <c r="AK33" s="122"/>
      <c r="AL33" s="138">
        <f t="shared" si="7"/>
        <v>0</v>
      </c>
      <c r="AM33" s="150">
        <f t="shared" si="7"/>
        <v>9767</v>
      </c>
      <c r="AN33" s="148">
        <f t="shared" si="8"/>
        <v>9767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2014</v>
      </c>
      <c r="D34" s="87">
        <v>2</v>
      </c>
      <c r="E34" s="87">
        <v>1</v>
      </c>
      <c r="F34" s="88">
        <v>242018</v>
      </c>
      <c r="G34" s="87">
        <v>0</v>
      </c>
      <c r="H34" s="88">
        <v>665390</v>
      </c>
      <c r="I34" s="87">
        <v>0</v>
      </c>
      <c r="J34" s="87">
        <v>3</v>
      </c>
      <c r="K34" s="87">
        <v>0</v>
      </c>
      <c r="L34" s="88">
        <v>310.62270000000001</v>
      </c>
      <c r="M34" s="88">
        <v>25</v>
      </c>
      <c r="N34" s="89">
        <v>0</v>
      </c>
      <c r="O34" s="90">
        <v>5883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242018</v>
      </c>
      <c r="AF34" s="151"/>
      <c r="AG34" s="152"/>
      <c r="AH34" s="153"/>
      <c r="AI34" s="154">
        <f t="shared" si="0"/>
        <v>242018</v>
      </c>
      <c r="AJ34" s="155">
        <f t="shared" si="6"/>
        <v>242018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313.42779999999999</v>
      </c>
      <c r="M36" s="101">
        <f>MAX(M3:M34)</f>
        <v>25.3</v>
      </c>
      <c r="N36" s="99" t="s">
        <v>10</v>
      </c>
      <c r="O36" s="101">
        <f>SUM(O3:O33)</f>
        <v>274208</v>
      </c>
      <c r="Q36" s="99" t="s">
        <v>45</v>
      </c>
      <c r="R36" s="102">
        <f>AVERAGE(R3:R33)</f>
        <v>8304.5549768242417</v>
      </c>
      <c r="S36" s="102">
        <f>AVERAGE(S3:S33)</f>
        <v>34769.510776967742</v>
      </c>
      <c r="T36" s="103">
        <f>AVERAGE(T3:T33)</f>
        <v>933.18284274574023</v>
      </c>
      <c r="V36" s="104">
        <f>SUM(V3:V33)</f>
        <v>274208</v>
      </c>
      <c r="W36" s="105">
        <f>SUM(W3:W33)</f>
        <v>9683565.0313600022</v>
      </c>
      <c r="Y36" s="106">
        <f>SUM(Y3:Y33)</f>
        <v>2273.6605575371882</v>
      </c>
      <c r="Z36" s="107">
        <f>SUM(Z3:Z33)</f>
        <v>9519.3620222966983</v>
      </c>
      <c r="AA36" s="108">
        <f>SUM(AA3:AA33)</f>
        <v>9022.5887172656167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7839654</v>
      </c>
      <c r="AK36" s="162" t="s">
        <v>50</v>
      </c>
      <c r="AL36" s="163"/>
      <c r="AM36" s="163"/>
      <c r="AN36" s="161">
        <f>SUM(AN3:AN33)</f>
        <v>-725792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301.63802187499999</v>
      </c>
      <c r="M37" s="109">
        <f>AVERAGE(M3:M34)</f>
        <v>23.340624999999999</v>
      </c>
      <c r="N37" s="99" t="s">
        <v>46</v>
      </c>
      <c r="O37" s="110">
        <f>O36*35.31467</f>
        <v>9683565.0313600004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67.583299999999994</v>
      </c>
      <c r="M38" s="110">
        <f>MIN(M3:M34)</f>
        <v>19.899999999999999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331.80182406250003</v>
      </c>
      <c r="M44" s="118">
        <f>M37*(1+$L$43)</f>
        <v>25.674687500000001</v>
      </c>
    </row>
    <row r="45" spans="1:42" x14ac:dyDescent="0.2">
      <c r="K45" s="117" t="s">
        <v>59</v>
      </c>
      <c r="L45" s="118">
        <f>L37*(1-$L$43)</f>
        <v>271.47421968750001</v>
      </c>
      <c r="M45" s="118">
        <f>M37*(1-$L$43)</f>
        <v>21.006562500000001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2014-05-09T16:30:22Z</dcterms:modified>
</cp:coreProperties>
</file>