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/>
  </bookViews>
  <sheets>
    <sheet name="Rotoplas" sheetId="6942" r:id="rId1"/>
    <sheet name="Maseca" sheetId="6936" r:id="rId2"/>
    <sheet name="Barcel" sheetId="6937" r:id="rId3"/>
    <sheet name="Avícola" sheetId="6935" r:id="rId4"/>
    <sheet name="Consumo Rotoplas" sheetId="6943" r:id="rId5"/>
    <sheet name="Consumo Harinera" sheetId="6939" r:id="rId6"/>
    <sheet name="Consumo Barcel" sheetId="6940" r:id="rId7"/>
    <sheet name="Consumo Avícola" sheetId="6938" r:id="rId8"/>
  </sheets>
  <calcPr calcId="145621"/>
</workbook>
</file>

<file path=xl/calcChain.xml><?xml version="1.0" encoding="utf-8"?>
<calcChain xmlns="http://schemas.openxmlformats.org/spreadsheetml/2006/main">
  <c r="E40" i="6938" l="1"/>
  <c r="D40" i="6938"/>
  <c r="E40" i="6940"/>
  <c r="D40" i="6940"/>
  <c r="E40" i="6939"/>
  <c r="D40" i="6939"/>
  <c r="E40" i="6943"/>
  <c r="D40" i="6943"/>
  <c r="AG37" i="6935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L26" i="6936"/>
  <c r="AE26" i="6936"/>
  <c r="AI26" i="6936" s="1"/>
  <c r="AJ26" i="6936" s="1"/>
  <c r="AL25" i="6936"/>
  <c r="AE25" i="6936"/>
  <c r="AI25" i="6936" s="1"/>
  <c r="AJ25" i="6936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/>
  <c r="AL20" i="6936"/>
  <c r="AE20" i="6936"/>
  <c r="AI20" i="6936" s="1"/>
  <c r="AJ20" i="6936" s="1"/>
  <c r="AL19" i="6936"/>
  <c r="AE19" i="6936"/>
  <c r="AI19" i="6936" s="1"/>
  <c r="AJ19" i="6936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J10" i="6936" s="1"/>
  <c r="AL9" i="6936"/>
  <c r="AE9" i="6936"/>
  <c r="AI9" i="6936" s="1"/>
  <c r="AJ9" i="6936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 s="1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 s="1"/>
  <c r="AL28" i="6942"/>
  <c r="AE28" i="6942"/>
  <c r="AI28" i="6942" s="1"/>
  <c r="AL27" i="6942"/>
  <c r="AE27" i="6942"/>
  <c r="AI27" i="6942"/>
  <c r="AJ27" i="6942" s="1"/>
  <c r="AL26" i="6942"/>
  <c r="AE26" i="6942"/>
  <c r="AI26" i="6942"/>
  <c r="AJ26" i="6942" s="1"/>
  <c r="AL25" i="6942"/>
  <c r="AE25" i="6942"/>
  <c r="AI25" i="6942" s="1"/>
  <c r="AL24" i="6942"/>
  <c r="AE24" i="6942"/>
  <c r="AI24" i="6942" s="1"/>
  <c r="AL23" i="6942"/>
  <c r="AE23" i="6942"/>
  <c r="AI23" i="6942"/>
  <c r="AJ23" i="6942" s="1"/>
  <c r="AL22" i="6942"/>
  <c r="AE22" i="6942"/>
  <c r="AI22" i="6942"/>
  <c r="AJ22" i="6942" s="1"/>
  <c r="AL21" i="6942"/>
  <c r="AE21" i="6942"/>
  <c r="AI21" i="6942"/>
  <c r="AJ21" i="6942" s="1"/>
  <c r="AL20" i="6942"/>
  <c r="AE20" i="6942"/>
  <c r="AI20" i="6942" s="1"/>
  <c r="AL19" i="6942"/>
  <c r="AE19" i="6942"/>
  <c r="AI19" i="6942"/>
  <c r="AJ19" i="6942" s="1"/>
  <c r="AL18" i="6942"/>
  <c r="AE18" i="6942"/>
  <c r="AI18" i="6942"/>
  <c r="AJ18" i="6942" s="1"/>
  <c r="AL17" i="6942"/>
  <c r="AE17" i="6942"/>
  <c r="AI17" i="6942"/>
  <c r="AJ17" i="6942" s="1"/>
  <c r="AL16" i="6942"/>
  <c r="AE16" i="6942"/>
  <c r="AI16" i="6942" s="1"/>
  <c r="AL15" i="6942"/>
  <c r="AE15" i="6942"/>
  <c r="AI15" i="6942" s="1"/>
  <c r="AL14" i="6942"/>
  <c r="AE14" i="6942"/>
  <c r="AI14" i="6942" s="1"/>
  <c r="AL13" i="6942"/>
  <c r="AE13" i="6942"/>
  <c r="AI13" i="6942"/>
  <c r="AJ13" i="6942" s="1"/>
  <c r="AL12" i="6942"/>
  <c r="AE12" i="6942"/>
  <c r="AI12" i="6942" s="1"/>
  <c r="AL11" i="6942"/>
  <c r="AE11" i="6942"/>
  <c r="AI11" i="6942"/>
  <c r="AJ11" i="6942" s="1"/>
  <c r="AL10" i="6942"/>
  <c r="AE10" i="6942"/>
  <c r="AI10" i="6942" s="1"/>
  <c r="AL9" i="6942"/>
  <c r="AE9" i="6942"/>
  <c r="AI9" i="6942" s="1"/>
  <c r="AL8" i="6942"/>
  <c r="AE8" i="6942"/>
  <c r="AI8" i="6942" s="1"/>
  <c r="AL7" i="6942"/>
  <c r="AE7" i="6942"/>
  <c r="AI7" i="6942"/>
  <c r="AJ7" i="6942" s="1"/>
  <c r="AL6" i="6942"/>
  <c r="AE6" i="6942"/>
  <c r="AI6" i="6942" s="1"/>
  <c r="AL5" i="6942"/>
  <c r="AE5" i="6942"/>
  <c r="AI5" i="6942" s="1"/>
  <c r="AL4" i="6942"/>
  <c r="AE4" i="6942"/>
  <c r="AI4" i="6942" s="1"/>
  <c r="AL3" i="6942"/>
  <c r="AE3" i="6942"/>
  <c r="AI3" i="6942" s="1"/>
  <c r="S33" i="6942"/>
  <c r="S32" i="6942"/>
  <c r="R32" i="6942" s="1"/>
  <c r="Y32" i="6942" s="1"/>
  <c r="S31" i="6942"/>
  <c r="S30" i="6942"/>
  <c r="R30" i="6942" s="1"/>
  <c r="Y30" i="6942" s="1"/>
  <c r="S29" i="6942"/>
  <c r="S28" i="6942"/>
  <c r="R28" i="6942" s="1"/>
  <c r="S27" i="6942"/>
  <c r="R27" i="6942" s="1"/>
  <c r="S26" i="6942"/>
  <c r="R26" i="6942" s="1"/>
  <c r="T26" i="6942" s="1"/>
  <c r="S25" i="6942"/>
  <c r="S24" i="6942"/>
  <c r="R24" i="6942" s="1"/>
  <c r="S23" i="6942"/>
  <c r="S22" i="6942"/>
  <c r="R22" i="6942" s="1"/>
  <c r="Y22" i="6942" s="1"/>
  <c r="S21" i="6942"/>
  <c r="S20" i="6942"/>
  <c r="S19" i="6942"/>
  <c r="S18" i="6942"/>
  <c r="R18" i="6942" s="1"/>
  <c r="T18" i="6942" s="1"/>
  <c r="S17" i="6942"/>
  <c r="S16" i="6942"/>
  <c r="R16" i="6942" s="1"/>
  <c r="S15" i="6942"/>
  <c r="S14" i="6942"/>
  <c r="R14" i="6942" s="1"/>
  <c r="S13" i="6942"/>
  <c r="S12" i="6942"/>
  <c r="S11" i="6942"/>
  <c r="S10" i="6942"/>
  <c r="S9" i="6942"/>
  <c r="S8" i="6942"/>
  <c r="R8" i="6942" s="1"/>
  <c r="S7" i="6942"/>
  <c r="S6" i="6942"/>
  <c r="R6" i="6942" s="1"/>
  <c r="T6" i="6942" s="1"/>
  <c r="S5" i="6942"/>
  <c r="S4" i="6942"/>
  <c r="R4" i="6942" s="1"/>
  <c r="S3" i="6942"/>
  <c r="S33" i="6936"/>
  <c r="R33" i="6936" s="1"/>
  <c r="S32" i="6936"/>
  <c r="S31" i="6936"/>
  <c r="S30" i="6936"/>
  <c r="R30" i="6936" s="1"/>
  <c r="S29" i="6936"/>
  <c r="R29" i="6936" s="1"/>
  <c r="S28" i="6936"/>
  <c r="S27" i="6936"/>
  <c r="S26" i="6936"/>
  <c r="Z26" i="6936" s="1"/>
  <c r="S25" i="6936"/>
  <c r="R25" i="6936" s="1"/>
  <c r="T25" i="6936" s="1"/>
  <c r="S24" i="6936"/>
  <c r="S23" i="6936"/>
  <c r="S22" i="6936"/>
  <c r="S21" i="6936"/>
  <c r="S20" i="6936"/>
  <c r="S19" i="6936"/>
  <c r="S18" i="6936"/>
  <c r="R18" i="6936" s="1"/>
  <c r="T18" i="6936" s="1"/>
  <c r="S17" i="6936"/>
  <c r="R17" i="6936" s="1"/>
  <c r="S16" i="6936"/>
  <c r="S15" i="6936"/>
  <c r="S14" i="6936"/>
  <c r="R14" i="6936" s="1"/>
  <c r="S13" i="6936"/>
  <c r="S12" i="6936"/>
  <c r="S11" i="6936"/>
  <c r="S10" i="6936"/>
  <c r="S9" i="6936"/>
  <c r="S8" i="6936"/>
  <c r="S7" i="6936"/>
  <c r="S6" i="6936"/>
  <c r="S5" i="6936"/>
  <c r="R5" i="6936" s="1"/>
  <c r="T5" i="6936" s="1"/>
  <c r="S4" i="6936"/>
  <c r="S3" i="6936"/>
  <c r="S33" i="6937"/>
  <c r="S32" i="6937"/>
  <c r="R32" i="6937" s="1"/>
  <c r="T32" i="6937" s="1"/>
  <c r="S31" i="6937"/>
  <c r="S30" i="6937"/>
  <c r="R30" i="6937" s="1"/>
  <c r="S29" i="6937"/>
  <c r="S28" i="6937"/>
  <c r="R28" i="6937" s="1"/>
  <c r="S27" i="6937"/>
  <c r="S26" i="6937"/>
  <c r="S25" i="6937"/>
  <c r="R25" i="6937" s="1"/>
  <c r="S24" i="6937"/>
  <c r="R24" i="6937" s="1"/>
  <c r="Y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R12" i="6937" s="1"/>
  <c r="S11" i="6937"/>
  <c r="S10" i="6937"/>
  <c r="S9" i="6937"/>
  <c r="R9" i="6937" s="1"/>
  <c r="S8" i="6937"/>
  <c r="R8" i="6937" s="1"/>
  <c r="T8" i="6937" s="1"/>
  <c r="S7" i="6937"/>
  <c r="S6" i="6937"/>
  <c r="R6" i="6937" s="1"/>
  <c r="S5" i="6937"/>
  <c r="S4" i="6937"/>
  <c r="Z4" i="6937" s="1"/>
  <c r="S3" i="6937"/>
  <c r="S4" i="6935"/>
  <c r="R4" i="6935" s="1"/>
  <c r="T4" i="6935" s="1"/>
  <c r="S5" i="6935"/>
  <c r="S6" i="6935"/>
  <c r="R6" i="6935" s="1"/>
  <c r="T6" i="6935" s="1"/>
  <c r="S7" i="6935"/>
  <c r="S8" i="6935"/>
  <c r="S9" i="6935"/>
  <c r="S10" i="6935"/>
  <c r="R10" i="6935" s="1"/>
  <c r="T10" i="6935" s="1"/>
  <c r="S11" i="6935"/>
  <c r="S12" i="6935"/>
  <c r="R12" i="6935" s="1"/>
  <c r="S13" i="6935"/>
  <c r="S14" i="6935"/>
  <c r="R14" i="6935" s="1"/>
  <c r="S15" i="6935"/>
  <c r="S16" i="6935"/>
  <c r="R16" i="6935" s="1"/>
  <c r="S17" i="6935"/>
  <c r="R17" i="6935" s="1"/>
  <c r="S18" i="6935"/>
  <c r="S19" i="6935"/>
  <c r="S20" i="6935"/>
  <c r="S21" i="6935"/>
  <c r="R21" i="6935" s="1"/>
  <c r="S22" i="6935"/>
  <c r="S23" i="6935"/>
  <c r="S24" i="6935"/>
  <c r="S25" i="6935"/>
  <c r="R25" i="6935" s="1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R3" i="6935" s="1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P28" i="6935"/>
  <c r="V27" i="6935"/>
  <c r="Z27" i="6935" s="1"/>
  <c r="P27" i="6935"/>
  <c r="V26" i="6935"/>
  <c r="P26" i="6935"/>
  <c r="V25" i="6935"/>
  <c r="W25" i="6935" s="1"/>
  <c r="P25" i="6935"/>
  <c r="W24" i="6935"/>
  <c r="V24" i="6935"/>
  <c r="P24" i="6935"/>
  <c r="V23" i="6935"/>
  <c r="Z23" i="6935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/>
  <c r="P16" i="6935"/>
  <c r="V15" i="6935"/>
  <c r="Z15" i="6935" s="1"/>
  <c r="P15" i="6935"/>
  <c r="V14" i="6935"/>
  <c r="P14" i="6935"/>
  <c r="V13" i="6935"/>
  <c r="W13" i="6935" s="1"/>
  <c r="Z13" i="6935"/>
  <c r="P13" i="6935"/>
  <c r="V12" i="6935"/>
  <c r="W12" i="6935" s="1"/>
  <c r="AA12" i="6935" s="1"/>
  <c r="T12" i="6935"/>
  <c r="P12" i="6935"/>
  <c r="V11" i="6935"/>
  <c r="P11" i="6935"/>
  <c r="V10" i="6935"/>
  <c r="P10" i="6935"/>
  <c r="V9" i="6935"/>
  <c r="P9" i="6935"/>
  <c r="V8" i="6935"/>
  <c r="W8" i="6935"/>
  <c r="R8" i="6935"/>
  <c r="T8" i="6935" s="1"/>
  <c r="P8" i="6935"/>
  <c r="V7" i="6935"/>
  <c r="W7" i="6935" s="1"/>
  <c r="Z7" i="6935"/>
  <c r="P7" i="6935"/>
  <c r="V6" i="6935"/>
  <c r="P6" i="6935"/>
  <c r="V5" i="6935"/>
  <c r="Z5" i="6935"/>
  <c r="P5" i="6935"/>
  <c r="W4" i="6935"/>
  <c r="V4" i="6935"/>
  <c r="Z4" i="6935" s="1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 s="1"/>
  <c r="P33" i="6937"/>
  <c r="V32" i="6937"/>
  <c r="Z32" i="6937" s="1"/>
  <c r="P32" i="6937"/>
  <c r="V31" i="6937"/>
  <c r="Z31" i="6937" s="1"/>
  <c r="P31" i="6937"/>
  <c r="V30" i="6937"/>
  <c r="Z30" i="6937"/>
  <c r="T30" i="6937"/>
  <c r="P30" i="6937"/>
  <c r="V29" i="6937"/>
  <c r="P29" i="6937"/>
  <c r="V28" i="6937"/>
  <c r="W28" i="6937" s="1"/>
  <c r="P28" i="6937"/>
  <c r="V27" i="6937"/>
  <c r="P27" i="6937"/>
  <c r="V26" i="6937"/>
  <c r="W26" i="6937" s="1"/>
  <c r="R26" i="6937"/>
  <c r="P26" i="6937"/>
  <c r="V25" i="6937"/>
  <c r="Z25" i="6937"/>
  <c r="P25" i="6937"/>
  <c r="V24" i="6937"/>
  <c r="W24" i="6937" s="1"/>
  <c r="P24" i="6937"/>
  <c r="V23" i="6937"/>
  <c r="Z23" i="6937" s="1"/>
  <c r="P23" i="6937"/>
  <c r="V22" i="6937"/>
  <c r="W22" i="6937" s="1"/>
  <c r="Y22" i="6937"/>
  <c r="T22" i="6937"/>
  <c r="P22" i="6937"/>
  <c r="V21" i="6937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P17" i="6937"/>
  <c r="V16" i="6937"/>
  <c r="P16" i="6937"/>
  <c r="V15" i="6937"/>
  <c r="Z15" i="6937"/>
  <c r="P15" i="6937"/>
  <c r="V14" i="6937"/>
  <c r="T14" i="6937"/>
  <c r="P14" i="6937"/>
  <c r="V13" i="6937"/>
  <c r="Z13" i="6937"/>
  <c r="P13" i="6937"/>
  <c r="V12" i="6937"/>
  <c r="W12" i="6937" s="1"/>
  <c r="P12" i="6937"/>
  <c r="V11" i="6937"/>
  <c r="P11" i="6937"/>
  <c r="V10" i="6937"/>
  <c r="Z10" i="6937" s="1"/>
  <c r="W10" i="6937"/>
  <c r="R10" i="6937"/>
  <c r="P10" i="6937"/>
  <c r="V9" i="6937"/>
  <c r="W9" i="6937" s="1"/>
  <c r="P9" i="6937"/>
  <c r="V8" i="6937"/>
  <c r="W8" i="6937" s="1"/>
  <c r="P8" i="6937"/>
  <c r="V7" i="6937"/>
  <c r="Z7" i="6937" s="1"/>
  <c r="P7" i="6937"/>
  <c r="V6" i="6937"/>
  <c r="W6" i="6937" s="1"/>
  <c r="T6" i="6937"/>
  <c r="P6" i="6937"/>
  <c r="V5" i="6937"/>
  <c r="Z5" i="6937" s="1"/>
  <c r="P5" i="6937"/>
  <c r="V4" i="6937"/>
  <c r="W4" i="6937" s="1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W33" i="6936" s="1"/>
  <c r="P33" i="6936"/>
  <c r="V32" i="6936"/>
  <c r="W32" i="6936" s="1"/>
  <c r="R32" i="6936"/>
  <c r="P32" i="6936"/>
  <c r="V31" i="6936"/>
  <c r="P31" i="6936"/>
  <c r="V30" i="6936"/>
  <c r="W30" i="6936" s="1"/>
  <c r="P30" i="6936"/>
  <c r="V29" i="6936"/>
  <c r="P29" i="6936"/>
  <c r="V28" i="6936"/>
  <c r="R28" i="6936"/>
  <c r="T28" i="6936" s="1"/>
  <c r="P28" i="6936"/>
  <c r="V27" i="6936"/>
  <c r="W27" i="6936" s="1"/>
  <c r="Z27" i="6936"/>
  <c r="P27" i="6936"/>
  <c r="V26" i="6936"/>
  <c r="R26" i="6936"/>
  <c r="T26" i="6936" s="1"/>
  <c r="P26" i="6936"/>
  <c r="V25" i="6936"/>
  <c r="Z25" i="6936" s="1"/>
  <c r="P25" i="6936"/>
  <c r="V24" i="6936"/>
  <c r="Y24" i="6936" s="1"/>
  <c r="R24" i="6936"/>
  <c r="T24" i="6936" s="1"/>
  <c r="P24" i="6936"/>
  <c r="V23" i="6936"/>
  <c r="W23" i="6936" s="1"/>
  <c r="P23" i="6936"/>
  <c r="V22" i="6936"/>
  <c r="Z22" i="6936" s="1"/>
  <c r="R22" i="6936"/>
  <c r="T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Z18" i="6936" s="1"/>
  <c r="P18" i="6936"/>
  <c r="V17" i="6936"/>
  <c r="Z17" i="6936"/>
  <c r="P17" i="6936"/>
  <c r="V16" i="6936"/>
  <c r="R16" i="6936"/>
  <c r="T16" i="6936" s="1"/>
  <c r="P16" i="6936"/>
  <c r="V15" i="6936"/>
  <c r="P15" i="6936"/>
  <c r="V14" i="6936"/>
  <c r="Z14" i="6936"/>
  <c r="T14" i="6936"/>
  <c r="P14" i="6936"/>
  <c r="V13" i="6936"/>
  <c r="W13" i="6936" s="1"/>
  <c r="P13" i="6936"/>
  <c r="V12" i="6936"/>
  <c r="R12" i="6936"/>
  <c r="T12" i="6936" s="1"/>
  <c r="P12" i="6936"/>
  <c r="V11" i="6936"/>
  <c r="Z11" i="6936" s="1"/>
  <c r="P11" i="6936"/>
  <c r="V10" i="6936"/>
  <c r="W10" i="6936" s="1"/>
  <c r="AA10" i="6936" s="1"/>
  <c r="R10" i="6936"/>
  <c r="T10" i="6936" s="1"/>
  <c r="P10" i="6936"/>
  <c r="V9" i="6936"/>
  <c r="P9" i="6936"/>
  <c r="V8" i="6936"/>
  <c r="W8" i="6936" s="1"/>
  <c r="R8" i="6936"/>
  <c r="T8" i="6936" s="1"/>
  <c r="P8" i="6936"/>
  <c r="V7" i="6936"/>
  <c r="P7" i="6936"/>
  <c r="V6" i="6936"/>
  <c r="R6" i="6936"/>
  <c r="T6" i="6936" s="1"/>
  <c r="P6" i="6936"/>
  <c r="V5" i="6936"/>
  <c r="P5" i="6936"/>
  <c r="V4" i="6936"/>
  <c r="W4" i="6936" s="1"/>
  <c r="R4" i="6936"/>
  <c r="T4" i="6936" s="1"/>
  <c r="P4" i="6936"/>
  <c r="V3" i="6936"/>
  <c r="P3" i="6936"/>
  <c r="M38" i="6942"/>
  <c r="L38" i="6942"/>
  <c r="M37" i="6942"/>
  <c r="M45" i="6942" s="1"/>
  <c r="L37" i="6942"/>
  <c r="L44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/>
  <c r="P30" i="6942"/>
  <c r="V29" i="6942"/>
  <c r="Z29" i="6942"/>
  <c r="P29" i="6942"/>
  <c r="V28" i="6942"/>
  <c r="W28" i="6942" s="1"/>
  <c r="P28" i="6942"/>
  <c r="V27" i="6942"/>
  <c r="P27" i="6942"/>
  <c r="V26" i="6942"/>
  <c r="W26" i="6942" s="1"/>
  <c r="P26" i="6942"/>
  <c r="V25" i="6942"/>
  <c r="Z25" i="6942"/>
  <c r="P25" i="6942"/>
  <c r="W24" i="6942"/>
  <c r="V24" i="6942"/>
  <c r="Z24" i="6942"/>
  <c r="T24" i="6942"/>
  <c r="P24" i="6942"/>
  <c r="V23" i="6942"/>
  <c r="Z23" i="6942"/>
  <c r="P23" i="6942"/>
  <c r="V22" i="6942"/>
  <c r="W22" i="6942" s="1"/>
  <c r="P22" i="6942"/>
  <c r="V21" i="6942"/>
  <c r="Z21" i="6942" s="1"/>
  <c r="P21" i="6942"/>
  <c r="V20" i="6942"/>
  <c r="W20" i="6942" s="1"/>
  <c r="R20" i="6942"/>
  <c r="T20" i="6942" s="1"/>
  <c r="AA20" i="6942" s="1"/>
  <c r="P20" i="6942"/>
  <c r="V19" i="6942"/>
  <c r="W19" i="6942" s="1"/>
  <c r="P19" i="6942"/>
  <c r="V18" i="6942"/>
  <c r="W18" i="6942" s="1"/>
  <c r="P18" i="6942"/>
  <c r="V17" i="6942"/>
  <c r="Z17" i="6942" s="1"/>
  <c r="P17" i="6942"/>
  <c r="V16" i="6942"/>
  <c r="W16" i="6942" s="1"/>
  <c r="T16" i="6942"/>
  <c r="P16" i="6942"/>
  <c r="V15" i="6942"/>
  <c r="Z15" i="6942" s="1"/>
  <c r="P15" i="6942"/>
  <c r="V14" i="6942"/>
  <c r="W14" i="6942" s="1"/>
  <c r="P14" i="6942"/>
  <c r="V13" i="6942"/>
  <c r="Z13" i="6942" s="1"/>
  <c r="P13" i="6942"/>
  <c r="V12" i="6942"/>
  <c r="W12" i="6942" s="1"/>
  <c r="AA12" i="6942" s="1"/>
  <c r="R12" i="6942"/>
  <c r="T12" i="6942" s="1"/>
  <c r="P12" i="6942"/>
  <c r="V11" i="6942"/>
  <c r="P11" i="6942"/>
  <c r="V10" i="6942"/>
  <c r="W10" i="6942"/>
  <c r="P10" i="6942"/>
  <c r="V9" i="6942"/>
  <c r="Z9" i="6942" s="1"/>
  <c r="P9" i="6942"/>
  <c r="W8" i="6942"/>
  <c r="V8" i="6942"/>
  <c r="Z8" i="6942"/>
  <c r="T8" i="6942"/>
  <c r="P8" i="6942"/>
  <c r="V7" i="6942"/>
  <c r="Z7" i="6942" s="1"/>
  <c r="P7" i="6942"/>
  <c r="V6" i="6942"/>
  <c r="W6" i="6942" s="1"/>
  <c r="P6" i="6942"/>
  <c r="V5" i="6942"/>
  <c r="Z5" i="6942" s="1"/>
  <c r="P5" i="6942"/>
  <c r="V4" i="6942"/>
  <c r="W4" i="6942" s="1"/>
  <c r="T4" i="6942"/>
  <c r="P4" i="6942"/>
  <c r="V3" i="6942"/>
  <c r="P3" i="6942"/>
  <c r="B10" i="6940"/>
  <c r="C10" i="6940" s="1"/>
  <c r="D10" i="6943"/>
  <c r="E10" i="6943"/>
  <c r="D10" i="6939"/>
  <c r="E10" i="6939"/>
  <c r="D10" i="6940"/>
  <c r="E10" i="6940"/>
  <c r="D10" i="6938"/>
  <c r="E10" i="6938"/>
  <c r="D11" i="6943"/>
  <c r="E11" i="6943"/>
  <c r="D11" i="6939"/>
  <c r="E11" i="6939"/>
  <c r="F11" i="6939"/>
  <c r="D11" i="6940"/>
  <c r="E11" i="6940"/>
  <c r="D11" i="6938"/>
  <c r="E11" i="6938"/>
  <c r="D12" i="6943"/>
  <c r="E12" i="6943"/>
  <c r="D12" i="6939"/>
  <c r="E12" i="6939"/>
  <c r="D12" i="6940"/>
  <c r="E12" i="6940"/>
  <c r="D12" i="6938"/>
  <c r="E12" i="6938"/>
  <c r="D13" i="6943"/>
  <c r="E13" i="6943"/>
  <c r="D13" i="6939"/>
  <c r="E13" i="6939"/>
  <c r="D13" i="6940"/>
  <c r="E13" i="6940"/>
  <c r="D13" i="6938"/>
  <c r="E13" i="6938"/>
  <c r="D14" i="6943"/>
  <c r="E14" i="6943"/>
  <c r="D14" i="6939"/>
  <c r="E14" i="6939"/>
  <c r="D14" i="6940"/>
  <c r="E14" i="6940"/>
  <c r="D14" i="6938"/>
  <c r="E14" i="6938"/>
  <c r="D15" i="6943"/>
  <c r="E15" i="6943"/>
  <c r="D15" i="6939"/>
  <c r="E15" i="6939"/>
  <c r="D15" i="6940"/>
  <c r="E15" i="6940"/>
  <c r="D15" i="6938"/>
  <c r="E15" i="6938"/>
  <c r="D16" i="6943"/>
  <c r="E16" i="6943"/>
  <c r="D16" i="6939"/>
  <c r="E16" i="6939"/>
  <c r="D16" i="6940"/>
  <c r="E16" i="6940"/>
  <c r="D16" i="6938"/>
  <c r="E16" i="6938"/>
  <c r="D17" i="6943"/>
  <c r="E17" i="6943"/>
  <c r="D17" i="6939"/>
  <c r="E17" i="6939"/>
  <c r="D17" i="6940"/>
  <c r="E17" i="6940"/>
  <c r="D17" i="6938"/>
  <c r="E17" i="6938"/>
  <c r="D18" i="6943"/>
  <c r="E18" i="6943"/>
  <c r="D18" i="6939"/>
  <c r="E18" i="6939"/>
  <c r="D18" i="6940"/>
  <c r="E18" i="6940"/>
  <c r="D18" i="6938"/>
  <c r="E18" i="6938"/>
  <c r="D19" i="6943"/>
  <c r="E19" i="6943"/>
  <c r="D19" i="6939"/>
  <c r="E19" i="6939"/>
  <c r="D19" i="6940"/>
  <c r="E19" i="6940"/>
  <c r="D19" i="6938"/>
  <c r="E19" i="6938"/>
  <c r="D20" i="6943"/>
  <c r="E20" i="6943"/>
  <c r="D20" i="6939"/>
  <c r="E20" i="6939"/>
  <c r="D20" i="6940"/>
  <c r="E20" i="6940"/>
  <c r="D20" i="6938"/>
  <c r="E20" i="6938"/>
  <c r="D21" i="6943"/>
  <c r="E21" i="6943"/>
  <c r="D21" i="6939"/>
  <c r="E21" i="6939"/>
  <c r="D21" i="6940"/>
  <c r="E21" i="6940"/>
  <c r="D21" i="6938"/>
  <c r="E21" i="6938"/>
  <c r="D22" i="6943"/>
  <c r="E22" i="6943"/>
  <c r="D22" i="6939"/>
  <c r="E22" i="6939"/>
  <c r="D22" i="6940"/>
  <c r="E22" i="6940"/>
  <c r="D22" i="6938"/>
  <c r="E22" i="6938"/>
  <c r="D23" i="6943"/>
  <c r="E23" i="6943"/>
  <c r="D23" i="6939"/>
  <c r="E23" i="6939"/>
  <c r="D23" i="6940"/>
  <c r="E23" i="6940"/>
  <c r="D23" i="6938"/>
  <c r="F23" i="6938" s="1"/>
  <c r="E23" i="6938"/>
  <c r="D24" i="6943"/>
  <c r="E24" i="6943"/>
  <c r="D24" i="6939"/>
  <c r="E24" i="6939"/>
  <c r="D24" i="6940"/>
  <c r="E24" i="6940"/>
  <c r="D24" i="6938"/>
  <c r="E24" i="6938"/>
  <c r="D25" i="6943"/>
  <c r="E25" i="6943"/>
  <c r="D25" i="6939"/>
  <c r="E25" i="6939"/>
  <c r="D25" i="6940"/>
  <c r="E25" i="6940"/>
  <c r="D25" i="6938"/>
  <c r="E25" i="6938"/>
  <c r="D26" i="6943"/>
  <c r="E26" i="6943"/>
  <c r="D26" i="6939"/>
  <c r="E26" i="6939"/>
  <c r="D26" i="6940"/>
  <c r="F26" i="6940" s="1"/>
  <c r="E26" i="6940"/>
  <c r="D26" i="6938"/>
  <c r="E26" i="6938"/>
  <c r="D27" i="6943"/>
  <c r="E27" i="6943"/>
  <c r="D27" i="6939"/>
  <c r="E27" i="6939"/>
  <c r="D27" i="6940"/>
  <c r="E27" i="6940"/>
  <c r="D27" i="6938"/>
  <c r="E27" i="6938"/>
  <c r="D28" i="6943"/>
  <c r="E28" i="6943"/>
  <c r="D28" i="6939"/>
  <c r="E28" i="6939"/>
  <c r="D28" i="6940"/>
  <c r="E28" i="6940"/>
  <c r="D28" i="6938"/>
  <c r="E28" i="6938"/>
  <c r="D29" i="6943"/>
  <c r="E29" i="6943"/>
  <c r="D29" i="6939"/>
  <c r="E29" i="6939"/>
  <c r="D29" i="6940"/>
  <c r="E29" i="6940"/>
  <c r="D29" i="6938"/>
  <c r="E29" i="6938"/>
  <c r="D30" i="6943"/>
  <c r="E30" i="6943"/>
  <c r="D30" i="6939"/>
  <c r="E30" i="6939"/>
  <c r="D30" i="6940"/>
  <c r="F30" i="6940" s="1"/>
  <c r="E30" i="6940"/>
  <c r="D30" i="6938"/>
  <c r="E30" i="6938"/>
  <c r="D31" i="6943"/>
  <c r="E31" i="6943"/>
  <c r="D31" i="6939"/>
  <c r="E31" i="6939"/>
  <c r="D31" i="6940"/>
  <c r="E31" i="6940"/>
  <c r="D31" i="6938"/>
  <c r="E31" i="6938"/>
  <c r="D32" i="6943"/>
  <c r="E32" i="6943"/>
  <c r="D32" i="6939"/>
  <c r="E32" i="6939"/>
  <c r="D32" i="6940"/>
  <c r="E32" i="6940"/>
  <c r="D32" i="6938"/>
  <c r="E32" i="6938"/>
  <c r="D33" i="6943"/>
  <c r="E33" i="6943"/>
  <c r="D33" i="6939"/>
  <c r="E33" i="6939"/>
  <c r="D33" i="6940"/>
  <c r="E33" i="6940"/>
  <c r="D33" i="6938"/>
  <c r="E33" i="6938"/>
  <c r="D34" i="6943"/>
  <c r="E34" i="6943"/>
  <c r="D34" i="6939"/>
  <c r="E34" i="6939"/>
  <c r="D34" i="6940"/>
  <c r="E34" i="6940"/>
  <c r="D34" i="6938"/>
  <c r="E34" i="6938"/>
  <c r="D35" i="6943"/>
  <c r="E35" i="6943"/>
  <c r="D35" i="6939"/>
  <c r="E35" i="6939"/>
  <c r="D35" i="6940"/>
  <c r="E35" i="6940"/>
  <c r="D35" i="6938"/>
  <c r="E35" i="6938"/>
  <c r="D36" i="6943"/>
  <c r="E36" i="6943"/>
  <c r="D36" i="6939"/>
  <c r="E36" i="6939"/>
  <c r="D36" i="6940"/>
  <c r="E36" i="6940"/>
  <c r="D36" i="6938"/>
  <c r="E36" i="6938"/>
  <c r="D37" i="6943"/>
  <c r="E37" i="6943"/>
  <c r="D37" i="6939"/>
  <c r="E37" i="6939"/>
  <c r="D37" i="6940"/>
  <c r="E37" i="6940"/>
  <c r="D37" i="6938"/>
  <c r="E37" i="6938"/>
  <c r="D38" i="6943"/>
  <c r="E38" i="6943"/>
  <c r="D38" i="6939"/>
  <c r="E38" i="6939"/>
  <c r="D38" i="6940"/>
  <c r="E38" i="6940"/>
  <c r="D38" i="6938"/>
  <c r="E38" i="6938"/>
  <c r="D39" i="6943"/>
  <c r="E39" i="6943"/>
  <c r="D39" i="6939"/>
  <c r="F39" i="6939" s="1"/>
  <c r="E39" i="6939"/>
  <c r="D39" i="6940"/>
  <c r="E39" i="6940"/>
  <c r="D39" i="6938"/>
  <c r="E39" i="6938"/>
  <c r="B10" i="6938"/>
  <c r="C10" i="6938" s="1"/>
  <c r="Y30" i="6937"/>
  <c r="Y4" i="6935"/>
  <c r="Y8" i="6935"/>
  <c r="Y12" i="6935"/>
  <c r="Y26" i="6935"/>
  <c r="W3" i="6935"/>
  <c r="Z3" i="6935"/>
  <c r="R5" i="6935"/>
  <c r="T5" i="6935" s="1"/>
  <c r="W5" i="6935"/>
  <c r="R7" i="6935"/>
  <c r="T7" i="6935" s="1"/>
  <c r="W9" i="6935"/>
  <c r="R11" i="6935"/>
  <c r="T11" i="6935" s="1"/>
  <c r="R13" i="6935"/>
  <c r="T13" i="6935" s="1"/>
  <c r="R15" i="6935"/>
  <c r="T15" i="6935" s="1"/>
  <c r="W15" i="6935"/>
  <c r="W17" i="6935"/>
  <c r="R19" i="6935"/>
  <c r="T19" i="6935" s="1"/>
  <c r="W19" i="6935"/>
  <c r="W21" i="6935"/>
  <c r="R23" i="6935"/>
  <c r="W23" i="6935"/>
  <c r="R27" i="6935"/>
  <c r="T27" i="6935" s="1"/>
  <c r="AA27" i="6935" s="1"/>
  <c r="W27" i="6935"/>
  <c r="R29" i="6935"/>
  <c r="T29" i="6935" s="1"/>
  <c r="W29" i="6935"/>
  <c r="R31" i="6935"/>
  <c r="T31" i="6935" s="1"/>
  <c r="W31" i="6935"/>
  <c r="R33" i="6935"/>
  <c r="T33" i="6935" s="1"/>
  <c r="W33" i="6935"/>
  <c r="R3" i="6937"/>
  <c r="Y3" i="6937" s="1"/>
  <c r="W3" i="6937"/>
  <c r="Z3" i="6937"/>
  <c r="R5" i="6937"/>
  <c r="T5" i="6937" s="1"/>
  <c r="R7" i="6937"/>
  <c r="T7" i="6937" s="1"/>
  <c r="AA7" i="6937" s="1"/>
  <c r="W7" i="6937"/>
  <c r="R11" i="6937"/>
  <c r="T11" i="6937" s="1"/>
  <c r="R13" i="6937"/>
  <c r="T13" i="6937" s="1"/>
  <c r="AA13" i="6937" s="1"/>
  <c r="W13" i="6937"/>
  <c r="R15" i="6937"/>
  <c r="T15" i="6937"/>
  <c r="W15" i="6937"/>
  <c r="W17" i="6937"/>
  <c r="R19" i="6937"/>
  <c r="W21" i="6937"/>
  <c r="R23" i="6937"/>
  <c r="W25" i="6937"/>
  <c r="R27" i="6937"/>
  <c r="T27" i="6937" s="1"/>
  <c r="R29" i="6937"/>
  <c r="W29" i="6937"/>
  <c r="R31" i="6937"/>
  <c r="T31" i="6937" s="1"/>
  <c r="W31" i="6937"/>
  <c r="R33" i="6937"/>
  <c r="T33" i="6937" s="1"/>
  <c r="W33" i="6937"/>
  <c r="R3" i="6936"/>
  <c r="T3" i="6936" s="1"/>
  <c r="AA3" i="6936" s="1"/>
  <c r="W3" i="6936"/>
  <c r="Z3" i="6936"/>
  <c r="W5" i="6936"/>
  <c r="R7" i="6936"/>
  <c r="T7" i="6936" s="1"/>
  <c r="W7" i="6936"/>
  <c r="R9" i="6936"/>
  <c r="T9" i="6936" s="1"/>
  <c r="AA9" i="6936" s="1"/>
  <c r="W9" i="6936"/>
  <c r="R11" i="6936"/>
  <c r="T11" i="6936" s="1"/>
  <c r="W11" i="6936"/>
  <c r="R13" i="6936"/>
  <c r="R15" i="6936"/>
  <c r="T15" i="6936" s="1"/>
  <c r="W15" i="6936"/>
  <c r="W17" i="6936"/>
  <c r="R19" i="6936"/>
  <c r="T19" i="6936"/>
  <c r="W19" i="6936"/>
  <c r="R21" i="6936"/>
  <c r="T21" i="6936" s="1"/>
  <c r="W21" i="6936"/>
  <c r="R23" i="6936"/>
  <c r="T23" i="6936" s="1"/>
  <c r="R27" i="6936"/>
  <c r="T27" i="6936" s="1"/>
  <c r="W29" i="6936"/>
  <c r="R31" i="6936"/>
  <c r="T31" i="6936" s="1"/>
  <c r="W31" i="6936"/>
  <c r="Y4" i="6942"/>
  <c r="Y8" i="6942"/>
  <c r="Y16" i="6942"/>
  <c r="Y20" i="6942"/>
  <c r="Y24" i="6942"/>
  <c r="AA24" i="6942"/>
  <c r="R3" i="6942"/>
  <c r="W3" i="6942"/>
  <c r="Z3" i="6942"/>
  <c r="R5" i="6942"/>
  <c r="T5" i="6942" s="1"/>
  <c r="W5" i="6942"/>
  <c r="R7" i="6942"/>
  <c r="T7" i="6942" s="1"/>
  <c r="W7" i="6942"/>
  <c r="R9" i="6942"/>
  <c r="Y9" i="6942" s="1"/>
  <c r="W9" i="6942"/>
  <c r="R11" i="6942"/>
  <c r="T11" i="6942" s="1"/>
  <c r="W11" i="6942"/>
  <c r="R13" i="6942"/>
  <c r="T13" i="6942" s="1"/>
  <c r="W13" i="6942"/>
  <c r="R15" i="6942"/>
  <c r="T15" i="6942" s="1"/>
  <c r="W15" i="6942"/>
  <c r="R17" i="6942"/>
  <c r="W17" i="6942"/>
  <c r="R19" i="6942"/>
  <c r="T19" i="6942" s="1"/>
  <c r="R21" i="6942"/>
  <c r="T21" i="6942" s="1"/>
  <c r="R23" i="6942"/>
  <c r="Y23" i="6942" s="1"/>
  <c r="W23" i="6942"/>
  <c r="R25" i="6942"/>
  <c r="T25" i="6942" s="1"/>
  <c r="W25" i="6942"/>
  <c r="W27" i="6942"/>
  <c r="R29" i="6942"/>
  <c r="T29" i="6942" s="1"/>
  <c r="W29" i="6942"/>
  <c r="R31" i="6942"/>
  <c r="T31" i="6942" s="1"/>
  <c r="W31" i="6942"/>
  <c r="R33" i="6942"/>
  <c r="T33" i="6942" s="1"/>
  <c r="W33" i="6942"/>
  <c r="Y15" i="6935"/>
  <c r="Y33" i="6935"/>
  <c r="Y29" i="6935"/>
  <c r="Y13" i="6935"/>
  <c r="Y5" i="6935"/>
  <c r="Y19" i="6935"/>
  <c r="Y31" i="6937"/>
  <c r="Y15" i="6937"/>
  <c r="Y7" i="6937"/>
  <c r="Y5" i="6937"/>
  <c r="Y19" i="6936"/>
  <c r="Y15" i="6936"/>
  <c r="Y29" i="6942"/>
  <c r="Y21" i="6942"/>
  <c r="AM6" i="6935"/>
  <c r="AN6" i="6935" s="1"/>
  <c r="AO6" i="6935" s="1"/>
  <c r="AM5" i="6935"/>
  <c r="AN5" i="6935" s="1"/>
  <c r="AO5" i="6935" s="1"/>
  <c r="AM10" i="6935"/>
  <c r="AN10" i="6935" s="1"/>
  <c r="AO10" i="6935" s="1"/>
  <c r="AM9" i="6935"/>
  <c r="AN9" i="6935" s="1"/>
  <c r="AO9" i="6935" s="1"/>
  <c r="AM14" i="6935"/>
  <c r="AN14" i="6935" s="1"/>
  <c r="AO14" i="6935" s="1"/>
  <c r="AM13" i="6935"/>
  <c r="AN13" i="6935" s="1"/>
  <c r="AO13" i="6935" s="1"/>
  <c r="AM18" i="6935"/>
  <c r="AN18" i="6935" s="1"/>
  <c r="AO18" i="6935" s="1"/>
  <c r="AM17" i="6935"/>
  <c r="AN17" i="6935" s="1"/>
  <c r="AO17" i="6935" s="1"/>
  <c r="AM21" i="6935"/>
  <c r="AN21" i="6935"/>
  <c r="AO21" i="6935" s="1"/>
  <c r="AM26" i="6935"/>
  <c r="AN26" i="6935" s="1"/>
  <c r="AO26" i="6935" s="1"/>
  <c r="AM25" i="6935"/>
  <c r="AN25" i="6935" s="1"/>
  <c r="AO25" i="6935" s="1"/>
  <c r="AM30" i="6935"/>
  <c r="AN30" i="6935" s="1"/>
  <c r="AO30" i="6935" s="1"/>
  <c r="AM29" i="6935"/>
  <c r="AN29" i="6935"/>
  <c r="AO29" i="6935" s="1"/>
  <c r="AM33" i="6935"/>
  <c r="AN33" i="6935"/>
  <c r="AO33" i="6935" s="1"/>
  <c r="AM4" i="6935"/>
  <c r="AN4" i="6935" s="1"/>
  <c r="AO4" i="6935" s="1"/>
  <c r="AM3" i="6935"/>
  <c r="AN3" i="6935" s="1"/>
  <c r="AM8" i="6935"/>
  <c r="AN8" i="6935"/>
  <c r="AO8" i="6935" s="1"/>
  <c r="AM7" i="6935"/>
  <c r="AN7" i="6935" s="1"/>
  <c r="AO7" i="6935" s="1"/>
  <c r="AM12" i="6935"/>
  <c r="AN12" i="6935" s="1"/>
  <c r="AO12" i="6935" s="1"/>
  <c r="AM11" i="6935"/>
  <c r="AN11" i="6935"/>
  <c r="AO11" i="6935" s="1"/>
  <c r="AM16" i="6935"/>
  <c r="AN16" i="6935" s="1"/>
  <c r="AO16" i="6935" s="1"/>
  <c r="AM15" i="6935"/>
  <c r="AN15" i="6935" s="1"/>
  <c r="AO15" i="6935" s="1"/>
  <c r="AM20" i="6935"/>
  <c r="AN20" i="6935" s="1"/>
  <c r="AO20" i="6935" s="1"/>
  <c r="AM19" i="6935"/>
  <c r="AN19" i="6935" s="1"/>
  <c r="AO19" i="6935" s="1"/>
  <c r="AM24" i="6935"/>
  <c r="AN24" i="6935" s="1"/>
  <c r="AO24" i="6935" s="1"/>
  <c r="AM23" i="6935"/>
  <c r="AN23" i="6935" s="1"/>
  <c r="AO23" i="6935" s="1"/>
  <c r="AM28" i="6935"/>
  <c r="AN28" i="6935" s="1"/>
  <c r="AO28" i="6935" s="1"/>
  <c r="AM27" i="6935"/>
  <c r="AN27" i="6935" s="1"/>
  <c r="AO27" i="6935" s="1"/>
  <c r="AM32" i="6935"/>
  <c r="AN32" i="6935" s="1"/>
  <c r="AO32" i="6935" s="1"/>
  <c r="AM31" i="6935"/>
  <c r="AN31" i="6935" s="1"/>
  <c r="AO31" i="6935" s="1"/>
  <c r="AM10" i="6937"/>
  <c r="AN10" i="6937" s="1"/>
  <c r="AO10" i="6937" s="1"/>
  <c r="AM17" i="6937"/>
  <c r="AN17" i="6937" s="1"/>
  <c r="AO17" i="6937" s="1"/>
  <c r="AM26" i="6937"/>
  <c r="AN26" i="6937"/>
  <c r="AO26" i="6937" s="1"/>
  <c r="AM30" i="6937"/>
  <c r="AN30" i="6937"/>
  <c r="AO30" i="6937" s="1"/>
  <c r="AM29" i="6937"/>
  <c r="AN29" i="6937"/>
  <c r="AO29" i="6937" s="1"/>
  <c r="AM33" i="6937"/>
  <c r="AN33" i="6937" s="1"/>
  <c r="AO33" i="6937" s="1"/>
  <c r="AM20" i="6937"/>
  <c r="AN20" i="6937" s="1"/>
  <c r="AO20" i="6937" s="1"/>
  <c r="AM28" i="6937"/>
  <c r="AN28" i="6937" s="1"/>
  <c r="AO28" i="6937"/>
  <c r="AM27" i="6937"/>
  <c r="AN27" i="6937"/>
  <c r="AO27" i="6937" s="1"/>
  <c r="AM10" i="6936"/>
  <c r="AN10" i="6936"/>
  <c r="AO10" i="6936" s="1"/>
  <c r="AM9" i="6936"/>
  <c r="AN9" i="6936" s="1"/>
  <c r="AO9" i="6936" s="1"/>
  <c r="AM13" i="6936"/>
  <c r="AN13" i="6936" s="1"/>
  <c r="AO13" i="6936" s="1"/>
  <c r="AM18" i="6936"/>
  <c r="AN18" i="6936"/>
  <c r="AO18" i="6936" s="1"/>
  <c r="AM17" i="6936"/>
  <c r="AN17" i="6936" s="1"/>
  <c r="AO17" i="6936" s="1"/>
  <c r="AM25" i="6936"/>
  <c r="AN25" i="6936" s="1"/>
  <c r="AO25" i="6936" s="1"/>
  <c r="AM29" i="6936"/>
  <c r="AN29" i="6936" s="1"/>
  <c r="AO29" i="6936" s="1"/>
  <c r="AM33" i="6936"/>
  <c r="AN33" i="6936" s="1"/>
  <c r="AO33" i="6936" s="1"/>
  <c r="AM4" i="6936"/>
  <c r="AN4" i="6936" s="1"/>
  <c r="AO4" i="6936" s="1"/>
  <c r="AM3" i="6936"/>
  <c r="AN3" i="6936" s="1"/>
  <c r="AM8" i="6936"/>
  <c r="AN8" i="6936"/>
  <c r="AO8" i="6936" s="1"/>
  <c r="AM12" i="6936"/>
  <c r="AN12" i="6936" s="1"/>
  <c r="AO12" i="6936" s="1"/>
  <c r="AM11" i="6936"/>
  <c r="AN11" i="6936" s="1"/>
  <c r="AO11" i="6936" s="1"/>
  <c r="AM16" i="6936"/>
  <c r="AN16" i="6936" s="1"/>
  <c r="AO16" i="6936" s="1"/>
  <c r="AM15" i="6936"/>
  <c r="AN15" i="6936"/>
  <c r="AO15" i="6936" s="1"/>
  <c r="AM19" i="6936"/>
  <c r="AN19" i="6936" s="1"/>
  <c r="AO19" i="6936" s="1"/>
  <c r="AM24" i="6936"/>
  <c r="AN24" i="6936"/>
  <c r="AO24" i="6936"/>
  <c r="AM28" i="6936"/>
  <c r="AN28" i="6936" s="1"/>
  <c r="AO28" i="6936" s="1"/>
  <c r="AM32" i="6936"/>
  <c r="AN32" i="6936" s="1"/>
  <c r="AO32" i="6936" s="1"/>
  <c r="AM26" i="6942"/>
  <c r="AN26" i="6942" s="1"/>
  <c r="AO26" i="6942" s="1"/>
  <c r="T19" i="6937"/>
  <c r="W12" i="6936"/>
  <c r="AA12" i="6936" s="1"/>
  <c r="Y12" i="6936"/>
  <c r="W16" i="6936"/>
  <c r="Y16" i="6936"/>
  <c r="W20" i="6936"/>
  <c r="AA20" i="6936"/>
  <c r="Y20" i="6936"/>
  <c r="W24" i="6936"/>
  <c r="Z4" i="6942"/>
  <c r="W6" i="6936"/>
  <c r="AA6" i="6936"/>
  <c r="Y6" i="6936"/>
  <c r="Y10" i="6936"/>
  <c r="W14" i="6936"/>
  <c r="AA14" i="6936" s="1"/>
  <c r="Y14" i="6936"/>
  <c r="W18" i="6936"/>
  <c r="AA18" i="6936" s="1"/>
  <c r="Y18" i="6936"/>
  <c r="W26" i="6936"/>
  <c r="Y26" i="6936"/>
  <c r="Z12" i="6936"/>
  <c r="Z16" i="6936"/>
  <c r="Z20" i="6936"/>
  <c r="Z28" i="6936"/>
  <c r="W30" i="6937"/>
  <c r="W32" i="6937"/>
  <c r="W6" i="6935"/>
  <c r="W10" i="6935"/>
  <c r="W14" i="6935"/>
  <c r="W18" i="6935"/>
  <c r="W22" i="6935"/>
  <c r="W26" i="6935"/>
  <c r="K24" i="6940"/>
  <c r="T32" i="6936"/>
  <c r="Z8" i="6937"/>
  <c r="Z14" i="6937"/>
  <c r="Z18" i="6937"/>
  <c r="Z20" i="6937"/>
  <c r="Z22" i="6937"/>
  <c r="Z26" i="6937"/>
  <c r="Z28" i="6937"/>
  <c r="Z8" i="6935"/>
  <c r="Z16" i="6935"/>
  <c r="Z32" i="6935"/>
  <c r="Z31" i="6935"/>
  <c r="Z29" i="6935"/>
  <c r="Y3" i="6935" l="1"/>
  <c r="T3" i="6935"/>
  <c r="AA3" i="6935" s="1"/>
  <c r="AA26" i="6942"/>
  <c r="Z30" i="6935"/>
  <c r="Y32" i="6937"/>
  <c r="Y15" i="6942"/>
  <c r="T23" i="6942"/>
  <c r="F37" i="6940"/>
  <c r="F32" i="6940"/>
  <c r="F29" i="6940"/>
  <c r="F24" i="6943"/>
  <c r="F23" i="6943"/>
  <c r="F22" i="6940"/>
  <c r="F18" i="6940"/>
  <c r="F18" i="6943"/>
  <c r="F16" i="6943"/>
  <c r="F15" i="6943"/>
  <c r="AA4" i="6942"/>
  <c r="T22" i="6942"/>
  <c r="AA22" i="6942" s="1"/>
  <c r="T30" i="6942"/>
  <c r="AA30" i="6942" s="1"/>
  <c r="Y28" i="6936"/>
  <c r="Z24" i="6937"/>
  <c r="Z30" i="6942"/>
  <c r="Y10" i="6935"/>
  <c r="Z12" i="6937"/>
  <c r="Z22" i="6942"/>
  <c r="Y21" i="6936"/>
  <c r="Y13" i="6937"/>
  <c r="Y30" i="6935"/>
  <c r="F37" i="6939"/>
  <c r="F35" i="6938"/>
  <c r="F33" i="6939"/>
  <c r="F29" i="6938"/>
  <c r="F22" i="6938"/>
  <c r="F21" i="6939"/>
  <c r="F20" i="6939"/>
  <c r="F17" i="6938"/>
  <c r="F17" i="6939"/>
  <c r="F14" i="6938"/>
  <c r="F13" i="6939"/>
  <c r="F12" i="6939"/>
  <c r="Z9" i="6936"/>
  <c r="Z33" i="6935"/>
  <c r="F40" i="6938"/>
  <c r="AA32" i="6935"/>
  <c r="AA28" i="6935"/>
  <c r="AA26" i="6935"/>
  <c r="AM22" i="6935"/>
  <c r="AN22" i="6935" s="1"/>
  <c r="AO22" i="6935" s="1"/>
  <c r="AA19" i="6935"/>
  <c r="AJ36" i="6935"/>
  <c r="F21" i="6938"/>
  <c r="Z9" i="6935"/>
  <c r="F15" i="6938"/>
  <c r="Y7" i="6935"/>
  <c r="AA7" i="6935"/>
  <c r="M44" i="6935"/>
  <c r="AA4" i="6935"/>
  <c r="L45" i="6935"/>
  <c r="AA33" i="6937"/>
  <c r="F40" i="6940"/>
  <c r="AA32" i="6937"/>
  <c r="AM31" i="6937"/>
  <c r="AN31" i="6937" s="1"/>
  <c r="AO31" i="6937" s="1"/>
  <c r="AM32" i="6937"/>
  <c r="AN32" i="6937" s="1"/>
  <c r="AO32" i="6937" s="1"/>
  <c r="F38" i="6940"/>
  <c r="Z29" i="6937"/>
  <c r="F34" i="6940"/>
  <c r="AM25" i="6937"/>
  <c r="AN25" i="6937" s="1"/>
  <c r="AO25" i="6937" s="1"/>
  <c r="M44" i="6937"/>
  <c r="AM24" i="6937"/>
  <c r="AN24" i="6937" s="1"/>
  <c r="AO24" i="6937" s="1"/>
  <c r="AM23" i="6937"/>
  <c r="AN23" i="6937" s="1"/>
  <c r="AO23" i="6937" s="1"/>
  <c r="W23" i="6937"/>
  <c r="AM22" i="6937"/>
  <c r="AN22" i="6937" s="1"/>
  <c r="AO22" i="6937" s="1"/>
  <c r="AM21" i="6937"/>
  <c r="AN21" i="6937" s="1"/>
  <c r="AO21" i="6937" s="1"/>
  <c r="Z21" i="6937"/>
  <c r="AM19" i="6937"/>
  <c r="AN19" i="6937" s="1"/>
  <c r="AO19" i="6937" s="1"/>
  <c r="W19" i="6937"/>
  <c r="AA19" i="6937" s="1"/>
  <c r="Y19" i="6937"/>
  <c r="AM18" i="6937"/>
  <c r="AN18" i="6937" s="1"/>
  <c r="AO18" i="6937" s="1"/>
  <c r="Z17" i="6937"/>
  <c r="AM16" i="6937"/>
  <c r="AN16" i="6937" s="1"/>
  <c r="AO16" i="6937" s="1"/>
  <c r="AA15" i="6937"/>
  <c r="AM15" i="6937"/>
  <c r="AN15" i="6937" s="1"/>
  <c r="AO15" i="6937" s="1"/>
  <c r="AM13" i="6937"/>
  <c r="AN13" i="6937" s="1"/>
  <c r="AO13" i="6937" s="1"/>
  <c r="AM14" i="6937"/>
  <c r="AN14" i="6937" s="1"/>
  <c r="AO14" i="6937" s="1"/>
  <c r="AM12" i="6937"/>
  <c r="AN12" i="6937" s="1"/>
  <c r="AO12" i="6937" s="1"/>
  <c r="AM11" i="6937"/>
  <c r="AN11" i="6937" s="1"/>
  <c r="AO11" i="6937" s="1"/>
  <c r="F16" i="6940"/>
  <c r="AM8" i="6937"/>
  <c r="AN8" i="6937" s="1"/>
  <c r="AO8" i="6937" s="1"/>
  <c r="AM9" i="6937"/>
  <c r="AN9" i="6937" s="1"/>
  <c r="AO9" i="6937" s="1"/>
  <c r="Y8" i="6937"/>
  <c r="AM7" i="6937"/>
  <c r="AN7" i="6937" s="1"/>
  <c r="AO7" i="6937" s="1"/>
  <c r="AM6" i="6937"/>
  <c r="AN6" i="6937" s="1"/>
  <c r="AO6" i="6937" s="1"/>
  <c r="Z6" i="6937"/>
  <c r="Y6" i="6937"/>
  <c r="W5" i="6937"/>
  <c r="AA5" i="6937"/>
  <c r="AM4" i="6937"/>
  <c r="AN4" i="6937" s="1"/>
  <c r="AO4" i="6937" s="1"/>
  <c r="AJ36" i="6937"/>
  <c r="AM5" i="6937"/>
  <c r="AN5" i="6937" s="1"/>
  <c r="AO5" i="6937" s="1"/>
  <c r="AM3" i="6937"/>
  <c r="AN3" i="6937" s="1"/>
  <c r="AO3" i="6937" s="1"/>
  <c r="Y32" i="6936"/>
  <c r="Z32" i="6936"/>
  <c r="AA32" i="6936"/>
  <c r="Z31" i="6936"/>
  <c r="AM30" i="6936"/>
  <c r="AN30" i="6936" s="1"/>
  <c r="AO30" i="6936" s="1"/>
  <c r="AM31" i="6936"/>
  <c r="AN31" i="6936" s="1"/>
  <c r="AO31" i="6936" s="1"/>
  <c r="Z30" i="6936"/>
  <c r="W28" i="6936"/>
  <c r="AA28" i="6936" s="1"/>
  <c r="F35" i="6939"/>
  <c r="AM27" i="6936"/>
  <c r="AN27" i="6936" s="1"/>
  <c r="AO27" i="6936" s="1"/>
  <c r="AM26" i="6936"/>
  <c r="AN26" i="6936" s="1"/>
  <c r="AO26" i="6936" s="1"/>
  <c r="AJ27" i="6936"/>
  <c r="AA26" i="6936"/>
  <c r="Y25" i="6936"/>
  <c r="W25" i="6936"/>
  <c r="W36" i="6936" s="1"/>
  <c r="Z24" i="6936"/>
  <c r="F31" i="6939"/>
  <c r="AM23" i="6936"/>
  <c r="AN23" i="6936" s="1"/>
  <c r="AO23" i="6936" s="1"/>
  <c r="F29" i="6939"/>
  <c r="W22" i="6936"/>
  <c r="AA22" i="6936" s="1"/>
  <c r="Y22" i="6936"/>
  <c r="AM22" i="6936"/>
  <c r="AN22" i="6936" s="1"/>
  <c r="AO22" i="6936" s="1"/>
  <c r="AM21" i="6936"/>
  <c r="AN21" i="6936" s="1"/>
  <c r="AO21" i="6936" s="1"/>
  <c r="AA21" i="6936"/>
  <c r="AM20" i="6936"/>
  <c r="AN20" i="6936" s="1"/>
  <c r="AO20" i="6936" s="1"/>
  <c r="F23" i="6939"/>
  <c r="M44" i="6936"/>
  <c r="L45" i="6936"/>
  <c r="AM14" i="6936"/>
  <c r="AN14" i="6936" s="1"/>
  <c r="AO14" i="6936" s="1"/>
  <c r="Z10" i="6936"/>
  <c r="Z8" i="6936"/>
  <c r="Y8" i="6936"/>
  <c r="F15" i="6939"/>
  <c r="AM7" i="6936"/>
  <c r="AN7" i="6936" s="1"/>
  <c r="AO7" i="6936" s="1"/>
  <c r="Z6" i="6936"/>
  <c r="AM6" i="6936"/>
  <c r="AN6" i="6936" s="1"/>
  <c r="AO6" i="6936" s="1"/>
  <c r="AM5" i="6936"/>
  <c r="AN5" i="6936" s="1"/>
  <c r="AO5" i="6936" s="1"/>
  <c r="Z4" i="6936"/>
  <c r="Y4" i="6936"/>
  <c r="AJ36" i="6936"/>
  <c r="AA33" i="6942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J30" i="6942"/>
  <c r="AM30" i="6942"/>
  <c r="AN30" i="6942" s="1"/>
  <c r="AO30" i="6942" s="1"/>
  <c r="AA29" i="6942"/>
  <c r="AJ29" i="6942"/>
  <c r="AM29" i="6942"/>
  <c r="AN29" i="6942" s="1"/>
  <c r="AO29" i="6942" s="1"/>
  <c r="AJ28" i="6942"/>
  <c r="AM28" i="6942"/>
  <c r="AN28" i="6942" s="1"/>
  <c r="AO28" i="6942" s="1"/>
  <c r="AM27" i="6942"/>
  <c r="AN27" i="6942" s="1"/>
  <c r="AO27" i="6942" s="1"/>
  <c r="Z26" i="6942"/>
  <c r="Y26" i="6942"/>
  <c r="AA25" i="6942"/>
  <c r="AJ25" i="6942"/>
  <c r="AM25" i="6942"/>
  <c r="AN25" i="6942" s="1"/>
  <c r="AO25" i="6942" s="1"/>
  <c r="AJ24" i="6942"/>
  <c r="AM23" i="6942"/>
  <c r="AN23" i="6942" s="1"/>
  <c r="AO23" i="6942" s="1"/>
  <c r="AM24" i="6942"/>
  <c r="AN24" i="6942" s="1"/>
  <c r="AO24" i="6942" s="1"/>
  <c r="AM22" i="6942"/>
  <c r="AN22" i="6942" s="1"/>
  <c r="AO22" i="6942" s="1"/>
  <c r="W21" i="6942"/>
  <c r="AM21" i="6942"/>
  <c r="AN21" i="6942" s="1"/>
  <c r="AO21" i="6942" s="1"/>
  <c r="AJ20" i="6942"/>
  <c r="AM20" i="6942"/>
  <c r="AN20" i="6942" s="1"/>
  <c r="AO20" i="6942" s="1"/>
  <c r="AM19" i="6942"/>
  <c r="AN19" i="6942" s="1"/>
  <c r="AO19" i="6942" s="1"/>
  <c r="Z19" i="6942"/>
  <c r="AA18" i="6942"/>
  <c r="Z18" i="6942"/>
  <c r="AM18" i="6942"/>
  <c r="AN18" i="6942" s="1"/>
  <c r="AO18" i="6942" s="1"/>
  <c r="AM17" i="6942"/>
  <c r="AN17" i="6942" s="1"/>
  <c r="AO17" i="6942" s="1"/>
  <c r="AA16" i="6942"/>
  <c r="AJ16" i="6942"/>
  <c r="AM16" i="6942"/>
  <c r="AN16" i="6942" s="1"/>
  <c r="AO16" i="6942" s="1"/>
  <c r="AJ15" i="6942"/>
  <c r="AM15" i="6942"/>
  <c r="AN15" i="6942" s="1"/>
  <c r="AO15" i="6942" s="1"/>
  <c r="Y14" i="6942"/>
  <c r="AJ14" i="6942"/>
  <c r="AM13" i="6942"/>
  <c r="AN13" i="6942" s="1"/>
  <c r="AO13" i="6942" s="1"/>
  <c r="AM14" i="6942"/>
  <c r="AN14" i="6942" s="1"/>
  <c r="AO14" i="6942" s="1"/>
  <c r="Y12" i="6942"/>
  <c r="F19" i="6943"/>
  <c r="AJ12" i="6942"/>
  <c r="AM12" i="6942"/>
  <c r="AN12" i="6942" s="1"/>
  <c r="AO12" i="6942" s="1"/>
  <c r="AM11" i="6942"/>
  <c r="AN11" i="6942" s="1"/>
  <c r="AO11" i="6942" s="1"/>
  <c r="F17" i="6943"/>
  <c r="Z10" i="6942"/>
  <c r="AJ10" i="6942"/>
  <c r="AM10" i="6942"/>
  <c r="AN10" i="6942" s="1"/>
  <c r="AO10" i="6942" s="1"/>
  <c r="AJ9" i="6942"/>
  <c r="AM9" i="6942"/>
  <c r="AN9" i="6942" s="1"/>
  <c r="AO9" i="6942" s="1"/>
  <c r="AA8" i="6942"/>
  <c r="AJ8" i="6942"/>
  <c r="AM7" i="6942"/>
  <c r="AN7" i="6942" s="1"/>
  <c r="AO7" i="6942" s="1"/>
  <c r="AM8" i="6942"/>
  <c r="AN8" i="6942" s="1"/>
  <c r="AO8" i="6942" s="1"/>
  <c r="Y6" i="6942"/>
  <c r="AJ6" i="6942"/>
  <c r="AM6" i="6942"/>
  <c r="AN6" i="6942" s="1"/>
  <c r="AO6" i="6942" s="1"/>
  <c r="AJ5" i="6942"/>
  <c r="AM5" i="6942"/>
  <c r="AN5" i="6942" s="1"/>
  <c r="AO5" i="6942" s="1"/>
  <c r="M44" i="6942"/>
  <c r="AJ4" i="6942"/>
  <c r="AM4" i="6942"/>
  <c r="AN4" i="6942" s="1"/>
  <c r="AO4" i="6942" s="1"/>
  <c r="L45" i="6942"/>
  <c r="AJ3" i="6942"/>
  <c r="AJ36" i="6942" s="1"/>
  <c r="AM3" i="6942"/>
  <c r="AN3" i="6942" s="1"/>
  <c r="Y33" i="6937"/>
  <c r="F39" i="6940"/>
  <c r="Y32" i="6935"/>
  <c r="F39" i="6938"/>
  <c r="Y31" i="6935"/>
  <c r="Y31" i="6936"/>
  <c r="T30" i="6936"/>
  <c r="AA30" i="6936" s="1"/>
  <c r="Y30" i="6936"/>
  <c r="F37" i="6938"/>
  <c r="AA30" i="6937"/>
  <c r="F36" i="6940"/>
  <c r="T28" i="6942"/>
  <c r="AA28" i="6942" s="1"/>
  <c r="Y28" i="6942"/>
  <c r="Y28" i="6935"/>
  <c r="F35" i="6940"/>
  <c r="Z28" i="6935"/>
  <c r="T27" i="6942"/>
  <c r="AA27" i="6942" s="1"/>
  <c r="Y27" i="6942"/>
  <c r="Y27" i="6936"/>
  <c r="Z27" i="6942"/>
  <c r="F33" i="6938"/>
  <c r="F33" i="6940"/>
  <c r="S36" i="6936"/>
  <c r="T25" i="6935"/>
  <c r="AA25" i="6935" s="1"/>
  <c r="Y25" i="6935"/>
  <c r="T25" i="6937"/>
  <c r="AA25" i="6937" s="1"/>
  <c r="Y25" i="6937"/>
  <c r="AA25" i="6936"/>
  <c r="F31" i="6940"/>
  <c r="T24" i="6937"/>
  <c r="F31" i="6938"/>
  <c r="AA24" i="6937"/>
  <c r="Y23" i="6936"/>
  <c r="T21" i="6935"/>
  <c r="AA21" i="6935" s="1"/>
  <c r="Y21" i="6935"/>
  <c r="Z21" i="6935"/>
  <c r="R21" i="6937"/>
  <c r="F27" i="6943"/>
  <c r="Y19" i="6942"/>
  <c r="Y18" i="6942"/>
  <c r="T17" i="6935"/>
  <c r="Y17" i="6935"/>
  <c r="R17" i="6937"/>
  <c r="F24" i="6938"/>
  <c r="F24" i="6939"/>
  <c r="T16" i="6935"/>
  <c r="Y16" i="6935"/>
  <c r="AA16" i="6935"/>
  <c r="Z16" i="6937"/>
  <c r="T14" i="6935"/>
  <c r="AA14" i="6935" s="1"/>
  <c r="Y14" i="6935"/>
  <c r="T14" i="6942"/>
  <c r="AA14" i="6942" s="1"/>
  <c r="Z14" i="6942"/>
  <c r="F21" i="6943"/>
  <c r="F20" i="6940"/>
  <c r="F19" i="6940"/>
  <c r="F19" i="6939"/>
  <c r="Y11" i="6936"/>
  <c r="F18" i="6939"/>
  <c r="Z10" i="6935"/>
  <c r="R10" i="6942"/>
  <c r="Y9" i="6937"/>
  <c r="T9" i="6937"/>
  <c r="AA9" i="6937" s="1"/>
  <c r="T9" i="6942"/>
  <c r="AA9" i="6942" s="1"/>
  <c r="R9" i="6935"/>
  <c r="Z9" i="6937"/>
  <c r="AA8" i="6937"/>
  <c r="Y7" i="6936"/>
  <c r="Y7" i="6942"/>
  <c r="D41" i="6940"/>
  <c r="S36" i="6942"/>
  <c r="Y6" i="6935"/>
  <c r="Z6" i="6942"/>
  <c r="F13" i="6943"/>
  <c r="AA6" i="6942"/>
  <c r="F12" i="6940"/>
  <c r="F11" i="6940"/>
  <c r="R4" i="6937"/>
  <c r="R36" i="6937" s="1"/>
  <c r="S36" i="6935"/>
  <c r="T3" i="6937"/>
  <c r="AA3" i="6937" s="1"/>
  <c r="B10" i="6943"/>
  <c r="C10" i="6943" s="1"/>
  <c r="B10" i="6939"/>
  <c r="C10" i="6939" s="1"/>
  <c r="AO3" i="6935"/>
  <c r="AN36" i="6935"/>
  <c r="AN37" i="6935" s="1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D41" i="6939"/>
  <c r="H41" i="6939" s="1"/>
  <c r="F19" i="6938"/>
  <c r="E41" i="6938"/>
  <c r="F14" i="6940"/>
  <c r="K10" i="6940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K10" i="6939"/>
  <c r="AA23" i="6942"/>
  <c r="AA5" i="6942"/>
  <c r="AA19" i="6936"/>
  <c r="AA31" i="6937"/>
  <c r="F10" i="6940"/>
  <c r="E41" i="6940"/>
  <c r="F10" i="6943"/>
  <c r="E41" i="6943"/>
  <c r="K10" i="6943"/>
  <c r="Z11" i="6942"/>
  <c r="V36" i="6942"/>
  <c r="V36" i="6936"/>
  <c r="W14" i="6937"/>
  <c r="AA14" i="6937" s="1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AA13" i="6935"/>
  <c r="F11" i="6938"/>
  <c r="K10" i="6938"/>
  <c r="Z32" i="6942"/>
  <c r="W32" i="6942"/>
  <c r="AA32" i="6942" s="1"/>
  <c r="AA24" i="6936"/>
  <c r="V36" i="6937"/>
  <c r="Z27" i="6937"/>
  <c r="W27" i="6937"/>
  <c r="AA27" i="6937" s="1"/>
  <c r="F13" i="6938"/>
  <c r="D41" i="6938"/>
  <c r="W16" i="6937"/>
  <c r="AA16" i="6937" s="1"/>
  <c r="Y16" i="6937"/>
  <c r="AA31" i="6935"/>
  <c r="AA17" i="6935"/>
  <c r="F39" i="6943"/>
  <c r="F36" i="6938"/>
  <c r="F35" i="6943"/>
  <c r="F32" i="6938"/>
  <c r="F31" i="6943"/>
  <c r="F28" i="6939"/>
  <c r="F27" i="6938"/>
  <c r="F27" i="6939"/>
  <c r="F26" i="6943"/>
  <c r="F25" i="6943"/>
  <c r="F21" i="6940"/>
  <c r="F13" i="6940"/>
  <c r="F10" i="6938"/>
  <c r="Z16" i="6942"/>
  <c r="AA4" i="6936"/>
  <c r="AA8" i="6935"/>
  <c r="AA8" i="6936"/>
  <c r="Z25" i="6935"/>
  <c r="AA15" i="6936"/>
  <c r="AA11" i="6936"/>
  <c r="AA7" i="6936"/>
  <c r="AA33" i="6935"/>
  <c r="AA29" i="6935"/>
  <c r="AA15" i="6935"/>
  <c r="F38" i="6938"/>
  <c r="F37" i="6943"/>
  <c r="F34" i="6938"/>
  <c r="F33" i="6943"/>
  <c r="F30" i="6938"/>
  <c r="F29" i="6943"/>
  <c r="F28" i="6940"/>
  <c r="F27" i="6940"/>
  <c r="F26" i="6939"/>
  <c r="F25" i="6938"/>
  <c r="F25" i="6939"/>
  <c r="F16" i="6938"/>
  <c r="F11" i="6943"/>
  <c r="AA16" i="6936"/>
  <c r="AA6" i="6937"/>
  <c r="AA22" i="6937"/>
  <c r="Z24" i="6935"/>
  <c r="Z20" i="6935"/>
  <c r="Z7" i="6936"/>
  <c r="Z15" i="6936"/>
  <c r="Z23" i="6936"/>
  <c r="Z12" i="6942"/>
  <c r="Z20" i="6942"/>
  <c r="Z28" i="6942"/>
  <c r="F40" i="6939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D41" i="6943"/>
  <c r="E41" i="6939"/>
  <c r="F40" i="6943"/>
  <c r="Y13" i="6942"/>
  <c r="Y33" i="6942"/>
  <c r="Y11" i="6942"/>
  <c r="Y31" i="6942"/>
  <c r="R36" i="6942"/>
  <c r="Y27" i="6937"/>
  <c r="K24" i="6938"/>
  <c r="F38" i="6939"/>
  <c r="F38" i="6943"/>
  <c r="F36" i="6939"/>
  <c r="F36" i="6943"/>
  <c r="F34" i="6939"/>
  <c r="F34" i="6943"/>
  <c r="F32" i="6939"/>
  <c r="F32" i="6943"/>
  <c r="F30" i="6939"/>
  <c r="F30" i="6943"/>
  <c r="F28" i="6938"/>
  <c r="F28" i="6943"/>
  <c r="F26" i="6938"/>
  <c r="F25" i="6940"/>
  <c r="F24" i="6940"/>
  <c r="F23" i="6940"/>
  <c r="F22" i="6939"/>
  <c r="F22" i="6943"/>
  <c r="F20" i="6938"/>
  <c r="F20" i="6943"/>
  <c r="F18" i="6938"/>
  <c r="F17" i="6940"/>
  <c r="F16" i="6939"/>
  <c r="F15" i="6940"/>
  <c r="F14" i="6939"/>
  <c r="F14" i="6943"/>
  <c r="F12" i="6938"/>
  <c r="F12" i="6943"/>
  <c r="F10" i="6939"/>
  <c r="AA7" i="6942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K24" i="6939"/>
  <c r="K24" i="6943"/>
  <c r="Z12" i="6935"/>
  <c r="R18" i="6935"/>
  <c r="R20" i="6935"/>
  <c r="R22" i="6935"/>
  <c r="R24" i="6935"/>
  <c r="Z26" i="6935"/>
  <c r="K25" i="6940" l="1"/>
  <c r="Z36" i="6937"/>
  <c r="AN36" i="6937"/>
  <c r="AN37" i="6937" s="1"/>
  <c r="AN36" i="6936"/>
  <c r="AN37" i="6936" s="1"/>
  <c r="AN36" i="6942"/>
  <c r="AN37" i="6942" s="1"/>
  <c r="AO3" i="6942"/>
  <c r="Y36" i="6936"/>
  <c r="T21" i="6937"/>
  <c r="AA21" i="6937" s="1"/>
  <c r="Y21" i="6937"/>
  <c r="K25" i="6943"/>
  <c r="F41" i="6939"/>
  <c r="K25" i="6939"/>
  <c r="K25" i="6938"/>
  <c r="Y17" i="6937"/>
  <c r="T17" i="6937"/>
  <c r="AA17" i="6937" s="1"/>
  <c r="Z36" i="6936"/>
  <c r="F41" i="6940"/>
  <c r="G41" i="6940" s="1"/>
  <c r="AA36" i="6936"/>
  <c r="T36" i="6936"/>
  <c r="Z36" i="6942"/>
  <c r="T10" i="6942"/>
  <c r="Y10" i="6942"/>
  <c r="T9" i="6935"/>
  <c r="AA9" i="6935" s="1"/>
  <c r="Y9" i="6935"/>
  <c r="Y36" i="6942"/>
  <c r="F41" i="6943"/>
  <c r="F41" i="6938"/>
  <c r="B11" i="6943"/>
  <c r="C11" i="6943" s="1"/>
  <c r="B11" i="6940"/>
  <c r="C11" i="6940" s="1"/>
  <c r="B11" i="6939"/>
  <c r="C11" i="6939" s="1"/>
  <c r="B11" i="6938"/>
  <c r="C11" i="6938" s="1"/>
  <c r="W36" i="6942"/>
  <c r="AA11" i="6937"/>
  <c r="W36" i="6937"/>
  <c r="K11" i="6939"/>
  <c r="K11" i="6943"/>
  <c r="K11" i="6938"/>
  <c r="K11" i="6940"/>
  <c r="T24" i="6935"/>
  <c r="AA24" i="6935" s="1"/>
  <c r="Y24" i="6935"/>
  <c r="T20" i="6935"/>
  <c r="AA20" i="6935" s="1"/>
  <c r="Y20" i="6935"/>
  <c r="T36" i="6937"/>
  <c r="AA4" i="6937"/>
  <c r="Z36" i="6935"/>
  <c r="T22" i="6935"/>
  <c r="AA22" i="6935" s="1"/>
  <c r="Y22" i="6935"/>
  <c r="T18" i="6935"/>
  <c r="Y18" i="6935"/>
  <c r="R36" i="6935"/>
  <c r="Y36" i="6937"/>
  <c r="AA36" i="6937" l="1"/>
  <c r="AA10" i="6942"/>
  <c r="AA36" i="6942" s="1"/>
  <c r="T36" i="6942"/>
  <c r="B12" i="6939"/>
  <c r="C12" i="6939" s="1"/>
  <c r="B12" i="6943"/>
  <c r="C12" i="6943" s="1"/>
  <c r="B12" i="6938"/>
  <c r="C12" i="6938" s="1"/>
  <c r="B12" i="6940"/>
  <c r="C12" i="6940" s="1"/>
  <c r="Y36" i="6935"/>
  <c r="AA18" i="6935"/>
  <c r="AA36" i="6935" s="1"/>
  <c r="T36" i="6935"/>
  <c r="B13" i="6939" l="1"/>
  <c r="C13" i="6939" s="1"/>
  <c r="B13" i="6938"/>
  <c r="C13" i="6938" s="1"/>
  <c r="B13" i="6943"/>
  <c r="C13" i="6943" s="1"/>
  <c r="B13" i="6940"/>
  <c r="C13" i="6940" s="1"/>
  <c r="B14" i="6938" l="1"/>
  <c r="C14" i="6938" s="1"/>
  <c r="B14" i="6939"/>
  <c r="C14" i="6939" s="1"/>
  <c r="B14" i="6940"/>
  <c r="C14" i="6940" s="1"/>
  <c r="B14" i="6943"/>
  <c r="C14" i="6943" s="1"/>
  <c r="B15" i="6938" l="1"/>
  <c r="C15" i="6938" s="1"/>
  <c r="B15" i="6943"/>
  <c r="C15" i="6943" s="1"/>
  <c r="B15" i="6939"/>
  <c r="C15" i="6939" s="1"/>
  <c r="B15" i="6940"/>
  <c r="C15" i="6940" s="1"/>
  <c r="B16" i="6938" l="1"/>
  <c r="C16" i="6938" s="1"/>
  <c r="B16" i="6943"/>
  <c r="C16" i="6943" s="1"/>
  <c r="B16" i="6939"/>
  <c r="C16" i="6939" s="1"/>
  <c r="B16" i="6940"/>
  <c r="C16" i="6940" s="1"/>
  <c r="B17" i="6939" l="1"/>
  <c r="C17" i="6939" s="1"/>
  <c r="B17" i="6943"/>
  <c r="C17" i="6943" s="1"/>
  <c r="B17" i="6938"/>
  <c r="C17" i="6938" s="1"/>
  <c r="B17" i="6940"/>
  <c r="C17" i="6940" s="1"/>
  <c r="B18" i="6939" l="1"/>
  <c r="C18" i="6939" s="1"/>
  <c r="B18" i="6943"/>
  <c r="C18" i="6943" s="1"/>
  <c r="B18" i="6940"/>
  <c r="C18" i="6940" s="1"/>
  <c r="B18" i="6938"/>
  <c r="C18" i="6938" s="1"/>
  <c r="B19" i="6938" l="1"/>
  <c r="C19" i="6938" s="1"/>
  <c r="B19" i="6939"/>
  <c r="C19" i="6939" s="1"/>
  <c r="B19" i="6943"/>
  <c r="C19" i="6943" s="1"/>
  <c r="B19" i="6940"/>
  <c r="C19" i="6940" s="1"/>
  <c r="B20" i="6939" l="1"/>
  <c r="C20" i="6939" s="1"/>
  <c r="B20" i="6940"/>
  <c r="C20" i="6940" s="1"/>
  <c r="B20" i="6943"/>
  <c r="C20" i="6943" s="1"/>
  <c r="B20" i="6938"/>
  <c r="C20" i="6938" s="1"/>
  <c r="B21" i="6940" l="1"/>
  <c r="C21" i="6940" s="1"/>
  <c r="B21" i="6939"/>
  <c r="C21" i="6939" s="1"/>
  <c r="B21" i="6943"/>
  <c r="C21" i="6943" s="1"/>
  <c r="B21" i="6938"/>
  <c r="C21" i="6938" s="1"/>
  <c r="B22" i="6940" l="1"/>
  <c r="C22" i="6940" s="1"/>
  <c r="B22" i="6939"/>
  <c r="C22" i="6939" s="1"/>
  <c r="B22" i="6943"/>
  <c r="C22" i="6943" s="1"/>
  <c r="B22" i="6938"/>
  <c r="C22" i="6938" s="1"/>
  <c r="B23" i="6940" l="1"/>
  <c r="C23" i="6940" s="1"/>
  <c r="B23" i="6939"/>
  <c r="C23" i="6939" s="1"/>
  <c r="B23" i="6943"/>
  <c r="C23" i="6943" s="1"/>
  <c r="B23" i="6938"/>
  <c r="C23" i="6938" s="1"/>
  <c r="B24" i="6940" l="1"/>
  <c r="C24" i="6940" s="1"/>
  <c r="B24" i="6939"/>
  <c r="C24" i="6939" s="1"/>
  <c r="B24" i="6943"/>
  <c r="C24" i="6943" s="1"/>
  <c r="B24" i="6938"/>
  <c r="C24" i="6938" s="1"/>
  <c r="B25" i="6940" l="1"/>
  <c r="C25" i="6940" s="1"/>
  <c r="B25" i="6939"/>
  <c r="C25" i="6939" s="1"/>
  <c r="B25" i="6943"/>
  <c r="C25" i="6943" s="1"/>
  <c r="B25" i="6938"/>
  <c r="C25" i="6938" s="1"/>
  <c r="B26" i="6940" l="1"/>
  <c r="C26" i="6940" s="1"/>
  <c r="B26" i="6939"/>
  <c r="C26" i="6939" s="1"/>
  <c r="B26" i="6943"/>
  <c r="C26" i="6943" s="1"/>
  <c r="B26" i="6938"/>
  <c r="C26" i="6938" s="1"/>
  <c r="B27" i="6940" l="1"/>
  <c r="C27" i="6940" s="1"/>
  <c r="B27" i="6939"/>
  <c r="C27" i="6939" s="1"/>
  <c r="B27" i="6943"/>
  <c r="C27" i="6943" s="1"/>
  <c r="B27" i="6938"/>
  <c r="C27" i="6938" s="1"/>
  <c r="B28" i="6940" l="1"/>
  <c r="C28" i="6940" s="1"/>
  <c r="B28" i="6939"/>
  <c r="C28" i="6939" s="1"/>
  <c r="B28" i="6943"/>
  <c r="C28" i="6943" s="1"/>
  <c r="B28" i="6938"/>
  <c r="C28" i="6938" s="1"/>
  <c r="B29" i="6939" l="1"/>
  <c r="C29" i="6939" s="1"/>
  <c r="B29" i="6943"/>
  <c r="C29" i="6943" s="1"/>
  <c r="B29" i="6940"/>
  <c r="C29" i="6940" s="1"/>
  <c r="B29" i="6938"/>
  <c r="C29" i="6938" s="1"/>
  <c r="B30" i="6940" l="1"/>
  <c r="C30" i="6940" s="1"/>
  <c r="B30" i="6939"/>
  <c r="C30" i="6939" s="1"/>
  <c r="B30" i="6943"/>
  <c r="C30" i="6943" s="1"/>
  <c r="B30" i="6938"/>
  <c r="C30" i="6938" s="1"/>
  <c r="B31" i="6939" l="1"/>
  <c r="C31" i="6939" s="1"/>
  <c r="B31" i="6943"/>
  <c r="C31" i="6943" s="1"/>
  <c r="B31" i="6940"/>
  <c r="C31" i="6940" s="1"/>
  <c r="B31" i="6938"/>
  <c r="C31" i="6938" s="1"/>
  <c r="B32" i="6940" l="1"/>
  <c r="C32" i="6940" s="1"/>
  <c r="B32" i="6939"/>
  <c r="C32" i="6939" s="1"/>
  <c r="B32" i="6943"/>
  <c r="C32" i="6943" s="1"/>
  <c r="B32" i="6938"/>
  <c r="C32" i="6938" s="1"/>
  <c r="B33" i="6939" l="1"/>
  <c r="C33" i="6939" s="1"/>
  <c r="B33" i="6943"/>
  <c r="C33" i="6943" s="1"/>
  <c r="B33" i="6940"/>
  <c r="C33" i="6940" s="1"/>
  <c r="B33" i="6938"/>
  <c r="C33" i="6938" s="1"/>
  <c r="B34" i="6940" l="1"/>
  <c r="C34" i="6940" s="1"/>
  <c r="B34" i="6939"/>
  <c r="C34" i="6939" s="1"/>
  <c r="B34" i="6943"/>
  <c r="C34" i="6943" s="1"/>
  <c r="B34" i="6938"/>
  <c r="C34" i="6938" s="1"/>
  <c r="B35" i="6938" l="1"/>
  <c r="C35" i="6938" s="1"/>
  <c r="B35" i="6943"/>
  <c r="C35" i="6943" s="1"/>
  <c r="B35" i="6940"/>
  <c r="C35" i="6940" s="1"/>
  <c r="B35" i="6939"/>
  <c r="C35" i="6939" s="1"/>
  <c r="B36" i="6940" l="1"/>
  <c r="C36" i="6940" s="1"/>
  <c r="B36" i="6939"/>
  <c r="C36" i="6939" s="1"/>
  <c r="B36" i="6943"/>
  <c r="C36" i="6943" s="1"/>
  <c r="B36" i="6938"/>
  <c r="C36" i="6938" s="1"/>
  <c r="B37" i="6940" l="1"/>
  <c r="C37" i="6940" s="1"/>
  <c r="B37" i="6938"/>
  <c r="C37" i="6938" s="1"/>
  <c r="B37" i="6943"/>
  <c r="C37" i="6943" s="1"/>
  <c r="B37" i="6939"/>
  <c r="C37" i="6939" s="1"/>
  <c r="B38" i="6939" l="1"/>
  <c r="C38" i="6939" s="1"/>
  <c r="B38" i="6943"/>
  <c r="C38" i="6943" s="1"/>
  <c r="B38" i="6940"/>
  <c r="C38" i="6940" s="1"/>
  <c r="B38" i="6938"/>
  <c r="C38" i="6938" s="1"/>
  <c r="B39" i="6943" l="1"/>
  <c r="C39" i="6943" s="1"/>
  <c r="B39" i="6940"/>
  <c r="C39" i="6940" s="1"/>
  <c r="B39" i="6938"/>
  <c r="C39" i="6938" s="1"/>
  <c r="B39" i="6939"/>
  <c r="C39" i="6939" s="1"/>
  <c r="B40" i="6943" l="1"/>
  <c r="C40" i="6943" s="1"/>
  <c r="B40" i="6939"/>
  <c r="C40" i="6939" s="1"/>
  <c r="B40" i="6940"/>
  <c r="C40" i="6940" s="1"/>
  <c r="B40" i="6938"/>
  <c r="C40" i="6938" s="1"/>
</calcChain>
</file>

<file path=xl/sharedStrings.xml><?xml version="1.0" encoding="utf-8"?>
<sst xmlns="http://schemas.openxmlformats.org/spreadsheetml/2006/main" count="380" uniqueCount="86">
  <si>
    <t>IGASAMEX BAJIO, S. DE R.L. DE C.V.</t>
  </si>
  <si>
    <t>BOSQUES DE ALISOS 47-A  5O PISO, COL. BOSQUES DE LAS LOMAS</t>
  </si>
  <si>
    <t>C.P. 05120, MEXICO, D.F.</t>
  </si>
  <si>
    <t>Día</t>
  </si>
  <si>
    <t>Total</t>
  </si>
  <si>
    <t xml:space="preserve">Energía Promedio Pemex </t>
  </si>
  <si>
    <t xml:space="preserve"> (m3)</t>
  </si>
  <si>
    <t>Programa de Mantenimiento:</t>
  </si>
  <si>
    <t>-Indicar los días calendario _________  __________  ________  _________  _________  __________</t>
  </si>
  <si>
    <t>-Indicar si retrasa o adelanta días prog. para mtto. de acuerdo a programa anual</t>
  </si>
  <si>
    <t>________________________________________________________________________________</t>
  </si>
  <si>
    <t xml:space="preserve">(1).- </t>
  </si>
  <si>
    <t>En caso de interrumpir su consumo deberá comunicarlo al Vendedor con 48 hrs. de anticipación</t>
  </si>
  <si>
    <t>Expresar La Nominación en Gicalorías</t>
  </si>
  <si>
    <t>(GJoul/m3)</t>
  </si>
  <si>
    <t>Gjoul</t>
  </si>
  <si>
    <t>Avícola Medido</t>
  </si>
  <si>
    <t>Maseca Medido</t>
  </si>
  <si>
    <t>Barcel Medido</t>
  </si>
  <si>
    <t>Consumo Quincena 1</t>
  </si>
  <si>
    <t>m3</t>
  </si>
  <si>
    <t>Consumo Quincena 2</t>
  </si>
  <si>
    <t>Rotoplas Medido</t>
  </si>
  <si>
    <t>días</t>
  </si>
  <si>
    <t>GJoul</t>
  </si>
  <si>
    <t>Estación  3003-02, AVÍCOLA</t>
  </si>
  <si>
    <t>Estación  3003-03, HARINERA DE YUCATÁN</t>
  </si>
  <si>
    <t>Estación  3003-04, BARCEL</t>
  </si>
  <si>
    <t>Estación  3003-05, ROTOPLAS</t>
  </si>
  <si>
    <t xml:space="preserve">CALCULO DE ENERGÍA CONSUMIDA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</si>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</sst>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5" formatCode="_(* #,##0.00_);_(* \(#,##0.00\);_(* &quot;-&quot;??_);_(@_)"/>
    <numFmt numFmtId="170" formatCode="#,##0.000000"/>
    <numFmt numFmtId="171" formatCode="#,##0.000"/>
    <numFmt numFmtId="172" formatCode="#,##0.0000"/>
    <numFmt numFmtId="180" formatCode="dd"/>
    <numFmt numFmtId="181" formatCode="[$-80A]ddd"/>
    <numFmt numFmtId="182" formatCode="_(* #,##0_);_(* \(#,##0\);_(* &quot;-&quot;??_);_(@_)"/>
    <numFmt numFmtId="183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0"/>
      <name val="Symbol"/>
      <family val="1"/>
      <charset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171" fontId="1" fillId="0" borderId="5" xfId="3" applyNumberFormat="1" applyBorder="1"/>
    <xf numFmtId="0" fontId="1" fillId="0" borderId="0" xfId="3"/>
    <xf numFmtId="171" fontId="1" fillId="0" borderId="0" xfId="3" applyNumberFormat="1"/>
    <xf numFmtId="171" fontId="4" fillId="0" borderId="5" xfId="3" applyNumberFormat="1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171" fontId="9" fillId="0" borderId="5" xfId="3" applyNumberFormat="1" applyFont="1" applyBorder="1"/>
    <xf numFmtId="171" fontId="2" fillId="0" borderId="5" xfId="3" applyNumberFormat="1" applyFont="1" applyBorder="1"/>
    <xf numFmtId="0" fontId="10" fillId="0" borderId="0" xfId="3" applyFont="1"/>
    <xf numFmtId="0" fontId="1" fillId="0" borderId="4" xfId="3" applyBorder="1"/>
    <xf numFmtId="171" fontId="1" fillId="0" borderId="0" xfId="3" applyNumberFormat="1" applyBorder="1"/>
    <xf numFmtId="0" fontId="11" fillId="0" borderId="0" xfId="3" applyFont="1"/>
    <xf numFmtId="0" fontId="1" fillId="0" borderId="10" xfId="3" applyBorder="1"/>
    <xf numFmtId="171" fontId="11" fillId="0" borderId="0" xfId="3" applyNumberFormat="1" applyFont="1"/>
    <xf numFmtId="0" fontId="12" fillId="0" borderId="0" xfId="3" applyFont="1"/>
    <xf numFmtId="0" fontId="0" fillId="0" borderId="0" xfId="0" applyFill="1"/>
    <xf numFmtId="0" fontId="1" fillId="0" borderId="0" xfId="3" applyFont="1"/>
    <xf numFmtId="10" fontId="1" fillId="0" borderId="0" xfId="3" applyNumberFormat="1"/>
    <xf numFmtId="165" fontId="1" fillId="0" borderId="0" xfId="1"/>
    <xf numFmtId="171" fontId="1" fillId="0" borderId="0" xfId="3" applyNumberFormat="1" applyFont="1"/>
    <xf numFmtId="10" fontId="1" fillId="0" borderId="0" xfId="3" applyNumberFormat="1" applyFont="1"/>
    <xf numFmtId="172" fontId="9" fillId="0" borderId="5" xfId="3" applyNumberFormat="1" applyFont="1" applyBorder="1"/>
    <xf numFmtId="172" fontId="7" fillId="0" borderId="5" xfId="3" applyNumberFormat="1" applyFont="1" applyBorder="1"/>
    <xf numFmtId="170" fontId="6" fillId="0" borderId="0" xfId="0" applyNumberFormat="1" applyFont="1" applyFill="1" applyAlignment="1"/>
    <xf numFmtId="170" fontId="14" fillId="0" borderId="0" xfId="0" applyNumberFormat="1" applyFont="1" applyFill="1" applyAlignment="1"/>
    <xf numFmtId="170" fontId="15" fillId="0" borderId="0" xfId="0" applyNumberFormat="1" applyFont="1" applyFill="1" applyAlignment="1"/>
    <xf numFmtId="0" fontId="3" fillId="0" borderId="0" xfId="0" applyFont="1" applyFill="1" applyAlignment="1"/>
    <xf numFmtId="180" fontId="1" fillId="0" borderId="5" xfId="2" applyNumberFormat="1" applyFill="1" applyBorder="1"/>
    <xf numFmtId="180" fontId="1" fillId="0" borderId="6" xfId="2" applyNumberFormat="1" applyFill="1" applyBorder="1"/>
    <xf numFmtId="181" fontId="9" fillId="0" borderId="5" xfId="3" applyNumberFormat="1" applyFont="1" applyFill="1" applyBorder="1"/>
    <xf numFmtId="171" fontId="1" fillId="0" borderId="5" xfId="3" applyNumberFormat="1" applyBorder="1" applyAlignment="1">
      <alignment horizontal="center" wrapText="1"/>
    </xf>
    <xf numFmtId="171" fontId="1" fillId="0" borderId="5" xfId="3" applyNumberFormat="1" applyBorder="1" applyAlignment="1">
      <alignment horizontal="center" vertical="center" wrapText="1"/>
    </xf>
    <xf numFmtId="0" fontId="0" fillId="4" borderId="0" xfId="0" applyFill="1"/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171" fontId="3" fillId="0" borderId="25" xfId="0" applyNumberFormat="1" applyFont="1" applyFill="1" applyBorder="1" applyAlignment="1">
      <alignment horizontal="center" vertical="center" wrapText="1"/>
    </xf>
    <xf numFmtId="171" fontId="3" fillId="0" borderId="26" xfId="0" applyNumberFormat="1" applyFont="1" applyFill="1" applyBorder="1" applyAlignment="1">
      <alignment horizontal="center" vertical="center" wrapText="1"/>
    </xf>
    <xf numFmtId="171" fontId="3" fillId="6" borderId="12" xfId="0" applyNumberFormat="1" applyFont="1" applyFill="1" applyBorder="1" applyAlignment="1">
      <alignment horizontal="center" vertical="center" wrapText="1"/>
    </xf>
    <xf numFmtId="171" fontId="3" fillId="4" borderId="27" xfId="0" applyNumberFormat="1" applyFont="1" applyFill="1" applyBorder="1" applyAlignment="1">
      <alignment horizontal="center" vertical="center" wrapText="1"/>
    </xf>
    <xf numFmtId="171" fontId="3" fillId="0" borderId="22" xfId="0" applyNumberFormat="1" applyFont="1" applyFill="1" applyBorder="1" applyAlignment="1">
      <alignment horizontal="center" vertical="center" wrapText="1"/>
    </xf>
    <xf numFmtId="171" fontId="3" fillId="0" borderId="28" xfId="0" applyNumberFormat="1" applyFont="1" applyFill="1" applyBorder="1" applyAlignment="1">
      <alignment horizontal="center" vertical="center" wrapText="1"/>
    </xf>
    <xf numFmtId="171" fontId="3" fillId="6" borderId="8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20" fontId="0" fillId="4" borderId="19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5" fontId="4" fillId="4" borderId="19" xfId="1" applyNumberFormat="1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165" fontId="4" fillId="5" borderId="30" xfId="1" applyNumberFormat="1" applyFont="1" applyFill="1" applyBorder="1" applyAlignment="1">
      <alignment horizontal="center"/>
    </xf>
    <xf numFmtId="165" fontId="18" fillId="4" borderId="0" xfId="0" applyNumberFormat="1" applyFont="1" applyFill="1"/>
    <xf numFmtId="165" fontId="4" fillId="4" borderId="17" xfId="1" applyNumberFormat="1" applyFont="1" applyFill="1" applyBorder="1"/>
    <xf numFmtId="165" fontId="4" fillId="6" borderId="30" xfId="1" applyNumberFormat="1" applyFont="1" applyFill="1" applyBorder="1"/>
    <xf numFmtId="165" fontId="4" fillId="4" borderId="0" xfId="1" applyNumberFormat="1" applyFont="1" applyFill="1"/>
    <xf numFmtId="165" fontId="4" fillId="4" borderId="20" xfId="1" applyNumberFormat="1" applyFont="1" applyFill="1" applyBorder="1"/>
    <xf numFmtId="165" fontId="4" fillId="4" borderId="6" xfId="1" applyNumberFormat="1" applyFont="1" applyFill="1" applyBorder="1"/>
    <xf numFmtId="165" fontId="4" fillId="4" borderId="3" xfId="1" applyNumberFormat="1" applyFont="1" applyFill="1" applyBorder="1"/>
    <xf numFmtId="165" fontId="4" fillId="6" borderId="31" xfId="1" applyNumberFormat="1" applyFont="1" applyFill="1" applyBorder="1"/>
    <xf numFmtId="0" fontId="0" fillId="4" borderId="13" xfId="0" applyFill="1" applyBorder="1" applyAlignment="1">
      <alignment horizontal="center"/>
    </xf>
    <xf numFmtId="20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5" fontId="4" fillId="4" borderId="5" xfId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5" fontId="4" fillId="5" borderId="32" xfId="1" applyNumberFormat="1" applyFont="1" applyFill="1" applyBorder="1" applyAlignment="1">
      <alignment horizontal="center"/>
    </xf>
    <xf numFmtId="165" fontId="4" fillId="4" borderId="13" xfId="1" applyNumberFormat="1" applyFont="1" applyFill="1" applyBorder="1"/>
    <xf numFmtId="165" fontId="4" fillId="4" borderId="7" xfId="1" applyNumberFormat="1" applyFont="1" applyFill="1" applyBorder="1"/>
    <xf numFmtId="165" fontId="4" fillId="6" borderId="32" xfId="1" applyNumberFormat="1" applyFont="1" applyFill="1" applyBorder="1"/>
    <xf numFmtId="165" fontId="4" fillId="4" borderId="33" xfId="1" applyNumberFormat="1" applyFont="1" applyFill="1" applyBorder="1"/>
    <xf numFmtId="165" fontId="4" fillId="4" borderId="5" xfId="1" applyNumberFormat="1" applyFont="1" applyFill="1" applyBorder="1"/>
    <xf numFmtId="165" fontId="16" fillId="4" borderId="13" xfId="1" applyNumberFormat="1" applyFont="1" applyFill="1" applyBorder="1"/>
    <xf numFmtId="43" fontId="0" fillId="6" borderId="32" xfId="0" applyNumberFormat="1" applyFill="1" applyBorder="1"/>
    <xf numFmtId="43" fontId="0" fillId="4" borderId="33" xfId="0" applyNumberFormat="1" applyFill="1" applyBorder="1"/>
    <xf numFmtId="165" fontId="16" fillId="4" borderId="14" xfId="1" applyNumberFormat="1" applyFont="1" applyFill="1" applyBorder="1"/>
    <xf numFmtId="165" fontId="4" fillId="4" borderId="34" xfId="1" applyNumberFormat="1" applyFont="1" applyFill="1" applyBorder="1"/>
    <xf numFmtId="165" fontId="4" fillId="6" borderId="35" xfId="1" applyNumberFormat="1" applyFont="1" applyFill="1" applyBorder="1"/>
    <xf numFmtId="43" fontId="0" fillId="6" borderId="35" xfId="0" applyNumberFormat="1" applyFill="1" applyBorder="1"/>
    <xf numFmtId="43" fontId="0" fillId="4" borderId="36" xfId="0" applyNumberFormat="1" applyFill="1" applyBorder="1"/>
    <xf numFmtId="0" fontId="0" fillId="4" borderId="14" xfId="0" applyFill="1" applyBorder="1" applyAlignment="1">
      <alignment horizontal="center"/>
    </xf>
    <xf numFmtId="20" fontId="0" fillId="4" borderId="15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5" fontId="4" fillId="4" borderId="15" xfId="1" applyNumberFormat="1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165" fontId="4" fillId="7" borderId="35" xfId="1" applyNumberFormat="1" applyFont="1" applyFill="1" applyBorder="1" applyAlignment="1">
      <alignment horizontal="center"/>
    </xf>
    <xf numFmtId="4" fontId="0" fillId="7" borderId="37" xfId="0" applyNumberFormat="1" applyFill="1" applyBorder="1"/>
    <xf numFmtId="165" fontId="4" fillId="7" borderId="38" xfId="1" applyNumberFormat="1" applyFont="1" applyFill="1" applyBorder="1"/>
    <xf numFmtId="165" fontId="4" fillId="7" borderId="39" xfId="1" applyNumberFormat="1" applyFont="1" applyFill="1" applyBorder="1"/>
    <xf numFmtId="43" fontId="0" fillId="7" borderId="39" xfId="0" applyNumberFormat="1" applyFill="1" applyBorder="1"/>
    <xf numFmtId="43" fontId="0" fillId="7" borderId="40" xfId="0" applyNumberFormat="1" applyFill="1" applyBorder="1"/>
    <xf numFmtId="165" fontId="4" fillId="7" borderId="5" xfId="1" applyNumberFormat="1" applyFont="1" applyFill="1" applyBorder="1"/>
    <xf numFmtId="165" fontId="4" fillId="7" borderId="7" xfId="1" applyNumberFormat="1" applyFont="1" applyFill="1" applyBorder="1"/>
    <xf numFmtId="165" fontId="4" fillId="7" borderId="35" xfId="1" applyNumberFormat="1" applyFont="1" applyFill="1" applyBorder="1"/>
    <xf numFmtId="0" fontId="5" fillId="4" borderId="0" xfId="0" applyFont="1" applyFill="1" applyAlignment="1">
      <alignment horizontal="right"/>
    </xf>
    <xf numFmtId="0" fontId="0" fillId="4" borderId="8" xfId="0" applyFill="1" applyBorder="1" applyAlignment="1">
      <alignment horizontal="center"/>
    </xf>
    <xf numFmtId="165" fontId="4" fillId="4" borderId="30" xfId="1" applyNumberFormat="1" applyFont="1" applyFill="1" applyBorder="1"/>
    <xf numFmtId="165" fontId="0" fillId="4" borderId="8" xfId="0" applyNumberFormat="1" applyFill="1" applyBorder="1"/>
    <xf numFmtId="165" fontId="0" fillId="6" borderId="8" xfId="0" applyNumberFormat="1" applyFill="1" applyBorder="1"/>
    <xf numFmtId="43" fontId="0" fillId="6" borderId="8" xfId="0" applyNumberFormat="1" applyFill="1" applyBorder="1"/>
    <xf numFmtId="43" fontId="0" fillId="4" borderId="11" xfId="0" applyNumberFormat="1" applyFill="1" applyBorder="1"/>
    <xf numFmtId="43" fontId="0" fillId="4" borderId="22" xfId="0" applyNumberFormat="1" applyFill="1" applyBorder="1"/>
    <xf numFmtId="43" fontId="0" fillId="4" borderId="9" xfId="0" applyNumberFormat="1" applyFill="1" applyBorder="1"/>
    <xf numFmtId="43" fontId="0" fillId="6" borderId="11" xfId="0" applyNumberFormat="1" applyFill="1" applyBorder="1"/>
    <xf numFmtId="165" fontId="4" fillId="4" borderId="32" xfId="1" applyNumberFormat="1" applyFont="1" applyFill="1" applyBorder="1"/>
    <xf numFmtId="165" fontId="4" fillId="4" borderId="35" xfId="1" applyNumberFormat="1" applyFont="1" applyFill="1" applyBorder="1"/>
    <xf numFmtId="0" fontId="0" fillId="4" borderId="41" xfId="0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19" fillId="4" borderId="0" xfId="0" applyFont="1" applyFill="1"/>
    <xf numFmtId="9" fontId="19" fillId="4" borderId="0" xfId="0" applyNumberFormat="1" applyFont="1" applyFill="1"/>
    <xf numFmtId="0" fontId="19" fillId="4" borderId="0" xfId="0" applyFont="1" applyFill="1" applyAlignment="1">
      <alignment horizontal="right"/>
    </xf>
    <xf numFmtId="165" fontId="19" fillId="4" borderId="0" xfId="1" applyNumberFormat="1" applyFont="1" applyFill="1"/>
    <xf numFmtId="0" fontId="4" fillId="4" borderId="0" xfId="0" applyFont="1" applyFill="1"/>
    <xf numFmtId="15" fontId="0" fillId="4" borderId="0" xfId="0" applyNumberFormat="1" applyFill="1"/>
    <xf numFmtId="0" fontId="20" fillId="8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0" fillId="8" borderId="0" xfId="0" applyFill="1"/>
    <xf numFmtId="171" fontId="3" fillId="3" borderId="44" xfId="0" applyNumberFormat="1" applyFont="1" applyFill="1" applyBorder="1" applyAlignment="1" applyProtection="1">
      <alignment horizontal="center" vertical="center" wrapText="1"/>
    </xf>
    <xf numFmtId="171" fontId="3" fillId="3" borderId="45" xfId="0" applyNumberFormat="1" applyFont="1" applyFill="1" applyBorder="1" applyAlignment="1" applyProtection="1">
      <alignment horizontal="center" vertical="center" wrapText="1"/>
    </xf>
    <xf numFmtId="171" fontId="3" fillId="5" borderId="44" xfId="0" applyNumberFormat="1" applyFont="1" applyFill="1" applyBorder="1" applyAlignment="1" applyProtection="1">
      <alignment horizontal="center" vertical="center" wrapText="1"/>
    </xf>
    <xf numFmtId="171" fontId="3" fillId="5" borderId="46" xfId="0" applyNumberFormat="1" applyFont="1" applyFill="1" applyBorder="1" applyAlignment="1" applyProtection="1">
      <alignment horizontal="center" vertical="center" wrapText="1"/>
    </xf>
    <xf numFmtId="171" fontId="3" fillId="3" borderId="47" xfId="0" applyNumberFormat="1" applyFont="1" applyFill="1" applyBorder="1" applyAlignment="1" applyProtection="1">
      <alignment horizontal="center" vertical="center" wrapText="1"/>
    </xf>
    <xf numFmtId="171" fontId="3" fillId="5" borderId="48" xfId="0" applyNumberFormat="1" applyFont="1" applyFill="1" applyBorder="1" applyAlignment="1" applyProtection="1">
      <alignment horizontal="center" vertical="center" wrapText="1"/>
    </xf>
    <xf numFmtId="171" fontId="3" fillId="5" borderId="49" xfId="0" applyNumberFormat="1" applyFont="1" applyFill="1" applyBorder="1" applyAlignment="1" applyProtection="1">
      <alignment horizontal="center" vertical="center" wrapText="1"/>
    </xf>
    <xf numFmtId="171" fontId="3" fillId="3" borderId="50" xfId="0" applyNumberFormat="1" applyFont="1" applyFill="1" applyBorder="1" applyAlignment="1" applyProtection="1">
      <alignment horizontal="center" vertical="center" wrapText="1"/>
    </xf>
    <xf numFmtId="0" fontId="0" fillId="3" borderId="17" xfId="0" applyNumberFormat="1" applyFont="1" applyFill="1" applyBorder="1" applyAlignment="1" applyProtection="1">
      <alignment horizontal="center"/>
    </xf>
    <xf numFmtId="0" fontId="0" fillId="3" borderId="18" xfId="0" applyNumberFormat="1" applyFont="1" applyFill="1" applyBorder="1" applyAlignment="1" applyProtection="1">
      <alignment horizontal="center"/>
    </xf>
    <xf numFmtId="182" fontId="4" fillId="5" borderId="42" xfId="0" applyNumberFormat="1" applyFont="1" applyFill="1" applyBorder="1" applyAlignment="1" applyProtection="1"/>
    <xf numFmtId="182" fontId="0" fillId="5" borderId="18" xfId="0" applyNumberFormat="1" applyFont="1" applyFill="1" applyBorder="1" applyAlignment="1" applyProtection="1"/>
    <xf numFmtId="182" fontId="4" fillId="3" borderId="51" xfId="0" applyNumberFormat="1" applyFont="1" applyFill="1" applyBorder="1" applyAlignment="1" applyProtection="1"/>
    <xf numFmtId="182" fontId="4" fillId="5" borderId="52" xfId="0" applyNumberFormat="1" applyFont="1" applyFill="1" applyBorder="1" applyAlignment="1" applyProtection="1"/>
    <xf numFmtId="183" fontId="0" fillId="5" borderId="53" xfId="0" applyNumberFormat="1" applyFont="1" applyFill="1" applyBorder="1" applyAlignment="1" applyProtection="1"/>
    <xf numFmtId="183" fontId="0" fillId="3" borderId="51" xfId="0" applyNumberFormat="1" applyFont="1" applyFill="1" applyBorder="1" applyAlignment="1" applyProtection="1"/>
    <xf numFmtId="10" fontId="0" fillId="3" borderId="51" xfId="0" applyNumberFormat="1" applyFont="1" applyFill="1" applyBorder="1" applyAlignment="1" applyProtection="1"/>
    <xf numFmtId="0" fontId="0" fillId="3" borderId="13" xfId="0" applyNumberFormat="1" applyFont="1" applyFill="1" applyBorder="1" applyAlignment="1" applyProtection="1">
      <alignment horizontal="center"/>
    </xf>
    <xf numFmtId="0" fontId="0" fillId="3" borderId="16" xfId="0" applyNumberFormat="1" applyFont="1" applyFill="1" applyBorder="1" applyAlignment="1" applyProtection="1">
      <alignment horizontal="center"/>
    </xf>
    <xf numFmtId="182" fontId="4" fillId="5" borderId="10" xfId="0" applyNumberFormat="1" applyFont="1" applyFill="1" applyBorder="1" applyAlignment="1" applyProtection="1"/>
    <xf numFmtId="182" fontId="0" fillId="5" borderId="16" xfId="0" applyNumberFormat="1" applyFont="1" applyFill="1" applyBorder="1" applyAlignment="1" applyProtection="1"/>
    <xf numFmtId="182" fontId="4" fillId="3" borderId="54" xfId="0" applyNumberFormat="1" applyFont="1" applyFill="1" applyBorder="1" applyAlignment="1" applyProtection="1"/>
    <xf numFmtId="183" fontId="0" fillId="5" borderId="55" xfId="0" applyNumberFormat="1" applyFont="1" applyFill="1" applyBorder="1" applyAlignment="1" applyProtection="1"/>
    <xf numFmtId="183" fontId="0" fillId="3" borderId="54" xfId="0" applyNumberFormat="1" applyFont="1" applyFill="1" applyBorder="1" applyAlignment="1" applyProtection="1"/>
    <xf numFmtId="10" fontId="0" fillId="3" borderId="54" xfId="0" applyNumberFormat="1" applyFont="1" applyFill="1" applyBorder="1" applyAlignment="1" applyProtection="1"/>
    <xf numFmtId="183" fontId="0" fillId="5" borderId="56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horizontal="center"/>
    </xf>
    <xf numFmtId="0" fontId="0" fillId="3" borderId="21" xfId="0" applyNumberFormat="1" applyFont="1" applyFill="1" applyBorder="1" applyAlignment="1" applyProtection="1">
      <alignment horizontal="center"/>
    </xf>
    <xf numFmtId="182" fontId="4" fillId="5" borderId="43" xfId="0" applyNumberFormat="1" applyFont="1" applyFill="1" applyBorder="1" applyAlignment="1" applyProtection="1"/>
    <xf numFmtId="182" fontId="0" fillId="5" borderId="21" xfId="0" applyNumberFormat="1" applyFont="1" applyFill="1" applyBorder="1" applyAlignment="1" applyProtection="1"/>
    <xf numFmtId="182" fontId="4" fillId="3" borderId="57" xfId="0" applyNumberFormat="1" applyFont="1" applyFill="1" applyBorder="1" applyAlignment="1" applyProtection="1"/>
    <xf numFmtId="43" fontId="0" fillId="2" borderId="58" xfId="0" applyNumberFormat="1" applyFont="1" applyFill="1" applyBorder="1" applyAlignment="1" applyProtection="1"/>
    <xf numFmtId="43" fontId="0" fillId="2" borderId="59" xfId="0" applyNumberFormat="1" applyFont="1" applyFill="1" applyBorder="1" applyAlignment="1" applyProtection="1"/>
    <xf numFmtId="0" fontId="0" fillId="2" borderId="60" xfId="0" applyNumberFormat="1" applyFont="1" applyFill="1" applyBorder="1" applyAlignment="1" applyProtection="1"/>
    <xf numFmtId="0" fontId="3" fillId="8" borderId="0" xfId="0" applyNumberFormat="1" applyFont="1" applyFill="1" applyBorder="1" applyAlignment="1" applyProtection="1">
      <alignment horizontal="right"/>
    </xf>
    <xf numFmtId="0" fontId="0" fillId="3" borderId="61" xfId="0" applyNumberFormat="1" applyFont="1" applyFill="1" applyBorder="1" applyAlignment="1" applyProtection="1">
      <alignment horizontal="center"/>
    </xf>
    <xf numFmtId="182" fontId="0" fillId="3" borderId="61" xfId="0" applyNumberFormat="1" applyFont="1" applyFill="1" applyBorder="1" applyAlignment="1" applyProtection="1"/>
    <xf numFmtId="182" fontId="17" fillId="8" borderId="0" xfId="0" applyNumberFormat="1" applyFont="1" applyFill="1" applyBorder="1" applyAlignment="1" applyProtection="1"/>
    <xf numFmtId="182" fontId="0" fillId="8" borderId="0" xfId="0" applyNumberFormat="1" applyFont="1" applyFill="1" applyBorder="1" applyAlignment="1" applyProtection="1"/>
    <xf numFmtId="0" fontId="3" fillId="8" borderId="0" xfId="0" applyNumberFormat="1" applyFont="1" applyFill="1" applyBorder="1" applyAlignment="1" applyProtection="1"/>
    <xf numFmtId="0" fontId="3" fillId="9" borderId="8" xfId="0" applyFont="1" applyFill="1" applyBorder="1" applyAlignment="1">
      <alignment horizontal="center"/>
    </xf>
    <xf numFmtId="10" fontId="4" fillId="3" borderId="61" xfId="0" applyNumberFormat="1" applyFont="1" applyFill="1" applyBorder="1" applyAlignment="1" applyProtection="1"/>
    <xf numFmtId="9" fontId="0" fillId="3" borderId="61" xfId="0" applyNumberFormat="1" applyFont="1" applyFill="1" applyBorder="1" applyAlignment="1" applyProtection="1">
      <alignment horizontal="center"/>
    </xf>
    <xf numFmtId="0" fontId="20" fillId="8" borderId="0" xfId="0" applyFont="1" applyFill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10" xfId="3" applyFont="1" applyBorder="1" applyAlignment="1">
      <alignment horizontal="center"/>
    </xf>
    <xf numFmtId="170" fontId="6" fillId="0" borderId="0" xfId="0" applyNumberFormat="1" applyFont="1" applyFill="1" applyAlignment="1">
      <alignment horizontal="center"/>
    </xf>
    <xf numFmtId="170" fontId="14" fillId="0" borderId="0" xfId="0" applyNumberFormat="1" applyFont="1" applyFill="1" applyAlignment="1">
      <alignment horizontal="center"/>
    </xf>
    <xf numFmtId="170" fontId="1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7">
    <cellStyle name="Millares" xfId="1" builtinId="3"/>
    <cellStyle name="Millares 3" xfId="5"/>
    <cellStyle name="Normal" xfId="0" builtinId="0"/>
    <cellStyle name="Normal_Cemex calculado al 30 de noviembre de 2003(1)" xfId="2"/>
    <cellStyle name="Normal_FACT CEMEX  NOVIEMBRE 2003" xfId="3"/>
    <cellStyle name="Porcentual 3" xfId="4"/>
    <cellStyle name="Porcentual 3 2" xfId="6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47625</xdr:rowOff>
        </xdr:from>
        <xdr:to>
          <xdr:col>1</xdr:col>
          <xdr:colOff>476250</xdr:colOff>
          <xdr:row>5</xdr:row>
          <xdr:rowOff>76200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57150</xdr:rowOff>
        </xdr:from>
        <xdr:to>
          <xdr:col>1</xdr:col>
          <xdr:colOff>485775</xdr:colOff>
          <xdr:row>5</xdr:row>
          <xdr:rowOff>85725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57150</xdr:rowOff>
        </xdr:from>
        <xdr:to>
          <xdr:col>1</xdr:col>
          <xdr:colOff>485775</xdr:colOff>
          <xdr:row>5</xdr:row>
          <xdr:rowOff>95250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104775</xdr:rowOff>
        </xdr:from>
        <xdr:to>
          <xdr:col>1</xdr:col>
          <xdr:colOff>495300</xdr:colOff>
          <xdr:row>5</xdr:row>
          <xdr:rowOff>123825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Relationship Id="rId4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2.doc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4" Type="http://schemas.openxmlformats.org/officeDocument/2006/relationships/image" Target="../media/image2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3.doc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Relationship Id="rId4" Type="http://schemas.openxmlformats.org/officeDocument/2006/relationships/image" Target="../media/image2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4.doc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O16" sqref="O16"/>
    </sheetView>
  </sheetViews>
  <sheetFormatPr baseColWidth="10" defaultRowHeight="12.75" x14ac:dyDescent="0.2"/>
  <cols>
    <col min="1" max="1" width="13.28515625" style="33" bestFit="1" customWidth="1"/>
    <col min="2" max="2" width="11.85546875" style="33" bestFit="1" customWidth="1"/>
    <col min="3" max="5" width="8.7109375" style="33" customWidth="1"/>
    <col min="6" max="6" width="13.7109375" style="33" bestFit="1" customWidth="1"/>
    <col min="7" max="7" width="11.7109375" style="33" customWidth="1"/>
    <col min="8" max="8" width="13.7109375" style="33" bestFit="1" customWidth="1"/>
    <col min="9" max="9" width="11.7109375" style="33" customWidth="1"/>
    <col min="10" max="10" width="16.42578125" style="33" customWidth="1"/>
    <col min="11" max="11" width="14.5703125" style="33" customWidth="1"/>
    <col min="12" max="12" width="11.7109375" style="33" customWidth="1"/>
    <col min="13" max="13" width="13.7109375" style="33" bestFit="1" customWidth="1"/>
    <col min="14" max="14" width="11.7109375" style="33" customWidth="1"/>
    <col min="15" max="15" width="15.28515625" style="33" bestFit="1" customWidth="1"/>
    <col min="16" max="16" width="7" style="33" customWidth="1"/>
    <col min="17" max="17" width="4.7109375" style="33" customWidth="1"/>
    <col min="18" max="18" width="11.42578125" style="33"/>
    <col min="19" max="19" width="11.85546875" style="33" bestFit="1" customWidth="1"/>
    <col min="20" max="20" width="11.42578125" style="33"/>
    <col min="21" max="21" width="4" style="33" customWidth="1"/>
    <col min="22" max="22" width="11.85546875" style="33" bestFit="1" customWidth="1"/>
    <col min="23" max="23" width="14.140625" style="33" bestFit="1" customWidth="1"/>
    <col min="24" max="24" width="3" style="33" customWidth="1"/>
    <col min="25" max="30" width="11.42578125" style="33"/>
    <col min="31" max="31" width="11.42578125" style="163"/>
    <col min="32" max="32" width="25.7109375" style="119" bestFit="1" customWidth="1"/>
    <col min="33" max="33" width="9.28515625" style="119" customWidth="1"/>
    <col min="34" max="35" width="14" style="119" customWidth="1"/>
    <col min="36" max="36" width="14.28515625" style="119" bestFit="1" customWidth="1"/>
    <col min="37" max="37" width="6.5703125" style="119" bestFit="1" customWidth="1"/>
    <col min="38" max="41" width="13.140625" style="119" customWidth="1"/>
    <col min="42" max="55" width="11.42578125" style="119"/>
    <col min="56" max="16384" width="11.42578125" style="33"/>
  </cols>
  <sheetData>
    <row r="1" spans="1:42" ht="13.5" thickBot="1" x14ac:dyDescent="0.25">
      <c r="AE1" s="116"/>
      <c r="AF1" s="117"/>
      <c r="AG1" s="117"/>
      <c r="AH1" s="117"/>
      <c r="AI1" s="117"/>
      <c r="AJ1" s="118" t="s">
        <v>72</v>
      </c>
      <c r="AK1" s="117"/>
      <c r="AL1" s="117"/>
      <c r="AM1" s="117"/>
      <c r="AN1" s="117"/>
      <c r="AO1" s="117"/>
      <c r="AP1" s="117"/>
    </row>
    <row r="2" spans="1:42" ht="51.75" thickBot="1" x14ac:dyDescent="0.25">
      <c r="A2" s="34" t="s">
        <v>30</v>
      </c>
      <c r="B2" s="35" t="s">
        <v>31</v>
      </c>
      <c r="C2" s="35" t="s">
        <v>32</v>
      </c>
      <c r="D2" s="35" t="s">
        <v>33</v>
      </c>
      <c r="E2" s="35" t="s">
        <v>3</v>
      </c>
      <c r="F2" s="36" t="s">
        <v>38</v>
      </c>
      <c r="G2" s="36" t="s">
        <v>34</v>
      </c>
      <c r="H2" s="36" t="s">
        <v>39</v>
      </c>
      <c r="I2" s="36" t="s">
        <v>35</v>
      </c>
      <c r="J2" s="36" t="s">
        <v>36</v>
      </c>
      <c r="K2" s="36" t="s">
        <v>37</v>
      </c>
      <c r="L2" s="36" t="s">
        <v>40</v>
      </c>
      <c r="M2" s="36" t="s">
        <v>41</v>
      </c>
      <c r="N2" s="37" t="s">
        <v>42</v>
      </c>
      <c r="O2" s="38" t="s">
        <v>43</v>
      </c>
      <c r="Q2" s="39" t="s">
        <v>44</v>
      </c>
      <c r="R2" s="40" t="s">
        <v>45</v>
      </c>
      <c r="S2" s="41" t="s">
        <v>46</v>
      </c>
      <c r="T2" s="42" t="s">
        <v>47</v>
      </c>
      <c r="V2" s="42" t="s">
        <v>48</v>
      </c>
      <c r="W2" s="43" t="s">
        <v>49</v>
      </c>
      <c r="Y2" s="44" t="s">
        <v>50</v>
      </c>
      <c r="Z2" s="45" t="s">
        <v>51</v>
      </c>
      <c r="AA2" s="46" t="s">
        <v>52</v>
      </c>
      <c r="AE2" s="116"/>
      <c r="AF2" s="120" t="s">
        <v>73</v>
      </c>
      <c r="AG2" s="121" t="s">
        <v>3</v>
      </c>
      <c r="AH2" s="122" t="s">
        <v>74</v>
      </c>
      <c r="AI2" s="123" t="s">
        <v>75</v>
      </c>
      <c r="AJ2" s="124" t="s">
        <v>76</v>
      </c>
      <c r="AK2" s="117"/>
      <c r="AL2" s="125" t="s">
        <v>77</v>
      </c>
      <c r="AM2" s="126" t="s">
        <v>78</v>
      </c>
      <c r="AN2" s="127" t="s">
        <v>79</v>
      </c>
      <c r="AO2" s="127" t="s">
        <v>80</v>
      </c>
      <c r="AP2" s="117"/>
    </row>
    <row r="3" spans="1:42" x14ac:dyDescent="0.2">
      <c r="A3" s="47">
        <v>225</v>
      </c>
      <c r="B3" s="48">
        <v>0.375</v>
      </c>
      <c r="C3" s="49">
        <v>2013</v>
      </c>
      <c r="D3" s="49">
        <v>3</v>
      </c>
      <c r="E3" s="49">
        <v>1</v>
      </c>
      <c r="F3" s="50">
        <v>307387</v>
      </c>
      <c r="G3" s="49">
        <v>0</v>
      </c>
      <c r="H3" s="50">
        <v>192287</v>
      </c>
      <c r="I3" s="49">
        <v>0</v>
      </c>
      <c r="J3" s="49">
        <v>2</v>
      </c>
      <c r="K3" s="49">
        <v>0</v>
      </c>
      <c r="L3" s="50">
        <v>312.80079999999998</v>
      </c>
      <c r="M3" s="50">
        <v>24.7</v>
      </c>
      <c r="N3" s="51">
        <v>0</v>
      </c>
      <c r="O3" s="52">
        <v>2870</v>
      </c>
      <c r="P3" s="53">
        <f>F4-F3</f>
        <v>2870</v>
      </c>
      <c r="Q3" s="33">
        <v>1</v>
      </c>
      <c r="R3" s="54" t="e">
        <f>S3/4.1868</f>
        <v>#REF!</v>
      </c>
      <c r="S3" s="68" t="e">
        <f>#REF!*1000000</f>
        <v>#REF!</v>
      </c>
      <c r="T3" s="55" t="e">
        <f>R3*0.11237</f>
        <v>#REF!</v>
      </c>
      <c r="U3" s="56"/>
      <c r="V3" s="55">
        <f>O3</f>
        <v>2870</v>
      </c>
      <c r="W3" s="57">
        <f>V3*35.31467</f>
        <v>101353.1029</v>
      </c>
      <c r="X3" s="56"/>
      <c r="Y3" s="58" t="e">
        <f>V3*R3/1000000</f>
        <v>#REF!</v>
      </c>
      <c r="Z3" s="59" t="e">
        <f>S3*V3/1000000</f>
        <v>#REF!</v>
      </c>
      <c r="AA3" s="60" t="e">
        <f>W3*T3/1000000</f>
        <v>#REF!</v>
      </c>
      <c r="AE3" s="116" t="str">
        <f>RIGHT(F3,6)</f>
        <v>307387</v>
      </c>
      <c r="AF3" s="128"/>
      <c r="AG3" s="129"/>
      <c r="AH3" s="130"/>
      <c r="AI3" s="131">
        <f t="shared" ref="AI3:AI34" si="0">IFERROR(AE3*1,0)</f>
        <v>307387</v>
      </c>
      <c r="AJ3" s="132">
        <f>(AI3-AH3)</f>
        <v>307387</v>
      </c>
      <c r="AK3" s="117"/>
      <c r="AL3" s="133">
        <f>AH4-AH3</f>
        <v>0</v>
      </c>
      <c r="AM3" s="134">
        <f>AI4-AI3</f>
        <v>2870</v>
      </c>
      <c r="AN3" s="135">
        <f>(AM3-AL3)</f>
        <v>2870</v>
      </c>
      <c r="AO3" s="136">
        <f t="shared" ref="AO3:AO33" si="1">IFERROR(AN3/AM3,"")</f>
        <v>1</v>
      </c>
      <c r="AP3" s="117"/>
    </row>
    <row r="4" spans="1:42" x14ac:dyDescent="0.2">
      <c r="A4" s="61">
        <v>225</v>
      </c>
      <c r="B4" s="62">
        <v>0.375</v>
      </c>
      <c r="C4" s="63">
        <v>2013</v>
      </c>
      <c r="D4" s="63">
        <v>3</v>
      </c>
      <c r="E4" s="63">
        <v>2</v>
      </c>
      <c r="F4" s="64">
        <v>310257</v>
      </c>
      <c r="G4" s="63">
        <v>0</v>
      </c>
      <c r="H4" s="64">
        <v>192414</v>
      </c>
      <c r="I4" s="63">
        <v>0</v>
      </c>
      <c r="J4" s="63">
        <v>2</v>
      </c>
      <c r="K4" s="63">
        <v>0</v>
      </c>
      <c r="L4" s="64">
        <v>312.38690000000003</v>
      </c>
      <c r="M4" s="64">
        <v>23.4</v>
      </c>
      <c r="N4" s="65">
        <v>0</v>
      </c>
      <c r="O4" s="66">
        <v>1962</v>
      </c>
      <c r="P4" s="53">
        <f t="shared" ref="P4:P33" si="2">F5-F4</f>
        <v>1962</v>
      </c>
      <c r="Q4" s="33">
        <v>2</v>
      </c>
      <c r="R4" s="67" t="e">
        <f t="shared" ref="R4:R33" si="3">S4/4.1868</f>
        <v>#REF!</v>
      </c>
      <c r="S4" s="68" t="e">
        <f>#REF!*1000000</f>
        <v>#REF!</v>
      </c>
      <c r="T4" s="69" t="e">
        <f>R4*0.11237</f>
        <v>#REF!</v>
      </c>
      <c r="U4" s="56"/>
      <c r="V4" s="69">
        <f t="shared" ref="V4:V33" si="4">O4</f>
        <v>1962</v>
      </c>
      <c r="W4" s="70">
        <f>V4*35.31467</f>
        <v>69287.382540000006</v>
      </c>
      <c r="X4" s="56"/>
      <c r="Y4" s="71" t="e">
        <f>V4*R4/1000000</f>
        <v>#REF!</v>
      </c>
      <c r="Z4" s="68" t="e">
        <f>S4*V4/1000000</f>
        <v>#REF!</v>
      </c>
      <c r="AA4" s="69" t="e">
        <f>W4*T4/1000000</f>
        <v>#REF!</v>
      </c>
      <c r="AE4" s="116" t="str">
        <f t="shared" ref="AE4:AE34" si="5">RIGHT(F4,6)</f>
        <v>310257</v>
      </c>
      <c r="AF4" s="137"/>
      <c r="AG4" s="138"/>
      <c r="AH4" s="139"/>
      <c r="AI4" s="140">
        <f t="shared" si="0"/>
        <v>310257</v>
      </c>
      <c r="AJ4" s="141">
        <f t="shared" ref="AJ4:AJ34" si="6">(AI4-AH4)</f>
        <v>310257</v>
      </c>
      <c r="AK4" s="117"/>
      <c r="AL4" s="133">
        <f t="shared" ref="AL4:AM33" si="7">AH5-AH4</f>
        <v>0</v>
      </c>
      <c r="AM4" s="142">
        <f t="shared" si="7"/>
        <v>1962</v>
      </c>
      <c r="AN4" s="143">
        <f t="shared" ref="AN4:AN33" si="8">(AM4-AL4)</f>
        <v>1962</v>
      </c>
      <c r="AO4" s="144">
        <f t="shared" si="1"/>
        <v>1</v>
      </c>
      <c r="AP4" s="117"/>
    </row>
    <row r="5" spans="1:42" x14ac:dyDescent="0.2">
      <c r="A5" s="61">
        <v>225</v>
      </c>
      <c r="B5" s="62">
        <v>0.375</v>
      </c>
      <c r="C5" s="63">
        <v>2013</v>
      </c>
      <c r="D5" s="63">
        <v>3</v>
      </c>
      <c r="E5" s="63">
        <v>3</v>
      </c>
      <c r="F5" s="64">
        <v>312219</v>
      </c>
      <c r="G5" s="63">
        <v>0</v>
      </c>
      <c r="H5" s="64">
        <v>192501</v>
      </c>
      <c r="I5" s="63">
        <v>0</v>
      </c>
      <c r="J5" s="63">
        <v>2</v>
      </c>
      <c r="K5" s="63">
        <v>0</v>
      </c>
      <c r="L5" s="64">
        <v>311.7124</v>
      </c>
      <c r="M5" s="64">
        <v>22.2</v>
      </c>
      <c r="N5" s="65">
        <v>0</v>
      </c>
      <c r="O5" s="66">
        <v>933</v>
      </c>
      <c r="P5" s="53">
        <f t="shared" si="2"/>
        <v>933</v>
      </c>
      <c r="Q5" s="33">
        <v>3</v>
      </c>
      <c r="R5" s="67" t="e">
        <f t="shared" si="3"/>
        <v>#REF!</v>
      </c>
      <c r="S5" s="68" t="e">
        <f>#REF!*1000000</f>
        <v>#REF!</v>
      </c>
      <c r="T5" s="69" t="e">
        <f t="shared" ref="T5:T33" si="9">R5*0.11237</f>
        <v>#REF!</v>
      </c>
      <c r="U5" s="56"/>
      <c r="V5" s="69">
        <f t="shared" si="4"/>
        <v>933</v>
      </c>
      <c r="W5" s="70">
        <f t="shared" ref="W5:W33" si="10">V5*35.31467</f>
        <v>32948.58711</v>
      </c>
      <c r="X5" s="56"/>
      <c r="Y5" s="71" t="e">
        <f t="shared" ref="Y5:Y33" si="11">V5*R5/1000000</f>
        <v>#REF!</v>
      </c>
      <c r="Z5" s="68" t="e">
        <f t="shared" ref="Z5:Z33" si="12">S5*V5/1000000</f>
        <v>#REF!</v>
      </c>
      <c r="AA5" s="69" t="e">
        <f t="shared" ref="AA5:AA33" si="13">W5*T5/1000000</f>
        <v>#REF!</v>
      </c>
      <c r="AE5" s="116" t="str">
        <f t="shared" si="5"/>
        <v>312219</v>
      </c>
      <c r="AF5" s="137"/>
      <c r="AG5" s="138"/>
      <c r="AH5" s="139"/>
      <c r="AI5" s="140">
        <f t="shared" si="0"/>
        <v>312219</v>
      </c>
      <c r="AJ5" s="141">
        <f t="shared" si="6"/>
        <v>312219</v>
      </c>
      <c r="AK5" s="117"/>
      <c r="AL5" s="133">
        <f t="shared" si="7"/>
        <v>0</v>
      </c>
      <c r="AM5" s="142">
        <f t="shared" si="7"/>
        <v>933</v>
      </c>
      <c r="AN5" s="143">
        <f t="shared" si="8"/>
        <v>933</v>
      </c>
      <c r="AO5" s="144">
        <f t="shared" si="1"/>
        <v>1</v>
      </c>
      <c r="AP5" s="117"/>
    </row>
    <row r="6" spans="1:42" x14ac:dyDescent="0.2">
      <c r="A6" s="61">
        <v>225</v>
      </c>
      <c r="B6" s="62">
        <v>0.375</v>
      </c>
      <c r="C6" s="63">
        <v>2013</v>
      </c>
      <c r="D6" s="63">
        <v>3</v>
      </c>
      <c r="E6" s="63">
        <v>4</v>
      </c>
      <c r="F6" s="64">
        <v>313152</v>
      </c>
      <c r="G6" s="63">
        <v>0</v>
      </c>
      <c r="H6" s="64">
        <v>192543</v>
      </c>
      <c r="I6" s="63">
        <v>0</v>
      </c>
      <c r="J6" s="63">
        <v>2</v>
      </c>
      <c r="K6" s="63">
        <v>0</v>
      </c>
      <c r="L6" s="64">
        <v>312.7808</v>
      </c>
      <c r="M6" s="64">
        <v>19.899999999999999</v>
      </c>
      <c r="N6" s="65">
        <v>0</v>
      </c>
      <c r="O6" s="66">
        <v>2257</v>
      </c>
      <c r="P6" s="53">
        <f t="shared" si="2"/>
        <v>2257</v>
      </c>
      <c r="Q6" s="33">
        <v>4</v>
      </c>
      <c r="R6" s="67" t="e">
        <f t="shared" si="3"/>
        <v>#REF!</v>
      </c>
      <c r="S6" s="68" t="e">
        <f>#REF!*1000000</f>
        <v>#REF!</v>
      </c>
      <c r="T6" s="69" t="e">
        <f t="shared" si="9"/>
        <v>#REF!</v>
      </c>
      <c r="U6" s="56"/>
      <c r="V6" s="69">
        <f t="shared" si="4"/>
        <v>2257</v>
      </c>
      <c r="W6" s="70">
        <f t="shared" si="10"/>
        <v>79705.210189999998</v>
      </c>
      <c r="X6" s="56"/>
      <c r="Y6" s="71" t="e">
        <f t="shared" si="11"/>
        <v>#REF!</v>
      </c>
      <c r="Z6" s="68" t="e">
        <f t="shared" si="12"/>
        <v>#REF!</v>
      </c>
      <c r="AA6" s="69" t="e">
        <f t="shared" si="13"/>
        <v>#REF!</v>
      </c>
      <c r="AE6" s="116" t="str">
        <f t="shared" si="5"/>
        <v>313152</v>
      </c>
      <c r="AF6" s="137"/>
      <c r="AG6" s="138"/>
      <c r="AH6" s="139"/>
      <c r="AI6" s="140">
        <f t="shared" si="0"/>
        <v>313152</v>
      </c>
      <c r="AJ6" s="141">
        <f t="shared" si="6"/>
        <v>313152</v>
      </c>
      <c r="AK6" s="117"/>
      <c r="AL6" s="133">
        <f t="shared" si="7"/>
        <v>0</v>
      </c>
      <c r="AM6" s="142">
        <f t="shared" si="7"/>
        <v>2257</v>
      </c>
      <c r="AN6" s="143">
        <f t="shared" si="8"/>
        <v>2257</v>
      </c>
      <c r="AO6" s="144">
        <f t="shared" si="1"/>
        <v>1</v>
      </c>
      <c r="AP6" s="117"/>
    </row>
    <row r="7" spans="1:42" x14ac:dyDescent="0.2">
      <c r="A7" s="61">
        <v>225</v>
      </c>
      <c r="B7" s="62">
        <v>0.375</v>
      </c>
      <c r="C7" s="63">
        <v>2013</v>
      </c>
      <c r="D7" s="63">
        <v>3</v>
      </c>
      <c r="E7" s="63">
        <v>5</v>
      </c>
      <c r="F7" s="64">
        <v>315409</v>
      </c>
      <c r="G7" s="63">
        <v>0</v>
      </c>
      <c r="H7" s="64">
        <v>192644</v>
      </c>
      <c r="I7" s="63">
        <v>0</v>
      </c>
      <c r="J7" s="63">
        <v>2</v>
      </c>
      <c r="K7" s="63">
        <v>0</v>
      </c>
      <c r="L7" s="64">
        <v>311.3818</v>
      </c>
      <c r="M7" s="64">
        <v>24</v>
      </c>
      <c r="N7" s="65">
        <v>0</v>
      </c>
      <c r="O7" s="66">
        <v>2100</v>
      </c>
      <c r="P7" s="53">
        <f t="shared" si="2"/>
        <v>2100</v>
      </c>
      <c r="Q7" s="33">
        <v>5</v>
      </c>
      <c r="R7" s="67" t="e">
        <f t="shared" si="3"/>
        <v>#REF!</v>
      </c>
      <c r="S7" s="68" t="e">
        <f>#REF!*1000000</f>
        <v>#REF!</v>
      </c>
      <c r="T7" s="69" t="e">
        <f t="shared" si="9"/>
        <v>#REF!</v>
      </c>
      <c r="U7" s="56"/>
      <c r="V7" s="69">
        <f t="shared" si="4"/>
        <v>2100</v>
      </c>
      <c r="W7" s="70">
        <f t="shared" si="10"/>
        <v>74160.807000000001</v>
      </c>
      <c r="X7" s="56"/>
      <c r="Y7" s="71" t="e">
        <f t="shared" si="11"/>
        <v>#REF!</v>
      </c>
      <c r="Z7" s="68" t="e">
        <f t="shared" si="12"/>
        <v>#REF!</v>
      </c>
      <c r="AA7" s="69" t="e">
        <f t="shared" si="13"/>
        <v>#REF!</v>
      </c>
      <c r="AE7" s="116" t="str">
        <f t="shared" si="5"/>
        <v>315409</v>
      </c>
      <c r="AF7" s="137"/>
      <c r="AG7" s="138"/>
      <c r="AH7" s="139"/>
      <c r="AI7" s="140">
        <f t="shared" si="0"/>
        <v>315409</v>
      </c>
      <c r="AJ7" s="141">
        <f t="shared" si="6"/>
        <v>315409</v>
      </c>
      <c r="AK7" s="117"/>
      <c r="AL7" s="133">
        <f t="shared" si="7"/>
        <v>0</v>
      </c>
      <c r="AM7" s="142">
        <f t="shared" si="7"/>
        <v>2100</v>
      </c>
      <c r="AN7" s="143">
        <f t="shared" si="8"/>
        <v>2100</v>
      </c>
      <c r="AO7" s="144">
        <f t="shared" si="1"/>
        <v>1</v>
      </c>
      <c r="AP7" s="117"/>
    </row>
    <row r="8" spans="1:42" x14ac:dyDescent="0.2">
      <c r="A8" s="61">
        <v>225</v>
      </c>
      <c r="B8" s="62">
        <v>0.375</v>
      </c>
      <c r="C8" s="63">
        <v>2013</v>
      </c>
      <c r="D8" s="63">
        <v>3</v>
      </c>
      <c r="E8" s="63">
        <v>6</v>
      </c>
      <c r="F8" s="64">
        <v>317509</v>
      </c>
      <c r="G8" s="63">
        <v>0</v>
      </c>
      <c r="H8" s="64">
        <v>192738</v>
      </c>
      <c r="I8" s="63">
        <v>0</v>
      </c>
      <c r="J8" s="63">
        <v>2</v>
      </c>
      <c r="K8" s="63">
        <v>0</v>
      </c>
      <c r="L8" s="64">
        <v>311.83049999999997</v>
      </c>
      <c r="M8" s="64">
        <v>25.9</v>
      </c>
      <c r="N8" s="65">
        <v>0</v>
      </c>
      <c r="O8" s="66">
        <v>2080</v>
      </c>
      <c r="P8" s="53">
        <f t="shared" si="2"/>
        <v>2080</v>
      </c>
      <c r="Q8" s="33">
        <v>6</v>
      </c>
      <c r="R8" s="67" t="e">
        <f t="shared" si="3"/>
        <v>#REF!</v>
      </c>
      <c r="S8" s="68" t="e">
        <f>#REF!*1000000</f>
        <v>#REF!</v>
      </c>
      <c r="T8" s="69" t="e">
        <f t="shared" si="9"/>
        <v>#REF!</v>
      </c>
      <c r="U8" s="56"/>
      <c r="V8" s="69">
        <f t="shared" si="4"/>
        <v>2080</v>
      </c>
      <c r="W8" s="70">
        <f t="shared" si="10"/>
        <v>73454.513600000006</v>
      </c>
      <c r="X8" s="56"/>
      <c r="Y8" s="71" t="e">
        <f t="shared" si="11"/>
        <v>#REF!</v>
      </c>
      <c r="Z8" s="68" t="e">
        <f t="shared" si="12"/>
        <v>#REF!</v>
      </c>
      <c r="AA8" s="69" t="e">
        <f t="shared" si="13"/>
        <v>#REF!</v>
      </c>
      <c r="AE8" s="116" t="str">
        <f t="shared" si="5"/>
        <v>317509</v>
      </c>
      <c r="AF8" s="137"/>
      <c r="AG8" s="138"/>
      <c r="AH8" s="139"/>
      <c r="AI8" s="140">
        <f t="shared" si="0"/>
        <v>317509</v>
      </c>
      <c r="AJ8" s="141">
        <f t="shared" si="6"/>
        <v>317509</v>
      </c>
      <c r="AK8" s="117"/>
      <c r="AL8" s="133">
        <f t="shared" si="7"/>
        <v>0</v>
      </c>
      <c r="AM8" s="142">
        <f t="shared" si="7"/>
        <v>2080</v>
      </c>
      <c r="AN8" s="143">
        <f t="shared" si="8"/>
        <v>2080</v>
      </c>
      <c r="AO8" s="144">
        <f t="shared" si="1"/>
        <v>1</v>
      </c>
      <c r="AP8" s="117"/>
    </row>
    <row r="9" spans="1:42" x14ac:dyDescent="0.2">
      <c r="A9" s="61">
        <v>225</v>
      </c>
      <c r="B9" s="62">
        <v>0.375</v>
      </c>
      <c r="C9" s="63">
        <v>2013</v>
      </c>
      <c r="D9" s="63">
        <v>3</v>
      </c>
      <c r="E9" s="63">
        <v>7</v>
      </c>
      <c r="F9" s="64">
        <v>319589</v>
      </c>
      <c r="G9" s="63">
        <v>0</v>
      </c>
      <c r="H9" s="64">
        <v>192830</v>
      </c>
      <c r="I9" s="63">
        <v>0</v>
      </c>
      <c r="J9" s="63">
        <v>2</v>
      </c>
      <c r="K9" s="63">
        <v>0</v>
      </c>
      <c r="L9" s="64">
        <v>313.14260000000002</v>
      </c>
      <c r="M9" s="64">
        <v>24.4</v>
      </c>
      <c r="N9" s="65">
        <v>0</v>
      </c>
      <c r="O9" s="66">
        <v>2433</v>
      </c>
      <c r="P9" s="53">
        <f t="shared" si="2"/>
        <v>2433</v>
      </c>
      <c r="Q9" s="33">
        <v>7</v>
      </c>
      <c r="R9" s="67" t="e">
        <f t="shared" si="3"/>
        <v>#REF!</v>
      </c>
      <c r="S9" s="68" t="e">
        <f>#REF!*1000000</f>
        <v>#REF!</v>
      </c>
      <c r="T9" s="69" t="e">
        <f t="shared" si="9"/>
        <v>#REF!</v>
      </c>
      <c r="U9" s="56"/>
      <c r="V9" s="69">
        <f t="shared" si="4"/>
        <v>2433</v>
      </c>
      <c r="W9" s="70">
        <f t="shared" si="10"/>
        <v>85920.592109999998</v>
      </c>
      <c r="X9" s="56"/>
      <c r="Y9" s="71" t="e">
        <f t="shared" si="11"/>
        <v>#REF!</v>
      </c>
      <c r="Z9" s="68" t="e">
        <f t="shared" si="12"/>
        <v>#REF!</v>
      </c>
      <c r="AA9" s="69" t="e">
        <f t="shared" si="13"/>
        <v>#REF!</v>
      </c>
      <c r="AE9" s="116" t="str">
        <f t="shared" si="5"/>
        <v>319589</v>
      </c>
      <c r="AF9" s="137"/>
      <c r="AG9" s="138"/>
      <c r="AH9" s="139"/>
      <c r="AI9" s="140">
        <f t="shared" si="0"/>
        <v>319589</v>
      </c>
      <c r="AJ9" s="141">
        <f t="shared" si="6"/>
        <v>319589</v>
      </c>
      <c r="AK9" s="117"/>
      <c r="AL9" s="133">
        <f t="shared" si="7"/>
        <v>0</v>
      </c>
      <c r="AM9" s="142">
        <f t="shared" si="7"/>
        <v>2433</v>
      </c>
      <c r="AN9" s="143">
        <f t="shared" si="8"/>
        <v>2433</v>
      </c>
      <c r="AO9" s="144">
        <f t="shared" si="1"/>
        <v>1</v>
      </c>
      <c r="AP9" s="117"/>
    </row>
    <row r="10" spans="1:42" x14ac:dyDescent="0.2">
      <c r="A10" s="61">
        <v>225</v>
      </c>
      <c r="B10" s="62">
        <v>0.375</v>
      </c>
      <c r="C10" s="63">
        <v>2013</v>
      </c>
      <c r="D10" s="63">
        <v>3</v>
      </c>
      <c r="E10" s="63">
        <v>8</v>
      </c>
      <c r="F10" s="64">
        <v>322022</v>
      </c>
      <c r="G10" s="63">
        <v>0</v>
      </c>
      <c r="H10" s="64">
        <v>192939</v>
      </c>
      <c r="I10" s="63">
        <v>0</v>
      </c>
      <c r="J10" s="63">
        <v>2</v>
      </c>
      <c r="K10" s="63">
        <v>0</v>
      </c>
      <c r="L10" s="64">
        <v>311.97989999999999</v>
      </c>
      <c r="M10" s="64">
        <v>24.9</v>
      </c>
      <c r="N10" s="65">
        <v>0</v>
      </c>
      <c r="O10" s="66">
        <v>2740</v>
      </c>
      <c r="P10" s="53">
        <f t="shared" si="2"/>
        <v>2740</v>
      </c>
      <c r="Q10" s="33">
        <v>8</v>
      </c>
      <c r="R10" s="67" t="e">
        <f t="shared" si="3"/>
        <v>#REF!</v>
      </c>
      <c r="S10" s="68" t="e">
        <f>#REF!*1000000</f>
        <v>#REF!</v>
      </c>
      <c r="T10" s="69" t="e">
        <f t="shared" si="9"/>
        <v>#REF!</v>
      </c>
      <c r="U10" s="56"/>
      <c r="V10" s="69">
        <f t="shared" si="4"/>
        <v>2740</v>
      </c>
      <c r="W10" s="70">
        <f t="shared" si="10"/>
        <v>96762.195800000001</v>
      </c>
      <c r="X10" s="56"/>
      <c r="Y10" s="71" t="e">
        <f t="shared" si="11"/>
        <v>#REF!</v>
      </c>
      <c r="Z10" s="68" t="e">
        <f t="shared" si="12"/>
        <v>#REF!</v>
      </c>
      <c r="AA10" s="69" t="e">
        <f t="shared" si="13"/>
        <v>#REF!</v>
      </c>
      <c r="AE10" s="116" t="str">
        <f t="shared" si="5"/>
        <v>322022</v>
      </c>
      <c r="AF10" s="137"/>
      <c r="AG10" s="138"/>
      <c r="AH10" s="139"/>
      <c r="AI10" s="140">
        <f t="shared" si="0"/>
        <v>322022</v>
      </c>
      <c r="AJ10" s="141">
        <f t="shared" si="6"/>
        <v>322022</v>
      </c>
      <c r="AK10" s="117"/>
      <c r="AL10" s="133">
        <f t="shared" si="7"/>
        <v>0</v>
      </c>
      <c r="AM10" s="142">
        <f t="shared" si="7"/>
        <v>2740</v>
      </c>
      <c r="AN10" s="143">
        <f t="shared" si="8"/>
        <v>2740</v>
      </c>
      <c r="AO10" s="144">
        <f t="shared" si="1"/>
        <v>1</v>
      </c>
      <c r="AP10" s="117"/>
    </row>
    <row r="11" spans="1:42" x14ac:dyDescent="0.2">
      <c r="A11" s="61">
        <v>225</v>
      </c>
      <c r="B11" s="62">
        <v>0.375</v>
      </c>
      <c r="C11" s="63">
        <v>2013</v>
      </c>
      <c r="D11" s="63">
        <v>3</v>
      </c>
      <c r="E11" s="63">
        <v>9</v>
      </c>
      <c r="F11" s="64">
        <v>324762</v>
      </c>
      <c r="G11" s="63">
        <v>0</v>
      </c>
      <c r="H11" s="64">
        <v>193062</v>
      </c>
      <c r="I11" s="63">
        <v>0</v>
      </c>
      <c r="J11" s="63">
        <v>2</v>
      </c>
      <c r="K11" s="63">
        <v>0</v>
      </c>
      <c r="L11" s="64">
        <v>311.40260000000001</v>
      </c>
      <c r="M11" s="64">
        <v>24.9</v>
      </c>
      <c r="N11" s="65">
        <v>0</v>
      </c>
      <c r="O11" s="66">
        <v>1666</v>
      </c>
      <c r="P11" s="53">
        <f t="shared" si="2"/>
        <v>1666</v>
      </c>
      <c r="Q11" s="33">
        <v>9</v>
      </c>
      <c r="R11" s="72" t="e">
        <f t="shared" si="3"/>
        <v>#REF!</v>
      </c>
      <c r="S11" s="68" t="e">
        <f>#REF!*1000000</f>
        <v>#REF!</v>
      </c>
      <c r="T11" s="69" t="e">
        <f t="shared" si="9"/>
        <v>#REF!</v>
      </c>
      <c r="V11" s="73">
        <f t="shared" si="4"/>
        <v>1666</v>
      </c>
      <c r="W11" s="74">
        <f t="shared" si="10"/>
        <v>58834.24022</v>
      </c>
      <c r="Y11" s="71" t="e">
        <f t="shared" si="11"/>
        <v>#REF!</v>
      </c>
      <c r="Z11" s="68" t="e">
        <f t="shared" si="12"/>
        <v>#REF!</v>
      </c>
      <c r="AA11" s="69" t="e">
        <f t="shared" si="13"/>
        <v>#REF!</v>
      </c>
      <c r="AE11" s="116" t="str">
        <f t="shared" si="5"/>
        <v>324762</v>
      </c>
      <c r="AF11" s="137"/>
      <c r="AG11" s="138"/>
      <c r="AH11" s="139"/>
      <c r="AI11" s="140">
        <f t="shared" si="0"/>
        <v>324762</v>
      </c>
      <c r="AJ11" s="141">
        <f t="shared" si="6"/>
        <v>324762</v>
      </c>
      <c r="AK11" s="117"/>
      <c r="AL11" s="133">
        <f t="shared" si="7"/>
        <v>0</v>
      </c>
      <c r="AM11" s="142">
        <f t="shared" si="7"/>
        <v>1666</v>
      </c>
      <c r="AN11" s="143">
        <f t="shared" si="8"/>
        <v>1666</v>
      </c>
      <c r="AO11" s="144">
        <f t="shared" si="1"/>
        <v>1</v>
      </c>
      <c r="AP11" s="117"/>
    </row>
    <row r="12" spans="1:42" x14ac:dyDescent="0.2">
      <c r="A12" s="61">
        <v>225</v>
      </c>
      <c r="B12" s="62">
        <v>0.375</v>
      </c>
      <c r="C12" s="63">
        <v>2013</v>
      </c>
      <c r="D12" s="63">
        <v>3</v>
      </c>
      <c r="E12" s="63">
        <v>10</v>
      </c>
      <c r="F12" s="64">
        <v>326428</v>
      </c>
      <c r="G12" s="63">
        <v>0</v>
      </c>
      <c r="H12" s="64">
        <v>193137</v>
      </c>
      <c r="I12" s="63">
        <v>0</v>
      </c>
      <c r="J12" s="63">
        <v>2</v>
      </c>
      <c r="K12" s="63">
        <v>0</v>
      </c>
      <c r="L12" s="64">
        <v>311.40640000000002</v>
      </c>
      <c r="M12" s="64">
        <v>26.3</v>
      </c>
      <c r="N12" s="65">
        <v>0</v>
      </c>
      <c r="O12" s="66">
        <v>334</v>
      </c>
      <c r="P12" s="53">
        <f t="shared" si="2"/>
        <v>334</v>
      </c>
      <c r="Q12" s="33">
        <v>10</v>
      </c>
      <c r="R12" s="72" t="e">
        <f t="shared" si="3"/>
        <v>#REF!</v>
      </c>
      <c r="S12" s="68" t="e">
        <f>#REF!*1000000</f>
        <v>#REF!</v>
      </c>
      <c r="T12" s="69" t="e">
        <f t="shared" si="9"/>
        <v>#REF!</v>
      </c>
      <c r="V12" s="73">
        <f t="shared" si="4"/>
        <v>334</v>
      </c>
      <c r="W12" s="74">
        <f t="shared" si="10"/>
        <v>11795.09978</v>
      </c>
      <c r="Y12" s="71" t="e">
        <f t="shared" si="11"/>
        <v>#REF!</v>
      </c>
      <c r="Z12" s="68" t="e">
        <f t="shared" si="12"/>
        <v>#REF!</v>
      </c>
      <c r="AA12" s="69" t="e">
        <f t="shared" si="13"/>
        <v>#REF!</v>
      </c>
      <c r="AE12" s="116" t="str">
        <f t="shared" si="5"/>
        <v>326428</v>
      </c>
      <c r="AF12" s="137"/>
      <c r="AG12" s="138"/>
      <c r="AH12" s="139"/>
      <c r="AI12" s="140">
        <f t="shared" si="0"/>
        <v>326428</v>
      </c>
      <c r="AJ12" s="141">
        <f t="shared" si="6"/>
        <v>326428</v>
      </c>
      <c r="AK12" s="117"/>
      <c r="AL12" s="133">
        <f t="shared" si="7"/>
        <v>0</v>
      </c>
      <c r="AM12" s="142">
        <f t="shared" si="7"/>
        <v>334</v>
      </c>
      <c r="AN12" s="143">
        <f t="shared" si="8"/>
        <v>334</v>
      </c>
      <c r="AO12" s="144">
        <f t="shared" si="1"/>
        <v>1</v>
      </c>
      <c r="AP12" s="117"/>
    </row>
    <row r="13" spans="1:42" x14ac:dyDescent="0.2">
      <c r="A13" s="61">
        <v>225</v>
      </c>
      <c r="B13" s="62">
        <v>0.375</v>
      </c>
      <c r="C13" s="63">
        <v>2013</v>
      </c>
      <c r="D13" s="63">
        <v>3</v>
      </c>
      <c r="E13" s="63">
        <v>11</v>
      </c>
      <c r="F13" s="64">
        <v>326762</v>
      </c>
      <c r="G13" s="63">
        <v>0</v>
      </c>
      <c r="H13" s="64">
        <v>193152</v>
      </c>
      <c r="I13" s="63">
        <v>0</v>
      </c>
      <c r="J13" s="63">
        <v>2</v>
      </c>
      <c r="K13" s="63">
        <v>0</v>
      </c>
      <c r="L13" s="64">
        <v>311.32780000000002</v>
      </c>
      <c r="M13" s="64">
        <v>28.5</v>
      </c>
      <c r="N13" s="65">
        <v>0</v>
      </c>
      <c r="O13" s="66">
        <v>2869</v>
      </c>
      <c r="P13" s="53">
        <f t="shared" si="2"/>
        <v>2869</v>
      </c>
      <c r="Q13" s="33">
        <v>11</v>
      </c>
      <c r="R13" s="72" t="e">
        <f t="shared" si="3"/>
        <v>#REF!</v>
      </c>
      <c r="S13" s="68" t="e">
        <f>#REF!*1000000</f>
        <v>#REF!</v>
      </c>
      <c r="T13" s="69" t="e">
        <f t="shared" si="9"/>
        <v>#REF!</v>
      </c>
      <c r="V13" s="73">
        <f t="shared" si="4"/>
        <v>2869</v>
      </c>
      <c r="W13" s="74">
        <f t="shared" si="10"/>
        <v>101317.78823000001</v>
      </c>
      <c r="Y13" s="71" t="e">
        <f t="shared" si="11"/>
        <v>#REF!</v>
      </c>
      <c r="Z13" s="68" t="e">
        <f t="shared" si="12"/>
        <v>#REF!</v>
      </c>
      <c r="AA13" s="69" t="e">
        <f t="shared" si="13"/>
        <v>#REF!</v>
      </c>
      <c r="AE13" s="116" t="str">
        <f t="shared" si="5"/>
        <v>326762</v>
      </c>
      <c r="AF13" s="137"/>
      <c r="AG13" s="138"/>
      <c r="AH13" s="139"/>
      <c r="AI13" s="140">
        <f t="shared" si="0"/>
        <v>326762</v>
      </c>
      <c r="AJ13" s="141">
        <f t="shared" si="6"/>
        <v>326762</v>
      </c>
      <c r="AK13" s="117"/>
      <c r="AL13" s="133">
        <f t="shared" si="7"/>
        <v>0</v>
      </c>
      <c r="AM13" s="142">
        <f t="shared" si="7"/>
        <v>2869</v>
      </c>
      <c r="AN13" s="143">
        <f t="shared" si="8"/>
        <v>2869</v>
      </c>
      <c r="AO13" s="144">
        <f t="shared" si="1"/>
        <v>1</v>
      </c>
      <c r="AP13" s="117"/>
    </row>
    <row r="14" spans="1:42" x14ac:dyDescent="0.2">
      <c r="A14" s="61">
        <v>225</v>
      </c>
      <c r="B14" s="62">
        <v>0.375</v>
      </c>
      <c r="C14" s="63">
        <v>2013</v>
      </c>
      <c r="D14" s="63">
        <v>3</v>
      </c>
      <c r="E14" s="63">
        <v>12</v>
      </c>
      <c r="F14" s="64">
        <v>329631</v>
      </c>
      <c r="G14" s="63">
        <v>0</v>
      </c>
      <c r="H14" s="64">
        <v>193282</v>
      </c>
      <c r="I14" s="63">
        <v>0</v>
      </c>
      <c r="J14" s="63">
        <v>2</v>
      </c>
      <c r="K14" s="63">
        <v>0</v>
      </c>
      <c r="L14" s="64">
        <v>310.53539999999998</v>
      </c>
      <c r="M14" s="64">
        <v>27.5</v>
      </c>
      <c r="N14" s="65">
        <v>0</v>
      </c>
      <c r="O14" s="66">
        <v>3391</v>
      </c>
      <c r="P14" s="53">
        <f t="shared" si="2"/>
        <v>3391</v>
      </c>
      <c r="Q14" s="33">
        <v>12</v>
      </c>
      <c r="R14" s="72" t="e">
        <f t="shared" si="3"/>
        <v>#REF!</v>
      </c>
      <c r="S14" s="68" t="e">
        <f>#REF!*1000000</f>
        <v>#REF!</v>
      </c>
      <c r="T14" s="69" t="e">
        <f t="shared" si="9"/>
        <v>#REF!</v>
      </c>
      <c r="V14" s="73">
        <f t="shared" si="4"/>
        <v>3391</v>
      </c>
      <c r="W14" s="74">
        <f t="shared" si="10"/>
        <v>119752.04596999999</v>
      </c>
      <c r="Y14" s="71" t="e">
        <f t="shared" si="11"/>
        <v>#REF!</v>
      </c>
      <c r="Z14" s="68" t="e">
        <f t="shared" si="12"/>
        <v>#REF!</v>
      </c>
      <c r="AA14" s="69" t="e">
        <f t="shared" si="13"/>
        <v>#REF!</v>
      </c>
      <c r="AE14" s="116" t="str">
        <f t="shared" si="5"/>
        <v>329631</v>
      </c>
      <c r="AF14" s="137"/>
      <c r="AG14" s="138"/>
      <c r="AH14" s="139"/>
      <c r="AI14" s="140">
        <f t="shared" si="0"/>
        <v>329631</v>
      </c>
      <c r="AJ14" s="141">
        <f t="shared" si="6"/>
        <v>329631</v>
      </c>
      <c r="AK14" s="117"/>
      <c r="AL14" s="133">
        <f t="shared" si="7"/>
        <v>0</v>
      </c>
      <c r="AM14" s="142">
        <f t="shared" si="7"/>
        <v>3391</v>
      </c>
      <c r="AN14" s="143">
        <f t="shared" si="8"/>
        <v>3391</v>
      </c>
      <c r="AO14" s="144">
        <f t="shared" si="1"/>
        <v>1</v>
      </c>
      <c r="AP14" s="117"/>
    </row>
    <row r="15" spans="1:42" x14ac:dyDescent="0.2">
      <c r="A15" s="61">
        <v>225</v>
      </c>
      <c r="B15" s="62">
        <v>0.375</v>
      </c>
      <c r="C15" s="63">
        <v>2013</v>
      </c>
      <c r="D15" s="63">
        <v>3</v>
      </c>
      <c r="E15" s="63">
        <v>13</v>
      </c>
      <c r="F15" s="64">
        <v>333022</v>
      </c>
      <c r="G15" s="63">
        <v>0</v>
      </c>
      <c r="H15" s="64">
        <v>193433</v>
      </c>
      <c r="I15" s="63">
        <v>0</v>
      </c>
      <c r="J15" s="63">
        <v>2</v>
      </c>
      <c r="K15" s="63">
        <v>0</v>
      </c>
      <c r="L15" s="64">
        <v>312.01909999999998</v>
      </c>
      <c r="M15" s="64">
        <v>24.3</v>
      </c>
      <c r="N15" s="65">
        <v>0</v>
      </c>
      <c r="O15" s="66">
        <v>3234</v>
      </c>
      <c r="P15" s="53">
        <f t="shared" si="2"/>
        <v>3234</v>
      </c>
      <c r="Q15" s="33">
        <v>13</v>
      </c>
      <c r="R15" s="72" t="e">
        <f t="shared" si="3"/>
        <v>#REF!</v>
      </c>
      <c r="S15" s="68" t="e">
        <f>#REF!*1000000</f>
        <v>#REF!</v>
      </c>
      <c r="T15" s="69" t="e">
        <f t="shared" si="9"/>
        <v>#REF!</v>
      </c>
      <c r="V15" s="73">
        <f t="shared" si="4"/>
        <v>3234</v>
      </c>
      <c r="W15" s="74">
        <f t="shared" si="10"/>
        <v>114207.64277999999</v>
      </c>
      <c r="Y15" s="71" t="e">
        <f t="shared" si="11"/>
        <v>#REF!</v>
      </c>
      <c r="Z15" s="68" t="e">
        <f t="shared" si="12"/>
        <v>#REF!</v>
      </c>
      <c r="AA15" s="69" t="e">
        <f t="shared" si="13"/>
        <v>#REF!</v>
      </c>
      <c r="AE15" s="116" t="str">
        <f t="shared" si="5"/>
        <v>333022</v>
      </c>
      <c r="AF15" s="137"/>
      <c r="AG15" s="138"/>
      <c r="AH15" s="139"/>
      <c r="AI15" s="140">
        <f t="shared" si="0"/>
        <v>333022</v>
      </c>
      <c r="AJ15" s="141">
        <f t="shared" si="6"/>
        <v>333022</v>
      </c>
      <c r="AK15" s="117"/>
      <c r="AL15" s="133">
        <f t="shared" si="7"/>
        <v>0</v>
      </c>
      <c r="AM15" s="142">
        <f t="shared" si="7"/>
        <v>3234</v>
      </c>
      <c r="AN15" s="143">
        <f t="shared" si="8"/>
        <v>3234</v>
      </c>
      <c r="AO15" s="144">
        <f t="shared" si="1"/>
        <v>1</v>
      </c>
      <c r="AP15" s="117"/>
    </row>
    <row r="16" spans="1:42" x14ac:dyDescent="0.2">
      <c r="A16" s="61">
        <v>225</v>
      </c>
      <c r="B16" s="62">
        <v>0.375</v>
      </c>
      <c r="C16" s="63">
        <v>2013</v>
      </c>
      <c r="D16" s="63">
        <v>3</v>
      </c>
      <c r="E16" s="63">
        <v>14</v>
      </c>
      <c r="F16" s="64">
        <v>336256</v>
      </c>
      <c r="G16" s="63">
        <v>0</v>
      </c>
      <c r="H16" s="64">
        <v>193577</v>
      </c>
      <c r="I16" s="63">
        <v>0</v>
      </c>
      <c r="J16" s="63">
        <v>2</v>
      </c>
      <c r="K16" s="63">
        <v>0</v>
      </c>
      <c r="L16" s="64">
        <v>312.86430000000001</v>
      </c>
      <c r="M16" s="64">
        <v>24.4</v>
      </c>
      <c r="N16" s="65">
        <v>0</v>
      </c>
      <c r="O16" s="66">
        <v>2971</v>
      </c>
      <c r="P16" s="53">
        <f t="shared" si="2"/>
        <v>2971</v>
      </c>
      <c r="Q16" s="33">
        <v>14</v>
      </c>
      <c r="R16" s="72" t="e">
        <f t="shared" si="3"/>
        <v>#REF!</v>
      </c>
      <c r="S16" s="68" t="e">
        <f>#REF!*1000000</f>
        <v>#REF!</v>
      </c>
      <c r="T16" s="69" t="e">
        <f t="shared" si="9"/>
        <v>#REF!</v>
      </c>
      <c r="V16" s="73">
        <f t="shared" si="4"/>
        <v>2971</v>
      </c>
      <c r="W16" s="74">
        <f t="shared" si="10"/>
        <v>104919.88456999999</v>
      </c>
      <c r="Y16" s="71" t="e">
        <f t="shared" si="11"/>
        <v>#REF!</v>
      </c>
      <c r="Z16" s="68" t="e">
        <f t="shared" si="12"/>
        <v>#REF!</v>
      </c>
      <c r="AA16" s="69" t="e">
        <f t="shared" si="13"/>
        <v>#REF!</v>
      </c>
      <c r="AE16" s="116" t="str">
        <f t="shared" si="5"/>
        <v>336256</v>
      </c>
      <c r="AF16" s="137"/>
      <c r="AG16" s="138"/>
      <c r="AH16" s="139"/>
      <c r="AI16" s="140">
        <f t="shared" si="0"/>
        <v>336256</v>
      </c>
      <c r="AJ16" s="141">
        <f t="shared" si="6"/>
        <v>336256</v>
      </c>
      <c r="AK16" s="117"/>
      <c r="AL16" s="133">
        <f t="shared" si="7"/>
        <v>0</v>
      </c>
      <c r="AM16" s="142">
        <f t="shared" si="7"/>
        <v>2971</v>
      </c>
      <c r="AN16" s="143">
        <f t="shared" si="8"/>
        <v>2971</v>
      </c>
      <c r="AO16" s="144">
        <f t="shared" si="1"/>
        <v>1</v>
      </c>
      <c r="AP16" s="117"/>
    </row>
    <row r="17" spans="1:42" x14ac:dyDescent="0.2">
      <c r="A17" s="61">
        <v>225</v>
      </c>
      <c r="B17" s="62">
        <v>0.375</v>
      </c>
      <c r="C17" s="63">
        <v>2013</v>
      </c>
      <c r="D17" s="63">
        <v>3</v>
      </c>
      <c r="E17" s="63">
        <v>15</v>
      </c>
      <c r="F17" s="64">
        <v>339227</v>
      </c>
      <c r="G17" s="63">
        <v>0</v>
      </c>
      <c r="H17" s="64">
        <v>193709</v>
      </c>
      <c r="I17" s="63">
        <v>0</v>
      </c>
      <c r="J17" s="63">
        <v>2</v>
      </c>
      <c r="K17" s="63">
        <v>0</v>
      </c>
      <c r="L17" s="64">
        <v>313.43400000000003</v>
      </c>
      <c r="M17" s="64">
        <v>24.6</v>
      </c>
      <c r="N17" s="65">
        <v>0</v>
      </c>
      <c r="O17" s="66">
        <v>2738</v>
      </c>
      <c r="P17" s="53">
        <f t="shared" si="2"/>
        <v>2738</v>
      </c>
      <c r="Q17" s="33">
        <v>15</v>
      </c>
      <c r="R17" s="72" t="e">
        <f t="shared" si="3"/>
        <v>#REF!</v>
      </c>
      <c r="S17" s="68" t="e">
        <f>#REF!*1000000</f>
        <v>#REF!</v>
      </c>
      <c r="T17" s="69" t="e">
        <f t="shared" si="9"/>
        <v>#REF!</v>
      </c>
      <c r="V17" s="73">
        <f t="shared" si="4"/>
        <v>2738</v>
      </c>
      <c r="W17" s="74">
        <f t="shared" si="10"/>
        <v>96691.566460000002</v>
      </c>
      <c r="Y17" s="71" t="e">
        <f t="shared" si="11"/>
        <v>#REF!</v>
      </c>
      <c r="Z17" s="68" t="e">
        <f t="shared" si="12"/>
        <v>#REF!</v>
      </c>
      <c r="AA17" s="69" t="e">
        <f t="shared" si="13"/>
        <v>#REF!</v>
      </c>
      <c r="AE17" s="116" t="str">
        <f t="shared" si="5"/>
        <v>339227</v>
      </c>
      <c r="AF17" s="137"/>
      <c r="AG17" s="138"/>
      <c r="AH17" s="139"/>
      <c r="AI17" s="140">
        <f t="shared" si="0"/>
        <v>339227</v>
      </c>
      <c r="AJ17" s="141">
        <f t="shared" si="6"/>
        <v>339227</v>
      </c>
      <c r="AK17" s="117"/>
      <c r="AL17" s="133">
        <f t="shared" si="7"/>
        <v>0</v>
      </c>
      <c r="AM17" s="142">
        <f t="shared" si="7"/>
        <v>2738</v>
      </c>
      <c r="AN17" s="143">
        <f t="shared" si="8"/>
        <v>2738</v>
      </c>
      <c r="AO17" s="144">
        <f t="shared" si="1"/>
        <v>1</v>
      </c>
      <c r="AP17" s="117"/>
    </row>
    <row r="18" spans="1:42" x14ac:dyDescent="0.2">
      <c r="A18" s="61">
        <v>225</v>
      </c>
      <c r="B18" s="62">
        <v>0.375</v>
      </c>
      <c r="C18" s="63">
        <v>2013</v>
      </c>
      <c r="D18" s="63">
        <v>3</v>
      </c>
      <c r="E18" s="63">
        <v>16</v>
      </c>
      <c r="F18" s="64">
        <v>341965</v>
      </c>
      <c r="G18" s="63">
        <v>0</v>
      </c>
      <c r="H18" s="64">
        <v>193834</v>
      </c>
      <c r="I18" s="63">
        <v>0</v>
      </c>
      <c r="J18" s="63">
        <v>2</v>
      </c>
      <c r="K18" s="63">
        <v>0</v>
      </c>
      <c r="L18" s="64">
        <v>304.34870000000001</v>
      </c>
      <c r="M18" s="64">
        <v>25.1</v>
      </c>
      <c r="N18" s="65">
        <v>0</v>
      </c>
      <c r="O18" s="66">
        <v>1423</v>
      </c>
      <c r="P18" s="53">
        <f t="shared" si="2"/>
        <v>1423</v>
      </c>
      <c r="Q18" s="33">
        <v>16</v>
      </c>
      <c r="R18" s="72" t="e">
        <f t="shared" si="3"/>
        <v>#REF!</v>
      </c>
      <c r="S18" s="68" t="e">
        <f>#REF!*1000000</f>
        <v>#REF!</v>
      </c>
      <c r="T18" s="69" t="e">
        <f t="shared" si="9"/>
        <v>#REF!</v>
      </c>
      <c r="V18" s="73">
        <f t="shared" si="4"/>
        <v>1423</v>
      </c>
      <c r="W18" s="74">
        <f t="shared" si="10"/>
        <v>50252.775410000002</v>
      </c>
      <c r="Y18" s="71" t="e">
        <f t="shared" si="11"/>
        <v>#REF!</v>
      </c>
      <c r="Z18" s="68" t="e">
        <f t="shared" si="12"/>
        <v>#REF!</v>
      </c>
      <c r="AA18" s="69" t="e">
        <f t="shared" si="13"/>
        <v>#REF!</v>
      </c>
      <c r="AE18" s="116" t="str">
        <f t="shared" si="5"/>
        <v>341965</v>
      </c>
      <c r="AF18" s="137"/>
      <c r="AG18" s="138"/>
      <c r="AH18" s="139"/>
      <c r="AI18" s="140">
        <f t="shared" si="0"/>
        <v>341965</v>
      </c>
      <c r="AJ18" s="141">
        <f t="shared" si="6"/>
        <v>341965</v>
      </c>
      <c r="AK18" s="117"/>
      <c r="AL18" s="133">
        <f t="shared" si="7"/>
        <v>0</v>
      </c>
      <c r="AM18" s="142">
        <f t="shared" si="7"/>
        <v>1423</v>
      </c>
      <c r="AN18" s="143">
        <f t="shared" si="8"/>
        <v>1423</v>
      </c>
      <c r="AO18" s="144">
        <f t="shared" si="1"/>
        <v>1</v>
      </c>
      <c r="AP18" s="117"/>
    </row>
    <row r="19" spans="1:42" x14ac:dyDescent="0.2">
      <c r="A19" s="61">
        <v>225</v>
      </c>
      <c r="B19" s="62">
        <v>0.375</v>
      </c>
      <c r="C19" s="63">
        <v>2013</v>
      </c>
      <c r="D19" s="63">
        <v>3</v>
      </c>
      <c r="E19" s="63">
        <v>17</v>
      </c>
      <c r="F19" s="64">
        <v>343388</v>
      </c>
      <c r="G19" s="63">
        <v>0</v>
      </c>
      <c r="H19" s="64">
        <v>193898</v>
      </c>
      <c r="I19" s="63">
        <v>0</v>
      </c>
      <c r="J19" s="63">
        <v>2</v>
      </c>
      <c r="K19" s="63">
        <v>0</v>
      </c>
      <c r="L19" s="64">
        <v>314.80970000000002</v>
      </c>
      <c r="M19" s="64">
        <v>26.9</v>
      </c>
      <c r="N19" s="65">
        <v>0</v>
      </c>
      <c r="O19" s="66">
        <v>0</v>
      </c>
      <c r="P19" s="53">
        <f t="shared" si="2"/>
        <v>0</v>
      </c>
      <c r="Q19" s="33">
        <v>17</v>
      </c>
      <c r="R19" s="72" t="e">
        <f t="shared" si="3"/>
        <v>#REF!</v>
      </c>
      <c r="S19" s="68" t="e">
        <f>#REF!*1000000</f>
        <v>#REF!</v>
      </c>
      <c r="T19" s="69" t="e">
        <f t="shared" si="9"/>
        <v>#REF!</v>
      </c>
      <c r="V19" s="73">
        <f t="shared" si="4"/>
        <v>0</v>
      </c>
      <c r="W19" s="74">
        <f t="shared" si="10"/>
        <v>0</v>
      </c>
      <c r="Y19" s="71" t="e">
        <f t="shared" si="11"/>
        <v>#REF!</v>
      </c>
      <c r="Z19" s="68" t="e">
        <f t="shared" si="12"/>
        <v>#REF!</v>
      </c>
      <c r="AA19" s="69" t="e">
        <f t="shared" si="13"/>
        <v>#REF!</v>
      </c>
      <c r="AE19" s="116" t="str">
        <f t="shared" si="5"/>
        <v>343388</v>
      </c>
      <c r="AF19" s="137"/>
      <c r="AG19" s="138"/>
      <c r="AH19" s="139"/>
      <c r="AI19" s="140">
        <f t="shared" si="0"/>
        <v>343388</v>
      </c>
      <c r="AJ19" s="141">
        <f t="shared" si="6"/>
        <v>343388</v>
      </c>
      <c r="AK19" s="117"/>
      <c r="AL19" s="133">
        <f t="shared" si="7"/>
        <v>0</v>
      </c>
      <c r="AM19" s="142">
        <f t="shared" si="7"/>
        <v>0</v>
      </c>
      <c r="AN19" s="143">
        <f t="shared" si="8"/>
        <v>0</v>
      </c>
      <c r="AO19" s="144" t="str">
        <f t="shared" si="1"/>
        <v/>
      </c>
      <c r="AP19" s="117"/>
    </row>
    <row r="20" spans="1:42" x14ac:dyDescent="0.2">
      <c r="A20" s="61">
        <v>225</v>
      </c>
      <c r="B20" s="62">
        <v>0.375</v>
      </c>
      <c r="C20" s="63">
        <v>2013</v>
      </c>
      <c r="D20" s="63">
        <v>3</v>
      </c>
      <c r="E20" s="63">
        <v>18</v>
      </c>
      <c r="F20" s="64">
        <v>343388</v>
      </c>
      <c r="G20" s="63">
        <v>0</v>
      </c>
      <c r="H20" s="64">
        <v>193898</v>
      </c>
      <c r="I20" s="63">
        <v>0</v>
      </c>
      <c r="J20" s="63">
        <v>2</v>
      </c>
      <c r="K20" s="63">
        <v>0</v>
      </c>
      <c r="L20" s="64">
        <v>315.00850000000003</v>
      </c>
      <c r="M20" s="64">
        <v>29.3</v>
      </c>
      <c r="N20" s="65">
        <v>0</v>
      </c>
      <c r="O20" s="66">
        <v>505</v>
      </c>
      <c r="P20" s="53">
        <f t="shared" si="2"/>
        <v>505</v>
      </c>
      <c r="Q20" s="33">
        <v>18</v>
      </c>
      <c r="R20" s="72" t="e">
        <f t="shared" si="3"/>
        <v>#REF!</v>
      </c>
      <c r="S20" s="68" t="e">
        <f>#REF!*1000000</f>
        <v>#REF!</v>
      </c>
      <c r="T20" s="69" t="e">
        <f t="shared" si="9"/>
        <v>#REF!</v>
      </c>
      <c r="V20" s="73">
        <f t="shared" si="4"/>
        <v>505</v>
      </c>
      <c r="W20" s="74">
        <f t="shared" si="10"/>
        <v>17833.908350000002</v>
      </c>
      <c r="Y20" s="71" t="e">
        <f t="shared" si="11"/>
        <v>#REF!</v>
      </c>
      <c r="Z20" s="68" t="e">
        <f t="shared" si="12"/>
        <v>#REF!</v>
      </c>
      <c r="AA20" s="69" t="e">
        <f t="shared" si="13"/>
        <v>#REF!</v>
      </c>
      <c r="AE20" s="116" t="str">
        <f t="shared" si="5"/>
        <v>343388</v>
      </c>
      <c r="AF20" s="137"/>
      <c r="AG20" s="138"/>
      <c r="AH20" s="139"/>
      <c r="AI20" s="140">
        <f t="shared" si="0"/>
        <v>343388</v>
      </c>
      <c r="AJ20" s="141">
        <f t="shared" si="6"/>
        <v>343388</v>
      </c>
      <c r="AK20" s="117"/>
      <c r="AL20" s="133">
        <f t="shared" si="7"/>
        <v>0</v>
      </c>
      <c r="AM20" s="142">
        <f t="shared" si="7"/>
        <v>505</v>
      </c>
      <c r="AN20" s="143">
        <f t="shared" si="8"/>
        <v>505</v>
      </c>
      <c r="AO20" s="144">
        <f t="shared" si="1"/>
        <v>1</v>
      </c>
      <c r="AP20" s="117"/>
    </row>
    <row r="21" spans="1:42" x14ac:dyDescent="0.2">
      <c r="A21" s="61">
        <v>225</v>
      </c>
      <c r="B21" s="62">
        <v>0.375</v>
      </c>
      <c r="C21" s="63">
        <v>2013</v>
      </c>
      <c r="D21" s="63">
        <v>3</v>
      </c>
      <c r="E21" s="63">
        <v>19</v>
      </c>
      <c r="F21" s="64">
        <v>343893</v>
      </c>
      <c r="G21" s="63">
        <v>0</v>
      </c>
      <c r="H21" s="64">
        <v>193920</v>
      </c>
      <c r="I21" s="63">
        <v>0</v>
      </c>
      <c r="J21" s="63">
        <v>2</v>
      </c>
      <c r="K21" s="63">
        <v>0</v>
      </c>
      <c r="L21" s="64">
        <v>308.85660000000001</v>
      </c>
      <c r="M21" s="64">
        <v>28.9</v>
      </c>
      <c r="N21" s="65">
        <v>0</v>
      </c>
      <c r="O21" s="66">
        <v>2724</v>
      </c>
      <c r="P21" s="53">
        <f t="shared" si="2"/>
        <v>2724</v>
      </c>
      <c r="Q21" s="33">
        <v>19</v>
      </c>
      <c r="R21" s="72" t="e">
        <f t="shared" si="3"/>
        <v>#REF!</v>
      </c>
      <c r="S21" s="68" t="e">
        <f>#REF!*1000000</f>
        <v>#REF!</v>
      </c>
      <c r="T21" s="69" t="e">
        <f t="shared" si="9"/>
        <v>#REF!</v>
      </c>
      <c r="V21" s="73">
        <f t="shared" si="4"/>
        <v>2724</v>
      </c>
      <c r="W21" s="74">
        <f t="shared" si="10"/>
        <v>96197.161080000005</v>
      </c>
      <c r="Y21" s="71" t="e">
        <f t="shared" si="11"/>
        <v>#REF!</v>
      </c>
      <c r="Z21" s="68" t="e">
        <f t="shared" si="12"/>
        <v>#REF!</v>
      </c>
      <c r="AA21" s="69" t="e">
        <f t="shared" si="13"/>
        <v>#REF!</v>
      </c>
      <c r="AE21" s="116" t="str">
        <f t="shared" si="5"/>
        <v>343893</v>
      </c>
      <c r="AF21" s="137"/>
      <c r="AG21" s="138"/>
      <c r="AH21" s="139"/>
      <c r="AI21" s="140">
        <f t="shared" si="0"/>
        <v>343893</v>
      </c>
      <c r="AJ21" s="141">
        <f t="shared" si="6"/>
        <v>343893</v>
      </c>
      <c r="AK21" s="117"/>
      <c r="AL21" s="133">
        <f t="shared" si="7"/>
        <v>0</v>
      </c>
      <c r="AM21" s="142">
        <f t="shared" si="7"/>
        <v>2724</v>
      </c>
      <c r="AN21" s="143">
        <f t="shared" si="8"/>
        <v>2724</v>
      </c>
      <c r="AO21" s="144">
        <f t="shared" si="1"/>
        <v>1</v>
      </c>
      <c r="AP21" s="117"/>
    </row>
    <row r="22" spans="1:42" x14ac:dyDescent="0.2">
      <c r="A22" s="61">
        <v>225</v>
      </c>
      <c r="B22" s="62">
        <v>0.375</v>
      </c>
      <c r="C22" s="63">
        <v>2013</v>
      </c>
      <c r="D22" s="63">
        <v>3</v>
      </c>
      <c r="E22" s="63">
        <v>20</v>
      </c>
      <c r="F22" s="64">
        <v>346617</v>
      </c>
      <c r="G22" s="63">
        <v>0</v>
      </c>
      <c r="H22" s="64">
        <v>194043</v>
      </c>
      <c r="I22" s="63">
        <v>0</v>
      </c>
      <c r="J22" s="63">
        <v>2</v>
      </c>
      <c r="K22" s="63">
        <v>0</v>
      </c>
      <c r="L22" s="64">
        <v>309.55070000000001</v>
      </c>
      <c r="M22" s="64">
        <v>29</v>
      </c>
      <c r="N22" s="65">
        <v>0</v>
      </c>
      <c r="O22" s="66">
        <v>2960</v>
      </c>
      <c r="P22" s="53">
        <f t="shared" si="2"/>
        <v>2960</v>
      </c>
      <c r="Q22" s="33">
        <v>20</v>
      </c>
      <c r="R22" s="72" t="e">
        <f t="shared" si="3"/>
        <v>#REF!</v>
      </c>
      <c r="S22" s="68" t="e">
        <f>#REF!*1000000</f>
        <v>#REF!</v>
      </c>
      <c r="T22" s="69" t="e">
        <f t="shared" si="9"/>
        <v>#REF!</v>
      </c>
      <c r="V22" s="73">
        <f t="shared" si="4"/>
        <v>2960</v>
      </c>
      <c r="W22" s="74">
        <f t="shared" si="10"/>
        <v>104531.4232</v>
      </c>
      <c r="Y22" s="71" t="e">
        <f t="shared" si="11"/>
        <v>#REF!</v>
      </c>
      <c r="Z22" s="68" t="e">
        <f t="shared" si="12"/>
        <v>#REF!</v>
      </c>
      <c r="AA22" s="69" t="e">
        <f t="shared" si="13"/>
        <v>#REF!</v>
      </c>
      <c r="AE22" s="116" t="str">
        <f t="shared" si="5"/>
        <v>346617</v>
      </c>
      <c r="AF22" s="137"/>
      <c r="AG22" s="138"/>
      <c r="AH22" s="139"/>
      <c r="AI22" s="140">
        <f t="shared" si="0"/>
        <v>346617</v>
      </c>
      <c r="AJ22" s="141">
        <f t="shared" si="6"/>
        <v>346617</v>
      </c>
      <c r="AK22" s="117"/>
      <c r="AL22" s="133">
        <f t="shared" si="7"/>
        <v>0</v>
      </c>
      <c r="AM22" s="142">
        <f t="shared" si="7"/>
        <v>2960</v>
      </c>
      <c r="AN22" s="143">
        <f t="shared" si="8"/>
        <v>2960</v>
      </c>
      <c r="AO22" s="144">
        <f t="shared" si="1"/>
        <v>1</v>
      </c>
      <c r="AP22" s="117"/>
    </row>
    <row r="23" spans="1:42" x14ac:dyDescent="0.2">
      <c r="A23" s="61">
        <v>225</v>
      </c>
      <c r="B23" s="62">
        <v>0.375</v>
      </c>
      <c r="C23" s="63">
        <v>2013</v>
      </c>
      <c r="D23" s="63">
        <v>3</v>
      </c>
      <c r="E23" s="63">
        <v>21</v>
      </c>
      <c r="F23" s="64">
        <v>349577</v>
      </c>
      <c r="G23" s="63">
        <v>0</v>
      </c>
      <c r="H23" s="64">
        <v>194177</v>
      </c>
      <c r="I23" s="63">
        <v>0</v>
      </c>
      <c r="J23" s="63">
        <v>2</v>
      </c>
      <c r="K23" s="63">
        <v>0</v>
      </c>
      <c r="L23" s="64">
        <v>314.10680000000002</v>
      </c>
      <c r="M23" s="64">
        <v>28.4</v>
      </c>
      <c r="N23" s="65">
        <v>0</v>
      </c>
      <c r="O23" s="66">
        <v>2482</v>
      </c>
      <c r="P23" s="53">
        <f t="shared" si="2"/>
        <v>2482</v>
      </c>
      <c r="Q23" s="33">
        <v>21</v>
      </c>
      <c r="R23" s="72" t="e">
        <f t="shared" si="3"/>
        <v>#REF!</v>
      </c>
      <c r="S23" s="68" t="e">
        <f>#REF!*1000000</f>
        <v>#REF!</v>
      </c>
      <c r="T23" s="69" t="e">
        <f t="shared" si="9"/>
        <v>#REF!</v>
      </c>
      <c r="V23" s="73">
        <f t="shared" si="4"/>
        <v>2482</v>
      </c>
      <c r="W23" s="74">
        <f t="shared" si="10"/>
        <v>87651.010939999993</v>
      </c>
      <c r="Y23" s="71" t="e">
        <f t="shared" si="11"/>
        <v>#REF!</v>
      </c>
      <c r="Z23" s="68" t="e">
        <f t="shared" si="12"/>
        <v>#REF!</v>
      </c>
      <c r="AA23" s="69" t="e">
        <f t="shared" si="13"/>
        <v>#REF!</v>
      </c>
      <c r="AE23" s="116" t="str">
        <f t="shared" si="5"/>
        <v>349577</v>
      </c>
      <c r="AF23" s="137"/>
      <c r="AG23" s="138"/>
      <c r="AH23" s="139"/>
      <c r="AI23" s="140">
        <f t="shared" si="0"/>
        <v>349577</v>
      </c>
      <c r="AJ23" s="141">
        <f t="shared" si="6"/>
        <v>349577</v>
      </c>
      <c r="AK23" s="117"/>
      <c r="AL23" s="133">
        <f t="shared" si="7"/>
        <v>0</v>
      </c>
      <c r="AM23" s="142">
        <f t="shared" si="7"/>
        <v>2482</v>
      </c>
      <c r="AN23" s="143">
        <f t="shared" si="8"/>
        <v>2482</v>
      </c>
      <c r="AO23" s="144">
        <f t="shared" si="1"/>
        <v>1</v>
      </c>
      <c r="AP23" s="117"/>
    </row>
    <row r="24" spans="1:42" x14ac:dyDescent="0.2">
      <c r="A24" s="61">
        <v>225</v>
      </c>
      <c r="B24" s="62">
        <v>0.375</v>
      </c>
      <c r="C24" s="63">
        <v>2013</v>
      </c>
      <c r="D24" s="63">
        <v>3</v>
      </c>
      <c r="E24" s="63">
        <v>22</v>
      </c>
      <c r="F24" s="64">
        <v>352059</v>
      </c>
      <c r="G24" s="63">
        <v>0</v>
      </c>
      <c r="H24" s="64">
        <v>194279</v>
      </c>
      <c r="I24" s="63">
        <v>0</v>
      </c>
      <c r="J24" s="63">
        <v>2</v>
      </c>
      <c r="K24" s="63">
        <v>0</v>
      </c>
      <c r="L24" s="64">
        <v>375.02280000000002</v>
      </c>
      <c r="M24" s="64">
        <v>28.4</v>
      </c>
      <c r="N24" s="65">
        <v>0</v>
      </c>
      <c r="O24" s="66">
        <v>2481</v>
      </c>
      <c r="P24" s="53">
        <f t="shared" si="2"/>
        <v>2481</v>
      </c>
      <c r="Q24" s="33">
        <v>22</v>
      </c>
      <c r="R24" s="72" t="e">
        <f t="shared" si="3"/>
        <v>#REF!</v>
      </c>
      <c r="S24" s="68" t="e">
        <f>#REF!*1000000</f>
        <v>#REF!</v>
      </c>
      <c r="T24" s="69" t="e">
        <f t="shared" si="9"/>
        <v>#REF!</v>
      </c>
      <c r="V24" s="73">
        <f t="shared" si="4"/>
        <v>2481</v>
      </c>
      <c r="W24" s="74">
        <f t="shared" si="10"/>
        <v>87615.69627</v>
      </c>
      <c r="Y24" s="71" t="e">
        <f t="shared" si="11"/>
        <v>#REF!</v>
      </c>
      <c r="Z24" s="68" t="e">
        <f t="shared" si="12"/>
        <v>#REF!</v>
      </c>
      <c r="AA24" s="69" t="e">
        <f t="shared" si="13"/>
        <v>#REF!</v>
      </c>
      <c r="AE24" s="116" t="str">
        <f t="shared" si="5"/>
        <v>352059</v>
      </c>
      <c r="AF24" s="137"/>
      <c r="AG24" s="138"/>
      <c r="AH24" s="139"/>
      <c r="AI24" s="140">
        <f t="shared" si="0"/>
        <v>352059</v>
      </c>
      <c r="AJ24" s="141">
        <f t="shared" si="6"/>
        <v>352059</v>
      </c>
      <c r="AK24" s="117"/>
      <c r="AL24" s="133">
        <f t="shared" si="7"/>
        <v>0</v>
      </c>
      <c r="AM24" s="142">
        <f t="shared" si="7"/>
        <v>2481</v>
      </c>
      <c r="AN24" s="143">
        <f t="shared" si="8"/>
        <v>2481</v>
      </c>
      <c r="AO24" s="144">
        <f t="shared" si="1"/>
        <v>1</v>
      </c>
      <c r="AP24" s="117"/>
    </row>
    <row r="25" spans="1:42" x14ac:dyDescent="0.2">
      <c r="A25" s="61">
        <v>225</v>
      </c>
      <c r="B25" s="62">
        <v>0.375</v>
      </c>
      <c r="C25" s="63">
        <v>2013</v>
      </c>
      <c r="D25" s="63">
        <v>3</v>
      </c>
      <c r="E25" s="63">
        <v>23</v>
      </c>
      <c r="F25" s="64">
        <v>354540</v>
      </c>
      <c r="G25" s="63">
        <v>0</v>
      </c>
      <c r="H25" s="64">
        <v>194365</v>
      </c>
      <c r="I25" s="63">
        <v>0</v>
      </c>
      <c r="J25" s="63">
        <v>2</v>
      </c>
      <c r="K25" s="63">
        <v>0</v>
      </c>
      <c r="L25" s="64">
        <v>426.28120000000001</v>
      </c>
      <c r="M25" s="64">
        <v>31</v>
      </c>
      <c r="N25" s="65">
        <v>0</v>
      </c>
      <c r="O25" s="66">
        <v>1735</v>
      </c>
      <c r="P25" s="53">
        <f t="shared" si="2"/>
        <v>1735</v>
      </c>
      <c r="Q25" s="33">
        <v>23</v>
      </c>
      <c r="R25" s="72" t="e">
        <f t="shared" si="3"/>
        <v>#REF!</v>
      </c>
      <c r="S25" s="68" t="e">
        <f>#REF!*1000000</f>
        <v>#REF!</v>
      </c>
      <c r="T25" s="69" t="e">
        <f t="shared" si="9"/>
        <v>#REF!</v>
      </c>
      <c r="V25" s="73">
        <f t="shared" si="4"/>
        <v>1735</v>
      </c>
      <c r="W25" s="74">
        <f t="shared" si="10"/>
        <v>61270.952449999997</v>
      </c>
      <c r="Y25" s="71" t="e">
        <f t="shared" si="11"/>
        <v>#REF!</v>
      </c>
      <c r="Z25" s="68" t="e">
        <f t="shared" si="12"/>
        <v>#REF!</v>
      </c>
      <c r="AA25" s="69" t="e">
        <f t="shared" si="13"/>
        <v>#REF!</v>
      </c>
      <c r="AE25" s="116" t="str">
        <f t="shared" si="5"/>
        <v>354540</v>
      </c>
      <c r="AF25" s="137"/>
      <c r="AG25" s="138"/>
      <c r="AH25" s="139"/>
      <c r="AI25" s="140">
        <f t="shared" si="0"/>
        <v>354540</v>
      </c>
      <c r="AJ25" s="141">
        <f t="shared" si="6"/>
        <v>354540</v>
      </c>
      <c r="AK25" s="117"/>
      <c r="AL25" s="133">
        <f t="shared" si="7"/>
        <v>0</v>
      </c>
      <c r="AM25" s="142">
        <f t="shared" si="7"/>
        <v>1735</v>
      </c>
      <c r="AN25" s="143">
        <f t="shared" si="8"/>
        <v>1735</v>
      </c>
      <c r="AO25" s="144">
        <f t="shared" si="1"/>
        <v>1</v>
      </c>
      <c r="AP25" s="117"/>
    </row>
    <row r="26" spans="1:42" x14ac:dyDescent="0.2">
      <c r="A26" s="61">
        <v>225</v>
      </c>
      <c r="B26" s="62">
        <v>0.375</v>
      </c>
      <c r="C26" s="63">
        <v>2013</v>
      </c>
      <c r="D26" s="63">
        <v>3</v>
      </c>
      <c r="E26" s="63">
        <v>24</v>
      </c>
      <c r="F26" s="64">
        <v>356275</v>
      </c>
      <c r="G26" s="63">
        <v>0</v>
      </c>
      <c r="H26" s="64">
        <v>194426</v>
      </c>
      <c r="I26" s="63">
        <v>0</v>
      </c>
      <c r="J26" s="63">
        <v>2</v>
      </c>
      <c r="K26" s="63">
        <v>0</v>
      </c>
      <c r="L26" s="64">
        <v>427.09429999999998</v>
      </c>
      <c r="M26" s="64">
        <v>31.3</v>
      </c>
      <c r="N26" s="65">
        <v>0</v>
      </c>
      <c r="O26" s="66">
        <v>383</v>
      </c>
      <c r="P26" s="53">
        <f t="shared" si="2"/>
        <v>383</v>
      </c>
      <c r="Q26" s="33">
        <v>24</v>
      </c>
      <c r="R26" s="72" t="e">
        <f t="shared" si="3"/>
        <v>#REF!</v>
      </c>
      <c r="S26" s="68" t="e">
        <f>#REF!*1000000</f>
        <v>#REF!</v>
      </c>
      <c r="T26" s="69" t="e">
        <f t="shared" si="9"/>
        <v>#REF!</v>
      </c>
      <c r="V26" s="73">
        <f t="shared" si="4"/>
        <v>383</v>
      </c>
      <c r="W26" s="74">
        <f t="shared" si="10"/>
        <v>13525.518609999999</v>
      </c>
      <c r="Y26" s="71" t="e">
        <f t="shared" si="11"/>
        <v>#REF!</v>
      </c>
      <c r="Z26" s="68" t="e">
        <f t="shared" si="12"/>
        <v>#REF!</v>
      </c>
      <c r="AA26" s="69" t="e">
        <f t="shared" si="13"/>
        <v>#REF!</v>
      </c>
      <c r="AE26" s="116" t="str">
        <f t="shared" si="5"/>
        <v>356275</v>
      </c>
      <c r="AF26" s="137"/>
      <c r="AG26" s="138"/>
      <c r="AH26" s="139"/>
      <c r="AI26" s="140">
        <f t="shared" si="0"/>
        <v>356275</v>
      </c>
      <c r="AJ26" s="141">
        <f t="shared" si="6"/>
        <v>356275</v>
      </c>
      <c r="AK26" s="117"/>
      <c r="AL26" s="133">
        <f t="shared" si="7"/>
        <v>0</v>
      </c>
      <c r="AM26" s="142">
        <f t="shared" si="7"/>
        <v>383</v>
      </c>
      <c r="AN26" s="143">
        <f t="shared" si="8"/>
        <v>383</v>
      </c>
      <c r="AO26" s="144">
        <f t="shared" si="1"/>
        <v>1</v>
      </c>
      <c r="AP26" s="117"/>
    </row>
    <row r="27" spans="1:42" x14ac:dyDescent="0.2">
      <c r="A27" s="61">
        <v>225</v>
      </c>
      <c r="B27" s="62">
        <v>0.375</v>
      </c>
      <c r="C27" s="63">
        <v>2013</v>
      </c>
      <c r="D27" s="63">
        <v>3</v>
      </c>
      <c r="E27" s="63">
        <v>25</v>
      </c>
      <c r="F27" s="64">
        <v>356658</v>
      </c>
      <c r="G27" s="63">
        <v>0</v>
      </c>
      <c r="H27" s="64">
        <v>194439</v>
      </c>
      <c r="I27" s="63">
        <v>0</v>
      </c>
      <c r="J27" s="63">
        <v>2</v>
      </c>
      <c r="K27" s="63">
        <v>0</v>
      </c>
      <c r="L27" s="64">
        <v>427.29840000000002</v>
      </c>
      <c r="M27" s="64">
        <v>30.5</v>
      </c>
      <c r="N27" s="65">
        <v>0</v>
      </c>
      <c r="O27" s="66">
        <v>2333</v>
      </c>
      <c r="P27" s="53">
        <f t="shared" si="2"/>
        <v>2333</v>
      </c>
      <c r="Q27" s="33">
        <v>25</v>
      </c>
      <c r="R27" s="72" t="e">
        <f t="shared" si="3"/>
        <v>#REF!</v>
      </c>
      <c r="S27" s="68" t="e">
        <f>#REF!*1000000</f>
        <v>#REF!</v>
      </c>
      <c r="T27" s="69" t="e">
        <f t="shared" si="9"/>
        <v>#REF!</v>
      </c>
      <c r="V27" s="73">
        <f t="shared" si="4"/>
        <v>2333</v>
      </c>
      <c r="W27" s="74">
        <f t="shared" si="10"/>
        <v>82389.125109999994</v>
      </c>
      <c r="Y27" s="71" t="e">
        <f t="shared" si="11"/>
        <v>#REF!</v>
      </c>
      <c r="Z27" s="68" t="e">
        <f t="shared" si="12"/>
        <v>#REF!</v>
      </c>
      <c r="AA27" s="69" t="e">
        <f t="shared" si="13"/>
        <v>#REF!</v>
      </c>
      <c r="AE27" s="116" t="str">
        <f t="shared" si="5"/>
        <v>356658</v>
      </c>
      <c r="AF27" s="137"/>
      <c r="AG27" s="138"/>
      <c r="AH27" s="139"/>
      <c r="AI27" s="140">
        <f t="shared" si="0"/>
        <v>356658</v>
      </c>
      <c r="AJ27" s="141">
        <f t="shared" si="6"/>
        <v>356658</v>
      </c>
      <c r="AK27" s="117"/>
      <c r="AL27" s="133">
        <f t="shared" si="7"/>
        <v>0</v>
      </c>
      <c r="AM27" s="142">
        <f t="shared" si="7"/>
        <v>2333</v>
      </c>
      <c r="AN27" s="143">
        <f t="shared" si="8"/>
        <v>2333</v>
      </c>
      <c r="AO27" s="144">
        <f t="shared" si="1"/>
        <v>1</v>
      </c>
      <c r="AP27" s="117"/>
    </row>
    <row r="28" spans="1:42" x14ac:dyDescent="0.2">
      <c r="A28" s="61">
        <v>225</v>
      </c>
      <c r="B28" s="62">
        <v>0.375</v>
      </c>
      <c r="C28" s="63">
        <v>2013</v>
      </c>
      <c r="D28" s="63">
        <v>3</v>
      </c>
      <c r="E28" s="63">
        <v>26</v>
      </c>
      <c r="F28" s="64">
        <v>358991</v>
      </c>
      <c r="G28" s="63">
        <v>0</v>
      </c>
      <c r="H28" s="64">
        <v>194518</v>
      </c>
      <c r="I28" s="63">
        <v>0</v>
      </c>
      <c r="J28" s="63">
        <v>2</v>
      </c>
      <c r="K28" s="63">
        <v>0</v>
      </c>
      <c r="L28" s="64">
        <v>426.86660000000001</v>
      </c>
      <c r="M28" s="64">
        <v>25.4</v>
      </c>
      <c r="N28" s="65">
        <v>0</v>
      </c>
      <c r="O28" s="66">
        <v>3041</v>
      </c>
      <c r="P28" s="53">
        <f t="shared" si="2"/>
        <v>3041</v>
      </c>
      <c r="Q28" s="33">
        <v>26</v>
      </c>
      <c r="R28" s="72" t="e">
        <f t="shared" si="3"/>
        <v>#REF!</v>
      </c>
      <c r="S28" s="68" t="e">
        <f>#REF!*1000000</f>
        <v>#REF!</v>
      </c>
      <c r="T28" s="69" t="e">
        <f t="shared" si="9"/>
        <v>#REF!</v>
      </c>
      <c r="V28" s="73">
        <f t="shared" si="4"/>
        <v>3041</v>
      </c>
      <c r="W28" s="74">
        <f t="shared" si="10"/>
        <v>107391.91146999999</v>
      </c>
      <c r="Y28" s="71" t="e">
        <f t="shared" si="11"/>
        <v>#REF!</v>
      </c>
      <c r="Z28" s="68" t="e">
        <f t="shared" si="12"/>
        <v>#REF!</v>
      </c>
      <c r="AA28" s="69" t="e">
        <f t="shared" si="13"/>
        <v>#REF!</v>
      </c>
      <c r="AE28" s="116" t="str">
        <f t="shared" si="5"/>
        <v>358991</v>
      </c>
      <c r="AF28" s="137"/>
      <c r="AG28" s="138"/>
      <c r="AH28" s="139"/>
      <c r="AI28" s="140">
        <f t="shared" si="0"/>
        <v>358991</v>
      </c>
      <c r="AJ28" s="141">
        <f t="shared" si="6"/>
        <v>358991</v>
      </c>
      <c r="AK28" s="117"/>
      <c r="AL28" s="133">
        <f t="shared" si="7"/>
        <v>0</v>
      </c>
      <c r="AM28" s="142">
        <f t="shared" si="7"/>
        <v>3041</v>
      </c>
      <c r="AN28" s="143">
        <f t="shared" si="8"/>
        <v>3041</v>
      </c>
      <c r="AO28" s="144">
        <f t="shared" si="1"/>
        <v>1</v>
      </c>
      <c r="AP28" s="117"/>
    </row>
    <row r="29" spans="1:42" x14ac:dyDescent="0.2">
      <c r="A29" s="61">
        <v>225</v>
      </c>
      <c r="B29" s="62">
        <v>0.375</v>
      </c>
      <c r="C29" s="63">
        <v>2013</v>
      </c>
      <c r="D29" s="63">
        <v>3</v>
      </c>
      <c r="E29" s="63">
        <v>27</v>
      </c>
      <c r="F29" s="64">
        <v>362032</v>
      </c>
      <c r="G29" s="63">
        <v>0</v>
      </c>
      <c r="H29" s="64">
        <v>194621</v>
      </c>
      <c r="I29" s="63">
        <v>0</v>
      </c>
      <c r="J29" s="63">
        <v>2</v>
      </c>
      <c r="K29" s="63">
        <v>0</v>
      </c>
      <c r="L29" s="64">
        <v>428.36349999999999</v>
      </c>
      <c r="M29" s="64">
        <v>23.9</v>
      </c>
      <c r="N29" s="65">
        <v>0</v>
      </c>
      <c r="O29" s="66">
        <v>2703</v>
      </c>
      <c r="P29" s="53">
        <f t="shared" si="2"/>
        <v>2703</v>
      </c>
      <c r="Q29" s="33">
        <v>27</v>
      </c>
      <c r="R29" s="72" t="e">
        <f t="shared" si="3"/>
        <v>#REF!</v>
      </c>
      <c r="S29" s="68" t="e">
        <f>#REF!*1000000</f>
        <v>#REF!</v>
      </c>
      <c r="T29" s="69" t="e">
        <f t="shared" si="9"/>
        <v>#REF!</v>
      </c>
      <c r="V29" s="73">
        <f t="shared" si="4"/>
        <v>2703</v>
      </c>
      <c r="W29" s="74">
        <f t="shared" si="10"/>
        <v>95455.553010000003</v>
      </c>
      <c r="Y29" s="71" t="e">
        <f t="shared" si="11"/>
        <v>#REF!</v>
      </c>
      <c r="Z29" s="68" t="e">
        <f t="shared" si="12"/>
        <v>#REF!</v>
      </c>
      <c r="AA29" s="69" t="e">
        <f t="shared" si="13"/>
        <v>#REF!</v>
      </c>
      <c r="AE29" s="116" t="str">
        <f t="shared" si="5"/>
        <v>362032</v>
      </c>
      <c r="AF29" s="137"/>
      <c r="AG29" s="138"/>
      <c r="AH29" s="139"/>
      <c r="AI29" s="140">
        <f t="shared" si="0"/>
        <v>362032</v>
      </c>
      <c r="AJ29" s="141">
        <f t="shared" si="6"/>
        <v>362032</v>
      </c>
      <c r="AK29" s="117"/>
      <c r="AL29" s="133">
        <f t="shared" si="7"/>
        <v>0</v>
      </c>
      <c r="AM29" s="142">
        <f t="shared" si="7"/>
        <v>2703</v>
      </c>
      <c r="AN29" s="143">
        <f t="shared" si="8"/>
        <v>2703</v>
      </c>
      <c r="AO29" s="144">
        <f t="shared" si="1"/>
        <v>1</v>
      </c>
      <c r="AP29" s="117"/>
    </row>
    <row r="30" spans="1:42" x14ac:dyDescent="0.2">
      <c r="A30" s="61">
        <v>225</v>
      </c>
      <c r="B30" s="62">
        <v>0.375</v>
      </c>
      <c r="C30" s="63">
        <v>2013</v>
      </c>
      <c r="D30" s="63">
        <v>3</v>
      </c>
      <c r="E30" s="63">
        <v>28</v>
      </c>
      <c r="F30" s="64">
        <v>364735</v>
      </c>
      <c r="G30" s="63">
        <v>0</v>
      </c>
      <c r="H30" s="64">
        <v>194712</v>
      </c>
      <c r="I30" s="63">
        <v>0</v>
      </c>
      <c r="J30" s="63">
        <v>2</v>
      </c>
      <c r="K30" s="63">
        <v>0</v>
      </c>
      <c r="L30" s="64">
        <v>428.18979999999999</v>
      </c>
      <c r="M30" s="64">
        <v>24.6</v>
      </c>
      <c r="N30" s="65">
        <v>0</v>
      </c>
      <c r="O30" s="66">
        <v>2529</v>
      </c>
      <c r="P30" s="53">
        <f t="shared" si="2"/>
        <v>2529</v>
      </c>
      <c r="Q30" s="33">
        <v>28</v>
      </c>
      <c r="R30" s="72" t="e">
        <f t="shared" si="3"/>
        <v>#REF!</v>
      </c>
      <c r="S30" s="68" t="e">
        <f>#REF!*1000000</f>
        <v>#REF!</v>
      </c>
      <c r="T30" s="69" t="e">
        <f t="shared" si="9"/>
        <v>#REF!</v>
      </c>
      <c r="V30" s="73">
        <f t="shared" si="4"/>
        <v>2529</v>
      </c>
      <c r="W30" s="74">
        <f t="shared" si="10"/>
        <v>89310.800430000003</v>
      </c>
      <c r="Y30" s="71" t="e">
        <f t="shared" si="11"/>
        <v>#REF!</v>
      </c>
      <c r="Z30" s="68" t="e">
        <f t="shared" si="12"/>
        <v>#REF!</v>
      </c>
      <c r="AA30" s="69" t="e">
        <f t="shared" si="13"/>
        <v>#REF!</v>
      </c>
      <c r="AE30" s="116" t="str">
        <f t="shared" si="5"/>
        <v>364735</v>
      </c>
      <c r="AF30" s="137"/>
      <c r="AG30" s="138"/>
      <c r="AH30" s="139"/>
      <c r="AI30" s="140">
        <f t="shared" si="0"/>
        <v>364735</v>
      </c>
      <c r="AJ30" s="141">
        <f t="shared" si="6"/>
        <v>364735</v>
      </c>
      <c r="AK30" s="117"/>
      <c r="AL30" s="133">
        <f t="shared" si="7"/>
        <v>0</v>
      </c>
      <c r="AM30" s="142">
        <f t="shared" si="7"/>
        <v>2529</v>
      </c>
      <c r="AN30" s="143">
        <f t="shared" si="8"/>
        <v>2529</v>
      </c>
      <c r="AO30" s="144">
        <f t="shared" si="1"/>
        <v>1</v>
      </c>
      <c r="AP30" s="117"/>
    </row>
    <row r="31" spans="1:42" x14ac:dyDescent="0.2">
      <c r="A31" s="61">
        <v>225</v>
      </c>
      <c r="B31" s="62">
        <v>0.375</v>
      </c>
      <c r="C31" s="63">
        <v>2013</v>
      </c>
      <c r="D31" s="63">
        <v>3</v>
      </c>
      <c r="E31" s="63">
        <v>29</v>
      </c>
      <c r="F31" s="64">
        <v>367264</v>
      </c>
      <c r="G31" s="63">
        <v>0</v>
      </c>
      <c r="H31" s="64">
        <v>194798</v>
      </c>
      <c r="I31" s="63">
        <v>0</v>
      </c>
      <c r="J31" s="63">
        <v>2</v>
      </c>
      <c r="K31" s="63">
        <v>0</v>
      </c>
      <c r="L31" s="64">
        <v>427.79610000000002</v>
      </c>
      <c r="M31" s="64">
        <v>25.6</v>
      </c>
      <c r="N31" s="65">
        <v>0</v>
      </c>
      <c r="O31" s="66">
        <v>477</v>
      </c>
      <c r="P31" s="53">
        <f t="shared" si="2"/>
        <v>477</v>
      </c>
      <c r="Q31" s="33">
        <v>29</v>
      </c>
      <c r="R31" s="72" t="e">
        <f t="shared" si="3"/>
        <v>#REF!</v>
      </c>
      <c r="S31" s="68" t="e">
        <f>#REF!*1000000</f>
        <v>#REF!</v>
      </c>
      <c r="T31" s="69" t="e">
        <f t="shared" si="9"/>
        <v>#REF!</v>
      </c>
      <c r="V31" s="73">
        <f t="shared" si="4"/>
        <v>477</v>
      </c>
      <c r="W31" s="74">
        <f t="shared" si="10"/>
        <v>16845.097590000001</v>
      </c>
      <c r="Y31" s="71" t="e">
        <f t="shared" si="11"/>
        <v>#REF!</v>
      </c>
      <c r="Z31" s="68" t="e">
        <f t="shared" si="12"/>
        <v>#REF!</v>
      </c>
      <c r="AA31" s="69" t="e">
        <f t="shared" si="13"/>
        <v>#REF!</v>
      </c>
      <c r="AE31" s="116" t="str">
        <f t="shared" si="5"/>
        <v>367264</v>
      </c>
      <c r="AF31" s="137"/>
      <c r="AG31" s="138"/>
      <c r="AH31" s="139"/>
      <c r="AI31" s="140">
        <f t="shared" si="0"/>
        <v>367264</v>
      </c>
      <c r="AJ31" s="141">
        <f t="shared" si="6"/>
        <v>367264</v>
      </c>
      <c r="AK31" s="117"/>
      <c r="AL31" s="133">
        <f t="shared" si="7"/>
        <v>0</v>
      </c>
      <c r="AM31" s="142">
        <f t="shared" si="7"/>
        <v>477</v>
      </c>
      <c r="AN31" s="143">
        <f t="shared" si="8"/>
        <v>477</v>
      </c>
      <c r="AO31" s="144">
        <f t="shared" si="1"/>
        <v>1</v>
      </c>
      <c r="AP31" s="117"/>
    </row>
    <row r="32" spans="1:42" x14ac:dyDescent="0.2">
      <c r="A32" s="61">
        <v>225</v>
      </c>
      <c r="B32" s="62">
        <v>0.375</v>
      </c>
      <c r="C32" s="63">
        <v>2013</v>
      </c>
      <c r="D32" s="63">
        <v>3</v>
      </c>
      <c r="E32" s="63">
        <v>30</v>
      </c>
      <c r="F32" s="64">
        <v>367741</v>
      </c>
      <c r="G32" s="63">
        <v>0</v>
      </c>
      <c r="H32" s="64">
        <v>194798</v>
      </c>
      <c r="I32" s="63">
        <v>0</v>
      </c>
      <c r="J32" s="63">
        <v>2</v>
      </c>
      <c r="K32" s="63">
        <v>0</v>
      </c>
      <c r="L32" s="64">
        <v>427.79610000000002</v>
      </c>
      <c r="M32" s="64">
        <v>25.6</v>
      </c>
      <c r="N32" s="65">
        <v>0</v>
      </c>
      <c r="O32" s="66">
        <v>1557</v>
      </c>
      <c r="P32" s="53">
        <f t="shared" si="2"/>
        <v>1557</v>
      </c>
      <c r="Q32" s="33">
        <v>30</v>
      </c>
      <c r="R32" s="72" t="e">
        <f t="shared" si="3"/>
        <v>#REF!</v>
      </c>
      <c r="S32" s="68" t="e">
        <f>#REF!*1000000</f>
        <v>#REF!</v>
      </c>
      <c r="T32" s="69" t="e">
        <f t="shared" si="9"/>
        <v>#REF!</v>
      </c>
      <c r="V32" s="73">
        <f t="shared" si="4"/>
        <v>1557</v>
      </c>
      <c r="W32" s="74">
        <f t="shared" si="10"/>
        <v>54984.941189999998</v>
      </c>
      <c r="Y32" s="71" t="e">
        <f t="shared" si="11"/>
        <v>#REF!</v>
      </c>
      <c r="Z32" s="68" t="e">
        <f t="shared" si="12"/>
        <v>#REF!</v>
      </c>
      <c r="AA32" s="69" t="e">
        <f t="shared" si="13"/>
        <v>#REF!</v>
      </c>
      <c r="AE32" s="116" t="str">
        <f t="shared" si="5"/>
        <v>367741</v>
      </c>
      <c r="AF32" s="137"/>
      <c r="AG32" s="138"/>
      <c r="AH32" s="139"/>
      <c r="AI32" s="140">
        <f t="shared" si="0"/>
        <v>367741</v>
      </c>
      <c r="AJ32" s="141">
        <f t="shared" si="6"/>
        <v>367741</v>
      </c>
      <c r="AK32" s="117"/>
      <c r="AL32" s="133">
        <f t="shared" si="7"/>
        <v>0</v>
      </c>
      <c r="AM32" s="142">
        <f t="shared" si="7"/>
        <v>1557</v>
      </c>
      <c r="AN32" s="143">
        <f t="shared" si="8"/>
        <v>1557</v>
      </c>
      <c r="AO32" s="144">
        <f t="shared" si="1"/>
        <v>1</v>
      </c>
      <c r="AP32" s="117"/>
    </row>
    <row r="33" spans="1:42" ht="13.5" thickBot="1" x14ac:dyDescent="0.25">
      <c r="A33" s="61">
        <v>225</v>
      </c>
      <c r="B33" s="62">
        <v>0.375</v>
      </c>
      <c r="C33" s="63">
        <v>2013</v>
      </c>
      <c r="D33" s="63">
        <v>3</v>
      </c>
      <c r="E33" s="63">
        <v>31</v>
      </c>
      <c r="F33" s="64">
        <v>369298</v>
      </c>
      <c r="G33" s="63">
        <v>0</v>
      </c>
      <c r="H33" s="64">
        <v>194798</v>
      </c>
      <c r="I33" s="63">
        <v>0</v>
      </c>
      <c r="J33" s="63">
        <v>2</v>
      </c>
      <c r="K33" s="63">
        <v>0</v>
      </c>
      <c r="L33" s="64">
        <v>427.79610000000002</v>
      </c>
      <c r="M33" s="64">
        <v>25.6</v>
      </c>
      <c r="N33" s="65">
        <v>0</v>
      </c>
      <c r="O33" s="66">
        <v>504</v>
      </c>
      <c r="P33" s="53">
        <f t="shared" si="2"/>
        <v>504</v>
      </c>
      <c r="Q33" s="33">
        <v>31</v>
      </c>
      <c r="R33" s="75" t="e">
        <f t="shared" si="3"/>
        <v>#REF!</v>
      </c>
      <c r="S33" s="76" t="e">
        <f>#REF!*1000000</f>
        <v>#REF!</v>
      </c>
      <c r="T33" s="77" t="e">
        <f t="shared" si="9"/>
        <v>#REF!</v>
      </c>
      <c r="V33" s="78">
        <f t="shared" si="4"/>
        <v>504</v>
      </c>
      <c r="W33" s="79">
        <f t="shared" si="10"/>
        <v>17798.593679999998</v>
      </c>
      <c r="Y33" s="71" t="e">
        <f t="shared" si="11"/>
        <v>#REF!</v>
      </c>
      <c r="Z33" s="68" t="e">
        <f t="shared" si="12"/>
        <v>#REF!</v>
      </c>
      <c r="AA33" s="69" t="e">
        <f t="shared" si="13"/>
        <v>#REF!</v>
      </c>
      <c r="AE33" s="116" t="str">
        <f t="shared" si="5"/>
        <v>369298</v>
      </c>
      <c r="AF33" s="137"/>
      <c r="AG33" s="138"/>
      <c r="AH33" s="139"/>
      <c r="AI33" s="140">
        <f t="shared" si="0"/>
        <v>369298</v>
      </c>
      <c r="AJ33" s="141">
        <f t="shared" si="6"/>
        <v>369298</v>
      </c>
      <c r="AK33" s="117"/>
      <c r="AL33" s="133">
        <f t="shared" si="7"/>
        <v>0</v>
      </c>
      <c r="AM33" s="145">
        <f t="shared" si="7"/>
        <v>504</v>
      </c>
      <c r="AN33" s="143">
        <f t="shared" si="8"/>
        <v>504</v>
      </c>
      <c r="AO33" s="144">
        <f t="shared" si="1"/>
        <v>1</v>
      </c>
      <c r="AP33" s="117"/>
    </row>
    <row r="34" spans="1:42" ht="13.5" thickBot="1" x14ac:dyDescent="0.25">
      <c r="A34" s="80">
        <v>225</v>
      </c>
      <c r="B34" s="81">
        <v>0.375</v>
      </c>
      <c r="C34" s="82">
        <v>2013</v>
      </c>
      <c r="D34" s="82">
        <v>4</v>
      </c>
      <c r="E34" s="82">
        <v>1</v>
      </c>
      <c r="F34" s="83">
        <v>369802</v>
      </c>
      <c r="G34" s="82">
        <v>0</v>
      </c>
      <c r="H34" s="83">
        <v>194798</v>
      </c>
      <c r="I34" s="82">
        <v>0</v>
      </c>
      <c r="J34" s="82">
        <v>2</v>
      </c>
      <c r="K34" s="82">
        <v>0</v>
      </c>
      <c r="L34" s="83">
        <v>427.79610000000002</v>
      </c>
      <c r="M34" s="83">
        <v>25.6</v>
      </c>
      <c r="N34" s="84">
        <v>0</v>
      </c>
      <c r="O34" s="85">
        <v>2858</v>
      </c>
      <c r="R34" s="86"/>
      <c r="S34" s="87"/>
      <c r="T34" s="88"/>
      <c r="V34" s="89"/>
      <c r="W34" s="90"/>
      <c r="Y34" s="91"/>
      <c r="Z34" s="92"/>
      <c r="AA34" s="93"/>
      <c r="AE34" s="116" t="str">
        <f t="shared" si="5"/>
        <v>369802</v>
      </c>
      <c r="AF34" s="146"/>
      <c r="AG34" s="147"/>
      <c r="AH34" s="148"/>
      <c r="AI34" s="149">
        <f t="shared" si="0"/>
        <v>369802</v>
      </c>
      <c r="AJ34" s="150">
        <f t="shared" si="6"/>
        <v>369802</v>
      </c>
      <c r="AK34" s="117"/>
      <c r="AL34" s="151"/>
      <c r="AM34" s="152"/>
      <c r="AN34" s="153"/>
      <c r="AO34" s="153"/>
      <c r="AP34" s="117"/>
    </row>
    <row r="35" spans="1:42" ht="13.5" thickBot="1" x14ac:dyDescent="0.25">
      <c r="AE35" s="116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</row>
    <row r="36" spans="1:42" ht="13.5" thickBot="1" x14ac:dyDescent="0.25">
      <c r="D36" s="94" t="s">
        <v>23</v>
      </c>
      <c r="E36" s="95">
        <f>COUNT(E3:E34)</f>
        <v>32</v>
      </c>
      <c r="K36" s="94" t="s">
        <v>53</v>
      </c>
      <c r="L36" s="96">
        <f>MAX(L3:L34)</f>
        <v>428.36349999999999</v>
      </c>
      <c r="M36" s="96">
        <f>MAX(M3:M34)</f>
        <v>31.3</v>
      </c>
      <c r="N36" s="94" t="s">
        <v>20</v>
      </c>
      <c r="O36" s="96">
        <f>SUM(O3:O33)</f>
        <v>62415</v>
      </c>
      <c r="Q36" s="94" t="s">
        <v>54</v>
      </c>
      <c r="R36" s="97" t="e">
        <f>AVERAGE(R3:R33)</f>
        <v>#REF!</v>
      </c>
      <c r="S36" s="97" t="e">
        <f>AVERAGE(S3:S33)</f>
        <v>#REF!</v>
      </c>
      <c r="T36" s="98" t="e">
        <f>AVERAGE(T3:T33)</f>
        <v>#REF!</v>
      </c>
      <c r="V36" s="99">
        <f>SUM(V3:V33)</f>
        <v>62415</v>
      </c>
      <c r="W36" s="100">
        <f>SUM(W3:W33)</f>
        <v>2204165.1280499995</v>
      </c>
      <c r="Y36" s="101" t="e">
        <f>SUM(Y3:Y33)</f>
        <v>#REF!</v>
      </c>
      <c r="Z36" s="102" t="e">
        <f>SUM(Z3:Z33)</f>
        <v>#REF!</v>
      </c>
      <c r="AA36" s="103" t="e">
        <f>SUM(AA3:AA33)</f>
        <v>#REF!</v>
      </c>
      <c r="AE36" s="116"/>
      <c r="AF36" s="154" t="s">
        <v>81</v>
      </c>
      <c r="AG36" s="155">
        <f>COUNT(AG3:AG34)</f>
        <v>0</v>
      </c>
      <c r="AH36" s="117"/>
      <c r="AI36" s="117"/>
      <c r="AJ36" s="156">
        <f>SUM(AJ3:AJ33)</f>
        <v>10512053</v>
      </c>
      <c r="AK36" s="157" t="s">
        <v>59</v>
      </c>
      <c r="AL36" s="158"/>
      <c r="AM36" s="158"/>
      <c r="AN36" s="156">
        <f>SUM(AN3:AN33)</f>
        <v>62415</v>
      </c>
      <c r="AO36" s="159" t="s">
        <v>59</v>
      </c>
      <c r="AP36" s="117"/>
    </row>
    <row r="37" spans="1:42" ht="13.5" thickBot="1" x14ac:dyDescent="0.25">
      <c r="K37" s="94" t="s">
        <v>54</v>
      </c>
      <c r="L37" s="104">
        <f>AVERAGE(L3:L34)</f>
        <v>349.93710312499991</v>
      </c>
      <c r="M37" s="104">
        <f>AVERAGE(M3:M34)</f>
        <v>26.09375</v>
      </c>
      <c r="N37" s="94" t="s">
        <v>55</v>
      </c>
      <c r="O37" s="105">
        <f>O36*35.31467</f>
        <v>2204165.1280499999</v>
      </c>
      <c r="R37" s="106" t="s">
        <v>56</v>
      </c>
      <c r="S37" s="106" t="s">
        <v>57</v>
      </c>
      <c r="T37" s="106" t="s">
        <v>58</v>
      </c>
      <c r="V37" s="107" t="s">
        <v>59</v>
      </c>
      <c r="W37" s="107" t="s">
        <v>59</v>
      </c>
      <c r="Y37" s="107" t="s">
        <v>59</v>
      </c>
      <c r="Z37" s="107" t="s">
        <v>59</v>
      </c>
      <c r="AA37" s="107" t="s">
        <v>59</v>
      </c>
      <c r="AE37" s="116"/>
      <c r="AF37" s="154" t="s">
        <v>82</v>
      </c>
      <c r="AG37" s="160">
        <f>COUNT(E3:E34)-COUNT(AG3:AG34)</f>
        <v>32</v>
      </c>
      <c r="AH37" s="117"/>
      <c r="AI37" s="117"/>
      <c r="AJ37" s="117"/>
      <c r="AK37" s="117"/>
      <c r="AL37" s="117"/>
      <c r="AM37" s="117"/>
      <c r="AN37" s="161">
        <f>IFERROR(AN36/SUM(AM3:AM33),"")</f>
        <v>1</v>
      </c>
      <c r="AO37" s="159" t="s">
        <v>83</v>
      </c>
      <c r="AP37" s="117"/>
    </row>
    <row r="38" spans="1:42" ht="13.5" thickBot="1" x14ac:dyDescent="0.25">
      <c r="K38" s="94" t="s">
        <v>60</v>
      </c>
      <c r="L38" s="105">
        <f>MIN(L3:L34)</f>
        <v>304.34870000000001</v>
      </c>
      <c r="M38" s="105">
        <f>MIN(M3:M34)</f>
        <v>19.899999999999999</v>
      </c>
      <c r="V38" s="108" t="s">
        <v>20</v>
      </c>
      <c r="W38" s="108" t="s">
        <v>61</v>
      </c>
      <c r="Y38" s="108" t="s">
        <v>62</v>
      </c>
      <c r="Z38" s="108" t="s">
        <v>24</v>
      </c>
      <c r="AA38" s="108" t="s">
        <v>63</v>
      </c>
      <c r="AE38" s="116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</row>
    <row r="39" spans="1:42" ht="13.5" thickBot="1" x14ac:dyDescent="0.25">
      <c r="L39" s="109" t="s">
        <v>64</v>
      </c>
      <c r="M39" s="108" t="s">
        <v>65</v>
      </c>
      <c r="AE39" s="116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</row>
    <row r="40" spans="1:42" ht="13.5" thickBot="1" x14ac:dyDescent="0.25">
      <c r="AE40" s="116"/>
      <c r="AF40" s="154" t="s">
        <v>84</v>
      </c>
      <c r="AG40" s="155">
        <v>1</v>
      </c>
      <c r="AH40" s="117" t="s">
        <v>20</v>
      </c>
      <c r="AI40" s="117"/>
      <c r="AJ40" s="117"/>
      <c r="AK40" s="117"/>
      <c r="AL40" s="117"/>
      <c r="AM40" s="117"/>
      <c r="AN40" s="117"/>
      <c r="AO40" s="117"/>
      <c r="AP40" s="117"/>
    </row>
    <row r="41" spans="1:42" ht="13.5" thickBot="1" x14ac:dyDescent="0.25">
      <c r="AE41" s="116"/>
      <c r="AF41" s="154" t="s">
        <v>85</v>
      </c>
      <c r="AG41" s="162">
        <v>0.01</v>
      </c>
      <c r="AH41" s="117"/>
      <c r="AI41" s="117"/>
      <c r="AJ41" s="117"/>
      <c r="AK41" s="117"/>
      <c r="AL41" s="117"/>
      <c r="AM41" s="117"/>
      <c r="AN41" s="117"/>
      <c r="AO41" s="117"/>
      <c r="AP41" s="117"/>
    </row>
    <row r="42" spans="1:42" x14ac:dyDescent="0.2">
      <c r="AE42" s="116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</row>
    <row r="43" spans="1:42" x14ac:dyDescent="0.2">
      <c r="K43" s="110" t="s">
        <v>66</v>
      </c>
      <c r="L43" s="111">
        <v>0.1</v>
      </c>
      <c r="M43" s="110"/>
      <c r="AE43" s="116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</row>
    <row r="44" spans="1:42" x14ac:dyDescent="0.2">
      <c r="K44" s="112" t="s">
        <v>67</v>
      </c>
      <c r="L44" s="113">
        <f>L37*(1+$L$43)</f>
        <v>384.93081343749992</v>
      </c>
      <c r="M44" s="113">
        <f>M37*(1+$L$43)</f>
        <v>28.703125000000004</v>
      </c>
    </row>
    <row r="45" spans="1:42" x14ac:dyDescent="0.2">
      <c r="K45" s="112" t="s">
        <v>68</v>
      </c>
      <c r="L45" s="113">
        <f>L37*(1-$L$43)</f>
        <v>314.94339281249995</v>
      </c>
      <c r="M45" s="113">
        <f>M37*(1-$L$43)</f>
        <v>23.484375</v>
      </c>
    </row>
    <row r="47" spans="1:42" x14ac:dyDescent="0.2">
      <c r="A47" s="94" t="s">
        <v>69</v>
      </c>
      <c r="B47" s="114" t="s">
        <v>70</v>
      </c>
    </row>
    <row r="48" spans="1:42" x14ac:dyDescent="0.2">
      <c r="A48" s="94" t="s">
        <v>71</v>
      </c>
      <c r="B48" s="115">
        <v>40583</v>
      </c>
    </row>
  </sheetData>
  <phoneticPr fontId="13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3" bestFit="1" customWidth="1"/>
    <col min="2" max="2" width="11.85546875" style="33" bestFit="1" customWidth="1"/>
    <col min="3" max="5" width="8.7109375" style="33" customWidth="1"/>
    <col min="6" max="6" width="13.7109375" style="33" bestFit="1" customWidth="1"/>
    <col min="7" max="7" width="11.7109375" style="33" customWidth="1"/>
    <col min="8" max="8" width="13.7109375" style="33" bestFit="1" customWidth="1"/>
    <col min="9" max="9" width="11.7109375" style="33" customWidth="1"/>
    <col min="10" max="10" width="16.42578125" style="33" customWidth="1"/>
    <col min="11" max="11" width="14.5703125" style="33" customWidth="1"/>
    <col min="12" max="12" width="11.7109375" style="33" customWidth="1"/>
    <col min="13" max="13" width="13.7109375" style="33" bestFit="1" customWidth="1"/>
    <col min="14" max="14" width="11.7109375" style="33" customWidth="1"/>
    <col min="15" max="15" width="15.28515625" style="33" bestFit="1" customWidth="1"/>
    <col min="16" max="16" width="7" style="33" customWidth="1"/>
    <col min="17" max="17" width="4.7109375" style="33" customWidth="1"/>
    <col min="18" max="18" width="11.42578125" style="33"/>
    <col min="19" max="19" width="11.85546875" style="33" bestFit="1" customWidth="1"/>
    <col min="20" max="20" width="11.42578125" style="33"/>
    <col min="21" max="21" width="4" style="33" customWidth="1"/>
    <col min="22" max="22" width="11.85546875" style="33" bestFit="1" customWidth="1"/>
    <col min="23" max="23" width="14.140625" style="33" bestFit="1" customWidth="1"/>
    <col min="24" max="24" width="3" style="33" customWidth="1"/>
    <col min="25" max="30" width="11.42578125" style="33"/>
    <col min="31" max="31" width="11.42578125" style="163"/>
    <col min="32" max="32" width="25.7109375" style="119" bestFit="1" customWidth="1"/>
    <col min="33" max="33" width="9.28515625" style="119" customWidth="1"/>
    <col min="34" max="35" width="14" style="119" customWidth="1"/>
    <col min="36" max="36" width="14.28515625" style="119" bestFit="1" customWidth="1"/>
    <col min="37" max="37" width="6.5703125" style="119" bestFit="1" customWidth="1"/>
    <col min="38" max="41" width="13.140625" style="119" customWidth="1"/>
    <col min="42" max="55" width="11.42578125" style="119"/>
    <col min="56" max="16384" width="11.42578125" style="33"/>
  </cols>
  <sheetData>
    <row r="1" spans="1:42" ht="13.5" thickBot="1" x14ac:dyDescent="0.25">
      <c r="AE1" s="116"/>
      <c r="AF1" s="117"/>
      <c r="AG1" s="117"/>
      <c r="AH1" s="117"/>
      <c r="AI1" s="117"/>
      <c r="AJ1" s="118" t="s">
        <v>72</v>
      </c>
      <c r="AK1" s="117"/>
      <c r="AL1" s="117"/>
      <c r="AM1" s="117"/>
      <c r="AN1" s="117"/>
      <c r="AO1" s="117"/>
      <c r="AP1" s="117"/>
    </row>
    <row r="2" spans="1:42" ht="51.75" thickBot="1" x14ac:dyDescent="0.25">
      <c r="A2" s="34" t="s">
        <v>30</v>
      </c>
      <c r="B2" s="35" t="s">
        <v>31</v>
      </c>
      <c r="C2" s="35" t="s">
        <v>32</v>
      </c>
      <c r="D2" s="35" t="s">
        <v>33</v>
      </c>
      <c r="E2" s="35" t="s">
        <v>3</v>
      </c>
      <c r="F2" s="36" t="s">
        <v>38</v>
      </c>
      <c r="G2" s="36" t="s">
        <v>34</v>
      </c>
      <c r="H2" s="36" t="s">
        <v>39</v>
      </c>
      <c r="I2" s="36" t="s">
        <v>35</v>
      </c>
      <c r="J2" s="36" t="s">
        <v>36</v>
      </c>
      <c r="K2" s="36" t="s">
        <v>37</v>
      </c>
      <c r="L2" s="36" t="s">
        <v>40</v>
      </c>
      <c r="M2" s="36" t="s">
        <v>41</v>
      </c>
      <c r="N2" s="37" t="s">
        <v>42</v>
      </c>
      <c r="O2" s="38" t="s">
        <v>43</v>
      </c>
      <c r="Q2" s="39" t="s">
        <v>44</v>
      </c>
      <c r="R2" s="40" t="s">
        <v>45</v>
      </c>
      <c r="S2" s="41" t="s">
        <v>46</v>
      </c>
      <c r="T2" s="42" t="s">
        <v>47</v>
      </c>
      <c r="V2" s="42" t="s">
        <v>48</v>
      </c>
      <c r="W2" s="43" t="s">
        <v>49</v>
      </c>
      <c r="Y2" s="44" t="s">
        <v>50</v>
      </c>
      <c r="Z2" s="45" t="s">
        <v>51</v>
      </c>
      <c r="AA2" s="46" t="s">
        <v>52</v>
      </c>
      <c r="AE2" s="116"/>
      <c r="AF2" s="120" t="s">
        <v>73</v>
      </c>
      <c r="AG2" s="121" t="s">
        <v>3</v>
      </c>
      <c r="AH2" s="122" t="s">
        <v>74</v>
      </c>
      <c r="AI2" s="123" t="s">
        <v>75</v>
      </c>
      <c r="AJ2" s="124" t="s">
        <v>76</v>
      </c>
      <c r="AK2" s="117"/>
      <c r="AL2" s="125" t="s">
        <v>77</v>
      </c>
      <c r="AM2" s="126" t="s">
        <v>78</v>
      </c>
      <c r="AN2" s="127" t="s">
        <v>79</v>
      </c>
      <c r="AO2" s="127" t="s">
        <v>80</v>
      </c>
      <c r="AP2" s="117"/>
    </row>
    <row r="3" spans="1:42" x14ac:dyDescent="0.2">
      <c r="A3" s="47">
        <v>227</v>
      </c>
      <c r="B3" s="48">
        <v>0.375</v>
      </c>
      <c r="C3" s="49">
        <v>2013</v>
      </c>
      <c r="D3" s="49">
        <v>3</v>
      </c>
      <c r="E3" s="49">
        <v>1</v>
      </c>
      <c r="F3" s="50">
        <v>78480</v>
      </c>
      <c r="G3" s="49">
        <v>0</v>
      </c>
      <c r="H3" s="50">
        <v>2595186</v>
      </c>
      <c r="I3" s="49">
        <v>0</v>
      </c>
      <c r="J3" s="49">
        <v>70</v>
      </c>
      <c r="K3" s="49">
        <v>0</v>
      </c>
      <c r="L3" s="50">
        <v>308.82420000000002</v>
      </c>
      <c r="M3" s="50">
        <v>26.1</v>
      </c>
      <c r="N3" s="51">
        <v>0</v>
      </c>
      <c r="O3" s="52">
        <v>23216</v>
      </c>
      <c r="P3" s="53">
        <f>F4-F3</f>
        <v>23216</v>
      </c>
      <c r="Q3" s="33">
        <v>1</v>
      </c>
      <c r="R3" s="54" t="e">
        <f>S3/4.1868</f>
        <v>#REF!</v>
      </c>
      <c r="S3" s="68" t="e">
        <f>#REF!*1000000</f>
        <v>#REF!</v>
      </c>
      <c r="T3" s="55" t="e">
        <f>R3*0.11237</f>
        <v>#REF!</v>
      </c>
      <c r="U3" s="56"/>
      <c r="V3" s="55">
        <f>O3</f>
        <v>23216</v>
      </c>
      <c r="W3" s="57">
        <f>V3*35.31467</f>
        <v>819865.37872000004</v>
      </c>
      <c r="X3" s="56"/>
      <c r="Y3" s="58" t="e">
        <f>V3*R3/1000000</f>
        <v>#REF!</v>
      </c>
      <c r="Z3" s="59" t="e">
        <f>S3*V3/1000000</f>
        <v>#REF!</v>
      </c>
      <c r="AA3" s="60" t="e">
        <f>W3*T3/1000000</f>
        <v>#REF!</v>
      </c>
      <c r="AE3" s="116" t="str">
        <f>RIGHT(F3,6)</f>
        <v>78480</v>
      </c>
      <c r="AF3" s="128"/>
      <c r="AG3" s="129"/>
      <c r="AH3" s="130"/>
      <c r="AI3" s="131">
        <f t="shared" ref="AI3:AI34" si="0">IFERROR(AE3*1,0)</f>
        <v>78480</v>
      </c>
      <c r="AJ3" s="132">
        <f>(AI3-AH3)</f>
        <v>78480</v>
      </c>
      <c r="AK3" s="117"/>
      <c r="AL3" s="133">
        <f>AH4-AH3</f>
        <v>0</v>
      </c>
      <c r="AM3" s="134">
        <f>AI4-AI3</f>
        <v>23216</v>
      </c>
      <c r="AN3" s="135">
        <f>(AM3-AL3)</f>
        <v>23216</v>
      </c>
      <c r="AO3" s="136">
        <f t="shared" ref="AO3:AO33" si="1">IFERROR(AN3/AM3,"")</f>
        <v>1</v>
      </c>
      <c r="AP3" s="117"/>
    </row>
    <row r="4" spans="1:42" x14ac:dyDescent="0.2">
      <c r="A4" s="61">
        <v>227</v>
      </c>
      <c r="B4" s="62">
        <v>0.375</v>
      </c>
      <c r="C4" s="63">
        <v>2013</v>
      </c>
      <c r="D4" s="63">
        <v>3</v>
      </c>
      <c r="E4" s="63">
        <v>2</v>
      </c>
      <c r="F4" s="64">
        <v>101696</v>
      </c>
      <c r="G4" s="63">
        <v>0</v>
      </c>
      <c r="H4" s="64">
        <v>2596245</v>
      </c>
      <c r="I4" s="63">
        <v>0</v>
      </c>
      <c r="J4" s="63">
        <v>70</v>
      </c>
      <c r="K4" s="63">
        <v>0</v>
      </c>
      <c r="L4" s="64">
        <v>306.82510000000002</v>
      </c>
      <c r="M4" s="64">
        <v>25.5</v>
      </c>
      <c r="N4" s="65">
        <v>0</v>
      </c>
      <c r="O4" s="66">
        <v>35893</v>
      </c>
      <c r="P4" s="53">
        <f t="shared" ref="P4:P33" si="2">F5-F4</f>
        <v>35893</v>
      </c>
      <c r="Q4" s="33">
        <v>2</v>
      </c>
      <c r="R4" s="67" t="e">
        <f t="shared" ref="R4:R33" si="3">S4/4.1868</f>
        <v>#REF!</v>
      </c>
      <c r="S4" s="68" t="e">
        <f>#REF!*1000000</f>
        <v>#REF!</v>
      </c>
      <c r="T4" s="69" t="e">
        <f>R4*0.11237</f>
        <v>#REF!</v>
      </c>
      <c r="U4" s="56"/>
      <c r="V4" s="69">
        <f t="shared" ref="V4:V33" si="4">O4</f>
        <v>35893</v>
      </c>
      <c r="W4" s="70">
        <f>V4*35.31467</f>
        <v>1267549.45031</v>
      </c>
      <c r="X4" s="56"/>
      <c r="Y4" s="71" t="e">
        <f>V4*R4/1000000</f>
        <v>#REF!</v>
      </c>
      <c r="Z4" s="68" t="e">
        <f>S4*V4/1000000</f>
        <v>#REF!</v>
      </c>
      <c r="AA4" s="69" t="e">
        <f>W4*T4/1000000</f>
        <v>#REF!</v>
      </c>
      <c r="AE4" s="116" t="str">
        <f t="shared" ref="AE4:AE34" si="5">RIGHT(F4,6)</f>
        <v>101696</v>
      </c>
      <c r="AF4" s="137"/>
      <c r="AG4" s="138"/>
      <c r="AH4" s="139"/>
      <c r="AI4" s="140">
        <f t="shared" si="0"/>
        <v>101696</v>
      </c>
      <c r="AJ4" s="141">
        <f t="shared" ref="AJ4:AJ34" si="6">(AI4-AH4)</f>
        <v>101696</v>
      </c>
      <c r="AK4" s="117"/>
      <c r="AL4" s="133">
        <f t="shared" ref="AL4:AM33" si="7">AH5-AH4</f>
        <v>0</v>
      </c>
      <c r="AM4" s="142">
        <f t="shared" si="7"/>
        <v>35893</v>
      </c>
      <c r="AN4" s="143">
        <f t="shared" ref="AN4:AN33" si="8">(AM4-AL4)</f>
        <v>35893</v>
      </c>
      <c r="AO4" s="144">
        <f t="shared" si="1"/>
        <v>1</v>
      </c>
      <c r="AP4" s="117"/>
    </row>
    <row r="5" spans="1:42" x14ac:dyDescent="0.2">
      <c r="A5" s="61">
        <v>227</v>
      </c>
      <c r="B5" s="62">
        <v>0.375</v>
      </c>
      <c r="C5" s="63">
        <v>2013</v>
      </c>
      <c r="D5" s="63">
        <v>3</v>
      </c>
      <c r="E5" s="63">
        <v>3</v>
      </c>
      <c r="F5" s="64">
        <v>137589</v>
      </c>
      <c r="G5" s="63">
        <v>0</v>
      </c>
      <c r="H5" s="64">
        <v>2597916</v>
      </c>
      <c r="I5" s="63">
        <v>0</v>
      </c>
      <c r="J5" s="63">
        <v>70</v>
      </c>
      <c r="K5" s="63">
        <v>0</v>
      </c>
      <c r="L5" s="64">
        <v>299.82100000000003</v>
      </c>
      <c r="M5" s="64">
        <v>25.2</v>
      </c>
      <c r="N5" s="65">
        <v>0</v>
      </c>
      <c r="O5" s="66">
        <v>34587</v>
      </c>
      <c r="P5" s="53">
        <f t="shared" si="2"/>
        <v>34587</v>
      </c>
      <c r="Q5" s="33">
        <v>3</v>
      </c>
      <c r="R5" s="67" t="e">
        <f t="shared" si="3"/>
        <v>#REF!</v>
      </c>
      <c r="S5" s="68" t="e">
        <f>#REF!*1000000</f>
        <v>#REF!</v>
      </c>
      <c r="T5" s="69" t="e">
        <f t="shared" ref="T5:T33" si="9">R5*0.11237</f>
        <v>#REF!</v>
      </c>
      <c r="U5" s="56"/>
      <c r="V5" s="69">
        <f t="shared" si="4"/>
        <v>34587</v>
      </c>
      <c r="W5" s="70">
        <f t="shared" ref="W5:W33" si="10">V5*35.31467</f>
        <v>1221428.49129</v>
      </c>
      <c r="X5" s="56"/>
      <c r="Y5" s="71" t="e">
        <f t="shared" ref="Y5:Y33" si="11">V5*R5/1000000</f>
        <v>#REF!</v>
      </c>
      <c r="Z5" s="68" t="e">
        <f t="shared" ref="Z5:Z33" si="12">S5*V5/1000000</f>
        <v>#REF!</v>
      </c>
      <c r="AA5" s="69" t="e">
        <f t="shared" ref="AA5:AA33" si="13">W5*T5/1000000</f>
        <v>#REF!</v>
      </c>
      <c r="AE5" s="116" t="str">
        <f t="shared" si="5"/>
        <v>137589</v>
      </c>
      <c r="AF5" s="137"/>
      <c r="AG5" s="138"/>
      <c r="AH5" s="139"/>
      <c r="AI5" s="140">
        <f t="shared" si="0"/>
        <v>137589</v>
      </c>
      <c r="AJ5" s="141">
        <f t="shared" si="6"/>
        <v>137589</v>
      </c>
      <c r="AK5" s="117"/>
      <c r="AL5" s="133">
        <f t="shared" si="7"/>
        <v>0</v>
      </c>
      <c r="AM5" s="142">
        <f t="shared" si="7"/>
        <v>34587</v>
      </c>
      <c r="AN5" s="143">
        <f t="shared" si="8"/>
        <v>34587</v>
      </c>
      <c r="AO5" s="144">
        <f t="shared" si="1"/>
        <v>1</v>
      </c>
      <c r="AP5" s="117"/>
    </row>
    <row r="6" spans="1:42" x14ac:dyDescent="0.2">
      <c r="A6" s="61">
        <v>227</v>
      </c>
      <c r="B6" s="62">
        <v>0.375</v>
      </c>
      <c r="C6" s="63">
        <v>2013</v>
      </c>
      <c r="D6" s="63">
        <v>3</v>
      </c>
      <c r="E6" s="63">
        <v>4</v>
      </c>
      <c r="F6" s="64">
        <v>172176</v>
      </c>
      <c r="G6" s="63">
        <v>0</v>
      </c>
      <c r="H6" s="64">
        <v>2599503</v>
      </c>
      <c r="I6" s="63">
        <v>0</v>
      </c>
      <c r="J6" s="63">
        <v>70</v>
      </c>
      <c r="K6" s="63">
        <v>0</v>
      </c>
      <c r="L6" s="64">
        <v>302.4008</v>
      </c>
      <c r="M6" s="64">
        <v>24</v>
      </c>
      <c r="N6" s="65">
        <v>0</v>
      </c>
      <c r="O6" s="66">
        <v>34057</v>
      </c>
      <c r="P6" s="53">
        <f t="shared" si="2"/>
        <v>34057</v>
      </c>
      <c r="Q6" s="33">
        <v>4</v>
      </c>
      <c r="R6" s="67" t="e">
        <f t="shared" si="3"/>
        <v>#REF!</v>
      </c>
      <c r="S6" s="68" t="e">
        <f>#REF!*1000000</f>
        <v>#REF!</v>
      </c>
      <c r="T6" s="69" t="e">
        <f t="shared" si="9"/>
        <v>#REF!</v>
      </c>
      <c r="U6" s="56"/>
      <c r="V6" s="69">
        <f t="shared" si="4"/>
        <v>34057</v>
      </c>
      <c r="W6" s="70">
        <f t="shared" si="10"/>
        <v>1202711.7161900001</v>
      </c>
      <c r="X6" s="56"/>
      <c r="Y6" s="71" t="e">
        <f t="shared" si="11"/>
        <v>#REF!</v>
      </c>
      <c r="Z6" s="68" t="e">
        <f t="shared" si="12"/>
        <v>#REF!</v>
      </c>
      <c r="AA6" s="69" t="e">
        <f t="shared" si="13"/>
        <v>#REF!</v>
      </c>
      <c r="AE6" s="116" t="str">
        <f t="shared" si="5"/>
        <v>172176</v>
      </c>
      <c r="AF6" s="137"/>
      <c r="AG6" s="138"/>
      <c r="AH6" s="139"/>
      <c r="AI6" s="140">
        <f t="shared" si="0"/>
        <v>172176</v>
      </c>
      <c r="AJ6" s="141">
        <f t="shared" si="6"/>
        <v>172176</v>
      </c>
      <c r="AK6" s="117"/>
      <c r="AL6" s="133">
        <f t="shared" si="7"/>
        <v>0</v>
      </c>
      <c r="AM6" s="142">
        <f t="shared" si="7"/>
        <v>34057</v>
      </c>
      <c r="AN6" s="143">
        <f t="shared" si="8"/>
        <v>34057</v>
      </c>
      <c r="AO6" s="144">
        <f t="shared" si="1"/>
        <v>1</v>
      </c>
      <c r="AP6" s="117"/>
    </row>
    <row r="7" spans="1:42" x14ac:dyDescent="0.2">
      <c r="A7" s="61">
        <v>227</v>
      </c>
      <c r="B7" s="62">
        <v>0.375</v>
      </c>
      <c r="C7" s="63">
        <v>2013</v>
      </c>
      <c r="D7" s="63">
        <v>3</v>
      </c>
      <c r="E7" s="63">
        <v>5</v>
      </c>
      <c r="F7" s="64">
        <v>206233</v>
      </c>
      <c r="G7" s="63">
        <v>0</v>
      </c>
      <c r="H7" s="64">
        <v>2601093</v>
      </c>
      <c r="I7" s="63">
        <v>0</v>
      </c>
      <c r="J7" s="63">
        <v>70</v>
      </c>
      <c r="K7" s="63">
        <v>0</v>
      </c>
      <c r="L7" s="64">
        <v>299.43020000000001</v>
      </c>
      <c r="M7" s="64">
        <v>25.7</v>
      </c>
      <c r="N7" s="65">
        <v>0</v>
      </c>
      <c r="O7" s="66">
        <v>31953</v>
      </c>
      <c r="P7" s="53">
        <f t="shared" si="2"/>
        <v>31953</v>
      </c>
      <c r="Q7" s="33">
        <v>5</v>
      </c>
      <c r="R7" s="67" t="e">
        <f t="shared" si="3"/>
        <v>#REF!</v>
      </c>
      <c r="S7" s="68" t="e">
        <f>#REF!*1000000</f>
        <v>#REF!</v>
      </c>
      <c r="T7" s="69" t="e">
        <f t="shared" si="9"/>
        <v>#REF!</v>
      </c>
      <c r="U7" s="56"/>
      <c r="V7" s="69">
        <f t="shared" si="4"/>
        <v>31953</v>
      </c>
      <c r="W7" s="70">
        <f t="shared" si="10"/>
        <v>1128409.6505100001</v>
      </c>
      <c r="X7" s="56"/>
      <c r="Y7" s="71" t="e">
        <f t="shared" si="11"/>
        <v>#REF!</v>
      </c>
      <c r="Z7" s="68" t="e">
        <f t="shared" si="12"/>
        <v>#REF!</v>
      </c>
      <c r="AA7" s="69" t="e">
        <f t="shared" si="13"/>
        <v>#REF!</v>
      </c>
      <c r="AE7" s="116" t="str">
        <f t="shared" si="5"/>
        <v>206233</v>
      </c>
      <c r="AF7" s="137"/>
      <c r="AG7" s="138"/>
      <c r="AH7" s="139"/>
      <c r="AI7" s="140">
        <f t="shared" si="0"/>
        <v>206233</v>
      </c>
      <c r="AJ7" s="141">
        <f t="shared" si="6"/>
        <v>206233</v>
      </c>
      <c r="AK7" s="117"/>
      <c r="AL7" s="133">
        <f t="shared" si="7"/>
        <v>0</v>
      </c>
      <c r="AM7" s="142">
        <f t="shared" si="7"/>
        <v>31953</v>
      </c>
      <c r="AN7" s="143">
        <f t="shared" si="8"/>
        <v>31953</v>
      </c>
      <c r="AO7" s="144">
        <f t="shared" si="1"/>
        <v>1</v>
      </c>
      <c r="AP7" s="117"/>
    </row>
    <row r="8" spans="1:42" x14ac:dyDescent="0.2">
      <c r="A8" s="61">
        <v>227</v>
      </c>
      <c r="B8" s="62">
        <v>0.375</v>
      </c>
      <c r="C8" s="63">
        <v>2013</v>
      </c>
      <c r="D8" s="63">
        <v>3</v>
      </c>
      <c r="E8" s="63">
        <v>6</v>
      </c>
      <c r="F8" s="64">
        <v>238186</v>
      </c>
      <c r="G8" s="63">
        <v>0</v>
      </c>
      <c r="H8" s="64">
        <v>2602582</v>
      </c>
      <c r="I8" s="63">
        <v>0</v>
      </c>
      <c r="J8" s="63">
        <v>70</v>
      </c>
      <c r="K8" s="63">
        <v>0</v>
      </c>
      <c r="L8" s="64">
        <v>301.08609999999999</v>
      </c>
      <c r="M8" s="64">
        <v>26.6</v>
      </c>
      <c r="N8" s="65">
        <v>0</v>
      </c>
      <c r="O8" s="66">
        <v>15959</v>
      </c>
      <c r="P8" s="53">
        <f t="shared" si="2"/>
        <v>15959</v>
      </c>
      <c r="Q8" s="33">
        <v>6</v>
      </c>
      <c r="R8" s="67" t="e">
        <f t="shared" si="3"/>
        <v>#REF!</v>
      </c>
      <c r="S8" s="68" t="e">
        <f>#REF!*1000000</f>
        <v>#REF!</v>
      </c>
      <c r="T8" s="69" t="e">
        <f t="shared" si="9"/>
        <v>#REF!</v>
      </c>
      <c r="U8" s="56"/>
      <c r="V8" s="69">
        <f t="shared" si="4"/>
        <v>15959</v>
      </c>
      <c r="W8" s="70">
        <f t="shared" si="10"/>
        <v>563586.81853000005</v>
      </c>
      <c r="X8" s="56"/>
      <c r="Y8" s="71" t="e">
        <f t="shared" si="11"/>
        <v>#REF!</v>
      </c>
      <c r="Z8" s="68" t="e">
        <f t="shared" si="12"/>
        <v>#REF!</v>
      </c>
      <c r="AA8" s="69" t="e">
        <f t="shared" si="13"/>
        <v>#REF!</v>
      </c>
      <c r="AE8" s="116" t="str">
        <f t="shared" si="5"/>
        <v>238186</v>
      </c>
      <c r="AF8" s="137"/>
      <c r="AG8" s="138"/>
      <c r="AH8" s="139"/>
      <c r="AI8" s="140">
        <f t="shared" si="0"/>
        <v>238186</v>
      </c>
      <c r="AJ8" s="141">
        <f t="shared" si="6"/>
        <v>238186</v>
      </c>
      <c r="AK8" s="117"/>
      <c r="AL8" s="133">
        <f t="shared" si="7"/>
        <v>0</v>
      </c>
      <c r="AM8" s="142">
        <f t="shared" si="7"/>
        <v>15959</v>
      </c>
      <c r="AN8" s="143">
        <f t="shared" si="8"/>
        <v>15959</v>
      </c>
      <c r="AO8" s="144">
        <f t="shared" si="1"/>
        <v>1</v>
      </c>
      <c r="AP8" s="117"/>
    </row>
    <row r="9" spans="1:42" x14ac:dyDescent="0.2">
      <c r="A9" s="61">
        <v>227</v>
      </c>
      <c r="B9" s="62">
        <v>0.375</v>
      </c>
      <c r="C9" s="63">
        <v>2013</v>
      </c>
      <c r="D9" s="63">
        <v>3</v>
      </c>
      <c r="E9" s="63">
        <v>7</v>
      </c>
      <c r="F9" s="64">
        <v>254145</v>
      </c>
      <c r="G9" s="63">
        <v>0</v>
      </c>
      <c r="H9" s="64">
        <v>2603301</v>
      </c>
      <c r="I9" s="63">
        <v>0</v>
      </c>
      <c r="J9" s="63">
        <v>70</v>
      </c>
      <c r="K9" s="63">
        <v>0</v>
      </c>
      <c r="L9" s="64">
        <v>309.90289999999999</v>
      </c>
      <c r="M9" s="64">
        <v>25.1</v>
      </c>
      <c r="N9" s="65">
        <v>0</v>
      </c>
      <c r="O9" s="66">
        <v>25183</v>
      </c>
      <c r="P9" s="53">
        <f t="shared" si="2"/>
        <v>25183</v>
      </c>
      <c r="Q9" s="33">
        <v>7</v>
      </c>
      <c r="R9" s="67" t="e">
        <f t="shared" si="3"/>
        <v>#REF!</v>
      </c>
      <c r="S9" s="68" t="e">
        <f>#REF!*1000000</f>
        <v>#REF!</v>
      </c>
      <c r="T9" s="69" t="e">
        <f t="shared" si="9"/>
        <v>#REF!</v>
      </c>
      <c r="U9" s="56"/>
      <c r="V9" s="69">
        <f t="shared" si="4"/>
        <v>25183</v>
      </c>
      <c r="W9" s="70">
        <f t="shared" si="10"/>
        <v>889329.33461000002</v>
      </c>
      <c r="X9" s="56"/>
      <c r="Y9" s="71" t="e">
        <f t="shared" si="11"/>
        <v>#REF!</v>
      </c>
      <c r="Z9" s="68" t="e">
        <f t="shared" si="12"/>
        <v>#REF!</v>
      </c>
      <c r="AA9" s="69" t="e">
        <f t="shared" si="13"/>
        <v>#REF!</v>
      </c>
      <c r="AE9" s="116" t="str">
        <f t="shared" si="5"/>
        <v>254145</v>
      </c>
      <c r="AF9" s="137"/>
      <c r="AG9" s="138"/>
      <c r="AH9" s="139"/>
      <c r="AI9" s="140">
        <f t="shared" si="0"/>
        <v>254145</v>
      </c>
      <c r="AJ9" s="141">
        <f t="shared" si="6"/>
        <v>254145</v>
      </c>
      <c r="AK9" s="117"/>
      <c r="AL9" s="133">
        <f t="shared" si="7"/>
        <v>0</v>
      </c>
      <c r="AM9" s="142">
        <f t="shared" si="7"/>
        <v>25183</v>
      </c>
      <c r="AN9" s="143">
        <f t="shared" si="8"/>
        <v>25183</v>
      </c>
      <c r="AO9" s="144">
        <f t="shared" si="1"/>
        <v>1</v>
      </c>
      <c r="AP9" s="117"/>
    </row>
    <row r="10" spans="1:42" x14ac:dyDescent="0.2">
      <c r="A10" s="61">
        <v>227</v>
      </c>
      <c r="B10" s="62">
        <v>0.375</v>
      </c>
      <c r="C10" s="63">
        <v>2013</v>
      </c>
      <c r="D10" s="63">
        <v>3</v>
      </c>
      <c r="E10" s="63">
        <v>8</v>
      </c>
      <c r="F10" s="64">
        <v>279328</v>
      </c>
      <c r="G10" s="63">
        <v>0</v>
      </c>
      <c r="H10" s="64">
        <v>2604458</v>
      </c>
      <c r="I10" s="63">
        <v>0</v>
      </c>
      <c r="J10" s="63">
        <v>70</v>
      </c>
      <c r="K10" s="63">
        <v>0</v>
      </c>
      <c r="L10" s="64">
        <v>304.69909999999999</v>
      </c>
      <c r="M10" s="64">
        <v>25.8</v>
      </c>
      <c r="N10" s="65">
        <v>0</v>
      </c>
      <c r="O10" s="66">
        <v>36618</v>
      </c>
      <c r="P10" s="53">
        <f t="shared" si="2"/>
        <v>36618</v>
      </c>
      <c r="Q10" s="33">
        <v>8</v>
      </c>
      <c r="R10" s="67" t="e">
        <f t="shared" si="3"/>
        <v>#REF!</v>
      </c>
      <c r="S10" s="68" t="e">
        <f>#REF!*1000000</f>
        <v>#REF!</v>
      </c>
      <c r="T10" s="69" t="e">
        <f t="shared" si="9"/>
        <v>#REF!</v>
      </c>
      <c r="U10" s="56"/>
      <c r="V10" s="69">
        <f t="shared" si="4"/>
        <v>36618</v>
      </c>
      <c r="W10" s="70">
        <f t="shared" si="10"/>
        <v>1293152.5860599999</v>
      </c>
      <c r="X10" s="56"/>
      <c r="Y10" s="71" t="e">
        <f t="shared" si="11"/>
        <v>#REF!</v>
      </c>
      <c r="Z10" s="68" t="e">
        <f t="shared" si="12"/>
        <v>#REF!</v>
      </c>
      <c r="AA10" s="69" t="e">
        <f t="shared" si="13"/>
        <v>#REF!</v>
      </c>
      <c r="AE10" s="116" t="str">
        <f t="shared" si="5"/>
        <v>279328</v>
      </c>
      <c r="AF10" s="137"/>
      <c r="AG10" s="138"/>
      <c r="AH10" s="139"/>
      <c r="AI10" s="140">
        <f t="shared" si="0"/>
        <v>279328</v>
      </c>
      <c r="AJ10" s="141">
        <f t="shared" si="6"/>
        <v>279328</v>
      </c>
      <c r="AK10" s="117"/>
      <c r="AL10" s="133">
        <f t="shared" si="7"/>
        <v>0</v>
      </c>
      <c r="AM10" s="142">
        <f t="shared" si="7"/>
        <v>36618</v>
      </c>
      <c r="AN10" s="143">
        <f t="shared" si="8"/>
        <v>36618</v>
      </c>
      <c r="AO10" s="144">
        <f t="shared" si="1"/>
        <v>1</v>
      </c>
      <c r="AP10" s="117"/>
    </row>
    <row r="11" spans="1:42" x14ac:dyDescent="0.2">
      <c r="A11" s="61">
        <v>227</v>
      </c>
      <c r="B11" s="62">
        <v>0.375</v>
      </c>
      <c r="C11" s="63">
        <v>2013</v>
      </c>
      <c r="D11" s="63">
        <v>3</v>
      </c>
      <c r="E11" s="63">
        <v>9</v>
      </c>
      <c r="F11" s="64">
        <v>315946</v>
      </c>
      <c r="G11" s="63">
        <v>0</v>
      </c>
      <c r="H11" s="64">
        <v>2606175</v>
      </c>
      <c r="I11" s="63">
        <v>0</v>
      </c>
      <c r="J11" s="63">
        <v>70</v>
      </c>
      <c r="K11" s="63">
        <v>0</v>
      </c>
      <c r="L11" s="64">
        <v>298.35509999999999</v>
      </c>
      <c r="M11" s="64">
        <v>25.9</v>
      </c>
      <c r="N11" s="65">
        <v>0</v>
      </c>
      <c r="O11" s="66">
        <v>34080</v>
      </c>
      <c r="P11" s="53">
        <f t="shared" si="2"/>
        <v>34080</v>
      </c>
      <c r="Q11" s="33">
        <v>9</v>
      </c>
      <c r="R11" s="72" t="e">
        <f t="shared" si="3"/>
        <v>#REF!</v>
      </c>
      <c r="S11" s="68" t="e">
        <f>#REF!*1000000</f>
        <v>#REF!</v>
      </c>
      <c r="T11" s="69" t="e">
        <f t="shared" si="9"/>
        <v>#REF!</v>
      </c>
      <c r="V11" s="73">
        <f t="shared" si="4"/>
        <v>34080</v>
      </c>
      <c r="W11" s="74">
        <f t="shared" si="10"/>
        <v>1203523.9535999999</v>
      </c>
      <c r="Y11" s="71" t="e">
        <f t="shared" si="11"/>
        <v>#REF!</v>
      </c>
      <c r="Z11" s="68" t="e">
        <f t="shared" si="12"/>
        <v>#REF!</v>
      </c>
      <c r="AA11" s="69" t="e">
        <f t="shared" si="13"/>
        <v>#REF!</v>
      </c>
      <c r="AE11" s="116" t="str">
        <f t="shared" si="5"/>
        <v>315946</v>
      </c>
      <c r="AF11" s="137"/>
      <c r="AG11" s="138"/>
      <c r="AH11" s="139"/>
      <c r="AI11" s="140">
        <f t="shared" si="0"/>
        <v>315946</v>
      </c>
      <c r="AJ11" s="141">
        <f t="shared" si="6"/>
        <v>315946</v>
      </c>
      <c r="AK11" s="117"/>
      <c r="AL11" s="133">
        <f t="shared" si="7"/>
        <v>0</v>
      </c>
      <c r="AM11" s="142">
        <f t="shared" si="7"/>
        <v>34080</v>
      </c>
      <c r="AN11" s="143">
        <f t="shared" si="8"/>
        <v>34080</v>
      </c>
      <c r="AO11" s="144">
        <f t="shared" si="1"/>
        <v>1</v>
      </c>
      <c r="AP11" s="117"/>
    </row>
    <row r="12" spans="1:42" x14ac:dyDescent="0.2">
      <c r="A12" s="61">
        <v>227</v>
      </c>
      <c r="B12" s="62">
        <v>0.375</v>
      </c>
      <c r="C12" s="63">
        <v>2013</v>
      </c>
      <c r="D12" s="63">
        <v>3</v>
      </c>
      <c r="E12" s="63">
        <v>10</v>
      </c>
      <c r="F12" s="64">
        <v>350026</v>
      </c>
      <c r="G12" s="63">
        <v>0</v>
      </c>
      <c r="H12" s="64">
        <v>2607767</v>
      </c>
      <c r="I12" s="63">
        <v>0</v>
      </c>
      <c r="J12" s="63">
        <v>70</v>
      </c>
      <c r="K12" s="63">
        <v>0</v>
      </c>
      <c r="L12" s="64">
        <v>300.52210000000002</v>
      </c>
      <c r="M12" s="64">
        <v>26.9</v>
      </c>
      <c r="N12" s="65">
        <v>0</v>
      </c>
      <c r="O12" s="66">
        <v>35184</v>
      </c>
      <c r="P12" s="53">
        <f t="shared" si="2"/>
        <v>35184</v>
      </c>
      <c r="Q12" s="33">
        <v>10</v>
      </c>
      <c r="R12" s="72" t="e">
        <f t="shared" si="3"/>
        <v>#REF!</v>
      </c>
      <c r="S12" s="68" t="e">
        <f>#REF!*1000000</f>
        <v>#REF!</v>
      </c>
      <c r="T12" s="69" t="e">
        <f t="shared" si="9"/>
        <v>#REF!</v>
      </c>
      <c r="V12" s="73">
        <f t="shared" si="4"/>
        <v>35184</v>
      </c>
      <c r="W12" s="74">
        <f t="shared" si="10"/>
        <v>1242511.34928</v>
      </c>
      <c r="Y12" s="71" t="e">
        <f t="shared" si="11"/>
        <v>#REF!</v>
      </c>
      <c r="Z12" s="68" t="e">
        <f t="shared" si="12"/>
        <v>#REF!</v>
      </c>
      <c r="AA12" s="69" t="e">
        <f t="shared" si="13"/>
        <v>#REF!</v>
      </c>
      <c r="AE12" s="116" t="str">
        <f t="shared" si="5"/>
        <v>350026</v>
      </c>
      <c r="AF12" s="137"/>
      <c r="AG12" s="138"/>
      <c r="AH12" s="139"/>
      <c r="AI12" s="140">
        <f t="shared" si="0"/>
        <v>350026</v>
      </c>
      <c r="AJ12" s="141">
        <f t="shared" si="6"/>
        <v>350026</v>
      </c>
      <c r="AK12" s="117"/>
      <c r="AL12" s="133">
        <f t="shared" si="7"/>
        <v>0</v>
      </c>
      <c r="AM12" s="142">
        <f t="shared" si="7"/>
        <v>35184</v>
      </c>
      <c r="AN12" s="143">
        <f t="shared" si="8"/>
        <v>35184</v>
      </c>
      <c r="AO12" s="144">
        <f t="shared" si="1"/>
        <v>1</v>
      </c>
      <c r="AP12" s="117"/>
    </row>
    <row r="13" spans="1:42" x14ac:dyDescent="0.2">
      <c r="A13" s="61">
        <v>227</v>
      </c>
      <c r="B13" s="62">
        <v>0.375</v>
      </c>
      <c r="C13" s="63">
        <v>2013</v>
      </c>
      <c r="D13" s="63">
        <v>3</v>
      </c>
      <c r="E13" s="63">
        <v>11</v>
      </c>
      <c r="F13" s="64">
        <v>385210</v>
      </c>
      <c r="G13" s="63">
        <v>0</v>
      </c>
      <c r="H13" s="64">
        <v>2609420</v>
      </c>
      <c r="I13" s="63">
        <v>0</v>
      </c>
      <c r="J13" s="63">
        <v>70</v>
      </c>
      <c r="K13" s="63">
        <v>0</v>
      </c>
      <c r="L13" s="64">
        <v>300.42720000000003</v>
      </c>
      <c r="M13" s="64">
        <v>28.3</v>
      </c>
      <c r="N13" s="65">
        <v>0</v>
      </c>
      <c r="O13" s="66">
        <v>35366</v>
      </c>
      <c r="P13" s="53">
        <f t="shared" si="2"/>
        <v>35366</v>
      </c>
      <c r="Q13" s="33">
        <v>11</v>
      </c>
      <c r="R13" s="72" t="e">
        <f t="shared" si="3"/>
        <v>#REF!</v>
      </c>
      <c r="S13" s="68" t="e">
        <f>#REF!*1000000</f>
        <v>#REF!</v>
      </c>
      <c r="T13" s="69" t="e">
        <f t="shared" si="9"/>
        <v>#REF!</v>
      </c>
      <c r="V13" s="73">
        <f t="shared" si="4"/>
        <v>35366</v>
      </c>
      <c r="W13" s="74">
        <f t="shared" si="10"/>
        <v>1248938.61922</v>
      </c>
      <c r="Y13" s="71" t="e">
        <f t="shared" si="11"/>
        <v>#REF!</v>
      </c>
      <c r="Z13" s="68" t="e">
        <f t="shared" si="12"/>
        <v>#REF!</v>
      </c>
      <c r="AA13" s="69" t="e">
        <f t="shared" si="13"/>
        <v>#REF!</v>
      </c>
      <c r="AE13" s="116" t="str">
        <f t="shared" si="5"/>
        <v>385210</v>
      </c>
      <c r="AF13" s="137"/>
      <c r="AG13" s="138"/>
      <c r="AH13" s="139"/>
      <c r="AI13" s="140">
        <f t="shared" si="0"/>
        <v>385210</v>
      </c>
      <c r="AJ13" s="141">
        <f t="shared" si="6"/>
        <v>385210</v>
      </c>
      <c r="AK13" s="117"/>
      <c r="AL13" s="133">
        <f t="shared" si="7"/>
        <v>0</v>
      </c>
      <c r="AM13" s="142">
        <f t="shared" si="7"/>
        <v>35366</v>
      </c>
      <c r="AN13" s="143">
        <f t="shared" si="8"/>
        <v>35366</v>
      </c>
      <c r="AO13" s="144">
        <f t="shared" si="1"/>
        <v>1</v>
      </c>
      <c r="AP13" s="117"/>
    </row>
    <row r="14" spans="1:42" x14ac:dyDescent="0.2">
      <c r="A14" s="61">
        <v>227</v>
      </c>
      <c r="B14" s="62">
        <v>0.375</v>
      </c>
      <c r="C14" s="63">
        <v>2013</v>
      </c>
      <c r="D14" s="63">
        <v>3</v>
      </c>
      <c r="E14" s="63">
        <v>12</v>
      </c>
      <c r="F14" s="64">
        <v>420576</v>
      </c>
      <c r="G14" s="63">
        <v>0</v>
      </c>
      <c r="H14" s="64">
        <v>2611091</v>
      </c>
      <c r="I14" s="63">
        <v>0</v>
      </c>
      <c r="J14" s="63">
        <v>70</v>
      </c>
      <c r="K14" s="63">
        <v>0</v>
      </c>
      <c r="L14" s="64">
        <v>297.76819999999998</v>
      </c>
      <c r="M14" s="64">
        <v>27.6</v>
      </c>
      <c r="N14" s="65">
        <v>0</v>
      </c>
      <c r="O14" s="66">
        <v>20146</v>
      </c>
      <c r="P14" s="53">
        <f t="shared" si="2"/>
        <v>20146</v>
      </c>
      <c r="Q14" s="33">
        <v>12</v>
      </c>
      <c r="R14" s="72" t="e">
        <f t="shared" si="3"/>
        <v>#REF!</v>
      </c>
      <c r="S14" s="68" t="e">
        <f>#REF!*1000000</f>
        <v>#REF!</v>
      </c>
      <c r="T14" s="69" t="e">
        <f t="shared" si="9"/>
        <v>#REF!</v>
      </c>
      <c r="V14" s="73">
        <f t="shared" si="4"/>
        <v>20146</v>
      </c>
      <c r="W14" s="74">
        <f t="shared" si="10"/>
        <v>711449.34181999997</v>
      </c>
      <c r="Y14" s="71" t="e">
        <f t="shared" si="11"/>
        <v>#REF!</v>
      </c>
      <c r="Z14" s="68" t="e">
        <f t="shared" si="12"/>
        <v>#REF!</v>
      </c>
      <c r="AA14" s="69" t="e">
        <f t="shared" si="13"/>
        <v>#REF!</v>
      </c>
      <c r="AE14" s="116" t="str">
        <f t="shared" si="5"/>
        <v>420576</v>
      </c>
      <c r="AF14" s="137"/>
      <c r="AG14" s="138"/>
      <c r="AH14" s="139"/>
      <c r="AI14" s="140">
        <f t="shared" si="0"/>
        <v>420576</v>
      </c>
      <c r="AJ14" s="141">
        <f t="shared" si="6"/>
        <v>420576</v>
      </c>
      <c r="AK14" s="117"/>
      <c r="AL14" s="133">
        <f t="shared" si="7"/>
        <v>0</v>
      </c>
      <c r="AM14" s="142">
        <f t="shared" si="7"/>
        <v>20146</v>
      </c>
      <c r="AN14" s="143">
        <f t="shared" si="8"/>
        <v>20146</v>
      </c>
      <c r="AO14" s="144">
        <f t="shared" si="1"/>
        <v>1</v>
      </c>
      <c r="AP14" s="117"/>
    </row>
    <row r="15" spans="1:42" x14ac:dyDescent="0.2">
      <c r="A15" s="61">
        <v>227</v>
      </c>
      <c r="B15" s="62">
        <v>0.375</v>
      </c>
      <c r="C15" s="63">
        <v>2013</v>
      </c>
      <c r="D15" s="63">
        <v>3</v>
      </c>
      <c r="E15" s="63">
        <v>13</v>
      </c>
      <c r="F15" s="64">
        <v>440722</v>
      </c>
      <c r="G15" s="63">
        <v>0</v>
      </c>
      <c r="H15" s="64">
        <v>2612008</v>
      </c>
      <c r="I15" s="63">
        <v>0</v>
      </c>
      <c r="J15" s="63">
        <v>70</v>
      </c>
      <c r="K15" s="63">
        <v>0</v>
      </c>
      <c r="L15" s="64">
        <v>306.99380000000002</v>
      </c>
      <c r="M15" s="64">
        <v>25.4</v>
      </c>
      <c r="N15" s="65">
        <v>0</v>
      </c>
      <c r="O15" s="66">
        <v>3932</v>
      </c>
      <c r="P15" s="53">
        <f t="shared" si="2"/>
        <v>3932</v>
      </c>
      <c r="Q15" s="33">
        <v>13</v>
      </c>
      <c r="R15" s="72" t="e">
        <f t="shared" si="3"/>
        <v>#REF!</v>
      </c>
      <c r="S15" s="68" t="e">
        <f>#REF!*1000000</f>
        <v>#REF!</v>
      </c>
      <c r="T15" s="69" t="e">
        <f t="shared" si="9"/>
        <v>#REF!</v>
      </c>
      <c r="V15" s="73">
        <f t="shared" si="4"/>
        <v>3932</v>
      </c>
      <c r="W15" s="74">
        <f t="shared" si="10"/>
        <v>138857.28244000001</v>
      </c>
      <c r="Y15" s="71" t="e">
        <f t="shared" si="11"/>
        <v>#REF!</v>
      </c>
      <c r="Z15" s="68" t="e">
        <f t="shared" si="12"/>
        <v>#REF!</v>
      </c>
      <c r="AA15" s="69" t="e">
        <f t="shared" si="13"/>
        <v>#REF!</v>
      </c>
      <c r="AE15" s="116" t="str">
        <f t="shared" si="5"/>
        <v>440722</v>
      </c>
      <c r="AF15" s="137"/>
      <c r="AG15" s="138"/>
      <c r="AH15" s="139"/>
      <c r="AI15" s="140">
        <f t="shared" si="0"/>
        <v>440722</v>
      </c>
      <c r="AJ15" s="141">
        <f t="shared" si="6"/>
        <v>440722</v>
      </c>
      <c r="AK15" s="117"/>
      <c r="AL15" s="133">
        <f t="shared" si="7"/>
        <v>0</v>
      </c>
      <c r="AM15" s="142">
        <f t="shared" si="7"/>
        <v>3932</v>
      </c>
      <c r="AN15" s="143">
        <f t="shared" si="8"/>
        <v>3932</v>
      </c>
      <c r="AO15" s="144">
        <f t="shared" si="1"/>
        <v>1</v>
      </c>
      <c r="AP15" s="117"/>
    </row>
    <row r="16" spans="1:42" x14ac:dyDescent="0.2">
      <c r="A16" s="61">
        <v>227</v>
      </c>
      <c r="B16" s="62">
        <v>0.375</v>
      </c>
      <c r="C16" s="63">
        <v>2013</v>
      </c>
      <c r="D16" s="63">
        <v>3</v>
      </c>
      <c r="E16" s="63">
        <v>14</v>
      </c>
      <c r="F16" s="64">
        <v>444654</v>
      </c>
      <c r="G16" s="63">
        <v>0</v>
      </c>
      <c r="H16" s="64">
        <v>2612188</v>
      </c>
      <c r="I16" s="63">
        <v>0</v>
      </c>
      <c r="J16" s="63">
        <v>70</v>
      </c>
      <c r="K16" s="63">
        <v>0</v>
      </c>
      <c r="L16" s="64">
        <v>311.96429999999998</v>
      </c>
      <c r="M16" s="64">
        <v>23.2</v>
      </c>
      <c r="N16" s="65">
        <v>0</v>
      </c>
      <c r="O16" s="66">
        <v>14543</v>
      </c>
      <c r="P16" s="53">
        <f t="shared" si="2"/>
        <v>14543</v>
      </c>
      <c r="Q16" s="33">
        <v>14</v>
      </c>
      <c r="R16" s="72" t="e">
        <f t="shared" si="3"/>
        <v>#REF!</v>
      </c>
      <c r="S16" s="68" t="e">
        <f>#REF!*1000000</f>
        <v>#REF!</v>
      </c>
      <c r="T16" s="69" t="e">
        <f t="shared" si="9"/>
        <v>#REF!</v>
      </c>
      <c r="V16" s="73">
        <f t="shared" si="4"/>
        <v>14543</v>
      </c>
      <c r="W16" s="74">
        <f t="shared" si="10"/>
        <v>513581.24580999999</v>
      </c>
      <c r="Y16" s="71" t="e">
        <f t="shared" si="11"/>
        <v>#REF!</v>
      </c>
      <c r="Z16" s="68" t="e">
        <f t="shared" si="12"/>
        <v>#REF!</v>
      </c>
      <c r="AA16" s="69" t="e">
        <f t="shared" si="13"/>
        <v>#REF!</v>
      </c>
      <c r="AE16" s="116" t="str">
        <f t="shared" si="5"/>
        <v>444654</v>
      </c>
      <c r="AF16" s="137"/>
      <c r="AG16" s="138"/>
      <c r="AH16" s="139"/>
      <c r="AI16" s="140">
        <f t="shared" si="0"/>
        <v>444654</v>
      </c>
      <c r="AJ16" s="141">
        <f t="shared" si="6"/>
        <v>444654</v>
      </c>
      <c r="AK16" s="117"/>
      <c r="AL16" s="133">
        <f t="shared" si="7"/>
        <v>0</v>
      </c>
      <c r="AM16" s="142">
        <f t="shared" si="7"/>
        <v>14543</v>
      </c>
      <c r="AN16" s="143">
        <f t="shared" si="8"/>
        <v>14543</v>
      </c>
      <c r="AO16" s="144">
        <f t="shared" si="1"/>
        <v>1</v>
      </c>
      <c r="AP16" s="117"/>
    </row>
    <row r="17" spans="1:42" x14ac:dyDescent="0.2">
      <c r="A17" s="61">
        <v>227</v>
      </c>
      <c r="B17" s="62">
        <v>0.375</v>
      </c>
      <c r="C17" s="63">
        <v>2013</v>
      </c>
      <c r="D17" s="63">
        <v>3</v>
      </c>
      <c r="E17" s="63">
        <v>15</v>
      </c>
      <c r="F17" s="64">
        <v>459197</v>
      </c>
      <c r="G17" s="63">
        <v>0</v>
      </c>
      <c r="H17" s="64">
        <v>2612839</v>
      </c>
      <c r="I17" s="63">
        <v>0</v>
      </c>
      <c r="J17" s="63">
        <v>70</v>
      </c>
      <c r="K17" s="63">
        <v>0</v>
      </c>
      <c r="L17" s="64">
        <v>310.75880000000001</v>
      </c>
      <c r="M17" s="64">
        <v>25</v>
      </c>
      <c r="N17" s="65">
        <v>0</v>
      </c>
      <c r="O17" s="66">
        <v>14429</v>
      </c>
      <c r="P17" s="53">
        <f t="shared" si="2"/>
        <v>14429</v>
      </c>
      <c r="Q17" s="33">
        <v>15</v>
      </c>
      <c r="R17" s="72" t="e">
        <f t="shared" si="3"/>
        <v>#REF!</v>
      </c>
      <c r="S17" s="68" t="e">
        <f>#REF!*1000000</f>
        <v>#REF!</v>
      </c>
      <c r="T17" s="69" t="e">
        <f t="shared" si="9"/>
        <v>#REF!</v>
      </c>
      <c r="V17" s="73">
        <f t="shared" si="4"/>
        <v>14429</v>
      </c>
      <c r="W17" s="74">
        <f t="shared" si="10"/>
        <v>509555.37342999998</v>
      </c>
      <c r="Y17" s="71" t="e">
        <f t="shared" si="11"/>
        <v>#REF!</v>
      </c>
      <c r="Z17" s="68" t="e">
        <f t="shared" si="12"/>
        <v>#REF!</v>
      </c>
      <c r="AA17" s="69" t="e">
        <f t="shared" si="13"/>
        <v>#REF!</v>
      </c>
      <c r="AE17" s="116" t="str">
        <f t="shared" si="5"/>
        <v>459197</v>
      </c>
      <c r="AF17" s="137"/>
      <c r="AG17" s="138"/>
      <c r="AH17" s="139"/>
      <c r="AI17" s="140">
        <f t="shared" si="0"/>
        <v>459197</v>
      </c>
      <c r="AJ17" s="141">
        <f t="shared" si="6"/>
        <v>459197</v>
      </c>
      <c r="AK17" s="117"/>
      <c r="AL17" s="133">
        <f t="shared" si="7"/>
        <v>0</v>
      </c>
      <c r="AM17" s="142">
        <f t="shared" si="7"/>
        <v>14429</v>
      </c>
      <c r="AN17" s="143">
        <f t="shared" si="8"/>
        <v>14429</v>
      </c>
      <c r="AO17" s="144">
        <f t="shared" si="1"/>
        <v>1</v>
      </c>
      <c r="AP17" s="117"/>
    </row>
    <row r="18" spans="1:42" x14ac:dyDescent="0.2">
      <c r="A18" s="61">
        <v>227</v>
      </c>
      <c r="B18" s="62">
        <v>0.375</v>
      </c>
      <c r="C18" s="63">
        <v>2013</v>
      </c>
      <c r="D18" s="63">
        <v>3</v>
      </c>
      <c r="E18" s="63">
        <v>16</v>
      </c>
      <c r="F18" s="64">
        <v>473626</v>
      </c>
      <c r="G18" s="63">
        <v>0</v>
      </c>
      <c r="H18" s="64">
        <v>2613514</v>
      </c>
      <c r="I18" s="63">
        <v>0</v>
      </c>
      <c r="J18" s="63">
        <v>70</v>
      </c>
      <c r="K18" s="63">
        <v>0</v>
      </c>
      <c r="L18" s="64">
        <v>301.2473</v>
      </c>
      <c r="M18" s="64">
        <v>25.4</v>
      </c>
      <c r="N18" s="65">
        <v>0</v>
      </c>
      <c r="O18" s="66">
        <v>17314</v>
      </c>
      <c r="P18" s="53">
        <f t="shared" si="2"/>
        <v>17314</v>
      </c>
      <c r="Q18" s="33">
        <v>16</v>
      </c>
      <c r="R18" s="72" t="e">
        <f t="shared" si="3"/>
        <v>#REF!</v>
      </c>
      <c r="S18" s="68" t="e">
        <f>#REF!*1000000</f>
        <v>#REF!</v>
      </c>
      <c r="T18" s="69" t="e">
        <f t="shared" si="9"/>
        <v>#REF!</v>
      </c>
      <c r="V18" s="73">
        <f t="shared" si="4"/>
        <v>17314</v>
      </c>
      <c r="W18" s="74">
        <f t="shared" si="10"/>
        <v>611438.19637999998</v>
      </c>
      <c r="Y18" s="71" t="e">
        <f t="shared" si="11"/>
        <v>#REF!</v>
      </c>
      <c r="Z18" s="68" t="e">
        <f t="shared" si="12"/>
        <v>#REF!</v>
      </c>
      <c r="AA18" s="69" t="e">
        <f t="shared" si="13"/>
        <v>#REF!</v>
      </c>
      <c r="AE18" s="116" t="str">
        <f t="shared" si="5"/>
        <v>473626</v>
      </c>
      <c r="AF18" s="137"/>
      <c r="AG18" s="138"/>
      <c r="AH18" s="139"/>
      <c r="AI18" s="140">
        <f t="shared" si="0"/>
        <v>473626</v>
      </c>
      <c r="AJ18" s="141">
        <f t="shared" si="6"/>
        <v>473626</v>
      </c>
      <c r="AK18" s="117"/>
      <c r="AL18" s="133">
        <f t="shared" si="7"/>
        <v>0</v>
      </c>
      <c r="AM18" s="142">
        <f t="shared" si="7"/>
        <v>17314</v>
      </c>
      <c r="AN18" s="143">
        <f t="shared" si="8"/>
        <v>17314</v>
      </c>
      <c r="AO18" s="144">
        <f t="shared" si="1"/>
        <v>1</v>
      </c>
      <c r="AP18" s="117"/>
    </row>
    <row r="19" spans="1:42" x14ac:dyDescent="0.2">
      <c r="A19" s="61">
        <v>227</v>
      </c>
      <c r="B19" s="62">
        <v>0.375</v>
      </c>
      <c r="C19" s="63">
        <v>2013</v>
      </c>
      <c r="D19" s="63">
        <v>3</v>
      </c>
      <c r="E19" s="63">
        <v>17</v>
      </c>
      <c r="F19" s="64">
        <v>490940</v>
      </c>
      <c r="G19" s="63">
        <v>0</v>
      </c>
      <c r="H19" s="64">
        <v>2614294</v>
      </c>
      <c r="I19" s="63">
        <v>0</v>
      </c>
      <c r="J19" s="63">
        <v>70</v>
      </c>
      <c r="K19" s="63">
        <v>0</v>
      </c>
      <c r="L19" s="64">
        <v>311.89780000000002</v>
      </c>
      <c r="M19" s="64">
        <v>27.3</v>
      </c>
      <c r="N19" s="65">
        <v>0</v>
      </c>
      <c r="O19" s="66">
        <v>11414</v>
      </c>
      <c r="P19" s="53">
        <f t="shared" si="2"/>
        <v>11414</v>
      </c>
      <c r="Q19" s="33">
        <v>17</v>
      </c>
      <c r="R19" s="72" t="e">
        <f t="shared" si="3"/>
        <v>#REF!</v>
      </c>
      <c r="S19" s="68" t="e">
        <f>#REF!*1000000</f>
        <v>#REF!</v>
      </c>
      <c r="T19" s="69" t="e">
        <f t="shared" si="9"/>
        <v>#REF!</v>
      </c>
      <c r="V19" s="73">
        <f t="shared" si="4"/>
        <v>11414</v>
      </c>
      <c r="W19" s="74">
        <f t="shared" si="10"/>
        <v>403081.64338000002</v>
      </c>
      <c r="Y19" s="71" t="e">
        <f t="shared" si="11"/>
        <v>#REF!</v>
      </c>
      <c r="Z19" s="68" t="e">
        <f t="shared" si="12"/>
        <v>#REF!</v>
      </c>
      <c r="AA19" s="69" t="e">
        <f t="shared" si="13"/>
        <v>#REF!</v>
      </c>
      <c r="AE19" s="116" t="str">
        <f t="shared" si="5"/>
        <v>490940</v>
      </c>
      <c r="AF19" s="137"/>
      <c r="AG19" s="138"/>
      <c r="AH19" s="139"/>
      <c r="AI19" s="140">
        <f t="shared" si="0"/>
        <v>490940</v>
      </c>
      <c r="AJ19" s="141">
        <f t="shared" si="6"/>
        <v>490940</v>
      </c>
      <c r="AK19" s="117"/>
      <c r="AL19" s="133">
        <f t="shared" si="7"/>
        <v>0</v>
      </c>
      <c r="AM19" s="142">
        <f t="shared" si="7"/>
        <v>11414</v>
      </c>
      <c r="AN19" s="143">
        <f t="shared" si="8"/>
        <v>11414</v>
      </c>
      <c r="AO19" s="144">
        <f t="shared" si="1"/>
        <v>1</v>
      </c>
      <c r="AP19" s="117"/>
    </row>
    <row r="20" spans="1:42" x14ac:dyDescent="0.2">
      <c r="A20" s="61">
        <v>227</v>
      </c>
      <c r="B20" s="62">
        <v>0.375</v>
      </c>
      <c r="C20" s="63">
        <v>2013</v>
      </c>
      <c r="D20" s="63">
        <v>3</v>
      </c>
      <c r="E20" s="63">
        <v>18</v>
      </c>
      <c r="F20" s="64">
        <v>502354</v>
      </c>
      <c r="G20" s="63">
        <v>0</v>
      </c>
      <c r="H20" s="64">
        <v>2614809</v>
      </c>
      <c r="I20" s="63">
        <v>0</v>
      </c>
      <c r="J20" s="63">
        <v>70</v>
      </c>
      <c r="K20" s="63">
        <v>0</v>
      </c>
      <c r="L20" s="64">
        <v>313.4203</v>
      </c>
      <c r="M20" s="64">
        <v>28.2</v>
      </c>
      <c r="N20" s="65">
        <v>0</v>
      </c>
      <c r="O20" s="66">
        <v>888</v>
      </c>
      <c r="P20" s="53">
        <f t="shared" si="2"/>
        <v>888</v>
      </c>
      <c r="Q20" s="33">
        <v>18</v>
      </c>
      <c r="R20" s="72" t="e">
        <f t="shared" si="3"/>
        <v>#REF!</v>
      </c>
      <c r="S20" s="68" t="e">
        <f>#REF!*1000000</f>
        <v>#REF!</v>
      </c>
      <c r="T20" s="69" t="e">
        <f t="shared" si="9"/>
        <v>#REF!</v>
      </c>
      <c r="V20" s="73">
        <f t="shared" si="4"/>
        <v>888</v>
      </c>
      <c r="W20" s="74">
        <f t="shared" si="10"/>
        <v>31359.426960000001</v>
      </c>
      <c r="Y20" s="71" t="e">
        <f t="shared" si="11"/>
        <v>#REF!</v>
      </c>
      <c r="Z20" s="68" t="e">
        <f t="shared" si="12"/>
        <v>#REF!</v>
      </c>
      <c r="AA20" s="69" t="e">
        <f t="shared" si="13"/>
        <v>#REF!</v>
      </c>
      <c r="AE20" s="116" t="str">
        <f t="shared" si="5"/>
        <v>502354</v>
      </c>
      <c r="AF20" s="137"/>
      <c r="AG20" s="138"/>
      <c r="AH20" s="139"/>
      <c r="AI20" s="140">
        <f t="shared" si="0"/>
        <v>502354</v>
      </c>
      <c r="AJ20" s="141">
        <f t="shared" si="6"/>
        <v>502354</v>
      </c>
      <c r="AK20" s="117"/>
      <c r="AL20" s="133">
        <f t="shared" si="7"/>
        <v>0</v>
      </c>
      <c r="AM20" s="142">
        <f t="shared" si="7"/>
        <v>888</v>
      </c>
      <c r="AN20" s="143">
        <f t="shared" si="8"/>
        <v>888</v>
      </c>
      <c r="AO20" s="144">
        <f t="shared" si="1"/>
        <v>1</v>
      </c>
      <c r="AP20" s="117"/>
    </row>
    <row r="21" spans="1:42" x14ac:dyDescent="0.2">
      <c r="A21" s="61">
        <v>227</v>
      </c>
      <c r="B21" s="62">
        <v>0.375</v>
      </c>
      <c r="C21" s="63">
        <v>2013</v>
      </c>
      <c r="D21" s="63">
        <v>3</v>
      </c>
      <c r="E21" s="63">
        <v>19</v>
      </c>
      <c r="F21" s="64">
        <v>503242</v>
      </c>
      <c r="G21" s="63">
        <v>0</v>
      </c>
      <c r="H21" s="64">
        <v>2614848</v>
      </c>
      <c r="I21" s="63">
        <v>0</v>
      </c>
      <c r="J21" s="63">
        <v>70</v>
      </c>
      <c r="K21" s="63">
        <v>0</v>
      </c>
      <c r="L21" s="64">
        <v>308.10539999999997</v>
      </c>
      <c r="M21" s="64">
        <v>28.3</v>
      </c>
      <c r="N21" s="65">
        <v>0</v>
      </c>
      <c r="O21" s="66">
        <v>16511</v>
      </c>
      <c r="P21" s="53">
        <f t="shared" si="2"/>
        <v>16511</v>
      </c>
      <c r="Q21" s="33">
        <v>19</v>
      </c>
      <c r="R21" s="72" t="e">
        <f t="shared" si="3"/>
        <v>#REF!</v>
      </c>
      <c r="S21" s="68" t="e">
        <f>#REF!*1000000</f>
        <v>#REF!</v>
      </c>
      <c r="T21" s="69" t="e">
        <f t="shared" si="9"/>
        <v>#REF!</v>
      </c>
      <c r="V21" s="73">
        <f t="shared" si="4"/>
        <v>16511</v>
      </c>
      <c r="W21" s="74">
        <f t="shared" si="10"/>
        <v>583080.51636999997</v>
      </c>
      <c r="Y21" s="71" t="e">
        <f t="shared" si="11"/>
        <v>#REF!</v>
      </c>
      <c r="Z21" s="68" t="e">
        <f t="shared" si="12"/>
        <v>#REF!</v>
      </c>
      <c r="AA21" s="69" t="e">
        <f t="shared" si="13"/>
        <v>#REF!</v>
      </c>
      <c r="AE21" s="116" t="str">
        <f t="shared" si="5"/>
        <v>503242</v>
      </c>
      <c r="AF21" s="137"/>
      <c r="AG21" s="138"/>
      <c r="AH21" s="139"/>
      <c r="AI21" s="140">
        <f t="shared" si="0"/>
        <v>503242</v>
      </c>
      <c r="AJ21" s="141">
        <f t="shared" si="6"/>
        <v>503242</v>
      </c>
      <c r="AK21" s="117"/>
      <c r="AL21" s="133">
        <f t="shared" si="7"/>
        <v>0</v>
      </c>
      <c r="AM21" s="142">
        <f t="shared" si="7"/>
        <v>16511</v>
      </c>
      <c r="AN21" s="143">
        <f t="shared" si="8"/>
        <v>16511</v>
      </c>
      <c r="AO21" s="144">
        <f t="shared" si="1"/>
        <v>1</v>
      </c>
      <c r="AP21" s="117"/>
    </row>
    <row r="22" spans="1:42" x14ac:dyDescent="0.2">
      <c r="A22" s="61">
        <v>227</v>
      </c>
      <c r="B22" s="62">
        <v>0.375</v>
      </c>
      <c r="C22" s="63">
        <v>2013</v>
      </c>
      <c r="D22" s="63">
        <v>3</v>
      </c>
      <c r="E22" s="63">
        <v>20</v>
      </c>
      <c r="F22" s="64">
        <v>519753</v>
      </c>
      <c r="G22" s="63">
        <v>0</v>
      </c>
      <c r="H22" s="64">
        <v>2615631</v>
      </c>
      <c r="I22" s="63">
        <v>0</v>
      </c>
      <c r="J22" s="63">
        <v>70</v>
      </c>
      <c r="K22" s="63">
        <v>0</v>
      </c>
      <c r="L22" s="64">
        <v>305.36799999999999</v>
      </c>
      <c r="M22" s="64">
        <v>29</v>
      </c>
      <c r="N22" s="65">
        <v>0</v>
      </c>
      <c r="O22" s="66">
        <v>6969</v>
      </c>
      <c r="P22" s="53">
        <f t="shared" si="2"/>
        <v>7138</v>
      </c>
      <c r="Q22" s="33">
        <v>20</v>
      </c>
      <c r="R22" s="72" t="e">
        <f t="shared" si="3"/>
        <v>#REF!</v>
      </c>
      <c r="S22" s="68" t="e">
        <f>#REF!*1000000</f>
        <v>#REF!</v>
      </c>
      <c r="T22" s="69" t="e">
        <f t="shared" si="9"/>
        <v>#REF!</v>
      </c>
      <c r="V22" s="73">
        <f t="shared" si="4"/>
        <v>6969</v>
      </c>
      <c r="W22" s="74">
        <f t="shared" si="10"/>
        <v>246107.93523</v>
      </c>
      <c r="Y22" s="71" t="e">
        <f t="shared" si="11"/>
        <v>#REF!</v>
      </c>
      <c r="Z22" s="68" t="e">
        <f t="shared" si="12"/>
        <v>#REF!</v>
      </c>
      <c r="AA22" s="69" t="e">
        <f t="shared" si="13"/>
        <v>#REF!</v>
      </c>
      <c r="AE22" s="116" t="str">
        <f t="shared" si="5"/>
        <v>519753</v>
      </c>
      <c r="AF22" s="137"/>
      <c r="AG22" s="138"/>
      <c r="AH22" s="139"/>
      <c r="AI22" s="140">
        <f t="shared" si="0"/>
        <v>519753</v>
      </c>
      <c r="AJ22" s="141">
        <f t="shared" si="6"/>
        <v>519753</v>
      </c>
      <c r="AK22" s="117"/>
      <c r="AL22" s="133">
        <f t="shared" si="7"/>
        <v>0</v>
      </c>
      <c r="AM22" s="142">
        <f t="shared" si="7"/>
        <v>7138</v>
      </c>
      <c r="AN22" s="143">
        <f t="shared" si="8"/>
        <v>7138</v>
      </c>
      <c r="AO22" s="144">
        <f t="shared" si="1"/>
        <v>1</v>
      </c>
      <c r="AP22" s="117"/>
    </row>
    <row r="23" spans="1:42" x14ac:dyDescent="0.2">
      <c r="A23" s="61">
        <v>227</v>
      </c>
      <c r="B23" s="62">
        <v>0.375</v>
      </c>
      <c r="C23" s="63">
        <v>2013</v>
      </c>
      <c r="D23" s="63">
        <v>3</v>
      </c>
      <c r="E23" s="63">
        <v>21</v>
      </c>
      <c r="F23" s="64">
        <v>526891</v>
      </c>
      <c r="G23" s="63">
        <v>0</v>
      </c>
      <c r="H23" s="64">
        <v>2615991</v>
      </c>
      <c r="I23" s="63">
        <v>0</v>
      </c>
      <c r="J23" s="63">
        <v>70</v>
      </c>
      <c r="K23" s="63">
        <v>0</v>
      </c>
      <c r="L23" s="64">
        <v>91.231499999999997</v>
      </c>
      <c r="M23" s="64">
        <v>27.9</v>
      </c>
      <c r="N23" s="65">
        <v>0</v>
      </c>
      <c r="O23" s="66">
        <v>29346</v>
      </c>
      <c r="P23" s="53">
        <f t="shared" si="2"/>
        <v>0</v>
      </c>
      <c r="Q23" s="33">
        <v>21</v>
      </c>
      <c r="R23" s="72" t="e">
        <f t="shared" si="3"/>
        <v>#REF!</v>
      </c>
      <c r="S23" s="68" t="e">
        <f>#REF!*1000000</f>
        <v>#REF!</v>
      </c>
      <c r="T23" s="69" t="e">
        <f t="shared" si="9"/>
        <v>#REF!</v>
      </c>
      <c r="V23" s="73">
        <f t="shared" si="4"/>
        <v>29346</v>
      </c>
      <c r="W23" s="74">
        <f t="shared" si="10"/>
        <v>1036344.30582</v>
      </c>
      <c r="Y23" s="71" t="e">
        <f t="shared" si="11"/>
        <v>#REF!</v>
      </c>
      <c r="Z23" s="68" t="e">
        <f t="shared" si="12"/>
        <v>#REF!</v>
      </c>
      <c r="AA23" s="69" t="e">
        <f t="shared" si="13"/>
        <v>#REF!</v>
      </c>
      <c r="AE23" s="116" t="str">
        <f t="shared" si="5"/>
        <v>526891</v>
      </c>
      <c r="AF23" s="137"/>
      <c r="AG23" s="138"/>
      <c r="AH23" s="139"/>
      <c r="AI23" s="140">
        <f t="shared" si="0"/>
        <v>526891</v>
      </c>
      <c r="AJ23" s="141">
        <f t="shared" si="6"/>
        <v>526891</v>
      </c>
      <c r="AK23" s="117"/>
      <c r="AL23" s="133">
        <f t="shared" si="7"/>
        <v>0</v>
      </c>
      <c r="AM23" s="142">
        <f t="shared" si="7"/>
        <v>0</v>
      </c>
      <c r="AN23" s="143">
        <f t="shared" si="8"/>
        <v>0</v>
      </c>
      <c r="AO23" s="144" t="str">
        <f t="shared" si="1"/>
        <v/>
      </c>
      <c r="AP23" s="117"/>
    </row>
    <row r="24" spans="1:42" x14ac:dyDescent="0.2">
      <c r="A24" s="61">
        <v>227</v>
      </c>
      <c r="B24" s="62">
        <v>0.375</v>
      </c>
      <c r="C24" s="63">
        <v>2013</v>
      </c>
      <c r="D24" s="63">
        <v>3</v>
      </c>
      <c r="E24" s="63">
        <v>22</v>
      </c>
      <c r="F24" s="64">
        <v>526891</v>
      </c>
      <c r="G24" s="63">
        <v>0</v>
      </c>
      <c r="H24" s="64">
        <v>2615991</v>
      </c>
      <c r="I24" s="63">
        <v>0</v>
      </c>
      <c r="J24" s="63">
        <v>70</v>
      </c>
      <c r="K24" s="63">
        <v>0</v>
      </c>
      <c r="L24" s="64">
        <v>91.231499999999997</v>
      </c>
      <c r="M24" s="64">
        <v>27.9</v>
      </c>
      <c r="N24" s="65">
        <v>0</v>
      </c>
      <c r="O24" s="66">
        <v>27262</v>
      </c>
      <c r="P24" s="53">
        <f t="shared" si="2"/>
        <v>0</v>
      </c>
      <c r="Q24" s="33">
        <v>22</v>
      </c>
      <c r="R24" s="72" t="e">
        <f t="shared" si="3"/>
        <v>#REF!</v>
      </c>
      <c r="S24" s="68" t="e">
        <f>#REF!*1000000</f>
        <v>#REF!</v>
      </c>
      <c r="T24" s="69" t="e">
        <f t="shared" si="9"/>
        <v>#REF!</v>
      </c>
      <c r="V24" s="73">
        <f t="shared" si="4"/>
        <v>27262</v>
      </c>
      <c r="W24" s="74">
        <f t="shared" si="10"/>
        <v>962748.53353999997</v>
      </c>
      <c r="Y24" s="71" t="e">
        <f t="shared" si="11"/>
        <v>#REF!</v>
      </c>
      <c r="Z24" s="68" t="e">
        <f t="shared" si="12"/>
        <v>#REF!</v>
      </c>
      <c r="AA24" s="69" t="e">
        <f t="shared" si="13"/>
        <v>#REF!</v>
      </c>
      <c r="AE24" s="116" t="str">
        <f t="shared" si="5"/>
        <v>526891</v>
      </c>
      <c r="AF24" s="137"/>
      <c r="AG24" s="138"/>
      <c r="AH24" s="139"/>
      <c r="AI24" s="140">
        <f t="shared" si="0"/>
        <v>526891</v>
      </c>
      <c r="AJ24" s="141">
        <f t="shared" si="6"/>
        <v>526891</v>
      </c>
      <c r="AK24" s="117"/>
      <c r="AL24" s="133">
        <f t="shared" si="7"/>
        <v>0</v>
      </c>
      <c r="AM24" s="142">
        <f t="shared" si="7"/>
        <v>0</v>
      </c>
      <c r="AN24" s="143">
        <f t="shared" si="8"/>
        <v>0</v>
      </c>
      <c r="AO24" s="144" t="str">
        <f t="shared" si="1"/>
        <v/>
      </c>
      <c r="AP24" s="117"/>
    </row>
    <row r="25" spans="1:42" x14ac:dyDescent="0.2">
      <c r="A25" s="61">
        <v>227</v>
      </c>
      <c r="B25" s="62">
        <v>0.375</v>
      </c>
      <c r="C25" s="63">
        <v>2013</v>
      </c>
      <c r="D25" s="63">
        <v>3</v>
      </c>
      <c r="E25" s="63">
        <v>23</v>
      </c>
      <c r="F25" s="64">
        <v>526891</v>
      </c>
      <c r="G25" s="63">
        <v>0</v>
      </c>
      <c r="H25" s="64">
        <v>2615991</v>
      </c>
      <c r="I25" s="63">
        <v>0</v>
      </c>
      <c r="J25" s="63">
        <v>70</v>
      </c>
      <c r="K25" s="63">
        <v>0</v>
      </c>
      <c r="L25" s="64">
        <v>91.231499999999997</v>
      </c>
      <c r="M25" s="64">
        <v>27.9</v>
      </c>
      <c r="N25" s="65">
        <v>0</v>
      </c>
      <c r="O25" s="66">
        <v>37296</v>
      </c>
      <c r="P25" s="53">
        <f t="shared" si="2"/>
        <v>0</v>
      </c>
      <c r="Q25" s="33">
        <v>23</v>
      </c>
      <c r="R25" s="72" t="e">
        <f t="shared" si="3"/>
        <v>#REF!</v>
      </c>
      <c r="S25" s="68" t="e">
        <f>#REF!*1000000</f>
        <v>#REF!</v>
      </c>
      <c r="T25" s="69" t="e">
        <f t="shared" si="9"/>
        <v>#REF!</v>
      </c>
      <c r="V25" s="73">
        <f t="shared" si="4"/>
        <v>37296</v>
      </c>
      <c r="W25" s="74">
        <f t="shared" si="10"/>
        <v>1317095.9323199999</v>
      </c>
      <c r="Y25" s="71" t="e">
        <f t="shared" si="11"/>
        <v>#REF!</v>
      </c>
      <c r="Z25" s="68" t="e">
        <f t="shared" si="12"/>
        <v>#REF!</v>
      </c>
      <c r="AA25" s="69" t="e">
        <f t="shared" si="13"/>
        <v>#REF!</v>
      </c>
      <c r="AE25" s="116" t="str">
        <f t="shared" si="5"/>
        <v>526891</v>
      </c>
      <c r="AF25" s="137"/>
      <c r="AG25" s="138"/>
      <c r="AH25" s="139"/>
      <c r="AI25" s="140">
        <f t="shared" si="0"/>
        <v>526891</v>
      </c>
      <c r="AJ25" s="141">
        <f t="shared" si="6"/>
        <v>526891</v>
      </c>
      <c r="AK25" s="117"/>
      <c r="AL25" s="133">
        <f t="shared" si="7"/>
        <v>0</v>
      </c>
      <c r="AM25" s="142">
        <f t="shared" si="7"/>
        <v>0</v>
      </c>
      <c r="AN25" s="143">
        <f t="shared" si="8"/>
        <v>0</v>
      </c>
      <c r="AO25" s="144" t="str">
        <f t="shared" si="1"/>
        <v/>
      </c>
      <c r="AP25" s="117"/>
    </row>
    <row r="26" spans="1:42" x14ac:dyDescent="0.2">
      <c r="A26" s="61">
        <v>227</v>
      </c>
      <c r="B26" s="62">
        <v>0.375</v>
      </c>
      <c r="C26" s="63">
        <v>2013</v>
      </c>
      <c r="D26" s="63">
        <v>3</v>
      </c>
      <c r="E26" s="63">
        <v>24</v>
      </c>
      <c r="F26" s="64">
        <v>526891</v>
      </c>
      <c r="G26" s="63">
        <v>0</v>
      </c>
      <c r="H26" s="64">
        <v>2615991</v>
      </c>
      <c r="I26" s="63">
        <v>0</v>
      </c>
      <c r="J26" s="63">
        <v>70</v>
      </c>
      <c r="K26" s="63">
        <v>0</v>
      </c>
      <c r="L26" s="64">
        <v>91.231499999999997</v>
      </c>
      <c r="M26" s="64">
        <v>27.9</v>
      </c>
      <c r="N26" s="65">
        <v>0</v>
      </c>
      <c r="O26" s="66">
        <v>34155</v>
      </c>
      <c r="P26" s="53">
        <f t="shared" si="2"/>
        <v>0</v>
      </c>
      <c r="Q26" s="33">
        <v>24</v>
      </c>
      <c r="R26" s="72" t="e">
        <f t="shared" si="3"/>
        <v>#REF!</v>
      </c>
      <c r="S26" s="68" t="e">
        <f>#REF!*1000000</f>
        <v>#REF!</v>
      </c>
      <c r="T26" s="69" t="e">
        <f t="shared" si="9"/>
        <v>#REF!</v>
      </c>
      <c r="V26" s="73">
        <f t="shared" si="4"/>
        <v>34155</v>
      </c>
      <c r="W26" s="74">
        <f t="shared" si="10"/>
        <v>1206172.55385</v>
      </c>
      <c r="Y26" s="71" t="e">
        <f t="shared" si="11"/>
        <v>#REF!</v>
      </c>
      <c r="Z26" s="68" t="e">
        <f t="shared" si="12"/>
        <v>#REF!</v>
      </c>
      <c r="AA26" s="69" t="e">
        <f t="shared" si="13"/>
        <v>#REF!</v>
      </c>
      <c r="AE26" s="116" t="str">
        <f t="shared" si="5"/>
        <v>526891</v>
      </c>
      <c r="AF26" s="137"/>
      <c r="AG26" s="138"/>
      <c r="AH26" s="139"/>
      <c r="AI26" s="140">
        <f t="shared" si="0"/>
        <v>526891</v>
      </c>
      <c r="AJ26" s="141">
        <f t="shared" si="6"/>
        <v>526891</v>
      </c>
      <c r="AK26" s="117"/>
      <c r="AL26" s="133">
        <f t="shared" si="7"/>
        <v>0</v>
      </c>
      <c r="AM26" s="142">
        <f t="shared" si="7"/>
        <v>0</v>
      </c>
      <c r="AN26" s="143">
        <f t="shared" si="8"/>
        <v>0</v>
      </c>
      <c r="AO26" s="144" t="str">
        <f t="shared" si="1"/>
        <v/>
      </c>
      <c r="AP26" s="117"/>
    </row>
    <row r="27" spans="1:42" x14ac:dyDescent="0.2">
      <c r="A27" s="61">
        <v>227</v>
      </c>
      <c r="B27" s="62">
        <v>0.375</v>
      </c>
      <c r="C27" s="63">
        <v>2013</v>
      </c>
      <c r="D27" s="63">
        <v>3</v>
      </c>
      <c r="E27" s="63">
        <v>25</v>
      </c>
      <c r="F27" s="64">
        <v>526891</v>
      </c>
      <c r="G27" s="63">
        <v>0</v>
      </c>
      <c r="H27" s="64">
        <v>2615991</v>
      </c>
      <c r="I27" s="63">
        <v>0</v>
      </c>
      <c r="J27" s="63">
        <v>70</v>
      </c>
      <c r="K27" s="63">
        <v>0</v>
      </c>
      <c r="L27" s="64">
        <v>91.231499999999997</v>
      </c>
      <c r="M27" s="64">
        <v>27.9</v>
      </c>
      <c r="N27" s="65">
        <v>0</v>
      </c>
      <c r="O27" s="66">
        <v>38495</v>
      </c>
      <c r="P27" s="53">
        <f t="shared" si="2"/>
        <v>0</v>
      </c>
      <c r="Q27" s="33">
        <v>25</v>
      </c>
      <c r="R27" s="72" t="e">
        <f t="shared" si="3"/>
        <v>#REF!</v>
      </c>
      <c r="S27" s="68" t="e">
        <f>#REF!*1000000</f>
        <v>#REF!</v>
      </c>
      <c r="T27" s="69" t="e">
        <f t="shared" si="9"/>
        <v>#REF!</v>
      </c>
      <c r="V27" s="73">
        <f t="shared" si="4"/>
        <v>38495</v>
      </c>
      <c r="W27" s="74">
        <f t="shared" si="10"/>
        <v>1359438.22165</v>
      </c>
      <c r="Y27" s="71" t="e">
        <f t="shared" si="11"/>
        <v>#REF!</v>
      </c>
      <c r="Z27" s="68" t="e">
        <f t="shared" si="12"/>
        <v>#REF!</v>
      </c>
      <c r="AA27" s="69" t="e">
        <f t="shared" si="13"/>
        <v>#REF!</v>
      </c>
      <c r="AE27" s="116" t="str">
        <f t="shared" si="5"/>
        <v>526891</v>
      </c>
      <c r="AF27" s="137"/>
      <c r="AG27" s="138"/>
      <c r="AH27" s="139"/>
      <c r="AI27" s="140">
        <f t="shared" si="0"/>
        <v>526891</v>
      </c>
      <c r="AJ27" s="141">
        <f t="shared" si="6"/>
        <v>526891</v>
      </c>
      <c r="AK27" s="117"/>
      <c r="AL27" s="133">
        <f t="shared" si="7"/>
        <v>0</v>
      </c>
      <c r="AM27" s="142">
        <f t="shared" si="7"/>
        <v>0</v>
      </c>
      <c r="AN27" s="143">
        <f t="shared" si="8"/>
        <v>0</v>
      </c>
      <c r="AO27" s="144" t="str">
        <f t="shared" si="1"/>
        <v/>
      </c>
      <c r="AP27" s="117"/>
    </row>
    <row r="28" spans="1:42" x14ac:dyDescent="0.2">
      <c r="A28" s="61">
        <v>227</v>
      </c>
      <c r="B28" s="62">
        <v>0.375</v>
      </c>
      <c r="C28" s="63">
        <v>2013</v>
      </c>
      <c r="D28" s="63">
        <v>3</v>
      </c>
      <c r="E28" s="63">
        <v>26</v>
      </c>
      <c r="F28" s="64">
        <v>526891</v>
      </c>
      <c r="G28" s="63">
        <v>0</v>
      </c>
      <c r="H28" s="64">
        <v>2615991</v>
      </c>
      <c r="I28" s="63">
        <v>0</v>
      </c>
      <c r="J28" s="63">
        <v>70</v>
      </c>
      <c r="K28" s="63">
        <v>0</v>
      </c>
      <c r="L28" s="64">
        <v>91.231499999999997</v>
      </c>
      <c r="M28" s="64">
        <v>27.9</v>
      </c>
      <c r="N28" s="65">
        <v>0</v>
      </c>
      <c r="O28" s="66">
        <v>38259</v>
      </c>
      <c r="P28" s="53">
        <f t="shared" si="2"/>
        <v>0</v>
      </c>
      <c r="Q28" s="33">
        <v>26</v>
      </c>
      <c r="R28" s="72" t="e">
        <f t="shared" si="3"/>
        <v>#REF!</v>
      </c>
      <c r="S28" s="68" t="e">
        <f>#REF!*1000000</f>
        <v>#REF!</v>
      </c>
      <c r="T28" s="69" t="e">
        <f t="shared" si="9"/>
        <v>#REF!</v>
      </c>
      <c r="V28" s="73">
        <f t="shared" si="4"/>
        <v>38259</v>
      </c>
      <c r="W28" s="74">
        <f t="shared" si="10"/>
        <v>1351103.9595299999</v>
      </c>
      <c r="Y28" s="71" t="e">
        <f t="shared" si="11"/>
        <v>#REF!</v>
      </c>
      <c r="Z28" s="68" t="e">
        <f t="shared" si="12"/>
        <v>#REF!</v>
      </c>
      <c r="AA28" s="69" t="e">
        <f t="shared" si="13"/>
        <v>#REF!</v>
      </c>
      <c r="AE28" s="116" t="str">
        <f t="shared" si="5"/>
        <v>526891</v>
      </c>
      <c r="AF28" s="137"/>
      <c r="AG28" s="138"/>
      <c r="AH28" s="139"/>
      <c r="AI28" s="140">
        <f t="shared" si="0"/>
        <v>526891</v>
      </c>
      <c r="AJ28" s="141">
        <f t="shared" si="6"/>
        <v>526891</v>
      </c>
      <c r="AK28" s="117"/>
      <c r="AL28" s="133">
        <f t="shared" si="7"/>
        <v>0</v>
      </c>
      <c r="AM28" s="142">
        <f t="shared" si="7"/>
        <v>0</v>
      </c>
      <c r="AN28" s="143">
        <f t="shared" si="8"/>
        <v>0</v>
      </c>
      <c r="AO28" s="144" t="str">
        <f t="shared" si="1"/>
        <v/>
      </c>
      <c r="AP28" s="117"/>
    </row>
    <row r="29" spans="1:42" x14ac:dyDescent="0.2">
      <c r="A29" s="61">
        <v>227</v>
      </c>
      <c r="B29" s="62">
        <v>0.375</v>
      </c>
      <c r="C29" s="63">
        <v>2013</v>
      </c>
      <c r="D29" s="63">
        <v>3</v>
      </c>
      <c r="E29" s="63">
        <v>27</v>
      </c>
      <c r="F29" s="64">
        <v>526891</v>
      </c>
      <c r="G29" s="63">
        <v>0</v>
      </c>
      <c r="H29" s="64">
        <v>2615991</v>
      </c>
      <c r="I29" s="63">
        <v>0</v>
      </c>
      <c r="J29" s="63">
        <v>70</v>
      </c>
      <c r="K29" s="63">
        <v>0</v>
      </c>
      <c r="L29" s="64">
        <v>91.231499999999997</v>
      </c>
      <c r="M29" s="64">
        <v>27.9</v>
      </c>
      <c r="N29" s="65">
        <v>0</v>
      </c>
      <c r="O29" s="66">
        <v>36293</v>
      </c>
      <c r="P29" s="53">
        <f t="shared" si="2"/>
        <v>0</v>
      </c>
      <c r="Q29" s="33">
        <v>27</v>
      </c>
      <c r="R29" s="72" t="e">
        <f t="shared" si="3"/>
        <v>#REF!</v>
      </c>
      <c r="S29" s="68" t="e">
        <f>#REF!*1000000</f>
        <v>#REF!</v>
      </c>
      <c r="T29" s="69" t="e">
        <f t="shared" si="9"/>
        <v>#REF!</v>
      </c>
      <c r="V29" s="73">
        <f t="shared" si="4"/>
        <v>36293</v>
      </c>
      <c r="W29" s="74">
        <f t="shared" si="10"/>
        <v>1281675.31831</v>
      </c>
      <c r="Y29" s="71" t="e">
        <f t="shared" si="11"/>
        <v>#REF!</v>
      </c>
      <c r="Z29" s="68" t="e">
        <f t="shared" si="12"/>
        <v>#REF!</v>
      </c>
      <c r="AA29" s="69" t="e">
        <f t="shared" si="13"/>
        <v>#REF!</v>
      </c>
      <c r="AE29" s="116" t="str">
        <f t="shared" si="5"/>
        <v>526891</v>
      </c>
      <c r="AF29" s="137"/>
      <c r="AG29" s="138"/>
      <c r="AH29" s="139"/>
      <c r="AI29" s="140">
        <f t="shared" si="0"/>
        <v>526891</v>
      </c>
      <c r="AJ29" s="141">
        <f t="shared" si="6"/>
        <v>526891</v>
      </c>
      <c r="AK29" s="117"/>
      <c r="AL29" s="133">
        <f t="shared" si="7"/>
        <v>0</v>
      </c>
      <c r="AM29" s="142">
        <f t="shared" si="7"/>
        <v>0</v>
      </c>
      <c r="AN29" s="143">
        <f t="shared" si="8"/>
        <v>0</v>
      </c>
      <c r="AO29" s="144" t="str">
        <f t="shared" si="1"/>
        <v/>
      </c>
      <c r="AP29" s="117"/>
    </row>
    <row r="30" spans="1:42" x14ac:dyDescent="0.2">
      <c r="A30" s="61">
        <v>227</v>
      </c>
      <c r="B30" s="62">
        <v>0.375</v>
      </c>
      <c r="C30" s="63">
        <v>2013</v>
      </c>
      <c r="D30" s="63">
        <v>3</v>
      </c>
      <c r="E30" s="63">
        <v>28</v>
      </c>
      <c r="F30" s="64">
        <v>526891</v>
      </c>
      <c r="G30" s="63">
        <v>0</v>
      </c>
      <c r="H30" s="64">
        <v>2615991</v>
      </c>
      <c r="I30" s="63">
        <v>0</v>
      </c>
      <c r="J30" s="63">
        <v>70</v>
      </c>
      <c r="K30" s="63">
        <v>0</v>
      </c>
      <c r="L30" s="64">
        <v>91.231499999999997</v>
      </c>
      <c r="M30" s="64">
        <v>27.9</v>
      </c>
      <c r="N30" s="65">
        <v>0</v>
      </c>
      <c r="O30" s="66">
        <v>38008</v>
      </c>
      <c r="P30" s="53">
        <f t="shared" si="2"/>
        <v>0</v>
      </c>
      <c r="Q30" s="33">
        <v>28</v>
      </c>
      <c r="R30" s="72" t="e">
        <f t="shared" si="3"/>
        <v>#REF!</v>
      </c>
      <c r="S30" s="68" t="e">
        <f>#REF!*1000000</f>
        <v>#REF!</v>
      </c>
      <c r="T30" s="69" t="e">
        <f t="shared" si="9"/>
        <v>#REF!</v>
      </c>
      <c r="V30" s="73">
        <f t="shared" si="4"/>
        <v>38008</v>
      </c>
      <c r="W30" s="74">
        <f t="shared" si="10"/>
        <v>1342239.9773599999</v>
      </c>
      <c r="Y30" s="71" t="e">
        <f t="shared" si="11"/>
        <v>#REF!</v>
      </c>
      <c r="Z30" s="68" t="e">
        <f t="shared" si="12"/>
        <v>#REF!</v>
      </c>
      <c r="AA30" s="69" t="e">
        <f t="shared" si="13"/>
        <v>#REF!</v>
      </c>
      <c r="AE30" s="116" t="str">
        <f t="shared" si="5"/>
        <v>526891</v>
      </c>
      <c r="AF30" s="137"/>
      <c r="AG30" s="138"/>
      <c r="AH30" s="139"/>
      <c r="AI30" s="140">
        <f t="shared" si="0"/>
        <v>526891</v>
      </c>
      <c r="AJ30" s="141">
        <f t="shared" si="6"/>
        <v>526891</v>
      </c>
      <c r="AK30" s="117"/>
      <c r="AL30" s="133">
        <f t="shared" si="7"/>
        <v>0</v>
      </c>
      <c r="AM30" s="142">
        <f t="shared" si="7"/>
        <v>0</v>
      </c>
      <c r="AN30" s="143">
        <f t="shared" si="8"/>
        <v>0</v>
      </c>
      <c r="AO30" s="144" t="str">
        <f t="shared" si="1"/>
        <v/>
      </c>
      <c r="AP30" s="117"/>
    </row>
    <row r="31" spans="1:42" x14ac:dyDescent="0.2">
      <c r="A31" s="61">
        <v>227</v>
      </c>
      <c r="B31" s="62">
        <v>0.375</v>
      </c>
      <c r="C31" s="63">
        <v>2013</v>
      </c>
      <c r="D31" s="63">
        <v>3</v>
      </c>
      <c r="E31" s="63">
        <v>29</v>
      </c>
      <c r="F31" s="64">
        <v>526891</v>
      </c>
      <c r="G31" s="63">
        <v>0</v>
      </c>
      <c r="H31" s="64">
        <v>2615991</v>
      </c>
      <c r="I31" s="63">
        <v>0</v>
      </c>
      <c r="J31" s="63">
        <v>70</v>
      </c>
      <c r="K31" s="63">
        <v>0</v>
      </c>
      <c r="L31" s="64">
        <v>91.231499999999997</v>
      </c>
      <c r="M31" s="64">
        <v>27.9</v>
      </c>
      <c r="N31" s="65">
        <v>0</v>
      </c>
      <c r="O31" s="66">
        <v>37915</v>
      </c>
      <c r="P31" s="53">
        <f t="shared" si="2"/>
        <v>0</v>
      </c>
      <c r="Q31" s="33">
        <v>29</v>
      </c>
      <c r="R31" s="72" t="e">
        <f t="shared" si="3"/>
        <v>#REF!</v>
      </c>
      <c r="S31" s="68" t="e">
        <f>#REF!*1000000</f>
        <v>#REF!</v>
      </c>
      <c r="T31" s="69" t="e">
        <f t="shared" si="9"/>
        <v>#REF!</v>
      </c>
      <c r="V31" s="73">
        <f t="shared" si="4"/>
        <v>37915</v>
      </c>
      <c r="W31" s="74">
        <f t="shared" si="10"/>
        <v>1338955.7130499999</v>
      </c>
      <c r="Y31" s="71" t="e">
        <f t="shared" si="11"/>
        <v>#REF!</v>
      </c>
      <c r="Z31" s="68" t="e">
        <f t="shared" si="12"/>
        <v>#REF!</v>
      </c>
      <c r="AA31" s="69" t="e">
        <f t="shared" si="13"/>
        <v>#REF!</v>
      </c>
      <c r="AE31" s="116" t="str">
        <f t="shared" si="5"/>
        <v>526891</v>
      </c>
      <c r="AF31" s="137"/>
      <c r="AG31" s="138"/>
      <c r="AH31" s="139"/>
      <c r="AI31" s="140">
        <f t="shared" si="0"/>
        <v>526891</v>
      </c>
      <c r="AJ31" s="141">
        <f t="shared" si="6"/>
        <v>526891</v>
      </c>
      <c r="AK31" s="117"/>
      <c r="AL31" s="133">
        <f t="shared" si="7"/>
        <v>0</v>
      </c>
      <c r="AM31" s="142">
        <f t="shared" si="7"/>
        <v>0</v>
      </c>
      <c r="AN31" s="143">
        <f t="shared" si="8"/>
        <v>0</v>
      </c>
      <c r="AO31" s="144" t="str">
        <f t="shared" si="1"/>
        <v/>
      </c>
      <c r="AP31" s="117"/>
    </row>
    <row r="32" spans="1:42" x14ac:dyDescent="0.2">
      <c r="A32" s="61">
        <v>227</v>
      </c>
      <c r="B32" s="62">
        <v>0.375</v>
      </c>
      <c r="C32" s="63">
        <v>2013</v>
      </c>
      <c r="D32" s="63">
        <v>3</v>
      </c>
      <c r="E32" s="63">
        <v>30</v>
      </c>
      <c r="F32" s="64">
        <v>526891</v>
      </c>
      <c r="G32" s="63">
        <v>0</v>
      </c>
      <c r="H32" s="64">
        <v>2615991</v>
      </c>
      <c r="I32" s="63">
        <v>0</v>
      </c>
      <c r="J32" s="63">
        <v>70</v>
      </c>
      <c r="K32" s="63">
        <v>0</v>
      </c>
      <c r="L32" s="64">
        <v>91.231499999999997</v>
      </c>
      <c r="M32" s="64">
        <v>27.9</v>
      </c>
      <c r="N32" s="65">
        <v>0</v>
      </c>
      <c r="O32" s="66">
        <v>26386</v>
      </c>
      <c r="P32" s="53">
        <f t="shared" si="2"/>
        <v>0</v>
      </c>
      <c r="Q32" s="33">
        <v>30</v>
      </c>
      <c r="R32" s="72" t="e">
        <f t="shared" si="3"/>
        <v>#REF!</v>
      </c>
      <c r="S32" s="68" t="e">
        <f>#REF!*1000000</f>
        <v>#REF!</v>
      </c>
      <c r="T32" s="69" t="e">
        <f t="shared" si="9"/>
        <v>#REF!</v>
      </c>
      <c r="V32" s="73">
        <f t="shared" si="4"/>
        <v>26386</v>
      </c>
      <c r="W32" s="74">
        <f t="shared" si="10"/>
        <v>931812.88261999993</v>
      </c>
      <c r="Y32" s="71" t="e">
        <f t="shared" si="11"/>
        <v>#REF!</v>
      </c>
      <c r="Z32" s="68" t="e">
        <f t="shared" si="12"/>
        <v>#REF!</v>
      </c>
      <c r="AA32" s="69" t="e">
        <f t="shared" si="13"/>
        <v>#REF!</v>
      </c>
      <c r="AE32" s="116" t="str">
        <f t="shared" si="5"/>
        <v>526891</v>
      </c>
      <c r="AF32" s="137"/>
      <c r="AG32" s="138"/>
      <c r="AH32" s="139"/>
      <c r="AI32" s="140">
        <f t="shared" si="0"/>
        <v>526891</v>
      </c>
      <c r="AJ32" s="141">
        <f t="shared" si="6"/>
        <v>526891</v>
      </c>
      <c r="AK32" s="117"/>
      <c r="AL32" s="133">
        <f t="shared" si="7"/>
        <v>0</v>
      </c>
      <c r="AM32" s="142">
        <f t="shared" si="7"/>
        <v>0</v>
      </c>
      <c r="AN32" s="143">
        <f t="shared" si="8"/>
        <v>0</v>
      </c>
      <c r="AO32" s="144" t="str">
        <f t="shared" si="1"/>
        <v/>
      </c>
      <c r="AP32" s="117"/>
    </row>
    <row r="33" spans="1:42" ht="13.5" thickBot="1" x14ac:dyDescent="0.25">
      <c r="A33" s="61">
        <v>227</v>
      </c>
      <c r="B33" s="62">
        <v>0.375</v>
      </c>
      <c r="C33" s="63">
        <v>2013</v>
      </c>
      <c r="D33" s="63">
        <v>3</v>
      </c>
      <c r="E33" s="63">
        <v>31</v>
      </c>
      <c r="F33" s="64">
        <v>526891</v>
      </c>
      <c r="G33" s="63">
        <v>0</v>
      </c>
      <c r="H33" s="64">
        <v>2615991</v>
      </c>
      <c r="I33" s="63">
        <v>0</v>
      </c>
      <c r="J33" s="63">
        <v>70</v>
      </c>
      <c r="K33" s="63">
        <v>0</v>
      </c>
      <c r="L33" s="64">
        <v>91.231499999999997</v>
      </c>
      <c r="M33" s="64">
        <v>27.9</v>
      </c>
      <c r="N33" s="65">
        <v>0</v>
      </c>
      <c r="O33" s="66">
        <v>12903</v>
      </c>
      <c r="P33" s="53">
        <f t="shared" si="2"/>
        <v>0</v>
      </c>
      <c r="Q33" s="33">
        <v>31</v>
      </c>
      <c r="R33" s="75" t="e">
        <f t="shared" si="3"/>
        <v>#REF!</v>
      </c>
      <c r="S33" s="76" t="e">
        <f>#REF!*1000000</f>
        <v>#REF!</v>
      </c>
      <c r="T33" s="77" t="e">
        <f t="shared" si="9"/>
        <v>#REF!</v>
      </c>
      <c r="V33" s="78">
        <f t="shared" si="4"/>
        <v>12903</v>
      </c>
      <c r="W33" s="79">
        <f t="shared" si="10"/>
        <v>455665.18700999999</v>
      </c>
      <c r="Y33" s="71" t="e">
        <f t="shared" si="11"/>
        <v>#REF!</v>
      </c>
      <c r="Z33" s="68" t="e">
        <f t="shared" si="12"/>
        <v>#REF!</v>
      </c>
      <c r="AA33" s="69" t="e">
        <f t="shared" si="13"/>
        <v>#REF!</v>
      </c>
      <c r="AE33" s="116" t="str">
        <f t="shared" si="5"/>
        <v>526891</v>
      </c>
      <c r="AF33" s="137"/>
      <c r="AG33" s="138"/>
      <c r="AH33" s="139"/>
      <c r="AI33" s="140">
        <f t="shared" si="0"/>
        <v>526891</v>
      </c>
      <c r="AJ33" s="141">
        <f t="shared" si="6"/>
        <v>526891</v>
      </c>
      <c r="AK33" s="117"/>
      <c r="AL33" s="133">
        <f t="shared" si="7"/>
        <v>0</v>
      </c>
      <c r="AM33" s="145">
        <f t="shared" si="7"/>
        <v>0</v>
      </c>
      <c r="AN33" s="143">
        <f t="shared" si="8"/>
        <v>0</v>
      </c>
      <c r="AO33" s="144" t="str">
        <f t="shared" si="1"/>
        <v/>
      </c>
      <c r="AP33" s="117"/>
    </row>
    <row r="34" spans="1:42" ht="13.5" thickBot="1" x14ac:dyDescent="0.25">
      <c r="A34" s="80">
        <v>227</v>
      </c>
      <c r="B34" s="81">
        <v>0.375</v>
      </c>
      <c r="C34" s="82">
        <v>2013</v>
      </c>
      <c r="D34" s="82">
        <v>4</v>
      </c>
      <c r="E34" s="82">
        <v>1</v>
      </c>
      <c r="F34" s="83">
        <v>526891</v>
      </c>
      <c r="G34" s="82">
        <v>0</v>
      </c>
      <c r="H34" s="83">
        <v>2615991</v>
      </c>
      <c r="I34" s="82">
        <v>0</v>
      </c>
      <c r="J34" s="82">
        <v>70</v>
      </c>
      <c r="K34" s="82">
        <v>0</v>
      </c>
      <c r="L34" s="83">
        <v>91.231499999999997</v>
      </c>
      <c r="M34" s="83">
        <v>27.9</v>
      </c>
      <c r="N34" s="84">
        <v>0</v>
      </c>
      <c r="O34" s="85">
        <v>13373</v>
      </c>
      <c r="R34" s="86"/>
      <c r="S34" s="87"/>
      <c r="T34" s="88"/>
      <c r="V34" s="89"/>
      <c r="W34" s="90"/>
      <c r="Y34" s="91"/>
      <c r="Z34" s="92"/>
      <c r="AA34" s="93"/>
      <c r="AE34" s="116" t="str">
        <f t="shared" si="5"/>
        <v>526891</v>
      </c>
      <c r="AF34" s="146"/>
      <c r="AG34" s="147"/>
      <c r="AH34" s="148"/>
      <c r="AI34" s="149">
        <f t="shared" si="0"/>
        <v>526891</v>
      </c>
      <c r="AJ34" s="150">
        <f t="shared" si="6"/>
        <v>526891</v>
      </c>
      <c r="AK34" s="117"/>
      <c r="AL34" s="151"/>
      <c r="AM34" s="152"/>
      <c r="AN34" s="153"/>
      <c r="AO34" s="153"/>
      <c r="AP34" s="117"/>
    </row>
    <row r="35" spans="1:42" ht="13.5" thickBot="1" x14ac:dyDescent="0.25">
      <c r="AE35" s="116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</row>
    <row r="36" spans="1:42" ht="13.5" thickBot="1" x14ac:dyDescent="0.25">
      <c r="D36" s="94" t="s">
        <v>23</v>
      </c>
      <c r="E36" s="95">
        <f>COUNT(E3:E34)</f>
        <v>32</v>
      </c>
      <c r="K36" s="94" t="s">
        <v>53</v>
      </c>
      <c r="L36" s="96">
        <f>MAX(L3:L34)</f>
        <v>313.4203</v>
      </c>
      <c r="M36" s="96">
        <f>MAX(M3:M34)</f>
        <v>29</v>
      </c>
      <c r="N36" s="94" t="s">
        <v>20</v>
      </c>
      <c r="O36" s="96">
        <f>SUM(O3:O33)</f>
        <v>804560</v>
      </c>
      <c r="Q36" s="94" t="s">
        <v>54</v>
      </c>
      <c r="R36" s="97" t="e">
        <f>AVERAGE(R3:R33)</f>
        <v>#REF!</v>
      </c>
      <c r="S36" s="97" t="e">
        <f>AVERAGE(S3:S33)</f>
        <v>#REF!</v>
      </c>
      <c r="T36" s="98" t="e">
        <f>AVERAGE(T3:T33)</f>
        <v>#REF!</v>
      </c>
      <c r="V36" s="99">
        <f>SUM(V3:V33)</f>
        <v>804560</v>
      </c>
      <c r="W36" s="100">
        <f>SUM(W3:W33)</f>
        <v>28412770.895199999</v>
      </c>
      <c r="Y36" s="101" t="e">
        <f>SUM(Y3:Y33)</f>
        <v>#REF!</v>
      </c>
      <c r="Z36" s="102" t="e">
        <f>SUM(Z3:Z33)</f>
        <v>#REF!</v>
      </c>
      <c r="AA36" s="103" t="e">
        <f>SUM(AA3:AA33)</f>
        <v>#REF!</v>
      </c>
      <c r="AE36" s="116"/>
      <c r="AF36" s="154" t="s">
        <v>81</v>
      </c>
      <c r="AG36" s="155">
        <f>COUNT(AG3:AG34)</f>
        <v>0</v>
      </c>
      <c r="AH36" s="117"/>
      <c r="AI36" s="117"/>
      <c r="AJ36" s="156">
        <f>SUM(AJ3:AJ33)</f>
        <v>12569880</v>
      </c>
      <c r="AK36" s="157" t="s">
        <v>59</v>
      </c>
      <c r="AL36" s="158"/>
      <c r="AM36" s="158"/>
      <c r="AN36" s="156">
        <f>SUM(AN3:AN33)</f>
        <v>448411</v>
      </c>
      <c r="AO36" s="159" t="s">
        <v>59</v>
      </c>
      <c r="AP36" s="117"/>
    </row>
    <row r="37" spans="1:42" ht="13.5" thickBot="1" x14ac:dyDescent="0.25">
      <c r="K37" s="94" t="s">
        <v>54</v>
      </c>
      <c r="L37" s="104">
        <f>AVERAGE(L3:L34)</f>
        <v>224.83111562499997</v>
      </c>
      <c r="M37" s="104">
        <f>AVERAGE(M3:M34)</f>
        <v>26.853124999999991</v>
      </c>
      <c r="N37" s="94" t="s">
        <v>55</v>
      </c>
      <c r="O37" s="105">
        <f>O36*35.31467</f>
        <v>28412770.895199999</v>
      </c>
      <c r="R37" s="106" t="s">
        <v>56</v>
      </c>
      <c r="S37" s="106" t="s">
        <v>57</v>
      </c>
      <c r="T37" s="106" t="s">
        <v>58</v>
      </c>
      <c r="V37" s="107" t="s">
        <v>59</v>
      </c>
      <c r="W37" s="107" t="s">
        <v>59</v>
      </c>
      <c r="Y37" s="107" t="s">
        <v>59</v>
      </c>
      <c r="Z37" s="107" t="s">
        <v>59</v>
      </c>
      <c r="AA37" s="107" t="s">
        <v>59</v>
      </c>
      <c r="AE37" s="116"/>
      <c r="AF37" s="154" t="s">
        <v>82</v>
      </c>
      <c r="AG37" s="160">
        <f>COUNT(E3:E34)-COUNT(AG3:AG34)</f>
        <v>32</v>
      </c>
      <c r="AH37" s="117"/>
      <c r="AI37" s="117"/>
      <c r="AJ37" s="117"/>
      <c r="AK37" s="117"/>
      <c r="AL37" s="117"/>
      <c r="AM37" s="117"/>
      <c r="AN37" s="161">
        <f>IFERROR(AN36/SUM(AM3:AM33),"")</f>
        <v>1</v>
      </c>
      <c r="AO37" s="159" t="s">
        <v>83</v>
      </c>
      <c r="AP37" s="117"/>
    </row>
    <row r="38" spans="1:42" ht="13.5" thickBot="1" x14ac:dyDescent="0.25">
      <c r="K38" s="94" t="s">
        <v>60</v>
      </c>
      <c r="L38" s="105">
        <f>MIN(L3:L34)</f>
        <v>91.231499999999997</v>
      </c>
      <c r="M38" s="105">
        <f>MIN(M3:M34)</f>
        <v>23.2</v>
      </c>
      <c r="V38" s="108" t="s">
        <v>20</v>
      </c>
      <c r="W38" s="108" t="s">
        <v>61</v>
      </c>
      <c r="Y38" s="108" t="s">
        <v>62</v>
      </c>
      <c r="Z38" s="108" t="s">
        <v>24</v>
      </c>
      <c r="AA38" s="108" t="s">
        <v>63</v>
      </c>
      <c r="AE38" s="116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</row>
    <row r="39" spans="1:42" ht="13.5" thickBot="1" x14ac:dyDescent="0.25">
      <c r="L39" s="109" t="s">
        <v>64</v>
      </c>
      <c r="M39" s="108" t="s">
        <v>65</v>
      </c>
      <c r="AE39" s="116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</row>
    <row r="40" spans="1:42" ht="13.5" thickBot="1" x14ac:dyDescent="0.25">
      <c r="AE40" s="116"/>
      <c r="AF40" s="154" t="s">
        <v>84</v>
      </c>
      <c r="AG40" s="155">
        <v>1</v>
      </c>
      <c r="AH40" s="117" t="s">
        <v>20</v>
      </c>
      <c r="AI40" s="117"/>
      <c r="AJ40" s="117"/>
      <c r="AK40" s="117"/>
      <c r="AL40" s="117"/>
      <c r="AM40" s="117"/>
      <c r="AN40" s="117"/>
      <c r="AO40" s="117"/>
      <c r="AP40" s="117"/>
    </row>
    <row r="41" spans="1:42" ht="13.5" thickBot="1" x14ac:dyDescent="0.25">
      <c r="AE41" s="116"/>
      <c r="AF41" s="154" t="s">
        <v>85</v>
      </c>
      <c r="AG41" s="162">
        <v>0.01</v>
      </c>
      <c r="AH41" s="117"/>
      <c r="AI41" s="117"/>
      <c r="AJ41" s="117"/>
      <c r="AK41" s="117"/>
      <c r="AL41" s="117"/>
      <c r="AM41" s="117"/>
      <c r="AN41" s="117"/>
      <c r="AO41" s="117"/>
      <c r="AP41" s="117"/>
    </row>
    <row r="42" spans="1:42" x14ac:dyDescent="0.2">
      <c r="AE42" s="116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</row>
    <row r="43" spans="1:42" x14ac:dyDescent="0.2">
      <c r="K43" s="110" t="s">
        <v>66</v>
      </c>
      <c r="L43" s="111">
        <v>0.1</v>
      </c>
      <c r="M43" s="110"/>
      <c r="AE43" s="116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</row>
    <row r="44" spans="1:42" x14ac:dyDescent="0.2">
      <c r="K44" s="112" t="s">
        <v>67</v>
      </c>
      <c r="L44" s="113">
        <f>L37*(1+$L$43)</f>
        <v>247.31422718749999</v>
      </c>
      <c r="M44" s="113">
        <f>M37*(1+$L$43)</f>
        <v>29.538437499999993</v>
      </c>
    </row>
    <row r="45" spans="1:42" x14ac:dyDescent="0.2">
      <c r="K45" s="112" t="s">
        <v>68</v>
      </c>
      <c r="L45" s="113">
        <f>L37*(1-$L$43)</f>
        <v>202.34800406249997</v>
      </c>
      <c r="M45" s="113">
        <f>M37*(1-$L$43)</f>
        <v>24.167812499999993</v>
      </c>
    </row>
    <row r="47" spans="1:42" x14ac:dyDescent="0.2">
      <c r="A47" s="94" t="s">
        <v>69</v>
      </c>
      <c r="B47" s="114" t="s">
        <v>70</v>
      </c>
    </row>
    <row r="48" spans="1:42" x14ac:dyDescent="0.2">
      <c r="A48" s="94" t="s">
        <v>71</v>
      </c>
      <c r="B48" s="115">
        <v>40583</v>
      </c>
    </row>
  </sheetData>
  <phoneticPr fontId="13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3" bestFit="1" customWidth="1"/>
    <col min="2" max="2" width="11.85546875" style="33" bestFit="1" customWidth="1"/>
    <col min="3" max="5" width="8.7109375" style="33" customWidth="1"/>
    <col min="6" max="6" width="13.7109375" style="33" bestFit="1" customWidth="1"/>
    <col min="7" max="7" width="11.7109375" style="33" customWidth="1"/>
    <col min="8" max="8" width="13.7109375" style="33" bestFit="1" customWidth="1"/>
    <col min="9" max="9" width="11.7109375" style="33" customWidth="1"/>
    <col min="10" max="10" width="16.42578125" style="33" customWidth="1"/>
    <col min="11" max="11" width="14.5703125" style="33" customWidth="1"/>
    <col min="12" max="12" width="11.7109375" style="33" customWidth="1"/>
    <col min="13" max="13" width="13.7109375" style="33" bestFit="1" customWidth="1"/>
    <col min="14" max="14" width="11.7109375" style="33" customWidth="1"/>
    <col min="15" max="15" width="15.28515625" style="33" bestFit="1" customWidth="1"/>
    <col min="16" max="16" width="7" style="33" customWidth="1"/>
    <col min="17" max="17" width="4.7109375" style="33" customWidth="1"/>
    <col min="18" max="18" width="11.42578125" style="33"/>
    <col min="19" max="19" width="11.85546875" style="33" bestFit="1" customWidth="1"/>
    <col min="20" max="20" width="11.42578125" style="33"/>
    <col min="21" max="21" width="4" style="33" customWidth="1"/>
    <col min="22" max="22" width="11.85546875" style="33" bestFit="1" customWidth="1"/>
    <col min="23" max="23" width="14.140625" style="33" bestFit="1" customWidth="1"/>
    <col min="24" max="24" width="3" style="33" customWidth="1"/>
    <col min="25" max="30" width="11.42578125" style="33"/>
    <col min="31" max="31" width="11.42578125" style="163"/>
    <col min="32" max="32" width="25.7109375" style="119" bestFit="1" customWidth="1"/>
    <col min="33" max="33" width="9.28515625" style="119" customWidth="1"/>
    <col min="34" max="35" width="14" style="119" customWidth="1"/>
    <col min="36" max="36" width="14.28515625" style="119" bestFit="1" customWidth="1"/>
    <col min="37" max="37" width="6.5703125" style="119" bestFit="1" customWidth="1"/>
    <col min="38" max="41" width="13.140625" style="119" customWidth="1"/>
    <col min="42" max="55" width="11.42578125" style="119"/>
    <col min="56" max="16384" width="11.42578125" style="33"/>
  </cols>
  <sheetData>
    <row r="1" spans="1:42" ht="13.5" thickBot="1" x14ac:dyDescent="0.25">
      <c r="AE1" s="116"/>
      <c r="AF1" s="117"/>
      <c r="AG1" s="117"/>
      <c r="AH1" s="117"/>
      <c r="AI1" s="117"/>
      <c r="AJ1" s="118" t="s">
        <v>72</v>
      </c>
      <c r="AK1" s="117"/>
      <c r="AL1" s="117"/>
      <c r="AM1" s="117"/>
      <c r="AN1" s="117"/>
      <c r="AO1" s="117"/>
      <c r="AP1" s="117"/>
    </row>
    <row r="2" spans="1:42" ht="51.75" thickBot="1" x14ac:dyDescent="0.25">
      <c r="A2" s="34" t="s">
        <v>30</v>
      </c>
      <c r="B2" s="35" t="s">
        <v>31</v>
      </c>
      <c r="C2" s="35" t="s">
        <v>32</v>
      </c>
      <c r="D2" s="35" t="s">
        <v>33</v>
      </c>
      <c r="E2" s="35" t="s">
        <v>3</v>
      </c>
      <c r="F2" s="36" t="s">
        <v>38</v>
      </c>
      <c r="G2" s="36" t="s">
        <v>34</v>
      </c>
      <c r="H2" s="36" t="s">
        <v>39</v>
      </c>
      <c r="I2" s="36" t="s">
        <v>35</v>
      </c>
      <c r="J2" s="36" t="s">
        <v>36</v>
      </c>
      <c r="K2" s="36" t="s">
        <v>37</v>
      </c>
      <c r="L2" s="36" t="s">
        <v>40</v>
      </c>
      <c r="M2" s="36" t="s">
        <v>41</v>
      </c>
      <c r="N2" s="37" t="s">
        <v>42</v>
      </c>
      <c r="O2" s="38" t="s">
        <v>43</v>
      </c>
      <c r="Q2" s="39" t="s">
        <v>44</v>
      </c>
      <c r="R2" s="40" t="s">
        <v>45</v>
      </c>
      <c r="S2" s="41" t="s">
        <v>46</v>
      </c>
      <c r="T2" s="42" t="s">
        <v>47</v>
      </c>
      <c r="V2" s="42" t="s">
        <v>48</v>
      </c>
      <c r="W2" s="43" t="s">
        <v>49</v>
      </c>
      <c r="Y2" s="44" t="s">
        <v>50</v>
      </c>
      <c r="Z2" s="45" t="s">
        <v>51</v>
      </c>
      <c r="AA2" s="46" t="s">
        <v>52</v>
      </c>
      <c r="AE2" s="116"/>
      <c r="AF2" s="120" t="s">
        <v>73</v>
      </c>
      <c r="AG2" s="121" t="s">
        <v>3</v>
      </c>
      <c r="AH2" s="122" t="s">
        <v>74</v>
      </c>
      <c r="AI2" s="123" t="s">
        <v>75</v>
      </c>
      <c r="AJ2" s="124" t="s">
        <v>76</v>
      </c>
      <c r="AK2" s="117"/>
      <c r="AL2" s="125" t="s">
        <v>77</v>
      </c>
      <c r="AM2" s="126" t="s">
        <v>78</v>
      </c>
      <c r="AN2" s="127" t="s">
        <v>79</v>
      </c>
      <c r="AO2" s="127" t="s">
        <v>80</v>
      </c>
      <c r="AP2" s="117"/>
    </row>
    <row r="3" spans="1:42" x14ac:dyDescent="0.2">
      <c r="A3" s="47">
        <v>229</v>
      </c>
      <c r="B3" s="48">
        <v>0.375</v>
      </c>
      <c r="C3" s="49">
        <v>2013</v>
      </c>
      <c r="D3" s="49">
        <v>3</v>
      </c>
      <c r="E3" s="49">
        <v>1</v>
      </c>
      <c r="F3" s="50">
        <v>709271</v>
      </c>
      <c r="G3" s="49">
        <v>0</v>
      </c>
      <c r="H3" s="50">
        <v>2615991</v>
      </c>
      <c r="I3" s="49">
        <v>0</v>
      </c>
      <c r="J3" s="49">
        <v>70</v>
      </c>
      <c r="K3" s="49">
        <v>0</v>
      </c>
      <c r="L3" s="50">
        <v>91.231499999999997</v>
      </c>
      <c r="M3" s="50">
        <v>27.9</v>
      </c>
      <c r="N3" s="51">
        <v>0</v>
      </c>
      <c r="O3" s="52">
        <v>1596</v>
      </c>
      <c r="P3" s="53">
        <f>F4-F3</f>
        <v>1596</v>
      </c>
      <c r="Q3" s="33">
        <v>1</v>
      </c>
      <c r="R3" s="54" t="e">
        <f>S3/4.1868</f>
        <v>#REF!</v>
      </c>
      <c r="S3" s="68" t="e">
        <f>#REF!*1000000</f>
        <v>#REF!</v>
      </c>
      <c r="T3" s="55" t="e">
        <f>R3*0.11237</f>
        <v>#REF!</v>
      </c>
      <c r="U3" s="56"/>
      <c r="V3" s="55">
        <f>O3</f>
        <v>1596</v>
      </c>
      <c r="W3" s="57">
        <f>V3*35.31467</f>
        <v>56362.213320000003</v>
      </c>
      <c r="X3" s="56"/>
      <c r="Y3" s="58" t="e">
        <f>V3*R3/1000000</f>
        <v>#REF!</v>
      </c>
      <c r="Z3" s="59" t="e">
        <f>S3*V3/1000000</f>
        <v>#REF!</v>
      </c>
      <c r="AA3" s="60" t="e">
        <f>W3*T3/1000000</f>
        <v>#REF!</v>
      </c>
      <c r="AE3" s="116" t="str">
        <f>RIGHT(F3,6)</f>
        <v>709271</v>
      </c>
      <c r="AF3" s="128"/>
      <c r="AG3" s="129"/>
      <c r="AH3" s="130"/>
      <c r="AI3" s="131">
        <f t="shared" ref="AI3:AI34" si="0">IFERROR(AE3*1,0)</f>
        <v>709271</v>
      </c>
      <c r="AJ3" s="132">
        <f>(AI3-AH3)</f>
        <v>709271</v>
      </c>
      <c r="AK3" s="117"/>
      <c r="AL3" s="133">
        <f>AH4-AH3</f>
        <v>0</v>
      </c>
      <c r="AM3" s="134">
        <f>AI4-AI3</f>
        <v>1596</v>
      </c>
      <c r="AN3" s="135">
        <f>(AM3-AL3)</f>
        <v>1596</v>
      </c>
      <c r="AO3" s="136">
        <f t="shared" ref="AO3:AO33" si="1">IFERROR(AN3/AM3,"")</f>
        <v>1</v>
      </c>
      <c r="AP3" s="117"/>
    </row>
    <row r="4" spans="1:42" x14ac:dyDescent="0.2">
      <c r="A4" s="61">
        <v>229</v>
      </c>
      <c r="B4" s="62">
        <v>0.375</v>
      </c>
      <c r="C4" s="63">
        <v>2013</v>
      </c>
      <c r="D4" s="63">
        <v>3</v>
      </c>
      <c r="E4" s="63">
        <v>2</v>
      </c>
      <c r="F4" s="64">
        <v>710867</v>
      </c>
      <c r="G4" s="63">
        <v>0</v>
      </c>
      <c r="H4" s="64">
        <v>348829</v>
      </c>
      <c r="I4" s="63">
        <v>0</v>
      </c>
      <c r="J4" s="63">
        <v>6</v>
      </c>
      <c r="K4" s="63">
        <v>0</v>
      </c>
      <c r="L4" s="64">
        <v>308.81470000000002</v>
      </c>
      <c r="M4" s="64">
        <v>23.4</v>
      </c>
      <c r="N4" s="65">
        <v>0</v>
      </c>
      <c r="O4" s="66">
        <v>2045</v>
      </c>
      <c r="P4" s="53">
        <f t="shared" ref="P4:P33" si="2">F5-F4</f>
        <v>2045</v>
      </c>
      <c r="Q4" s="33">
        <v>2</v>
      </c>
      <c r="R4" s="67" t="e">
        <f t="shared" ref="R4:R33" si="3">S4/4.1868</f>
        <v>#REF!</v>
      </c>
      <c r="S4" s="68" t="e">
        <f>#REF!*1000000</f>
        <v>#REF!</v>
      </c>
      <c r="T4" s="69" t="e">
        <f>R4*0.11237</f>
        <v>#REF!</v>
      </c>
      <c r="U4" s="56"/>
      <c r="V4" s="69">
        <f t="shared" ref="V4:V33" si="4">O4</f>
        <v>2045</v>
      </c>
      <c r="W4" s="70">
        <f>V4*35.31467</f>
        <v>72218.500149999993</v>
      </c>
      <c r="X4" s="56"/>
      <c r="Y4" s="71" t="e">
        <f>V4*R4/1000000</f>
        <v>#REF!</v>
      </c>
      <c r="Z4" s="68" t="e">
        <f>S4*V4/1000000</f>
        <v>#REF!</v>
      </c>
      <c r="AA4" s="69" t="e">
        <f>W4*T4/1000000</f>
        <v>#REF!</v>
      </c>
      <c r="AE4" s="116" t="str">
        <f t="shared" ref="AE4:AE34" si="5">RIGHT(F4,6)</f>
        <v>710867</v>
      </c>
      <c r="AF4" s="137"/>
      <c r="AG4" s="138"/>
      <c r="AH4" s="139"/>
      <c r="AI4" s="140">
        <f t="shared" si="0"/>
        <v>710867</v>
      </c>
      <c r="AJ4" s="141">
        <f t="shared" ref="AJ4:AJ34" si="6">(AI4-AH4)</f>
        <v>710867</v>
      </c>
      <c r="AK4" s="117"/>
      <c r="AL4" s="133">
        <f t="shared" ref="AL4:AM33" si="7">AH5-AH4</f>
        <v>0</v>
      </c>
      <c r="AM4" s="142">
        <f t="shared" si="7"/>
        <v>2045</v>
      </c>
      <c r="AN4" s="143">
        <f t="shared" ref="AN4:AN33" si="8">(AM4-AL4)</f>
        <v>2045</v>
      </c>
      <c r="AO4" s="144">
        <f t="shared" si="1"/>
        <v>1</v>
      </c>
      <c r="AP4" s="117"/>
    </row>
    <row r="5" spans="1:42" x14ac:dyDescent="0.2">
      <c r="A5" s="61">
        <v>229</v>
      </c>
      <c r="B5" s="62">
        <v>0.375</v>
      </c>
      <c r="C5" s="63">
        <v>2013</v>
      </c>
      <c r="D5" s="63">
        <v>3</v>
      </c>
      <c r="E5" s="63">
        <v>3</v>
      </c>
      <c r="F5" s="64">
        <v>712912</v>
      </c>
      <c r="G5" s="63">
        <v>0</v>
      </c>
      <c r="H5" s="64">
        <v>348924</v>
      </c>
      <c r="I5" s="63">
        <v>0</v>
      </c>
      <c r="J5" s="63">
        <v>6</v>
      </c>
      <c r="K5" s="63">
        <v>0</v>
      </c>
      <c r="L5" s="64">
        <v>304.08800000000002</v>
      </c>
      <c r="M5" s="64">
        <v>23.4</v>
      </c>
      <c r="N5" s="65">
        <v>0</v>
      </c>
      <c r="O5" s="66">
        <v>688</v>
      </c>
      <c r="P5" s="53">
        <f t="shared" si="2"/>
        <v>688</v>
      </c>
      <c r="Q5" s="33">
        <v>3</v>
      </c>
      <c r="R5" s="67" t="e">
        <f t="shared" si="3"/>
        <v>#REF!</v>
      </c>
      <c r="S5" s="68" t="e">
        <f>#REF!*1000000</f>
        <v>#REF!</v>
      </c>
      <c r="T5" s="69" t="e">
        <f t="shared" ref="T5:T33" si="9">R5*0.11237</f>
        <v>#REF!</v>
      </c>
      <c r="U5" s="56"/>
      <c r="V5" s="69">
        <f t="shared" si="4"/>
        <v>688</v>
      </c>
      <c r="W5" s="70">
        <f t="shared" ref="W5:W33" si="10">V5*35.31467</f>
        <v>24296.49296</v>
      </c>
      <c r="X5" s="56"/>
      <c r="Y5" s="71" t="e">
        <f t="shared" ref="Y5:Y33" si="11">V5*R5/1000000</f>
        <v>#REF!</v>
      </c>
      <c r="Z5" s="68" t="e">
        <f t="shared" ref="Z5:Z33" si="12">S5*V5/1000000</f>
        <v>#REF!</v>
      </c>
      <c r="AA5" s="69" t="e">
        <f t="shared" ref="AA5:AA33" si="13">W5*T5/1000000</f>
        <v>#REF!</v>
      </c>
      <c r="AE5" s="116" t="str">
        <f t="shared" si="5"/>
        <v>712912</v>
      </c>
      <c r="AF5" s="137"/>
      <c r="AG5" s="138"/>
      <c r="AH5" s="139"/>
      <c r="AI5" s="140">
        <f t="shared" si="0"/>
        <v>712912</v>
      </c>
      <c r="AJ5" s="141">
        <f t="shared" si="6"/>
        <v>712912</v>
      </c>
      <c r="AK5" s="117"/>
      <c r="AL5" s="133">
        <f t="shared" si="7"/>
        <v>0</v>
      </c>
      <c r="AM5" s="142">
        <f t="shared" si="7"/>
        <v>688</v>
      </c>
      <c r="AN5" s="143">
        <f t="shared" si="8"/>
        <v>688</v>
      </c>
      <c r="AO5" s="144">
        <f t="shared" si="1"/>
        <v>1</v>
      </c>
      <c r="AP5" s="117"/>
    </row>
    <row r="6" spans="1:42" x14ac:dyDescent="0.2">
      <c r="A6" s="61">
        <v>229</v>
      </c>
      <c r="B6" s="62">
        <v>0.375</v>
      </c>
      <c r="C6" s="63">
        <v>2013</v>
      </c>
      <c r="D6" s="63">
        <v>3</v>
      </c>
      <c r="E6" s="63">
        <v>4</v>
      </c>
      <c r="F6" s="64">
        <v>713600</v>
      </c>
      <c r="G6" s="63">
        <v>0</v>
      </c>
      <c r="H6" s="64">
        <v>348955</v>
      </c>
      <c r="I6" s="63">
        <v>0</v>
      </c>
      <c r="J6" s="63">
        <v>6</v>
      </c>
      <c r="K6" s="63">
        <v>0</v>
      </c>
      <c r="L6" s="64">
        <v>306.25490000000002</v>
      </c>
      <c r="M6" s="64">
        <v>21.4</v>
      </c>
      <c r="N6" s="65">
        <v>0</v>
      </c>
      <c r="O6" s="66">
        <v>5294</v>
      </c>
      <c r="P6" s="53">
        <f t="shared" si="2"/>
        <v>5294</v>
      </c>
      <c r="Q6" s="33">
        <v>4</v>
      </c>
      <c r="R6" s="67" t="e">
        <f t="shared" si="3"/>
        <v>#REF!</v>
      </c>
      <c r="S6" s="68" t="e">
        <f>#REF!*1000000</f>
        <v>#REF!</v>
      </c>
      <c r="T6" s="69" t="e">
        <f t="shared" si="9"/>
        <v>#REF!</v>
      </c>
      <c r="U6" s="56"/>
      <c r="V6" s="69">
        <f t="shared" si="4"/>
        <v>5294</v>
      </c>
      <c r="W6" s="70">
        <f t="shared" si="10"/>
        <v>186955.86298000001</v>
      </c>
      <c r="X6" s="56"/>
      <c r="Y6" s="71" t="e">
        <f t="shared" si="11"/>
        <v>#REF!</v>
      </c>
      <c r="Z6" s="68" t="e">
        <f t="shared" si="12"/>
        <v>#REF!</v>
      </c>
      <c r="AA6" s="69" t="e">
        <f t="shared" si="13"/>
        <v>#REF!</v>
      </c>
      <c r="AE6" s="116" t="str">
        <f t="shared" si="5"/>
        <v>713600</v>
      </c>
      <c r="AF6" s="137"/>
      <c r="AG6" s="138"/>
      <c r="AH6" s="139"/>
      <c r="AI6" s="140">
        <f t="shared" si="0"/>
        <v>713600</v>
      </c>
      <c r="AJ6" s="141">
        <f t="shared" si="6"/>
        <v>713600</v>
      </c>
      <c r="AK6" s="117"/>
      <c r="AL6" s="133">
        <f t="shared" si="7"/>
        <v>0</v>
      </c>
      <c r="AM6" s="142">
        <f t="shared" si="7"/>
        <v>5294</v>
      </c>
      <c r="AN6" s="143">
        <f t="shared" si="8"/>
        <v>5294</v>
      </c>
      <c r="AO6" s="144">
        <f t="shared" si="1"/>
        <v>1</v>
      </c>
      <c r="AP6" s="117"/>
    </row>
    <row r="7" spans="1:42" x14ac:dyDescent="0.2">
      <c r="A7" s="61">
        <v>229</v>
      </c>
      <c r="B7" s="62">
        <v>0.375</v>
      </c>
      <c r="C7" s="63">
        <v>2013</v>
      </c>
      <c r="D7" s="63">
        <v>3</v>
      </c>
      <c r="E7" s="63">
        <v>5</v>
      </c>
      <c r="F7" s="64">
        <v>718894</v>
      </c>
      <c r="G7" s="63">
        <v>0</v>
      </c>
      <c r="H7" s="64">
        <v>349200</v>
      </c>
      <c r="I7" s="63">
        <v>0</v>
      </c>
      <c r="J7" s="63">
        <v>6</v>
      </c>
      <c r="K7" s="63">
        <v>0</v>
      </c>
      <c r="L7" s="64">
        <v>303.24119999999999</v>
      </c>
      <c r="M7" s="64">
        <v>26.8</v>
      </c>
      <c r="N7" s="65">
        <v>0</v>
      </c>
      <c r="O7" s="66">
        <v>4958</v>
      </c>
      <c r="P7" s="53">
        <f t="shared" si="2"/>
        <v>4958</v>
      </c>
      <c r="Q7" s="33">
        <v>5</v>
      </c>
      <c r="R7" s="67" t="e">
        <f t="shared" si="3"/>
        <v>#REF!</v>
      </c>
      <c r="S7" s="68" t="e">
        <f>#REF!*1000000</f>
        <v>#REF!</v>
      </c>
      <c r="T7" s="69" t="e">
        <f t="shared" si="9"/>
        <v>#REF!</v>
      </c>
      <c r="U7" s="56"/>
      <c r="V7" s="69">
        <f t="shared" si="4"/>
        <v>4958</v>
      </c>
      <c r="W7" s="70">
        <f t="shared" si="10"/>
        <v>175090.13386</v>
      </c>
      <c r="X7" s="56"/>
      <c r="Y7" s="71" t="e">
        <f t="shared" si="11"/>
        <v>#REF!</v>
      </c>
      <c r="Z7" s="68" t="e">
        <f t="shared" si="12"/>
        <v>#REF!</v>
      </c>
      <c r="AA7" s="69" t="e">
        <f t="shared" si="13"/>
        <v>#REF!</v>
      </c>
      <c r="AE7" s="116" t="str">
        <f t="shared" si="5"/>
        <v>718894</v>
      </c>
      <c r="AF7" s="137"/>
      <c r="AG7" s="138"/>
      <c r="AH7" s="139"/>
      <c r="AI7" s="140">
        <f t="shared" si="0"/>
        <v>718894</v>
      </c>
      <c r="AJ7" s="141">
        <f t="shared" si="6"/>
        <v>718894</v>
      </c>
      <c r="AK7" s="117"/>
      <c r="AL7" s="133">
        <f t="shared" si="7"/>
        <v>0</v>
      </c>
      <c r="AM7" s="142">
        <f t="shared" si="7"/>
        <v>4958</v>
      </c>
      <c r="AN7" s="143">
        <f t="shared" si="8"/>
        <v>4958</v>
      </c>
      <c r="AO7" s="144">
        <f t="shared" si="1"/>
        <v>1</v>
      </c>
      <c r="AP7" s="117"/>
    </row>
    <row r="8" spans="1:42" x14ac:dyDescent="0.2">
      <c r="A8" s="61">
        <v>229</v>
      </c>
      <c r="B8" s="62">
        <v>0.375</v>
      </c>
      <c r="C8" s="63">
        <v>2013</v>
      </c>
      <c r="D8" s="63">
        <v>3</v>
      </c>
      <c r="E8" s="63">
        <v>6</v>
      </c>
      <c r="F8" s="64">
        <v>723852</v>
      </c>
      <c r="G8" s="63">
        <v>0</v>
      </c>
      <c r="H8" s="64">
        <v>349429</v>
      </c>
      <c r="I8" s="63">
        <v>0</v>
      </c>
      <c r="J8" s="63">
        <v>6</v>
      </c>
      <c r="K8" s="63">
        <v>0</v>
      </c>
      <c r="L8" s="64">
        <v>304.50659999999999</v>
      </c>
      <c r="M8" s="64">
        <v>28</v>
      </c>
      <c r="N8" s="65">
        <v>0</v>
      </c>
      <c r="O8" s="66">
        <v>3998</v>
      </c>
      <c r="P8" s="53">
        <f t="shared" si="2"/>
        <v>3998</v>
      </c>
      <c r="Q8" s="33">
        <v>6</v>
      </c>
      <c r="R8" s="67" t="e">
        <f t="shared" si="3"/>
        <v>#REF!</v>
      </c>
      <c r="S8" s="68" t="e">
        <f>#REF!*1000000</f>
        <v>#REF!</v>
      </c>
      <c r="T8" s="69" t="e">
        <f t="shared" si="9"/>
        <v>#REF!</v>
      </c>
      <c r="U8" s="56"/>
      <c r="V8" s="69">
        <f t="shared" si="4"/>
        <v>3998</v>
      </c>
      <c r="W8" s="70">
        <f t="shared" si="10"/>
        <v>141188.05066000001</v>
      </c>
      <c r="X8" s="56"/>
      <c r="Y8" s="71" t="e">
        <f t="shared" si="11"/>
        <v>#REF!</v>
      </c>
      <c r="Z8" s="68" t="e">
        <f t="shared" si="12"/>
        <v>#REF!</v>
      </c>
      <c r="AA8" s="69" t="e">
        <f t="shared" si="13"/>
        <v>#REF!</v>
      </c>
      <c r="AE8" s="116" t="str">
        <f t="shared" si="5"/>
        <v>723852</v>
      </c>
      <c r="AF8" s="137"/>
      <c r="AG8" s="138"/>
      <c r="AH8" s="139"/>
      <c r="AI8" s="140">
        <f t="shared" si="0"/>
        <v>723852</v>
      </c>
      <c r="AJ8" s="141">
        <f t="shared" si="6"/>
        <v>723852</v>
      </c>
      <c r="AK8" s="117"/>
      <c r="AL8" s="133">
        <f t="shared" si="7"/>
        <v>0</v>
      </c>
      <c r="AM8" s="142">
        <f t="shared" si="7"/>
        <v>3998</v>
      </c>
      <c r="AN8" s="143">
        <f t="shared" si="8"/>
        <v>3998</v>
      </c>
      <c r="AO8" s="144">
        <f t="shared" si="1"/>
        <v>1</v>
      </c>
      <c r="AP8" s="117"/>
    </row>
    <row r="9" spans="1:42" x14ac:dyDescent="0.2">
      <c r="A9" s="61">
        <v>229</v>
      </c>
      <c r="B9" s="62">
        <v>0.375</v>
      </c>
      <c r="C9" s="63">
        <v>2013</v>
      </c>
      <c r="D9" s="63">
        <v>3</v>
      </c>
      <c r="E9" s="63">
        <v>7</v>
      </c>
      <c r="F9" s="64">
        <v>727850</v>
      </c>
      <c r="G9" s="63">
        <v>0</v>
      </c>
      <c r="H9" s="64">
        <v>349611</v>
      </c>
      <c r="I9" s="63">
        <v>0</v>
      </c>
      <c r="J9" s="63">
        <v>6</v>
      </c>
      <c r="K9" s="63">
        <v>0</v>
      </c>
      <c r="L9" s="64">
        <v>310.83760000000001</v>
      </c>
      <c r="M9" s="64">
        <v>26.5</v>
      </c>
      <c r="N9" s="65">
        <v>0</v>
      </c>
      <c r="O9" s="66">
        <v>4192</v>
      </c>
      <c r="P9" s="53">
        <f t="shared" si="2"/>
        <v>4192</v>
      </c>
      <c r="Q9" s="33">
        <v>7</v>
      </c>
      <c r="R9" s="67" t="e">
        <f t="shared" si="3"/>
        <v>#REF!</v>
      </c>
      <c r="S9" s="68" t="e">
        <f>#REF!*1000000</f>
        <v>#REF!</v>
      </c>
      <c r="T9" s="69" t="e">
        <f t="shared" si="9"/>
        <v>#REF!</v>
      </c>
      <c r="U9" s="56"/>
      <c r="V9" s="69">
        <f t="shared" si="4"/>
        <v>4192</v>
      </c>
      <c r="W9" s="70">
        <f t="shared" si="10"/>
        <v>148039.09664</v>
      </c>
      <c r="X9" s="56"/>
      <c r="Y9" s="71" t="e">
        <f t="shared" si="11"/>
        <v>#REF!</v>
      </c>
      <c r="Z9" s="68" t="e">
        <f t="shared" si="12"/>
        <v>#REF!</v>
      </c>
      <c r="AA9" s="69" t="e">
        <f t="shared" si="13"/>
        <v>#REF!</v>
      </c>
      <c r="AE9" s="116" t="str">
        <f t="shared" si="5"/>
        <v>727850</v>
      </c>
      <c r="AF9" s="137"/>
      <c r="AG9" s="138"/>
      <c r="AH9" s="139"/>
      <c r="AI9" s="140">
        <f t="shared" si="0"/>
        <v>727850</v>
      </c>
      <c r="AJ9" s="141">
        <f t="shared" si="6"/>
        <v>727850</v>
      </c>
      <c r="AK9" s="117"/>
      <c r="AL9" s="133">
        <f t="shared" si="7"/>
        <v>0</v>
      </c>
      <c r="AM9" s="142">
        <f t="shared" si="7"/>
        <v>4192</v>
      </c>
      <c r="AN9" s="143">
        <f t="shared" si="8"/>
        <v>4192</v>
      </c>
      <c r="AO9" s="144">
        <f t="shared" si="1"/>
        <v>1</v>
      </c>
      <c r="AP9" s="117"/>
    </row>
    <row r="10" spans="1:42" x14ac:dyDescent="0.2">
      <c r="A10" s="61">
        <v>229</v>
      </c>
      <c r="B10" s="62">
        <v>0.375</v>
      </c>
      <c r="C10" s="63">
        <v>2013</v>
      </c>
      <c r="D10" s="63">
        <v>3</v>
      </c>
      <c r="E10" s="63">
        <v>8</v>
      </c>
      <c r="F10" s="64">
        <v>732042</v>
      </c>
      <c r="G10" s="63">
        <v>0</v>
      </c>
      <c r="H10" s="64">
        <v>349803</v>
      </c>
      <c r="I10" s="63">
        <v>0</v>
      </c>
      <c r="J10" s="63">
        <v>6</v>
      </c>
      <c r="K10" s="63">
        <v>0</v>
      </c>
      <c r="L10" s="64">
        <v>306.97559999999999</v>
      </c>
      <c r="M10" s="64">
        <v>26.8</v>
      </c>
      <c r="N10" s="65">
        <v>0</v>
      </c>
      <c r="O10" s="66">
        <v>3668</v>
      </c>
      <c r="P10" s="53">
        <f t="shared" si="2"/>
        <v>3668</v>
      </c>
      <c r="Q10" s="33">
        <v>8</v>
      </c>
      <c r="R10" s="67" t="e">
        <f t="shared" si="3"/>
        <v>#REF!</v>
      </c>
      <c r="S10" s="68" t="e">
        <f>#REF!*1000000</f>
        <v>#REF!</v>
      </c>
      <c r="T10" s="69" t="e">
        <f t="shared" si="9"/>
        <v>#REF!</v>
      </c>
      <c r="U10" s="56"/>
      <c r="V10" s="69">
        <f t="shared" si="4"/>
        <v>3668</v>
      </c>
      <c r="W10" s="70">
        <f t="shared" si="10"/>
        <v>129534.20956</v>
      </c>
      <c r="X10" s="56"/>
      <c r="Y10" s="71" t="e">
        <f t="shared" si="11"/>
        <v>#REF!</v>
      </c>
      <c r="Z10" s="68" t="e">
        <f t="shared" si="12"/>
        <v>#REF!</v>
      </c>
      <c r="AA10" s="69" t="e">
        <f t="shared" si="13"/>
        <v>#REF!</v>
      </c>
      <c r="AE10" s="116" t="str">
        <f t="shared" si="5"/>
        <v>732042</v>
      </c>
      <c r="AF10" s="137"/>
      <c r="AG10" s="138"/>
      <c r="AH10" s="139"/>
      <c r="AI10" s="140">
        <f t="shared" si="0"/>
        <v>732042</v>
      </c>
      <c r="AJ10" s="141">
        <f t="shared" si="6"/>
        <v>732042</v>
      </c>
      <c r="AK10" s="117"/>
      <c r="AL10" s="133">
        <f t="shared" si="7"/>
        <v>0</v>
      </c>
      <c r="AM10" s="142">
        <f t="shared" si="7"/>
        <v>3668</v>
      </c>
      <c r="AN10" s="143">
        <f t="shared" si="8"/>
        <v>3668</v>
      </c>
      <c r="AO10" s="144">
        <f t="shared" si="1"/>
        <v>1</v>
      </c>
      <c r="AP10" s="117"/>
    </row>
    <row r="11" spans="1:42" x14ac:dyDescent="0.2">
      <c r="A11" s="61">
        <v>229</v>
      </c>
      <c r="B11" s="62">
        <v>0.375</v>
      </c>
      <c r="C11" s="63">
        <v>2013</v>
      </c>
      <c r="D11" s="63">
        <v>3</v>
      </c>
      <c r="E11" s="63">
        <v>9</v>
      </c>
      <c r="F11" s="64">
        <v>735710</v>
      </c>
      <c r="G11" s="63">
        <v>0</v>
      </c>
      <c r="H11" s="64">
        <v>349972</v>
      </c>
      <c r="I11" s="63">
        <v>0</v>
      </c>
      <c r="J11" s="63">
        <v>6</v>
      </c>
      <c r="K11" s="63">
        <v>0</v>
      </c>
      <c r="L11" s="64">
        <v>302.79590000000002</v>
      </c>
      <c r="M11" s="64">
        <v>27.7</v>
      </c>
      <c r="N11" s="65">
        <v>0</v>
      </c>
      <c r="O11" s="66">
        <v>1908</v>
      </c>
      <c r="P11" s="53">
        <f t="shared" si="2"/>
        <v>1908</v>
      </c>
      <c r="Q11" s="33">
        <v>9</v>
      </c>
      <c r="R11" s="72" t="e">
        <f t="shared" si="3"/>
        <v>#REF!</v>
      </c>
      <c r="S11" s="68" t="e">
        <f>#REF!*1000000</f>
        <v>#REF!</v>
      </c>
      <c r="T11" s="69" t="e">
        <f t="shared" si="9"/>
        <v>#REF!</v>
      </c>
      <c r="V11" s="73">
        <f t="shared" si="4"/>
        <v>1908</v>
      </c>
      <c r="W11" s="74">
        <f t="shared" si="10"/>
        <v>67380.390360000005</v>
      </c>
      <c r="Y11" s="71" t="e">
        <f t="shared" si="11"/>
        <v>#REF!</v>
      </c>
      <c r="Z11" s="68" t="e">
        <f t="shared" si="12"/>
        <v>#REF!</v>
      </c>
      <c r="AA11" s="69" t="e">
        <f t="shared" si="13"/>
        <v>#REF!</v>
      </c>
      <c r="AE11" s="116" t="str">
        <f t="shared" si="5"/>
        <v>735710</v>
      </c>
      <c r="AF11" s="137"/>
      <c r="AG11" s="138"/>
      <c r="AH11" s="139"/>
      <c r="AI11" s="140">
        <f t="shared" si="0"/>
        <v>735710</v>
      </c>
      <c r="AJ11" s="141">
        <f t="shared" si="6"/>
        <v>735710</v>
      </c>
      <c r="AK11" s="117"/>
      <c r="AL11" s="133">
        <f t="shared" si="7"/>
        <v>0</v>
      </c>
      <c r="AM11" s="142">
        <f t="shared" si="7"/>
        <v>1908</v>
      </c>
      <c r="AN11" s="143">
        <f t="shared" si="8"/>
        <v>1908</v>
      </c>
      <c r="AO11" s="144">
        <f t="shared" si="1"/>
        <v>1</v>
      </c>
      <c r="AP11" s="117"/>
    </row>
    <row r="12" spans="1:42" x14ac:dyDescent="0.2">
      <c r="A12" s="61">
        <v>229</v>
      </c>
      <c r="B12" s="62">
        <v>0.375</v>
      </c>
      <c r="C12" s="63">
        <v>2013</v>
      </c>
      <c r="D12" s="63">
        <v>3</v>
      </c>
      <c r="E12" s="63">
        <v>10</v>
      </c>
      <c r="F12" s="64">
        <v>737618</v>
      </c>
      <c r="G12" s="63">
        <v>0</v>
      </c>
      <c r="H12" s="64">
        <v>350062</v>
      </c>
      <c r="I12" s="63">
        <v>0</v>
      </c>
      <c r="J12" s="63">
        <v>6</v>
      </c>
      <c r="K12" s="63">
        <v>0</v>
      </c>
      <c r="L12" s="64">
        <v>304.41750000000002</v>
      </c>
      <c r="M12" s="64">
        <v>26.6</v>
      </c>
      <c r="N12" s="65">
        <v>0</v>
      </c>
      <c r="O12" s="66">
        <v>630</v>
      </c>
      <c r="P12" s="53">
        <f t="shared" si="2"/>
        <v>630</v>
      </c>
      <c r="Q12" s="33">
        <v>10</v>
      </c>
      <c r="R12" s="72" t="e">
        <f t="shared" si="3"/>
        <v>#REF!</v>
      </c>
      <c r="S12" s="68" t="e">
        <f>#REF!*1000000</f>
        <v>#REF!</v>
      </c>
      <c r="T12" s="69" t="e">
        <f t="shared" si="9"/>
        <v>#REF!</v>
      </c>
      <c r="V12" s="73">
        <f t="shared" si="4"/>
        <v>630</v>
      </c>
      <c r="W12" s="74">
        <f t="shared" si="10"/>
        <v>22248.242099999999</v>
      </c>
      <c r="Y12" s="71" t="e">
        <f t="shared" si="11"/>
        <v>#REF!</v>
      </c>
      <c r="Z12" s="68" t="e">
        <f t="shared" si="12"/>
        <v>#REF!</v>
      </c>
      <c r="AA12" s="69" t="e">
        <f t="shared" si="13"/>
        <v>#REF!</v>
      </c>
      <c r="AE12" s="116" t="str">
        <f t="shared" si="5"/>
        <v>737618</v>
      </c>
      <c r="AF12" s="137"/>
      <c r="AG12" s="138"/>
      <c r="AH12" s="139"/>
      <c r="AI12" s="140">
        <f t="shared" si="0"/>
        <v>737618</v>
      </c>
      <c r="AJ12" s="141">
        <f t="shared" si="6"/>
        <v>737618</v>
      </c>
      <c r="AK12" s="117"/>
      <c r="AL12" s="133">
        <f t="shared" si="7"/>
        <v>0</v>
      </c>
      <c r="AM12" s="142">
        <f t="shared" si="7"/>
        <v>630</v>
      </c>
      <c r="AN12" s="143">
        <f t="shared" si="8"/>
        <v>630</v>
      </c>
      <c r="AO12" s="144">
        <f t="shared" si="1"/>
        <v>1</v>
      </c>
      <c r="AP12" s="117"/>
    </row>
    <row r="13" spans="1:42" x14ac:dyDescent="0.2">
      <c r="A13" s="61">
        <v>229</v>
      </c>
      <c r="B13" s="62">
        <v>0.375</v>
      </c>
      <c r="C13" s="63">
        <v>2013</v>
      </c>
      <c r="D13" s="63">
        <v>3</v>
      </c>
      <c r="E13" s="63">
        <v>11</v>
      </c>
      <c r="F13" s="64">
        <v>738248</v>
      </c>
      <c r="G13" s="63">
        <v>0</v>
      </c>
      <c r="H13" s="64">
        <v>350092</v>
      </c>
      <c r="I13" s="63">
        <v>0</v>
      </c>
      <c r="J13" s="63">
        <v>6</v>
      </c>
      <c r="K13" s="63">
        <v>0</v>
      </c>
      <c r="L13" s="64">
        <v>304.49880000000002</v>
      </c>
      <c r="M13" s="64">
        <v>29.3</v>
      </c>
      <c r="N13" s="65">
        <v>0</v>
      </c>
      <c r="O13" s="66">
        <v>5387</v>
      </c>
      <c r="P13" s="53">
        <f t="shared" si="2"/>
        <v>5387</v>
      </c>
      <c r="Q13" s="33">
        <v>11</v>
      </c>
      <c r="R13" s="72" t="e">
        <f t="shared" si="3"/>
        <v>#REF!</v>
      </c>
      <c r="S13" s="68" t="e">
        <f>#REF!*1000000</f>
        <v>#REF!</v>
      </c>
      <c r="T13" s="69" t="e">
        <f t="shared" si="9"/>
        <v>#REF!</v>
      </c>
      <c r="V13" s="73">
        <f t="shared" si="4"/>
        <v>5387</v>
      </c>
      <c r="W13" s="74">
        <f t="shared" si="10"/>
        <v>190240.12729</v>
      </c>
      <c r="Y13" s="71" t="e">
        <f t="shared" si="11"/>
        <v>#REF!</v>
      </c>
      <c r="Z13" s="68" t="e">
        <f t="shared" si="12"/>
        <v>#REF!</v>
      </c>
      <c r="AA13" s="69" t="e">
        <f t="shared" si="13"/>
        <v>#REF!</v>
      </c>
      <c r="AE13" s="116" t="str">
        <f t="shared" si="5"/>
        <v>738248</v>
      </c>
      <c r="AF13" s="137"/>
      <c r="AG13" s="138"/>
      <c r="AH13" s="139"/>
      <c r="AI13" s="140">
        <f t="shared" si="0"/>
        <v>738248</v>
      </c>
      <c r="AJ13" s="141">
        <f t="shared" si="6"/>
        <v>738248</v>
      </c>
      <c r="AK13" s="117"/>
      <c r="AL13" s="133">
        <f t="shared" si="7"/>
        <v>0</v>
      </c>
      <c r="AM13" s="142">
        <f t="shared" si="7"/>
        <v>5387</v>
      </c>
      <c r="AN13" s="143">
        <f t="shared" si="8"/>
        <v>5387</v>
      </c>
      <c r="AO13" s="144">
        <f t="shared" si="1"/>
        <v>1</v>
      </c>
      <c r="AP13" s="117"/>
    </row>
    <row r="14" spans="1:42" x14ac:dyDescent="0.2">
      <c r="A14" s="61">
        <v>229</v>
      </c>
      <c r="B14" s="62">
        <v>0.375</v>
      </c>
      <c r="C14" s="63">
        <v>2013</v>
      </c>
      <c r="D14" s="63">
        <v>3</v>
      </c>
      <c r="E14" s="63">
        <v>12</v>
      </c>
      <c r="F14" s="64">
        <v>743635</v>
      </c>
      <c r="G14" s="63">
        <v>0</v>
      </c>
      <c r="H14" s="64">
        <v>350344</v>
      </c>
      <c r="I14" s="63">
        <v>0</v>
      </c>
      <c r="J14" s="63">
        <v>6</v>
      </c>
      <c r="K14" s="63">
        <v>0</v>
      </c>
      <c r="L14" s="64">
        <v>301.86160000000001</v>
      </c>
      <c r="M14" s="64">
        <v>28.9</v>
      </c>
      <c r="N14" s="65">
        <v>0</v>
      </c>
      <c r="O14" s="66">
        <v>5773</v>
      </c>
      <c r="P14" s="53">
        <f t="shared" si="2"/>
        <v>5773</v>
      </c>
      <c r="Q14" s="33">
        <v>12</v>
      </c>
      <c r="R14" s="72" t="e">
        <f t="shared" si="3"/>
        <v>#REF!</v>
      </c>
      <c r="S14" s="68" t="e">
        <f>#REF!*1000000</f>
        <v>#REF!</v>
      </c>
      <c r="T14" s="69" t="e">
        <f t="shared" si="9"/>
        <v>#REF!</v>
      </c>
      <c r="V14" s="73">
        <f t="shared" si="4"/>
        <v>5773</v>
      </c>
      <c r="W14" s="74">
        <f t="shared" si="10"/>
        <v>203871.58991000001</v>
      </c>
      <c r="Y14" s="71" t="e">
        <f t="shared" si="11"/>
        <v>#REF!</v>
      </c>
      <c r="Z14" s="68" t="e">
        <f t="shared" si="12"/>
        <v>#REF!</v>
      </c>
      <c r="AA14" s="69" t="e">
        <f t="shared" si="13"/>
        <v>#REF!</v>
      </c>
      <c r="AE14" s="116" t="str">
        <f t="shared" si="5"/>
        <v>743635</v>
      </c>
      <c r="AF14" s="137"/>
      <c r="AG14" s="138"/>
      <c r="AH14" s="139"/>
      <c r="AI14" s="140">
        <f t="shared" si="0"/>
        <v>743635</v>
      </c>
      <c r="AJ14" s="141">
        <f t="shared" si="6"/>
        <v>743635</v>
      </c>
      <c r="AK14" s="117"/>
      <c r="AL14" s="133">
        <f t="shared" si="7"/>
        <v>0</v>
      </c>
      <c r="AM14" s="142">
        <f t="shared" si="7"/>
        <v>5773</v>
      </c>
      <c r="AN14" s="143">
        <f t="shared" si="8"/>
        <v>5773</v>
      </c>
      <c r="AO14" s="144">
        <f t="shared" si="1"/>
        <v>1</v>
      </c>
      <c r="AP14" s="117"/>
    </row>
    <row r="15" spans="1:42" x14ac:dyDescent="0.2">
      <c r="A15" s="61">
        <v>229</v>
      </c>
      <c r="B15" s="62">
        <v>0.375</v>
      </c>
      <c r="C15" s="63">
        <v>2013</v>
      </c>
      <c r="D15" s="63">
        <v>3</v>
      </c>
      <c r="E15" s="63">
        <v>13</v>
      </c>
      <c r="F15" s="64">
        <v>749408</v>
      </c>
      <c r="G15" s="63">
        <v>0</v>
      </c>
      <c r="H15" s="64">
        <v>350607</v>
      </c>
      <c r="I15" s="63">
        <v>0</v>
      </c>
      <c r="J15" s="63">
        <v>6</v>
      </c>
      <c r="K15" s="63">
        <v>0</v>
      </c>
      <c r="L15" s="64">
        <v>308.39269999999999</v>
      </c>
      <c r="M15" s="64">
        <v>27.1</v>
      </c>
      <c r="N15" s="65">
        <v>0</v>
      </c>
      <c r="O15" s="66">
        <v>2920</v>
      </c>
      <c r="P15" s="53">
        <f t="shared" si="2"/>
        <v>2920</v>
      </c>
      <c r="Q15" s="33">
        <v>13</v>
      </c>
      <c r="R15" s="72" t="e">
        <f t="shared" si="3"/>
        <v>#REF!</v>
      </c>
      <c r="S15" s="68" t="e">
        <f>#REF!*1000000</f>
        <v>#REF!</v>
      </c>
      <c r="T15" s="69" t="e">
        <f t="shared" si="9"/>
        <v>#REF!</v>
      </c>
      <c r="V15" s="73">
        <f t="shared" si="4"/>
        <v>2920</v>
      </c>
      <c r="W15" s="74">
        <f t="shared" si="10"/>
        <v>103118.8364</v>
      </c>
      <c r="Y15" s="71" t="e">
        <f t="shared" si="11"/>
        <v>#REF!</v>
      </c>
      <c r="Z15" s="68" t="e">
        <f t="shared" si="12"/>
        <v>#REF!</v>
      </c>
      <c r="AA15" s="69" t="e">
        <f t="shared" si="13"/>
        <v>#REF!</v>
      </c>
      <c r="AE15" s="116" t="str">
        <f t="shared" si="5"/>
        <v>749408</v>
      </c>
      <c r="AF15" s="137"/>
      <c r="AG15" s="138"/>
      <c r="AH15" s="139"/>
      <c r="AI15" s="140">
        <f t="shared" si="0"/>
        <v>749408</v>
      </c>
      <c r="AJ15" s="141">
        <f t="shared" si="6"/>
        <v>749408</v>
      </c>
      <c r="AK15" s="117"/>
      <c r="AL15" s="133">
        <f t="shared" si="7"/>
        <v>0</v>
      </c>
      <c r="AM15" s="142">
        <f t="shared" si="7"/>
        <v>2920</v>
      </c>
      <c r="AN15" s="143">
        <f t="shared" si="8"/>
        <v>2920</v>
      </c>
      <c r="AO15" s="144">
        <f t="shared" si="1"/>
        <v>1</v>
      </c>
      <c r="AP15" s="117"/>
    </row>
    <row r="16" spans="1:42" x14ac:dyDescent="0.2">
      <c r="A16" s="61">
        <v>229</v>
      </c>
      <c r="B16" s="62">
        <v>0.375</v>
      </c>
      <c r="C16" s="63">
        <v>2013</v>
      </c>
      <c r="D16" s="63">
        <v>3</v>
      </c>
      <c r="E16" s="63">
        <v>14</v>
      </c>
      <c r="F16" s="64">
        <v>752328</v>
      </c>
      <c r="G16" s="63">
        <v>0</v>
      </c>
      <c r="H16" s="64">
        <v>350740</v>
      </c>
      <c r="I16" s="63">
        <v>0</v>
      </c>
      <c r="J16" s="63">
        <v>6</v>
      </c>
      <c r="K16" s="63">
        <v>0</v>
      </c>
      <c r="L16" s="64">
        <v>312.1857</v>
      </c>
      <c r="M16" s="64">
        <v>24.8</v>
      </c>
      <c r="N16" s="65">
        <v>0</v>
      </c>
      <c r="O16" s="66">
        <v>3485</v>
      </c>
      <c r="P16" s="53">
        <f t="shared" si="2"/>
        <v>3485</v>
      </c>
      <c r="Q16" s="33">
        <v>14</v>
      </c>
      <c r="R16" s="72" t="e">
        <f t="shared" si="3"/>
        <v>#REF!</v>
      </c>
      <c r="S16" s="68" t="e">
        <f>#REF!*1000000</f>
        <v>#REF!</v>
      </c>
      <c r="T16" s="69" t="e">
        <f t="shared" si="9"/>
        <v>#REF!</v>
      </c>
      <c r="V16" s="73">
        <f t="shared" si="4"/>
        <v>3485</v>
      </c>
      <c r="W16" s="74">
        <f t="shared" si="10"/>
        <v>123071.62495</v>
      </c>
      <c r="Y16" s="71" t="e">
        <f t="shared" si="11"/>
        <v>#REF!</v>
      </c>
      <c r="Z16" s="68" t="e">
        <f t="shared" si="12"/>
        <v>#REF!</v>
      </c>
      <c r="AA16" s="69" t="e">
        <f t="shared" si="13"/>
        <v>#REF!</v>
      </c>
      <c r="AE16" s="116" t="str">
        <f t="shared" si="5"/>
        <v>752328</v>
      </c>
      <c r="AF16" s="137"/>
      <c r="AG16" s="138"/>
      <c r="AH16" s="139"/>
      <c r="AI16" s="140">
        <f t="shared" si="0"/>
        <v>752328</v>
      </c>
      <c r="AJ16" s="141">
        <f t="shared" si="6"/>
        <v>752328</v>
      </c>
      <c r="AK16" s="117"/>
      <c r="AL16" s="133">
        <f t="shared" si="7"/>
        <v>0</v>
      </c>
      <c r="AM16" s="142">
        <f t="shared" si="7"/>
        <v>3485</v>
      </c>
      <c r="AN16" s="143">
        <f t="shared" si="8"/>
        <v>3485</v>
      </c>
      <c r="AO16" s="144">
        <f t="shared" si="1"/>
        <v>1</v>
      </c>
      <c r="AP16" s="117"/>
    </row>
    <row r="17" spans="1:42" x14ac:dyDescent="0.2">
      <c r="A17" s="61">
        <v>229</v>
      </c>
      <c r="B17" s="62">
        <v>0.375</v>
      </c>
      <c r="C17" s="63">
        <v>2013</v>
      </c>
      <c r="D17" s="63">
        <v>3</v>
      </c>
      <c r="E17" s="63">
        <v>15</v>
      </c>
      <c r="F17" s="64">
        <v>755813</v>
      </c>
      <c r="G17" s="63">
        <v>0</v>
      </c>
      <c r="H17" s="64">
        <v>350897</v>
      </c>
      <c r="I17" s="63">
        <v>0</v>
      </c>
      <c r="J17" s="63">
        <v>6</v>
      </c>
      <c r="K17" s="63">
        <v>0</v>
      </c>
      <c r="L17" s="64">
        <v>311.5351</v>
      </c>
      <c r="M17" s="64">
        <v>25.3</v>
      </c>
      <c r="N17" s="65">
        <v>0</v>
      </c>
      <c r="O17" s="66">
        <v>3937</v>
      </c>
      <c r="P17" s="53">
        <f t="shared" si="2"/>
        <v>3937</v>
      </c>
      <c r="Q17" s="33">
        <v>15</v>
      </c>
      <c r="R17" s="72" t="e">
        <f t="shared" si="3"/>
        <v>#REF!</v>
      </c>
      <c r="S17" s="68" t="e">
        <f>#REF!*1000000</f>
        <v>#REF!</v>
      </c>
      <c r="T17" s="69" t="e">
        <f t="shared" si="9"/>
        <v>#REF!</v>
      </c>
      <c r="V17" s="73">
        <f t="shared" si="4"/>
        <v>3937</v>
      </c>
      <c r="W17" s="74">
        <f t="shared" si="10"/>
        <v>139033.85579</v>
      </c>
      <c r="Y17" s="71" t="e">
        <f t="shared" si="11"/>
        <v>#REF!</v>
      </c>
      <c r="Z17" s="68" t="e">
        <f t="shared" si="12"/>
        <v>#REF!</v>
      </c>
      <c r="AA17" s="69" t="e">
        <f t="shared" si="13"/>
        <v>#REF!</v>
      </c>
      <c r="AE17" s="116" t="str">
        <f t="shared" si="5"/>
        <v>755813</v>
      </c>
      <c r="AF17" s="137"/>
      <c r="AG17" s="138"/>
      <c r="AH17" s="139"/>
      <c r="AI17" s="140">
        <f t="shared" si="0"/>
        <v>755813</v>
      </c>
      <c r="AJ17" s="141">
        <f t="shared" si="6"/>
        <v>755813</v>
      </c>
      <c r="AK17" s="117"/>
      <c r="AL17" s="133">
        <f t="shared" si="7"/>
        <v>0</v>
      </c>
      <c r="AM17" s="142">
        <f t="shared" si="7"/>
        <v>3937</v>
      </c>
      <c r="AN17" s="143">
        <f t="shared" si="8"/>
        <v>3937</v>
      </c>
      <c r="AO17" s="144">
        <f t="shared" si="1"/>
        <v>1</v>
      </c>
      <c r="AP17" s="117"/>
    </row>
    <row r="18" spans="1:42" x14ac:dyDescent="0.2">
      <c r="A18" s="61">
        <v>229</v>
      </c>
      <c r="B18" s="62">
        <v>0.375</v>
      </c>
      <c r="C18" s="63">
        <v>2013</v>
      </c>
      <c r="D18" s="63">
        <v>3</v>
      </c>
      <c r="E18" s="63">
        <v>16</v>
      </c>
      <c r="F18" s="64">
        <v>759750</v>
      </c>
      <c r="G18" s="63">
        <v>0</v>
      </c>
      <c r="H18" s="64">
        <v>351077</v>
      </c>
      <c r="I18" s="63">
        <v>0</v>
      </c>
      <c r="J18" s="63">
        <v>6</v>
      </c>
      <c r="K18" s="63">
        <v>0</v>
      </c>
      <c r="L18" s="64">
        <v>302.02850000000001</v>
      </c>
      <c r="M18" s="64">
        <v>25.8</v>
      </c>
      <c r="N18" s="65">
        <v>0</v>
      </c>
      <c r="O18" s="66">
        <v>704</v>
      </c>
      <c r="P18" s="53">
        <f t="shared" si="2"/>
        <v>704</v>
      </c>
      <c r="Q18" s="33">
        <v>16</v>
      </c>
      <c r="R18" s="72" t="e">
        <f t="shared" si="3"/>
        <v>#REF!</v>
      </c>
      <c r="S18" s="68" t="e">
        <f>#REF!*1000000</f>
        <v>#REF!</v>
      </c>
      <c r="T18" s="69" t="e">
        <f t="shared" si="9"/>
        <v>#REF!</v>
      </c>
      <c r="V18" s="73">
        <f t="shared" si="4"/>
        <v>704</v>
      </c>
      <c r="W18" s="74">
        <f t="shared" si="10"/>
        <v>24861.527679999999</v>
      </c>
      <c r="Y18" s="71" t="e">
        <f t="shared" si="11"/>
        <v>#REF!</v>
      </c>
      <c r="Z18" s="68" t="e">
        <f t="shared" si="12"/>
        <v>#REF!</v>
      </c>
      <c r="AA18" s="69" t="e">
        <f t="shared" si="13"/>
        <v>#REF!</v>
      </c>
      <c r="AE18" s="116" t="str">
        <f t="shared" si="5"/>
        <v>759750</v>
      </c>
      <c r="AF18" s="137"/>
      <c r="AG18" s="138"/>
      <c r="AH18" s="139"/>
      <c r="AI18" s="140">
        <f t="shared" si="0"/>
        <v>759750</v>
      </c>
      <c r="AJ18" s="141">
        <f t="shared" si="6"/>
        <v>759750</v>
      </c>
      <c r="AK18" s="117"/>
      <c r="AL18" s="133">
        <f t="shared" si="7"/>
        <v>0</v>
      </c>
      <c r="AM18" s="142">
        <f t="shared" si="7"/>
        <v>704</v>
      </c>
      <c r="AN18" s="143">
        <f t="shared" si="8"/>
        <v>704</v>
      </c>
      <c r="AO18" s="144">
        <f t="shared" si="1"/>
        <v>1</v>
      </c>
      <c r="AP18" s="117"/>
    </row>
    <row r="19" spans="1:42" x14ac:dyDescent="0.2">
      <c r="A19" s="61">
        <v>229</v>
      </c>
      <c r="B19" s="62">
        <v>0.375</v>
      </c>
      <c r="C19" s="63">
        <v>2013</v>
      </c>
      <c r="D19" s="63">
        <v>3</v>
      </c>
      <c r="E19" s="63">
        <v>17</v>
      </c>
      <c r="F19" s="64">
        <v>760454</v>
      </c>
      <c r="G19" s="63">
        <v>0</v>
      </c>
      <c r="H19" s="64">
        <v>351109</v>
      </c>
      <c r="I19" s="63">
        <v>0</v>
      </c>
      <c r="J19" s="63">
        <v>6</v>
      </c>
      <c r="K19" s="63">
        <v>0</v>
      </c>
      <c r="L19" s="64">
        <v>312.95740000000001</v>
      </c>
      <c r="M19" s="64">
        <v>27.4</v>
      </c>
      <c r="N19" s="65">
        <v>0</v>
      </c>
      <c r="O19" s="66">
        <v>26</v>
      </c>
      <c r="P19" s="53">
        <f t="shared" si="2"/>
        <v>26</v>
      </c>
      <c r="Q19" s="33">
        <v>17</v>
      </c>
      <c r="R19" s="72" t="e">
        <f t="shared" si="3"/>
        <v>#REF!</v>
      </c>
      <c r="S19" s="68" t="e">
        <f>#REF!*1000000</f>
        <v>#REF!</v>
      </c>
      <c r="T19" s="69" t="e">
        <f t="shared" si="9"/>
        <v>#REF!</v>
      </c>
      <c r="V19" s="73">
        <f t="shared" si="4"/>
        <v>26</v>
      </c>
      <c r="W19" s="74">
        <f t="shared" si="10"/>
        <v>918.18142</v>
      </c>
      <c r="Y19" s="71" t="e">
        <f t="shared" si="11"/>
        <v>#REF!</v>
      </c>
      <c r="Z19" s="68" t="e">
        <f t="shared" si="12"/>
        <v>#REF!</v>
      </c>
      <c r="AA19" s="69" t="e">
        <f t="shared" si="13"/>
        <v>#REF!</v>
      </c>
      <c r="AE19" s="116" t="str">
        <f t="shared" si="5"/>
        <v>760454</v>
      </c>
      <c r="AF19" s="137"/>
      <c r="AG19" s="138"/>
      <c r="AH19" s="139"/>
      <c r="AI19" s="140">
        <f t="shared" si="0"/>
        <v>760454</v>
      </c>
      <c r="AJ19" s="141">
        <f t="shared" si="6"/>
        <v>760454</v>
      </c>
      <c r="AK19" s="117"/>
      <c r="AL19" s="133">
        <f t="shared" si="7"/>
        <v>0</v>
      </c>
      <c r="AM19" s="142">
        <f t="shared" si="7"/>
        <v>26</v>
      </c>
      <c r="AN19" s="143">
        <f t="shared" si="8"/>
        <v>26</v>
      </c>
      <c r="AO19" s="144">
        <f t="shared" si="1"/>
        <v>1</v>
      </c>
      <c r="AP19" s="117"/>
    </row>
    <row r="20" spans="1:42" x14ac:dyDescent="0.2">
      <c r="A20" s="61">
        <v>229</v>
      </c>
      <c r="B20" s="62">
        <v>0.375</v>
      </c>
      <c r="C20" s="63">
        <v>2013</v>
      </c>
      <c r="D20" s="63">
        <v>3</v>
      </c>
      <c r="E20" s="63">
        <v>18</v>
      </c>
      <c r="F20" s="64">
        <v>760480</v>
      </c>
      <c r="G20" s="63">
        <v>0</v>
      </c>
      <c r="H20" s="64">
        <v>351110</v>
      </c>
      <c r="I20" s="63">
        <v>0</v>
      </c>
      <c r="J20" s="63">
        <v>6</v>
      </c>
      <c r="K20" s="63">
        <v>0</v>
      </c>
      <c r="L20" s="64">
        <v>313.99779999999998</v>
      </c>
      <c r="M20" s="64">
        <v>29.5</v>
      </c>
      <c r="N20" s="65">
        <v>0</v>
      </c>
      <c r="O20" s="66">
        <v>3647</v>
      </c>
      <c r="P20" s="53">
        <f t="shared" si="2"/>
        <v>3647</v>
      </c>
      <c r="Q20" s="33">
        <v>18</v>
      </c>
      <c r="R20" s="72" t="e">
        <f t="shared" si="3"/>
        <v>#REF!</v>
      </c>
      <c r="S20" s="68" t="e">
        <f>#REF!*1000000</f>
        <v>#REF!</v>
      </c>
      <c r="T20" s="69" t="e">
        <f t="shared" si="9"/>
        <v>#REF!</v>
      </c>
      <c r="V20" s="73">
        <f t="shared" si="4"/>
        <v>3647</v>
      </c>
      <c r="W20" s="74">
        <f t="shared" si="10"/>
        <v>128792.60149</v>
      </c>
      <c r="Y20" s="71" t="e">
        <f t="shared" si="11"/>
        <v>#REF!</v>
      </c>
      <c r="Z20" s="68" t="e">
        <f t="shared" si="12"/>
        <v>#REF!</v>
      </c>
      <c r="AA20" s="69" t="e">
        <f t="shared" si="13"/>
        <v>#REF!</v>
      </c>
      <c r="AE20" s="116" t="str">
        <f t="shared" si="5"/>
        <v>760480</v>
      </c>
      <c r="AF20" s="137"/>
      <c r="AG20" s="138"/>
      <c r="AH20" s="139"/>
      <c r="AI20" s="140">
        <f t="shared" si="0"/>
        <v>760480</v>
      </c>
      <c r="AJ20" s="141">
        <f t="shared" si="6"/>
        <v>760480</v>
      </c>
      <c r="AK20" s="117"/>
      <c r="AL20" s="133">
        <f t="shared" si="7"/>
        <v>0</v>
      </c>
      <c r="AM20" s="142">
        <f t="shared" si="7"/>
        <v>3647</v>
      </c>
      <c r="AN20" s="143">
        <f t="shared" si="8"/>
        <v>3647</v>
      </c>
      <c r="AO20" s="144">
        <f t="shared" si="1"/>
        <v>1</v>
      </c>
      <c r="AP20" s="117"/>
    </row>
    <row r="21" spans="1:42" x14ac:dyDescent="0.2">
      <c r="A21" s="61">
        <v>229</v>
      </c>
      <c r="B21" s="62">
        <v>0.375</v>
      </c>
      <c r="C21" s="63">
        <v>2013</v>
      </c>
      <c r="D21" s="63">
        <v>3</v>
      </c>
      <c r="E21" s="63">
        <v>19</v>
      </c>
      <c r="F21" s="64">
        <v>764127</v>
      </c>
      <c r="G21" s="63">
        <v>0</v>
      </c>
      <c r="H21" s="64">
        <v>351273</v>
      </c>
      <c r="I21" s="63">
        <v>0</v>
      </c>
      <c r="J21" s="63">
        <v>6</v>
      </c>
      <c r="K21" s="63">
        <v>0</v>
      </c>
      <c r="L21" s="64">
        <v>308.1979</v>
      </c>
      <c r="M21" s="64">
        <v>29.4</v>
      </c>
      <c r="N21" s="65">
        <v>0</v>
      </c>
      <c r="O21" s="66">
        <v>3461</v>
      </c>
      <c r="P21" s="53">
        <f t="shared" si="2"/>
        <v>3461</v>
      </c>
      <c r="Q21" s="33">
        <v>19</v>
      </c>
      <c r="R21" s="72" t="e">
        <f t="shared" si="3"/>
        <v>#REF!</v>
      </c>
      <c r="S21" s="68" t="e">
        <f>#REF!*1000000</f>
        <v>#REF!</v>
      </c>
      <c r="T21" s="69" t="e">
        <f t="shared" si="9"/>
        <v>#REF!</v>
      </c>
      <c r="V21" s="73">
        <f t="shared" si="4"/>
        <v>3461</v>
      </c>
      <c r="W21" s="74">
        <f t="shared" si="10"/>
        <v>122224.07287</v>
      </c>
      <c r="Y21" s="71" t="e">
        <f t="shared" si="11"/>
        <v>#REF!</v>
      </c>
      <c r="Z21" s="68" t="e">
        <f t="shared" si="12"/>
        <v>#REF!</v>
      </c>
      <c r="AA21" s="69" t="e">
        <f t="shared" si="13"/>
        <v>#REF!</v>
      </c>
      <c r="AE21" s="116" t="str">
        <f t="shared" si="5"/>
        <v>764127</v>
      </c>
      <c r="AF21" s="137"/>
      <c r="AG21" s="138"/>
      <c r="AH21" s="139"/>
      <c r="AI21" s="140">
        <f t="shared" si="0"/>
        <v>764127</v>
      </c>
      <c r="AJ21" s="141">
        <f t="shared" si="6"/>
        <v>764127</v>
      </c>
      <c r="AK21" s="117"/>
      <c r="AL21" s="133">
        <f t="shared" si="7"/>
        <v>0</v>
      </c>
      <c r="AM21" s="142">
        <f t="shared" si="7"/>
        <v>3461</v>
      </c>
      <c r="AN21" s="143">
        <f t="shared" si="8"/>
        <v>3461</v>
      </c>
      <c r="AO21" s="144">
        <f t="shared" si="1"/>
        <v>1</v>
      </c>
      <c r="AP21" s="117"/>
    </row>
    <row r="22" spans="1:42" x14ac:dyDescent="0.2">
      <c r="A22" s="61">
        <v>229</v>
      </c>
      <c r="B22" s="62">
        <v>0.375</v>
      </c>
      <c r="C22" s="63">
        <v>2013</v>
      </c>
      <c r="D22" s="63">
        <v>3</v>
      </c>
      <c r="E22" s="63">
        <v>20</v>
      </c>
      <c r="F22" s="64">
        <v>767588</v>
      </c>
      <c r="G22" s="63">
        <v>0</v>
      </c>
      <c r="H22" s="64">
        <v>351431</v>
      </c>
      <c r="I22" s="63">
        <v>0</v>
      </c>
      <c r="J22" s="63">
        <v>6</v>
      </c>
      <c r="K22" s="63">
        <v>0</v>
      </c>
      <c r="L22" s="64">
        <v>306.64170000000001</v>
      </c>
      <c r="M22" s="64">
        <v>29.7</v>
      </c>
      <c r="N22" s="65">
        <v>0</v>
      </c>
      <c r="O22" s="66">
        <v>5114</v>
      </c>
      <c r="P22" s="53">
        <f t="shared" si="2"/>
        <v>5114</v>
      </c>
      <c r="Q22" s="33">
        <v>20</v>
      </c>
      <c r="R22" s="72" t="e">
        <f t="shared" si="3"/>
        <v>#REF!</v>
      </c>
      <c r="S22" s="68" t="e">
        <f>#REF!*1000000</f>
        <v>#REF!</v>
      </c>
      <c r="T22" s="69" t="e">
        <f t="shared" si="9"/>
        <v>#REF!</v>
      </c>
      <c r="V22" s="73">
        <f t="shared" si="4"/>
        <v>5114</v>
      </c>
      <c r="W22" s="74">
        <f t="shared" si="10"/>
        <v>180599.22237999999</v>
      </c>
      <c r="Y22" s="71" t="e">
        <f t="shared" si="11"/>
        <v>#REF!</v>
      </c>
      <c r="Z22" s="68" t="e">
        <f t="shared" si="12"/>
        <v>#REF!</v>
      </c>
      <c r="AA22" s="69" t="e">
        <f t="shared" si="13"/>
        <v>#REF!</v>
      </c>
      <c r="AE22" s="116" t="str">
        <f t="shared" si="5"/>
        <v>767588</v>
      </c>
      <c r="AF22" s="137"/>
      <c r="AG22" s="138"/>
      <c r="AH22" s="139"/>
      <c r="AI22" s="140">
        <f t="shared" si="0"/>
        <v>767588</v>
      </c>
      <c r="AJ22" s="141">
        <f t="shared" si="6"/>
        <v>767588</v>
      </c>
      <c r="AK22" s="117"/>
      <c r="AL22" s="133">
        <f t="shared" si="7"/>
        <v>0</v>
      </c>
      <c r="AM22" s="142">
        <f t="shared" si="7"/>
        <v>5114</v>
      </c>
      <c r="AN22" s="143">
        <f t="shared" si="8"/>
        <v>5114</v>
      </c>
      <c r="AO22" s="144">
        <f t="shared" si="1"/>
        <v>1</v>
      </c>
      <c r="AP22" s="117"/>
    </row>
    <row r="23" spans="1:42" x14ac:dyDescent="0.2">
      <c r="A23" s="61">
        <v>229</v>
      </c>
      <c r="B23" s="62">
        <v>0.375</v>
      </c>
      <c r="C23" s="63">
        <v>2013</v>
      </c>
      <c r="D23" s="63">
        <v>3</v>
      </c>
      <c r="E23" s="63">
        <v>21</v>
      </c>
      <c r="F23" s="64">
        <v>772702</v>
      </c>
      <c r="G23" s="63">
        <v>0</v>
      </c>
      <c r="H23" s="64">
        <v>351673</v>
      </c>
      <c r="I23" s="63">
        <v>0</v>
      </c>
      <c r="J23" s="63">
        <v>6</v>
      </c>
      <c r="K23" s="63">
        <v>0</v>
      </c>
      <c r="L23" s="64">
        <v>302.2022</v>
      </c>
      <c r="M23" s="64">
        <v>29.8</v>
      </c>
      <c r="N23" s="65">
        <v>0</v>
      </c>
      <c r="O23" s="66">
        <v>3762</v>
      </c>
      <c r="P23" s="53">
        <f t="shared" si="2"/>
        <v>3762</v>
      </c>
      <c r="Q23" s="33">
        <v>21</v>
      </c>
      <c r="R23" s="72" t="e">
        <f t="shared" si="3"/>
        <v>#REF!</v>
      </c>
      <c r="S23" s="68" t="e">
        <f>#REF!*1000000</f>
        <v>#REF!</v>
      </c>
      <c r="T23" s="69" t="e">
        <f t="shared" si="9"/>
        <v>#REF!</v>
      </c>
      <c r="V23" s="73">
        <f t="shared" si="4"/>
        <v>3762</v>
      </c>
      <c r="W23" s="74">
        <f t="shared" si="10"/>
        <v>132853.78854000001</v>
      </c>
      <c r="Y23" s="71" t="e">
        <f t="shared" si="11"/>
        <v>#REF!</v>
      </c>
      <c r="Z23" s="68" t="e">
        <f t="shared" si="12"/>
        <v>#REF!</v>
      </c>
      <c r="AA23" s="69" t="e">
        <f t="shared" si="13"/>
        <v>#REF!</v>
      </c>
      <c r="AE23" s="116" t="str">
        <f t="shared" si="5"/>
        <v>772702</v>
      </c>
      <c r="AF23" s="137"/>
      <c r="AG23" s="138"/>
      <c r="AH23" s="139"/>
      <c r="AI23" s="140">
        <f t="shared" si="0"/>
        <v>772702</v>
      </c>
      <c r="AJ23" s="141">
        <f t="shared" si="6"/>
        <v>772702</v>
      </c>
      <c r="AK23" s="117"/>
      <c r="AL23" s="133">
        <f t="shared" si="7"/>
        <v>0</v>
      </c>
      <c r="AM23" s="142">
        <f t="shared" si="7"/>
        <v>3762</v>
      </c>
      <c r="AN23" s="143">
        <f t="shared" si="8"/>
        <v>3762</v>
      </c>
      <c r="AO23" s="144">
        <f t="shared" si="1"/>
        <v>1</v>
      </c>
      <c r="AP23" s="117"/>
    </row>
    <row r="24" spans="1:42" x14ac:dyDescent="0.2">
      <c r="A24" s="61">
        <v>229</v>
      </c>
      <c r="B24" s="62">
        <v>0.375</v>
      </c>
      <c r="C24" s="63">
        <v>2013</v>
      </c>
      <c r="D24" s="63">
        <v>3</v>
      </c>
      <c r="E24" s="63">
        <v>22</v>
      </c>
      <c r="F24" s="64">
        <v>776464</v>
      </c>
      <c r="G24" s="63">
        <v>0</v>
      </c>
      <c r="H24" s="64">
        <v>351830</v>
      </c>
      <c r="I24" s="63">
        <v>0</v>
      </c>
      <c r="J24" s="63">
        <v>6</v>
      </c>
      <c r="K24" s="63">
        <v>0</v>
      </c>
      <c r="L24" s="64">
        <v>369.79730000000001</v>
      </c>
      <c r="M24" s="64">
        <v>29.3</v>
      </c>
      <c r="N24" s="65">
        <v>0</v>
      </c>
      <c r="O24" s="66">
        <v>4590</v>
      </c>
      <c r="P24" s="53">
        <f t="shared" si="2"/>
        <v>4590</v>
      </c>
      <c r="Q24" s="33">
        <v>22</v>
      </c>
      <c r="R24" s="72" t="e">
        <f t="shared" si="3"/>
        <v>#REF!</v>
      </c>
      <c r="S24" s="68" t="e">
        <f>#REF!*1000000</f>
        <v>#REF!</v>
      </c>
      <c r="T24" s="69" t="e">
        <f t="shared" si="9"/>
        <v>#REF!</v>
      </c>
      <c r="V24" s="73">
        <f t="shared" si="4"/>
        <v>4590</v>
      </c>
      <c r="W24" s="74">
        <f t="shared" si="10"/>
        <v>162094.33530000001</v>
      </c>
      <c r="Y24" s="71" t="e">
        <f t="shared" si="11"/>
        <v>#REF!</v>
      </c>
      <c r="Z24" s="68" t="e">
        <f t="shared" si="12"/>
        <v>#REF!</v>
      </c>
      <c r="AA24" s="69" t="e">
        <f t="shared" si="13"/>
        <v>#REF!</v>
      </c>
      <c r="AE24" s="116" t="str">
        <f t="shared" si="5"/>
        <v>776464</v>
      </c>
      <c r="AF24" s="137"/>
      <c r="AG24" s="138"/>
      <c r="AH24" s="139"/>
      <c r="AI24" s="140">
        <f t="shared" si="0"/>
        <v>776464</v>
      </c>
      <c r="AJ24" s="141">
        <f t="shared" si="6"/>
        <v>776464</v>
      </c>
      <c r="AK24" s="117"/>
      <c r="AL24" s="133">
        <f t="shared" si="7"/>
        <v>0</v>
      </c>
      <c r="AM24" s="142">
        <f t="shared" si="7"/>
        <v>4590</v>
      </c>
      <c r="AN24" s="143">
        <f t="shared" si="8"/>
        <v>4590</v>
      </c>
      <c r="AO24" s="144">
        <f t="shared" si="1"/>
        <v>1</v>
      </c>
      <c r="AP24" s="117"/>
    </row>
    <row r="25" spans="1:42" x14ac:dyDescent="0.2">
      <c r="A25" s="61">
        <v>229</v>
      </c>
      <c r="B25" s="62">
        <v>0.375</v>
      </c>
      <c r="C25" s="63">
        <v>2013</v>
      </c>
      <c r="D25" s="63">
        <v>3</v>
      </c>
      <c r="E25" s="63">
        <v>23</v>
      </c>
      <c r="F25" s="64">
        <v>781054</v>
      </c>
      <c r="G25" s="63">
        <v>0</v>
      </c>
      <c r="H25" s="64">
        <v>351983</v>
      </c>
      <c r="I25" s="63">
        <v>0</v>
      </c>
      <c r="J25" s="63">
        <v>6</v>
      </c>
      <c r="K25" s="63">
        <v>0</v>
      </c>
      <c r="L25" s="64">
        <v>407.61180000000002</v>
      </c>
      <c r="M25" s="64">
        <v>32.1</v>
      </c>
      <c r="N25" s="65">
        <v>0</v>
      </c>
      <c r="O25" s="66">
        <v>1127</v>
      </c>
      <c r="P25" s="53">
        <f t="shared" si="2"/>
        <v>1127</v>
      </c>
      <c r="Q25" s="33">
        <v>23</v>
      </c>
      <c r="R25" s="72" t="e">
        <f t="shared" si="3"/>
        <v>#REF!</v>
      </c>
      <c r="S25" s="68" t="e">
        <f>#REF!*1000000</f>
        <v>#REF!</v>
      </c>
      <c r="T25" s="69" t="e">
        <f t="shared" si="9"/>
        <v>#REF!</v>
      </c>
      <c r="V25" s="73">
        <f t="shared" si="4"/>
        <v>1127</v>
      </c>
      <c r="W25" s="74">
        <f t="shared" si="10"/>
        <v>39799.633090000003</v>
      </c>
      <c r="Y25" s="71" t="e">
        <f t="shared" si="11"/>
        <v>#REF!</v>
      </c>
      <c r="Z25" s="68" t="e">
        <f t="shared" si="12"/>
        <v>#REF!</v>
      </c>
      <c r="AA25" s="69" t="e">
        <f t="shared" si="13"/>
        <v>#REF!</v>
      </c>
      <c r="AE25" s="116" t="str">
        <f t="shared" si="5"/>
        <v>781054</v>
      </c>
      <c r="AF25" s="137"/>
      <c r="AG25" s="138"/>
      <c r="AH25" s="139"/>
      <c r="AI25" s="140">
        <f t="shared" si="0"/>
        <v>781054</v>
      </c>
      <c r="AJ25" s="141">
        <f t="shared" si="6"/>
        <v>781054</v>
      </c>
      <c r="AK25" s="117"/>
      <c r="AL25" s="133">
        <f t="shared" si="7"/>
        <v>0</v>
      </c>
      <c r="AM25" s="142">
        <f t="shared" si="7"/>
        <v>1127</v>
      </c>
      <c r="AN25" s="143">
        <f t="shared" si="8"/>
        <v>1127</v>
      </c>
      <c r="AO25" s="144">
        <f t="shared" si="1"/>
        <v>1</v>
      </c>
      <c r="AP25" s="117"/>
    </row>
    <row r="26" spans="1:42" x14ac:dyDescent="0.2">
      <c r="A26" s="61">
        <v>229</v>
      </c>
      <c r="B26" s="62">
        <v>0.375</v>
      </c>
      <c r="C26" s="63">
        <v>2013</v>
      </c>
      <c r="D26" s="63">
        <v>3</v>
      </c>
      <c r="E26" s="63">
        <v>24</v>
      </c>
      <c r="F26" s="64">
        <v>782181</v>
      </c>
      <c r="G26" s="63">
        <v>0</v>
      </c>
      <c r="H26" s="64">
        <v>352022</v>
      </c>
      <c r="I26" s="63">
        <v>0</v>
      </c>
      <c r="J26" s="63">
        <v>6</v>
      </c>
      <c r="K26" s="63">
        <v>0</v>
      </c>
      <c r="L26" s="64">
        <v>421.5899</v>
      </c>
      <c r="M26" s="64">
        <v>32.4</v>
      </c>
      <c r="N26" s="65">
        <v>0</v>
      </c>
      <c r="O26" s="66">
        <v>954</v>
      </c>
      <c r="P26" s="53">
        <f t="shared" si="2"/>
        <v>954</v>
      </c>
      <c r="Q26" s="33">
        <v>24</v>
      </c>
      <c r="R26" s="72" t="e">
        <f t="shared" si="3"/>
        <v>#REF!</v>
      </c>
      <c r="S26" s="68" t="e">
        <f>#REF!*1000000</f>
        <v>#REF!</v>
      </c>
      <c r="T26" s="69" t="e">
        <f t="shared" si="9"/>
        <v>#REF!</v>
      </c>
      <c r="V26" s="73">
        <f t="shared" si="4"/>
        <v>954</v>
      </c>
      <c r="W26" s="74">
        <f t="shared" si="10"/>
        <v>33690.195180000002</v>
      </c>
      <c r="Y26" s="71" t="e">
        <f t="shared" si="11"/>
        <v>#REF!</v>
      </c>
      <c r="Z26" s="68" t="e">
        <f t="shared" si="12"/>
        <v>#REF!</v>
      </c>
      <c r="AA26" s="69" t="e">
        <f t="shared" si="13"/>
        <v>#REF!</v>
      </c>
      <c r="AE26" s="116" t="str">
        <f t="shared" si="5"/>
        <v>782181</v>
      </c>
      <c r="AF26" s="137"/>
      <c r="AG26" s="138"/>
      <c r="AH26" s="139"/>
      <c r="AI26" s="140">
        <f t="shared" si="0"/>
        <v>782181</v>
      </c>
      <c r="AJ26" s="141">
        <f t="shared" si="6"/>
        <v>782181</v>
      </c>
      <c r="AK26" s="117"/>
      <c r="AL26" s="133">
        <f t="shared" si="7"/>
        <v>0</v>
      </c>
      <c r="AM26" s="142">
        <f t="shared" si="7"/>
        <v>954</v>
      </c>
      <c r="AN26" s="143">
        <f t="shared" si="8"/>
        <v>954</v>
      </c>
      <c r="AO26" s="144">
        <f t="shared" si="1"/>
        <v>1</v>
      </c>
      <c r="AP26" s="117"/>
    </row>
    <row r="27" spans="1:42" x14ac:dyDescent="0.2">
      <c r="A27" s="61">
        <v>229</v>
      </c>
      <c r="B27" s="62">
        <v>0.375</v>
      </c>
      <c r="C27" s="63">
        <v>2013</v>
      </c>
      <c r="D27" s="63">
        <v>3</v>
      </c>
      <c r="E27" s="63">
        <v>25</v>
      </c>
      <c r="F27" s="64">
        <v>783135</v>
      </c>
      <c r="G27" s="63">
        <v>0</v>
      </c>
      <c r="H27" s="64">
        <v>352054</v>
      </c>
      <c r="I27" s="63">
        <v>0</v>
      </c>
      <c r="J27" s="63">
        <v>6</v>
      </c>
      <c r="K27" s="63">
        <v>0</v>
      </c>
      <c r="L27" s="64">
        <v>422.70639999999997</v>
      </c>
      <c r="M27" s="64">
        <v>30.6</v>
      </c>
      <c r="N27" s="65">
        <v>0</v>
      </c>
      <c r="O27" s="66">
        <v>4540</v>
      </c>
      <c r="P27" s="53">
        <f t="shared" si="2"/>
        <v>4540</v>
      </c>
      <c r="Q27" s="33">
        <v>25</v>
      </c>
      <c r="R27" s="72" t="e">
        <f t="shared" si="3"/>
        <v>#REF!</v>
      </c>
      <c r="S27" s="68" t="e">
        <f>#REF!*1000000</f>
        <v>#REF!</v>
      </c>
      <c r="T27" s="69" t="e">
        <f t="shared" si="9"/>
        <v>#REF!</v>
      </c>
      <c r="V27" s="73">
        <f t="shared" si="4"/>
        <v>4540</v>
      </c>
      <c r="W27" s="74">
        <f t="shared" si="10"/>
        <v>160328.6018</v>
      </c>
      <c r="Y27" s="71" t="e">
        <f t="shared" si="11"/>
        <v>#REF!</v>
      </c>
      <c r="Z27" s="68" t="e">
        <f t="shared" si="12"/>
        <v>#REF!</v>
      </c>
      <c r="AA27" s="69" t="e">
        <f t="shared" si="13"/>
        <v>#REF!</v>
      </c>
      <c r="AE27" s="116" t="str">
        <f t="shared" si="5"/>
        <v>783135</v>
      </c>
      <c r="AF27" s="137"/>
      <c r="AG27" s="138"/>
      <c r="AH27" s="139"/>
      <c r="AI27" s="140">
        <f t="shared" si="0"/>
        <v>783135</v>
      </c>
      <c r="AJ27" s="141">
        <f t="shared" si="6"/>
        <v>783135</v>
      </c>
      <c r="AK27" s="117"/>
      <c r="AL27" s="133">
        <f t="shared" si="7"/>
        <v>0</v>
      </c>
      <c r="AM27" s="142">
        <f t="shared" si="7"/>
        <v>4540</v>
      </c>
      <c r="AN27" s="143">
        <f t="shared" si="8"/>
        <v>4540</v>
      </c>
      <c r="AO27" s="144">
        <f t="shared" si="1"/>
        <v>1</v>
      </c>
      <c r="AP27" s="117"/>
    </row>
    <row r="28" spans="1:42" x14ac:dyDescent="0.2">
      <c r="A28" s="61">
        <v>229</v>
      </c>
      <c r="B28" s="62">
        <v>0.375</v>
      </c>
      <c r="C28" s="63">
        <v>2013</v>
      </c>
      <c r="D28" s="63">
        <v>3</v>
      </c>
      <c r="E28" s="63">
        <v>26</v>
      </c>
      <c r="F28" s="64">
        <v>787675</v>
      </c>
      <c r="G28" s="63">
        <v>0</v>
      </c>
      <c r="H28" s="64">
        <v>352204</v>
      </c>
      <c r="I28" s="63">
        <v>0</v>
      </c>
      <c r="J28" s="63">
        <v>6</v>
      </c>
      <c r="K28" s="63">
        <v>0</v>
      </c>
      <c r="L28" s="64">
        <v>410.96030000000002</v>
      </c>
      <c r="M28" s="64">
        <v>27.4</v>
      </c>
      <c r="N28" s="65">
        <v>0</v>
      </c>
      <c r="O28" s="66">
        <v>4372</v>
      </c>
      <c r="P28" s="53">
        <f t="shared" si="2"/>
        <v>4372</v>
      </c>
      <c r="Q28" s="33">
        <v>26</v>
      </c>
      <c r="R28" s="72" t="e">
        <f t="shared" si="3"/>
        <v>#REF!</v>
      </c>
      <c r="S28" s="68" t="e">
        <f>#REF!*1000000</f>
        <v>#REF!</v>
      </c>
      <c r="T28" s="69" t="e">
        <f t="shared" si="9"/>
        <v>#REF!</v>
      </c>
      <c r="V28" s="73">
        <f t="shared" si="4"/>
        <v>4372</v>
      </c>
      <c r="W28" s="74">
        <f t="shared" si="10"/>
        <v>154395.73723999999</v>
      </c>
      <c r="Y28" s="71" t="e">
        <f t="shared" si="11"/>
        <v>#REF!</v>
      </c>
      <c r="Z28" s="68" t="e">
        <f t="shared" si="12"/>
        <v>#REF!</v>
      </c>
      <c r="AA28" s="69" t="e">
        <f t="shared" si="13"/>
        <v>#REF!</v>
      </c>
      <c r="AE28" s="116" t="str">
        <f t="shared" si="5"/>
        <v>787675</v>
      </c>
      <c r="AF28" s="137"/>
      <c r="AG28" s="138"/>
      <c r="AH28" s="139"/>
      <c r="AI28" s="140">
        <f t="shared" si="0"/>
        <v>787675</v>
      </c>
      <c r="AJ28" s="141">
        <f t="shared" si="6"/>
        <v>787675</v>
      </c>
      <c r="AK28" s="117"/>
      <c r="AL28" s="133">
        <f t="shared" si="7"/>
        <v>0</v>
      </c>
      <c r="AM28" s="142">
        <f t="shared" si="7"/>
        <v>4372</v>
      </c>
      <c r="AN28" s="143">
        <f t="shared" si="8"/>
        <v>4372</v>
      </c>
      <c r="AO28" s="144">
        <f t="shared" si="1"/>
        <v>1</v>
      </c>
      <c r="AP28" s="117"/>
    </row>
    <row r="29" spans="1:42" x14ac:dyDescent="0.2">
      <c r="A29" s="61">
        <v>229</v>
      </c>
      <c r="B29" s="62">
        <v>0.375</v>
      </c>
      <c r="C29" s="63">
        <v>2013</v>
      </c>
      <c r="D29" s="63">
        <v>3</v>
      </c>
      <c r="E29" s="63">
        <v>27</v>
      </c>
      <c r="F29" s="64">
        <v>792047</v>
      </c>
      <c r="G29" s="63">
        <v>0</v>
      </c>
      <c r="H29" s="64">
        <v>352347</v>
      </c>
      <c r="I29" s="63">
        <v>0</v>
      </c>
      <c r="J29" s="63">
        <v>6</v>
      </c>
      <c r="K29" s="63">
        <v>0</v>
      </c>
      <c r="L29" s="64">
        <v>421.24799999999999</v>
      </c>
      <c r="M29" s="64">
        <v>26.2</v>
      </c>
      <c r="N29" s="65">
        <v>0</v>
      </c>
      <c r="O29" s="66">
        <v>3212</v>
      </c>
      <c r="P29" s="53">
        <f t="shared" si="2"/>
        <v>3212</v>
      </c>
      <c r="Q29" s="33">
        <v>27</v>
      </c>
      <c r="R29" s="72" t="e">
        <f t="shared" si="3"/>
        <v>#REF!</v>
      </c>
      <c r="S29" s="68" t="e">
        <f>#REF!*1000000</f>
        <v>#REF!</v>
      </c>
      <c r="T29" s="69" t="e">
        <f t="shared" si="9"/>
        <v>#REF!</v>
      </c>
      <c r="V29" s="73">
        <f t="shared" si="4"/>
        <v>3212</v>
      </c>
      <c r="W29" s="74">
        <f t="shared" si="10"/>
        <v>113430.72004</v>
      </c>
      <c r="Y29" s="71" t="e">
        <f t="shared" si="11"/>
        <v>#REF!</v>
      </c>
      <c r="Z29" s="68" t="e">
        <f t="shared" si="12"/>
        <v>#REF!</v>
      </c>
      <c r="AA29" s="69" t="e">
        <f t="shared" si="13"/>
        <v>#REF!</v>
      </c>
      <c r="AE29" s="116" t="str">
        <f t="shared" si="5"/>
        <v>792047</v>
      </c>
      <c r="AF29" s="137"/>
      <c r="AG29" s="138"/>
      <c r="AH29" s="139"/>
      <c r="AI29" s="140">
        <f t="shared" si="0"/>
        <v>792047</v>
      </c>
      <c r="AJ29" s="141">
        <f t="shared" si="6"/>
        <v>792047</v>
      </c>
      <c r="AK29" s="117"/>
      <c r="AL29" s="133">
        <f t="shared" si="7"/>
        <v>0</v>
      </c>
      <c r="AM29" s="142">
        <f t="shared" si="7"/>
        <v>3212</v>
      </c>
      <c r="AN29" s="143">
        <f t="shared" si="8"/>
        <v>3212</v>
      </c>
      <c r="AO29" s="144">
        <f t="shared" si="1"/>
        <v>1</v>
      </c>
      <c r="AP29" s="117"/>
    </row>
    <row r="30" spans="1:42" x14ac:dyDescent="0.2">
      <c r="A30" s="61">
        <v>229</v>
      </c>
      <c r="B30" s="62">
        <v>0.375</v>
      </c>
      <c r="C30" s="63">
        <v>2013</v>
      </c>
      <c r="D30" s="63">
        <v>3</v>
      </c>
      <c r="E30" s="63">
        <v>28</v>
      </c>
      <c r="F30" s="64">
        <v>795259</v>
      </c>
      <c r="G30" s="63">
        <v>0</v>
      </c>
      <c r="H30" s="64">
        <v>352453</v>
      </c>
      <c r="I30" s="63">
        <v>0</v>
      </c>
      <c r="J30" s="63">
        <v>6</v>
      </c>
      <c r="K30" s="63">
        <v>0</v>
      </c>
      <c r="L30" s="64">
        <v>422.11500000000001</v>
      </c>
      <c r="M30" s="64">
        <v>26.5</v>
      </c>
      <c r="N30" s="65">
        <v>0</v>
      </c>
      <c r="O30" s="66">
        <v>2335</v>
      </c>
      <c r="P30" s="53">
        <f t="shared" si="2"/>
        <v>2335</v>
      </c>
      <c r="Q30" s="33">
        <v>28</v>
      </c>
      <c r="R30" s="72" t="e">
        <f t="shared" si="3"/>
        <v>#REF!</v>
      </c>
      <c r="S30" s="68" t="e">
        <f>#REF!*1000000</f>
        <v>#REF!</v>
      </c>
      <c r="T30" s="69" t="e">
        <f t="shared" si="9"/>
        <v>#REF!</v>
      </c>
      <c r="V30" s="73">
        <f t="shared" si="4"/>
        <v>2335</v>
      </c>
      <c r="W30" s="74">
        <f t="shared" si="10"/>
        <v>82459.754449999993</v>
      </c>
      <c r="Y30" s="71" t="e">
        <f t="shared" si="11"/>
        <v>#REF!</v>
      </c>
      <c r="Z30" s="68" t="e">
        <f t="shared" si="12"/>
        <v>#REF!</v>
      </c>
      <c r="AA30" s="69" t="e">
        <f t="shared" si="13"/>
        <v>#REF!</v>
      </c>
      <c r="AE30" s="116" t="str">
        <f t="shared" si="5"/>
        <v>795259</v>
      </c>
      <c r="AF30" s="137"/>
      <c r="AG30" s="138"/>
      <c r="AH30" s="139"/>
      <c r="AI30" s="140">
        <f t="shared" si="0"/>
        <v>795259</v>
      </c>
      <c r="AJ30" s="141">
        <f t="shared" si="6"/>
        <v>795259</v>
      </c>
      <c r="AK30" s="117"/>
      <c r="AL30" s="133">
        <f t="shared" si="7"/>
        <v>0</v>
      </c>
      <c r="AM30" s="142">
        <f t="shared" si="7"/>
        <v>2335</v>
      </c>
      <c r="AN30" s="143">
        <f t="shared" si="8"/>
        <v>2335</v>
      </c>
      <c r="AO30" s="144">
        <f t="shared" si="1"/>
        <v>1</v>
      </c>
      <c r="AP30" s="117"/>
    </row>
    <row r="31" spans="1:42" x14ac:dyDescent="0.2">
      <c r="A31" s="61">
        <v>229</v>
      </c>
      <c r="B31" s="62">
        <v>0.375</v>
      </c>
      <c r="C31" s="63">
        <v>2013</v>
      </c>
      <c r="D31" s="63">
        <v>3</v>
      </c>
      <c r="E31" s="63">
        <v>29</v>
      </c>
      <c r="F31" s="64">
        <v>797594</v>
      </c>
      <c r="G31" s="63">
        <v>0</v>
      </c>
      <c r="H31" s="64">
        <v>352530</v>
      </c>
      <c r="I31" s="63">
        <v>0</v>
      </c>
      <c r="J31" s="63">
        <v>6</v>
      </c>
      <c r="K31" s="63">
        <v>0</v>
      </c>
      <c r="L31" s="64">
        <v>421.79689999999999</v>
      </c>
      <c r="M31" s="64">
        <v>25.3</v>
      </c>
      <c r="N31" s="65">
        <v>0</v>
      </c>
      <c r="O31" s="66">
        <v>3188</v>
      </c>
      <c r="P31" s="53">
        <f t="shared" si="2"/>
        <v>3188</v>
      </c>
      <c r="Q31" s="33">
        <v>29</v>
      </c>
      <c r="R31" s="72" t="e">
        <f t="shared" si="3"/>
        <v>#REF!</v>
      </c>
      <c r="S31" s="68" t="e">
        <f>#REF!*1000000</f>
        <v>#REF!</v>
      </c>
      <c r="T31" s="69" t="e">
        <f t="shared" si="9"/>
        <v>#REF!</v>
      </c>
      <c r="V31" s="73">
        <f t="shared" si="4"/>
        <v>3188</v>
      </c>
      <c r="W31" s="74">
        <f t="shared" si="10"/>
        <v>112583.16795999999</v>
      </c>
      <c r="Y31" s="71" t="e">
        <f t="shared" si="11"/>
        <v>#REF!</v>
      </c>
      <c r="Z31" s="68" t="e">
        <f t="shared" si="12"/>
        <v>#REF!</v>
      </c>
      <c r="AA31" s="69" t="e">
        <f t="shared" si="13"/>
        <v>#REF!</v>
      </c>
      <c r="AE31" s="116" t="str">
        <f t="shared" si="5"/>
        <v>797594</v>
      </c>
      <c r="AF31" s="137"/>
      <c r="AG31" s="138"/>
      <c r="AH31" s="139"/>
      <c r="AI31" s="140">
        <f t="shared" si="0"/>
        <v>797594</v>
      </c>
      <c r="AJ31" s="141">
        <f t="shared" si="6"/>
        <v>797594</v>
      </c>
      <c r="AK31" s="117"/>
      <c r="AL31" s="133">
        <f t="shared" si="7"/>
        <v>0</v>
      </c>
      <c r="AM31" s="142">
        <f t="shared" si="7"/>
        <v>3188</v>
      </c>
      <c r="AN31" s="143">
        <f t="shared" si="8"/>
        <v>3188</v>
      </c>
      <c r="AO31" s="144">
        <f t="shared" si="1"/>
        <v>1</v>
      </c>
      <c r="AP31" s="117"/>
    </row>
    <row r="32" spans="1:42" x14ac:dyDescent="0.2">
      <c r="A32" s="61">
        <v>229</v>
      </c>
      <c r="B32" s="62">
        <v>0.375</v>
      </c>
      <c r="C32" s="63">
        <v>2013</v>
      </c>
      <c r="D32" s="63">
        <v>3</v>
      </c>
      <c r="E32" s="63">
        <v>30</v>
      </c>
      <c r="F32" s="64">
        <v>800782</v>
      </c>
      <c r="G32" s="63">
        <v>0</v>
      </c>
      <c r="H32" s="64">
        <v>352530</v>
      </c>
      <c r="I32" s="63">
        <v>0</v>
      </c>
      <c r="J32" s="63">
        <v>6</v>
      </c>
      <c r="K32" s="63">
        <v>0</v>
      </c>
      <c r="L32" s="64">
        <v>421.79689999999999</v>
      </c>
      <c r="M32" s="64">
        <v>25.3</v>
      </c>
      <c r="N32" s="65">
        <v>0</v>
      </c>
      <c r="O32" s="66">
        <v>2171</v>
      </c>
      <c r="P32" s="53">
        <f t="shared" si="2"/>
        <v>2171</v>
      </c>
      <c r="Q32" s="33">
        <v>30</v>
      </c>
      <c r="R32" s="72" t="e">
        <f t="shared" si="3"/>
        <v>#REF!</v>
      </c>
      <c r="S32" s="68" t="e">
        <f>#REF!*1000000</f>
        <v>#REF!</v>
      </c>
      <c r="T32" s="69" t="e">
        <f t="shared" si="9"/>
        <v>#REF!</v>
      </c>
      <c r="V32" s="73">
        <f t="shared" si="4"/>
        <v>2171</v>
      </c>
      <c r="W32" s="74">
        <f t="shared" si="10"/>
        <v>76668.148570000005</v>
      </c>
      <c r="Y32" s="71" t="e">
        <f t="shared" si="11"/>
        <v>#REF!</v>
      </c>
      <c r="Z32" s="68" t="e">
        <f t="shared" si="12"/>
        <v>#REF!</v>
      </c>
      <c r="AA32" s="69" t="e">
        <f t="shared" si="13"/>
        <v>#REF!</v>
      </c>
      <c r="AE32" s="116" t="str">
        <f t="shared" si="5"/>
        <v>800782</v>
      </c>
      <c r="AF32" s="137"/>
      <c r="AG32" s="138"/>
      <c r="AH32" s="139"/>
      <c r="AI32" s="140">
        <f t="shared" si="0"/>
        <v>800782</v>
      </c>
      <c r="AJ32" s="141">
        <f t="shared" si="6"/>
        <v>800782</v>
      </c>
      <c r="AK32" s="117"/>
      <c r="AL32" s="133">
        <f t="shared" si="7"/>
        <v>0</v>
      </c>
      <c r="AM32" s="142">
        <f t="shared" si="7"/>
        <v>2171</v>
      </c>
      <c r="AN32" s="143">
        <f t="shared" si="8"/>
        <v>2171</v>
      </c>
      <c r="AO32" s="144">
        <f t="shared" si="1"/>
        <v>1</v>
      </c>
      <c r="AP32" s="117"/>
    </row>
    <row r="33" spans="1:42" ht="13.5" thickBot="1" x14ac:dyDescent="0.25">
      <c r="A33" s="61">
        <v>229</v>
      </c>
      <c r="B33" s="62">
        <v>0.375</v>
      </c>
      <c r="C33" s="63">
        <v>2013</v>
      </c>
      <c r="D33" s="63">
        <v>3</v>
      </c>
      <c r="E33" s="63">
        <v>31</v>
      </c>
      <c r="F33" s="64">
        <v>802953</v>
      </c>
      <c r="G33" s="63">
        <v>0</v>
      </c>
      <c r="H33" s="64">
        <v>352530</v>
      </c>
      <c r="I33" s="63">
        <v>0</v>
      </c>
      <c r="J33" s="63">
        <v>6</v>
      </c>
      <c r="K33" s="63">
        <v>0</v>
      </c>
      <c r="L33" s="64">
        <v>421.79689999999999</v>
      </c>
      <c r="M33" s="64">
        <v>25.3</v>
      </c>
      <c r="N33" s="65">
        <v>0</v>
      </c>
      <c r="O33" s="66">
        <v>49</v>
      </c>
      <c r="P33" s="53">
        <f t="shared" si="2"/>
        <v>49</v>
      </c>
      <c r="Q33" s="33">
        <v>31</v>
      </c>
      <c r="R33" s="75" t="e">
        <f t="shared" si="3"/>
        <v>#REF!</v>
      </c>
      <c r="S33" s="76" t="e">
        <f>#REF!*1000000</f>
        <v>#REF!</v>
      </c>
      <c r="T33" s="77" t="e">
        <f t="shared" si="9"/>
        <v>#REF!</v>
      </c>
      <c r="V33" s="78">
        <f t="shared" si="4"/>
        <v>49</v>
      </c>
      <c r="W33" s="79">
        <f t="shared" si="10"/>
        <v>1730.4188300000001</v>
      </c>
      <c r="Y33" s="71" t="e">
        <f t="shared" si="11"/>
        <v>#REF!</v>
      </c>
      <c r="Z33" s="68" t="e">
        <f t="shared" si="12"/>
        <v>#REF!</v>
      </c>
      <c r="AA33" s="69" t="e">
        <f t="shared" si="13"/>
        <v>#REF!</v>
      </c>
      <c r="AE33" s="116" t="str">
        <f t="shared" si="5"/>
        <v>802953</v>
      </c>
      <c r="AF33" s="137"/>
      <c r="AG33" s="138"/>
      <c r="AH33" s="139"/>
      <c r="AI33" s="140">
        <f t="shared" si="0"/>
        <v>802953</v>
      </c>
      <c r="AJ33" s="141">
        <f t="shared" si="6"/>
        <v>802953</v>
      </c>
      <c r="AK33" s="117"/>
      <c r="AL33" s="133">
        <f t="shared" si="7"/>
        <v>0</v>
      </c>
      <c r="AM33" s="145">
        <f t="shared" si="7"/>
        <v>49</v>
      </c>
      <c r="AN33" s="143">
        <f t="shared" si="8"/>
        <v>49</v>
      </c>
      <c r="AO33" s="144">
        <f t="shared" si="1"/>
        <v>1</v>
      </c>
      <c r="AP33" s="117"/>
    </row>
    <row r="34" spans="1:42" ht="13.5" thickBot="1" x14ac:dyDescent="0.25">
      <c r="A34" s="80">
        <v>229</v>
      </c>
      <c r="B34" s="81">
        <v>0.375</v>
      </c>
      <c r="C34" s="82">
        <v>2013</v>
      </c>
      <c r="D34" s="82">
        <v>4</v>
      </c>
      <c r="E34" s="82">
        <v>1</v>
      </c>
      <c r="F34" s="83">
        <v>803002</v>
      </c>
      <c r="G34" s="82">
        <v>0</v>
      </c>
      <c r="H34" s="83">
        <v>352530</v>
      </c>
      <c r="I34" s="82">
        <v>0</v>
      </c>
      <c r="J34" s="82">
        <v>6</v>
      </c>
      <c r="K34" s="82">
        <v>0</v>
      </c>
      <c r="L34" s="83">
        <v>421.79689999999999</v>
      </c>
      <c r="M34" s="83">
        <v>25.3</v>
      </c>
      <c r="N34" s="84">
        <v>0</v>
      </c>
      <c r="O34" s="85">
        <v>3123</v>
      </c>
      <c r="R34" s="86"/>
      <c r="S34" s="87"/>
      <c r="T34" s="88"/>
      <c r="V34" s="89"/>
      <c r="W34" s="90"/>
      <c r="Y34" s="91"/>
      <c r="Z34" s="92"/>
      <c r="AA34" s="93"/>
      <c r="AE34" s="116" t="str">
        <f t="shared" si="5"/>
        <v>803002</v>
      </c>
      <c r="AF34" s="146"/>
      <c r="AG34" s="147"/>
      <c r="AH34" s="148"/>
      <c r="AI34" s="149">
        <f t="shared" si="0"/>
        <v>803002</v>
      </c>
      <c r="AJ34" s="150">
        <f t="shared" si="6"/>
        <v>803002</v>
      </c>
      <c r="AK34" s="117"/>
      <c r="AL34" s="151"/>
      <c r="AM34" s="152"/>
      <c r="AN34" s="153"/>
      <c r="AO34" s="153"/>
      <c r="AP34" s="117"/>
    </row>
    <row r="35" spans="1:42" ht="13.5" thickBot="1" x14ac:dyDescent="0.25">
      <c r="AE35" s="116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</row>
    <row r="36" spans="1:42" ht="13.5" thickBot="1" x14ac:dyDescent="0.25">
      <c r="D36" s="94" t="s">
        <v>23</v>
      </c>
      <c r="E36" s="95">
        <f>COUNT(E3:E34)</f>
        <v>32</v>
      </c>
      <c r="K36" s="94" t="s">
        <v>53</v>
      </c>
      <c r="L36" s="96">
        <f>MAX(L3:L34)</f>
        <v>422.70639999999997</v>
      </c>
      <c r="M36" s="96">
        <f>MAX(M3:M34)</f>
        <v>32.4</v>
      </c>
      <c r="N36" s="94" t="s">
        <v>20</v>
      </c>
      <c r="O36" s="96">
        <f>SUM(O3:O33)</f>
        <v>93731</v>
      </c>
      <c r="Q36" s="94" t="s">
        <v>54</v>
      </c>
      <c r="R36" s="97" t="e">
        <f>AVERAGE(R3:R33)</f>
        <v>#REF!</v>
      </c>
      <c r="S36" s="97" t="e">
        <f>AVERAGE(S3:S33)</f>
        <v>#REF!</v>
      </c>
      <c r="T36" s="98" t="e">
        <f>AVERAGE(T3:T33)</f>
        <v>#REF!</v>
      </c>
      <c r="V36" s="99">
        <f>SUM(V3:V33)</f>
        <v>93731</v>
      </c>
      <c r="W36" s="100">
        <f>SUM(W3:W33)</f>
        <v>3310079.3337700004</v>
      </c>
      <c r="Y36" s="101" t="e">
        <f>SUM(Y3:Y33)</f>
        <v>#REF!</v>
      </c>
      <c r="Z36" s="102" t="e">
        <f>SUM(Z3:Z33)</f>
        <v>#REF!</v>
      </c>
      <c r="AA36" s="103" t="e">
        <f>SUM(AA3:AA33)</f>
        <v>#REF!</v>
      </c>
      <c r="AE36" s="116"/>
      <c r="AF36" s="154" t="s">
        <v>81</v>
      </c>
      <c r="AG36" s="155">
        <f>COUNT(AG3:AG34)</f>
        <v>0</v>
      </c>
      <c r="AH36" s="117"/>
      <c r="AI36" s="117"/>
      <c r="AJ36" s="156">
        <f>SUM(AJ3:AJ33)</f>
        <v>23446293</v>
      </c>
      <c r="AK36" s="157" t="s">
        <v>59</v>
      </c>
      <c r="AL36" s="158"/>
      <c r="AM36" s="158"/>
      <c r="AN36" s="156">
        <f>SUM(AN3:AN33)</f>
        <v>93731</v>
      </c>
      <c r="AO36" s="159" t="s">
        <v>59</v>
      </c>
      <c r="AP36" s="117"/>
    </row>
    <row r="37" spans="1:42" ht="13.5" thickBot="1" x14ac:dyDescent="0.25">
      <c r="K37" s="94" t="s">
        <v>54</v>
      </c>
      <c r="L37" s="104">
        <f>AVERAGE(L3:L34)</f>
        <v>337.21497499999992</v>
      </c>
      <c r="M37" s="104">
        <f>AVERAGE(M3:M34)</f>
        <v>27.224999999999994</v>
      </c>
      <c r="N37" s="94" t="s">
        <v>55</v>
      </c>
      <c r="O37" s="105">
        <f>O36*35.31467</f>
        <v>3310079.3337699999</v>
      </c>
      <c r="R37" s="106" t="s">
        <v>56</v>
      </c>
      <c r="S37" s="106" t="s">
        <v>57</v>
      </c>
      <c r="T37" s="106" t="s">
        <v>58</v>
      </c>
      <c r="V37" s="107" t="s">
        <v>59</v>
      </c>
      <c r="W37" s="107" t="s">
        <v>59</v>
      </c>
      <c r="Y37" s="107" t="s">
        <v>59</v>
      </c>
      <c r="Z37" s="107" t="s">
        <v>59</v>
      </c>
      <c r="AA37" s="107" t="s">
        <v>59</v>
      </c>
      <c r="AE37" s="116"/>
      <c r="AF37" s="154" t="s">
        <v>82</v>
      </c>
      <c r="AG37" s="160">
        <f>COUNT(E3:E34)-COUNT(AG3:AG34)</f>
        <v>32</v>
      </c>
      <c r="AH37" s="117"/>
      <c r="AI37" s="117"/>
      <c r="AJ37" s="117"/>
      <c r="AK37" s="117"/>
      <c r="AL37" s="117"/>
      <c r="AM37" s="117"/>
      <c r="AN37" s="161">
        <f>IFERROR(AN36/SUM(AM3:AM33),"")</f>
        <v>1</v>
      </c>
      <c r="AO37" s="159" t="s">
        <v>83</v>
      </c>
      <c r="AP37" s="117"/>
    </row>
    <row r="38" spans="1:42" ht="13.5" thickBot="1" x14ac:dyDescent="0.25">
      <c r="K38" s="94" t="s">
        <v>60</v>
      </c>
      <c r="L38" s="105">
        <f>MIN(L3:L34)</f>
        <v>91.231499999999997</v>
      </c>
      <c r="M38" s="105">
        <f>MIN(M3:M34)</f>
        <v>21.4</v>
      </c>
      <c r="V38" s="108" t="s">
        <v>20</v>
      </c>
      <c r="W38" s="108" t="s">
        <v>61</v>
      </c>
      <c r="Y38" s="108" t="s">
        <v>62</v>
      </c>
      <c r="Z38" s="108" t="s">
        <v>24</v>
      </c>
      <c r="AA38" s="108" t="s">
        <v>63</v>
      </c>
      <c r="AE38" s="116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</row>
    <row r="39" spans="1:42" ht="13.5" thickBot="1" x14ac:dyDescent="0.25">
      <c r="L39" s="109" t="s">
        <v>64</v>
      </c>
      <c r="M39" s="108" t="s">
        <v>65</v>
      </c>
      <c r="AE39" s="116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</row>
    <row r="40" spans="1:42" ht="13.5" thickBot="1" x14ac:dyDescent="0.25">
      <c r="AE40" s="116"/>
      <c r="AF40" s="154" t="s">
        <v>84</v>
      </c>
      <c r="AG40" s="155">
        <v>1</v>
      </c>
      <c r="AH40" s="117" t="s">
        <v>20</v>
      </c>
      <c r="AI40" s="117"/>
      <c r="AJ40" s="117"/>
      <c r="AK40" s="117"/>
      <c r="AL40" s="117"/>
      <c r="AM40" s="117"/>
      <c r="AN40" s="117"/>
      <c r="AO40" s="117"/>
      <c r="AP40" s="117"/>
    </row>
    <row r="41" spans="1:42" ht="13.5" thickBot="1" x14ac:dyDescent="0.25">
      <c r="AE41" s="116"/>
      <c r="AF41" s="154" t="s">
        <v>85</v>
      </c>
      <c r="AG41" s="162">
        <v>0.01</v>
      </c>
      <c r="AH41" s="117"/>
      <c r="AI41" s="117"/>
      <c r="AJ41" s="117"/>
      <c r="AK41" s="117"/>
      <c r="AL41" s="117"/>
      <c r="AM41" s="117"/>
      <c r="AN41" s="117"/>
      <c r="AO41" s="117"/>
      <c r="AP41" s="117"/>
    </row>
    <row r="42" spans="1:42" x14ac:dyDescent="0.2">
      <c r="AE42" s="116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</row>
    <row r="43" spans="1:42" x14ac:dyDescent="0.2">
      <c r="K43" s="110" t="s">
        <v>66</v>
      </c>
      <c r="L43" s="111">
        <v>0.1</v>
      </c>
      <c r="M43" s="110"/>
      <c r="AE43" s="116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</row>
    <row r="44" spans="1:42" x14ac:dyDescent="0.2">
      <c r="K44" s="112" t="s">
        <v>67</v>
      </c>
      <c r="L44" s="113">
        <f>L37*(1+$L$43)</f>
        <v>370.93647249999992</v>
      </c>
      <c r="M44" s="113">
        <f>M37*(1+$L$43)</f>
        <v>29.947499999999994</v>
      </c>
    </row>
    <row r="45" spans="1:42" x14ac:dyDescent="0.2">
      <c r="K45" s="112" t="s">
        <v>68</v>
      </c>
      <c r="L45" s="113">
        <f>L37*(1-$L$43)</f>
        <v>303.49347749999993</v>
      </c>
      <c r="M45" s="113">
        <f>M37*(1-$L$43)</f>
        <v>24.502499999999994</v>
      </c>
    </row>
    <row r="47" spans="1:42" x14ac:dyDescent="0.2">
      <c r="A47" s="94" t="s">
        <v>69</v>
      </c>
      <c r="B47" s="114" t="s">
        <v>70</v>
      </c>
    </row>
    <row r="48" spans="1:42" x14ac:dyDescent="0.2">
      <c r="A48" s="94" t="s">
        <v>71</v>
      </c>
      <c r="B48" s="115">
        <v>40583</v>
      </c>
    </row>
  </sheetData>
  <phoneticPr fontId="13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3" bestFit="1" customWidth="1"/>
    <col min="2" max="2" width="11.85546875" style="33" bestFit="1" customWidth="1"/>
    <col min="3" max="5" width="8.7109375" style="33" customWidth="1"/>
    <col min="6" max="6" width="13.7109375" style="33" bestFit="1" customWidth="1"/>
    <col min="7" max="7" width="11.7109375" style="33" customWidth="1"/>
    <col min="8" max="8" width="13.7109375" style="33" bestFit="1" customWidth="1"/>
    <col min="9" max="9" width="11.7109375" style="33" customWidth="1"/>
    <col min="10" max="10" width="16.42578125" style="33" customWidth="1"/>
    <col min="11" max="11" width="14.5703125" style="33" customWidth="1"/>
    <col min="12" max="12" width="11.7109375" style="33" customWidth="1"/>
    <col min="13" max="13" width="13.7109375" style="33" bestFit="1" customWidth="1"/>
    <col min="14" max="14" width="11.7109375" style="33" customWidth="1"/>
    <col min="15" max="15" width="15.28515625" style="33" bestFit="1" customWidth="1"/>
    <col min="16" max="16" width="7" style="33" customWidth="1"/>
    <col min="17" max="17" width="4.7109375" style="33" customWidth="1"/>
    <col min="18" max="18" width="11.42578125" style="33"/>
    <col min="19" max="19" width="11.85546875" style="33" bestFit="1" customWidth="1"/>
    <col min="20" max="20" width="11.42578125" style="33"/>
    <col min="21" max="21" width="4" style="33" customWidth="1"/>
    <col min="22" max="22" width="11.85546875" style="33" bestFit="1" customWidth="1"/>
    <col min="23" max="23" width="14.140625" style="33" bestFit="1" customWidth="1"/>
    <col min="24" max="24" width="3" style="33" customWidth="1"/>
    <col min="25" max="30" width="11.42578125" style="33"/>
    <col min="31" max="31" width="11.42578125" style="163"/>
    <col min="32" max="32" width="25.7109375" style="119" bestFit="1" customWidth="1"/>
    <col min="33" max="33" width="9.28515625" style="119" customWidth="1"/>
    <col min="34" max="35" width="14" style="119" customWidth="1"/>
    <col min="36" max="36" width="14.28515625" style="119" bestFit="1" customWidth="1"/>
    <col min="37" max="37" width="6.5703125" style="119" bestFit="1" customWidth="1"/>
    <col min="38" max="41" width="13.140625" style="119" customWidth="1"/>
    <col min="42" max="55" width="11.42578125" style="119"/>
    <col min="56" max="16384" width="11.42578125" style="33"/>
  </cols>
  <sheetData>
    <row r="1" spans="1:42" ht="13.5" thickBot="1" x14ac:dyDescent="0.25">
      <c r="AE1" s="116"/>
      <c r="AF1" s="117"/>
      <c r="AG1" s="117"/>
      <c r="AH1" s="117"/>
      <c r="AI1" s="117"/>
      <c r="AJ1" s="118" t="s">
        <v>72</v>
      </c>
      <c r="AK1" s="117"/>
      <c r="AL1" s="117"/>
      <c r="AM1" s="117"/>
      <c r="AN1" s="117"/>
      <c r="AO1" s="117"/>
      <c r="AP1" s="117"/>
    </row>
    <row r="2" spans="1:42" ht="51.75" thickBot="1" x14ac:dyDescent="0.25">
      <c r="A2" s="34" t="s">
        <v>30</v>
      </c>
      <c r="B2" s="35" t="s">
        <v>31</v>
      </c>
      <c r="C2" s="35" t="s">
        <v>32</v>
      </c>
      <c r="D2" s="35" t="s">
        <v>33</v>
      </c>
      <c r="E2" s="35" t="s">
        <v>3</v>
      </c>
      <c r="F2" s="36" t="s">
        <v>38</v>
      </c>
      <c r="G2" s="36" t="s">
        <v>34</v>
      </c>
      <c r="H2" s="36" t="s">
        <v>39</v>
      </c>
      <c r="I2" s="36" t="s">
        <v>35</v>
      </c>
      <c r="J2" s="36" t="s">
        <v>36</v>
      </c>
      <c r="K2" s="36" t="s">
        <v>37</v>
      </c>
      <c r="L2" s="36" t="s">
        <v>40</v>
      </c>
      <c r="M2" s="36" t="s">
        <v>41</v>
      </c>
      <c r="N2" s="37" t="s">
        <v>42</v>
      </c>
      <c r="O2" s="38" t="s">
        <v>43</v>
      </c>
      <c r="Q2" s="39" t="s">
        <v>44</v>
      </c>
      <c r="R2" s="40" t="s">
        <v>45</v>
      </c>
      <c r="S2" s="41" t="s">
        <v>46</v>
      </c>
      <c r="T2" s="42" t="s">
        <v>47</v>
      </c>
      <c r="V2" s="42" t="s">
        <v>48</v>
      </c>
      <c r="W2" s="43" t="s">
        <v>49</v>
      </c>
      <c r="Y2" s="44" t="s">
        <v>50</v>
      </c>
      <c r="Z2" s="45" t="s">
        <v>51</v>
      </c>
      <c r="AA2" s="46" t="s">
        <v>52</v>
      </c>
      <c r="AE2" s="116"/>
      <c r="AF2" s="120" t="s">
        <v>73</v>
      </c>
      <c r="AG2" s="121" t="s">
        <v>3</v>
      </c>
      <c r="AH2" s="122" t="s">
        <v>74</v>
      </c>
      <c r="AI2" s="123" t="s">
        <v>75</v>
      </c>
      <c r="AJ2" s="124" t="s">
        <v>76</v>
      </c>
      <c r="AK2" s="117"/>
      <c r="AL2" s="125" t="s">
        <v>77</v>
      </c>
      <c r="AM2" s="126" t="s">
        <v>78</v>
      </c>
      <c r="AN2" s="127" t="s">
        <v>79</v>
      </c>
      <c r="AO2" s="127" t="s">
        <v>80</v>
      </c>
      <c r="AP2" s="117"/>
    </row>
    <row r="3" spans="1:42" x14ac:dyDescent="0.2">
      <c r="A3" s="47">
        <v>231</v>
      </c>
      <c r="B3" s="48">
        <v>0.375</v>
      </c>
      <c r="C3" s="49">
        <v>2013</v>
      </c>
      <c r="D3" s="49">
        <v>3</v>
      </c>
      <c r="E3" s="49">
        <v>1</v>
      </c>
      <c r="F3" s="50">
        <v>523051</v>
      </c>
      <c r="G3" s="49">
        <v>0</v>
      </c>
      <c r="H3" s="50">
        <v>352530</v>
      </c>
      <c r="I3" s="49">
        <v>0</v>
      </c>
      <c r="J3" s="49">
        <v>6</v>
      </c>
      <c r="K3" s="49">
        <v>0</v>
      </c>
      <c r="L3" s="50">
        <v>421.79689999999999</v>
      </c>
      <c r="M3" s="50">
        <v>25.3</v>
      </c>
      <c r="N3" s="51">
        <v>0</v>
      </c>
      <c r="O3" s="52">
        <v>9287</v>
      </c>
      <c r="P3" s="53">
        <f>F4-F3</f>
        <v>9287</v>
      </c>
      <c r="Q3" s="33">
        <v>1</v>
      </c>
      <c r="R3" s="54" t="e">
        <f>S3/4.1868</f>
        <v>#REF!</v>
      </c>
      <c r="S3" s="68" t="e">
        <f>#REF!*1000000</f>
        <v>#REF!</v>
      </c>
      <c r="T3" s="55" t="e">
        <f>R3*0.11237</f>
        <v>#REF!</v>
      </c>
      <c r="U3" s="56"/>
      <c r="V3" s="55">
        <f>O3</f>
        <v>9287</v>
      </c>
      <c r="W3" s="57">
        <f>V3*35.31467</f>
        <v>327967.34029000002</v>
      </c>
      <c r="X3" s="56"/>
      <c r="Y3" s="58" t="e">
        <f>V3*R3/1000000</f>
        <v>#REF!</v>
      </c>
      <c r="Z3" s="59" t="e">
        <f>S3*V3/1000000</f>
        <v>#REF!</v>
      </c>
      <c r="AA3" s="60" t="e">
        <f>W3*T3/1000000</f>
        <v>#REF!</v>
      </c>
      <c r="AE3" s="116" t="str">
        <f>RIGHT(F3,6)</f>
        <v>523051</v>
      </c>
      <c r="AF3" s="128"/>
      <c r="AG3" s="129"/>
      <c r="AH3" s="130"/>
      <c r="AI3" s="131">
        <f t="shared" ref="AI3:AI34" si="0">IFERROR(AE3*1,0)</f>
        <v>523051</v>
      </c>
      <c r="AJ3" s="132">
        <f>(AI3-AH3)</f>
        <v>523051</v>
      </c>
      <c r="AK3" s="117"/>
      <c r="AL3" s="133">
        <f>AH4-AH3</f>
        <v>0</v>
      </c>
      <c r="AM3" s="134">
        <f>AI4-AI3</f>
        <v>9287</v>
      </c>
      <c r="AN3" s="135">
        <f>(AM3-AL3)</f>
        <v>9287</v>
      </c>
      <c r="AO3" s="136">
        <f t="shared" ref="AO3:AO33" si="1">IFERROR(AN3/AM3,"")</f>
        <v>1</v>
      </c>
      <c r="AP3" s="117"/>
    </row>
    <row r="4" spans="1:42" x14ac:dyDescent="0.2">
      <c r="A4" s="61">
        <v>231</v>
      </c>
      <c r="B4" s="62">
        <v>0.375</v>
      </c>
      <c r="C4" s="63">
        <v>2013</v>
      </c>
      <c r="D4" s="63">
        <v>3</v>
      </c>
      <c r="E4" s="63">
        <v>2</v>
      </c>
      <c r="F4" s="64">
        <v>532338</v>
      </c>
      <c r="G4" s="63">
        <v>0</v>
      </c>
      <c r="H4" s="64">
        <v>545199</v>
      </c>
      <c r="I4" s="63">
        <v>0</v>
      </c>
      <c r="J4" s="63">
        <v>2</v>
      </c>
      <c r="K4" s="63">
        <v>0</v>
      </c>
      <c r="L4" s="64">
        <v>312.64600000000002</v>
      </c>
      <c r="M4" s="64">
        <v>24.6</v>
      </c>
      <c r="N4" s="65">
        <v>0</v>
      </c>
      <c r="O4" s="66">
        <v>7969</v>
      </c>
      <c r="P4" s="53">
        <f t="shared" ref="P4:P33" si="2">F5-F4</f>
        <v>7969</v>
      </c>
      <c r="Q4" s="33">
        <v>2</v>
      </c>
      <c r="R4" s="67" t="e">
        <f t="shared" ref="R4:R33" si="3">S4/4.1868</f>
        <v>#REF!</v>
      </c>
      <c r="S4" s="68" t="e">
        <f>#REF!*1000000</f>
        <v>#REF!</v>
      </c>
      <c r="T4" s="69" t="e">
        <f>R4*0.11237</f>
        <v>#REF!</v>
      </c>
      <c r="U4" s="56"/>
      <c r="V4" s="69">
        <f t="shared" ref="V4:V33" si="4">O4</f>
        <v>7969</v>
      </c>
      <c r="W4" s="70">
        <f>V4*35.31467</f>
        <v>281422.60522999999</v>
      </c>
      <c r="X4" s="56"/>
      <c r="Y4" s="71" t="e">
        <f>V4*R4/1000000</f>
        <v>#REF!</v>
      </c>
      <c r="Z4" s="68" t="e">
        <f>S4*V4/1000000</f>
        <v>#REF!</v>
      </c>
      <c r="AA4" s="69" t="e">
        <f>W4*T4/1000000</f>
        <v>#REF!</v>
      </c>
      <c r="AE4" s="116" t="str">
        <f t="shared" ref="AE4:AE34" si="5">RIGHT(F4,6)</f>
        <v>532338</v>
      </c>
      <c r="AF4" s="137"/>
      <c r="AG4" s="138"/>
      <c r="AH4" s="139"/>
      <c r="AI4" s="140">
        <f t="shared" si="0"/>
        <v>532338</v>
      </c>
      <c r="AJ4" s="141">
        <f t="shared" ref="AJ4:AJ34" si="6">(AI4-AH4)</f>
        <v>532338</v>
      </c>
      <c r="AK4" s="117"/>
      <c r="AL4" s="133">
        <f t="shared" ref="AL4:AM33" si="7">AH5-AH4</f>
        <v>0</v>
      </c>
      <c r="AM4" s="142">
        <f t="shared" si="7"/>
        <v>7969</v>
      </c>
      <c r="AN4" s="143">
        <f t="shared" ref="AN4:AN33" si="8">(AM4-AL4)</f>
        <v>7969</v>
      </c>
      <c r="AO4" s="144">
        <f t="shared" si="1"/>
        <v>1</v>
      </c>
      <c r="AP4" s="117"/>
    </row>
    <row r="5" spans="1:42" x14ac:dyDescent="0.2">
      <c r="A5" s="61">
        <v>231</v>
      </c>
      <c r="B5" s="62">
        <v>0.375</v>
      </c>
      <c r="C5" s="63">
        <v>2013</v>
      </c>
      <c r="D5" s="63">
        <v>3</v>
      </c>
      <c r="E5" s="63">
        <v>3</v>
      </c>
      <c r="F5" s="64">
        <v>540307</v>
      </c>
      <c r="G5" s="63">
        <v>0</v>
      </c>
      <c r="H5" s="64">
        <v>545553</v>
      </c>
      <c r="I5" s="63">
        <v>0</v>
      </c>
      <c r="J5" s="63">
        <v>2</v>
      </c>
      <c r="K5" s="63">
        <v>0</v>
      </c>
      <c r="L5" s="64">
        <v>312.27</v>
      </c>
      <c r="M5" s="64">
        <v>24.2</v>
      </c>
      <c r="N5" s="65">
        <v>0</v>
      </c>
      <c r="O5" s="66">
        <v>5686</v>
      </c>
      <c r="P5" s="53">
        <f t="shared" si="2"/>
        <v>5686</v>
      </c>
      <c r="Q5" s="33">
        <v>3</v>
      </c>
      <c r="R5" s="67" t="e">
        <f t="shared" si="3"/>
        <v>#REF!</v>
      </c>
      <c r="S5" s="68" t="e">
        <f>#REF!*1000000</f>
        <v>#REF!</v>
      </c>
      <c r="T5" s="69" t="e">
        <f t="shared" ref="T5:T33" si="9">R5*0.11237</f>
        <v>#REF!</v>
      </c>
      <c r="U5" s="56"/>
      <c r="V5" s="69">
        <f t="shared" si="4"/>
        <v>5686</v>
      </c>
      <c r="W5" s="70">
        <f t="shared" ref="W5:W33" si="10">V5*35.31467</f>
        <v>200799.21361999999</v>
      </c>
      <c r="X5" s="56"/>
      <c r="Y5" s="71" t="e">
        <f t="shared" ref="Y5:Y33" si="11">V5*R5/1000000</f>
        <v>#REF!</v>
      </c>
      <c r="Z5" s="68" t="e">
        <f t="shared" ref="Z5:Z33" si="12">S5*V5/1000000</f>
        <v>#REF!</v>
      </c>
      <c r="AA5" s="69" t="e">
        <f t="shared" ref="AA5:AA33" si="13">W5*T5/1000000</f>
        <v>#REF!</v>
      </c>
      <c r="AE5" s="116" t="str">
        <f t="shared" si="5"/>
        <v>540307</v>
      </c>
      <c r="AF5" s="137"/>
      <c r="AG5" s="138"/>
      <c r="AH5" s="139"/>
      <c r="AI5" s="140">
        <f t="shared" si="0"/>
        <v>540307</v>
      </c>
      <c r="AJ5" s="141">
        <f t="shared" si="6"/>
        <v>540307</v>
      </c>
      <c r="AK5" s="117"/>
      <c r="AL5" s="133">
        <f t="shared" si="7"/>
        <v>0</v>
      </c>
      <c r="AM5" s="142">
        <f t="shared" si="7"/>
        <v>5686</v>
      </c>
      <c r="AN5" s="143">
        <f t="shared" si="8"/>
        <v>5686</v>
      </c>
      <c r="AO5" s="144">
        <f t="shared" si="1"/>
        <v>1</v>
      </c>
      <c r="AP5" s="117"/>
    </row>
    <row r="6" spans="1:42" x14ac:dyDescent="0.2">
      <c r="A6" s="61">
        <v>231</v>
      </c>
      <c r="B6" s="62">
        <v>0.375</v>
      </c>
      <c r="C6" s="63">
        <v>2013</v>
      </c>
      <c r="D6" s="63">
        <v>3</v>
      </c>
      <c r="E6" s="63">
        <v>4</v>
      </c>
      <c r="F6" s="64">
        <v>545993</v>
      </c>
      <c r="G6" s="63">
        <v>0</v>
      </c>
      <c r="H6" s="64">
        <v>545803</v>
      </c>
      <c r="I6" s="63">
        <v>0</v>
      </c>
      <c r="J6" s="63">
        <v>2</v>
      </c>
      <c r="K6" s="63">
        <v>0</v>
      </c>
      <c r="L6" s="64">
        <v>313.29000000000002</v>
      </c>
      <c r="M6" s="64">
        <v>22.8</v>
      </c>
      <c r="N6" s="65">
        <v>0</v>
      </c>
      <c r="O6" s="66">
        <v>9682</v>
      </c>
      <c r="P6" s="53">
        <f t="shared" si="2"/>
        <v>9682</v>
      </c>
      <c r="Q6" s="33">
        <v>4</v>
      </c>
      <c r="R6" s="67" t="e">
        <f t="shared" si="3"/>
        <v>#REF!</v>
      </c>
      <c r="S6" s="68" t="e">
        <f>#REF!*1000000</f>
        <v>#REF!</v>
      </c>
      <c r="T6" s="69" t="e">
        <f t="shared" si="9"/>
        <v>#REF!</v>
      </c>
      <c r="U6" s="56"/>
      <c r="V6" s="69">
        <f t="shared" si="4"/>
        <v>9682</v>
      </c>
      <c r="W6" s="70">
        <f t="shared" si="10"/>
        <v>341916.63494000002</v>
      </c>
      <c r="X6" s="56"/>
      <c r="Y6" s="71" t="e">
        <f t="shared" si="11"/>
        <v>#REF!</v>
      </c>
      <c r="Z6" s="68" t="e">
        <f t="shared" si="12"/>
        <v>#REF!</v>
      </c>
      <c r="AA6" s="69" t="e">
        <f t="shared" si="13"/>
        <v>#REF!</v>
      </c>
      <c r="AE6" s="116" t="str">
        <f t="shared" si="5"/>
        <v>545993</v>
      </c>
      <c r="AF6" s="137"/>
      <c r="AG6" s="138"/>
      <c r="AH6" s="139"/>
      <c r="AI6" s="140">
        <f t="shared" si="0"/>
        <v>545993</v>
      </c>
      <c r="AJ6" s="141">
        <f t="shared" si="6"/>
        <v>545993</v>
      </c>
      <c r="AK6" s="117"/>
      <c r="AL6" s="133">
        <f t="shared" si="7"/>
        <v>0</v>
      </c>
      <c r="AM6" s="142">
        <f t="shared" si="7"/>
        <v>9682</v>
      </c>
      <c r="AN6" s="143">
        <f t="shared" si="8"/>
        <v>9682</v>
      </c>
      <c r="AO6" s="144">
        <f t="shared" si="1"/>
        <v>1</v>
      </c>
      <c r="AP6" s="117"/>
    </row>
    <row r="7" spans="1:42" x14ac:dyDescent="0.2">
      <c r="A7" s="61">
        <v>231</v>
      </c>
      <c r="B7" s="62">
        <v>0.375</v>
      </c>
      <c r="C7" s="63">
        <v>2013</v>
      </c>
      <c r="D7" s="63">
        <v>3</v>
      </c>
      <c r="E7" s="63">
        <v>5</v>
      </c>
      <c r="F7" s="64">
        <v>555675</v>
      </c>
      <c r="G7" s="63">
        <v>0</v>
      </c>
      <c r="H7" s="64">
        <v>546236</v>
      </c>
      <c r="I7" s="63">
        <v>0</v>
      </c>
      <c r="J7" s="63">
        <v>2</v>
      </c>
      <c r="K7" s="63">
        <v>0</v>
      </c>
      <c r="L7" s="64">
        <v>311.8476</v>
      </c>
      <c r="M7" s="64">
        <v>25</v>
      </c>
      <c r="N7" s="65">
        <v>0</v>
      </c>
      <c r="O7" s="66">
        <v>7898</v>
      </c>
      <c r="P7" s="53">
        <f t="shared" si="2"/>
        <v>7898</v>
      </c>
      <c r="Q7" s="33">
        <v>5</v>
      </c>
      <c r="R7" s="67" t="e">
        <f t="shared" si="3"/>
        <v>#REF!</v>
      </c>
      <c r="S7" s="68" t="e">
        <f>#REF!*1000000</f>
        <v>#REF!</v>
      </c>
      <c r="T7" s="69" t="e">
        <f t="shared" si="9"/>
        <v>#REF!</v>
      </c>
      <c r="U7" s="56"/>
      <c r="V7" s="69">
        <f t="shared" si="4"/>
        <v>7898</v>
      </c>
      <c r="W7" s="70">
        <f t="shared" si="10"/>
        <v>278915.26366</v>
      </c>
      <c r="X7" s="56"/>
      <c r="Y7" s="71" t="e">
        <f t="shared" si="11"/>
        <v>#REF!</v>
      </c>
      <c r="Z7" s="68" t="e">
        <f t="shared" si="12"/>
        <v>#REF!</v>
      </c>
      <c r="AA7" s="69" t="e">
        <f t="shared" si="13"/>
        <v>#REF!</v>
      </c>
      <c r="AE7" s="116" t="str">
        <f t="shared" si="5"/>
        <v>555675</v>
      </c>
      <c r="AF7" s="137"/>
      <c r="AG7" s="138"/>
      <c r="AH7" s="139"/>
      <c r="AI7" s="140">
        <f t="shared" si="0"/>
        <v>555675</v>
      </c>
      <c r="AJ7" s="141">
        <f t="shared" si="6"/>
        <v>555675</v>
      </c>
      <c r="AK7" s="117"/>
      <c r="AL7" s="133">
        <f t="shared" si="7"/>
        <v>0</v>
      </c>
      <c r="AM7" s="142">
        <f t="shared" si="7"/>
        <v>7898</v>
      </c>
      <c r="AN7" s="143">
        <f t="shared" si="8"/>
        <v>7898</v>
      </c>
      <c r="AO7" s="144">
        <f t="shared" si="1"/>
        <v>1</v>
      </c>
      <c r="AP7" s="117"/>
    </row>
    <row r="8" spans="1:42" x14ac:dyDescent="0.2">
      <c r="A8" s="61">
        <v>231</v>
      </c>
      <c r="B8" s="62">
        <v>0.375</v>
      </c>
      <c r="C8" s="63">
        <v>2013</v>
      </c>
      <c r="D8" s="63">
        <v>3</v>
      </c>
      <c r="E8" s="63">
        <v>6</v>
      </c>
      <c r="F8" s="64">
        <v>563573</v>
      </c>
      <c r="G8" s="63">
        <v>0</v>
      </c>
      <c r="H8" s="64">
        <v>546590</v>
      </c>
      <c r="I8" s="63">
        <v>0</v>
      </c>
      <c r="J8" s="63">
        <v>2</v>
      </c>
      <c r="K8" s="63">
        <v>0</v>
      </c>
      <c r="L8" s="64">
        <v>312.32670000000002</v>
      </c>
      <c r="M8" s="64">
        <v>26.6</v>
      </c>
      <c r="N8" s="65">
        <v>0</v>
      </c>
      <c r="O8" s="66">
        <v>8819</v>
      </c>
      <c r="P8" s="53">
        <f t="shared" si="2"/>
        <v>8819</v>
      </c>
      <c r="Q8" s="33">
        <v>6</v>
      </c>
      <c r="R8" s="67" t="e">
        <f t="shared" si="3"/>
        <v>#REF!</v>
      </c>
      <c r="S8" s="68" t="e">
        <f>#REF!*1000000</f>
        <v>#REF!</v>
      </c>
      <c r="T8" s="69" t="e">
        <f t="shared" si="9"/>
        <v>#REF!</v>
      </c>
      <c r="U8" s="56"/>
      <c r="V8" s="69">
        <f t="shared" si="4"/>
        <v>8819</v>
      </c>
      <c r="W8" s="70">
        <f t="shared" si="10"/>
        <v>311440.07472999999</v>
      </c>
      <c r="X8" s="56"/>
      <c r="Y8" s="71" t="e">
        <f t="shared" si="11"/>
        <v>#REF!</v>
      </c>
      <c r="Z8" s="68" t="e">
        <f t="shared" si="12"/>
        <v>#REF!</v>
      </c>
      <c r="AA8" s="69" t="e">
        <f t="shared" si="13"/>
        <v>#REF!</v>
      </c>
      <c r="AE8" s="116" t="str">
        <f t="shared" si="5"/>
        <v>563573</v>
      </c>
      <c r="AF8" s="137"/>
      <c r="AG8" s="138"/>
      <c r="AH8" s="139"/>
      <c r="AI8" s="140">
        <f t="shared" si="0"/>
        <v>563573</v>
      </c>
      <c r="AJ8" s="141">
        <f t="shared" si="6"/>
        <v>563573</v>
      </c>
      <c r="AK8" s="117"/>
      <c r="AL8" s="133">
        <f t="shared" si="7"/>
        <v>0</v>
      </c>
      <c r="AM8" s="142">
        <f t="shared" si="7"/>
        <v>8819</v>
      </c>
      <c r="AN8" s="143">
        <f t="shared" si="8"/>
        <v>8819</v>
      </c>
      <c r="AO8" s="144">
        <f t="shared" si="1"/>
        <v>1</v>
      </c>
      <c r="AP8" s="117"/>
    </row>
    <row r="9" spans="1:42" x14ac:dyDescent="0.2">
      <c r="A9" s="61">
        <v>231</v>
      </c>
      <c r="B9" s="62">
        <v>0.375</v>
      </c>
      <c r="C9" s="63">
        <v>2013</v>
      </c>
      <c r="D9" s="63">
        <v>3</v>
      </c>
      <c r="E9" s="63">
        <v>7</v>
      </c>
      <c r="F9" s="64">
        <v>572392</v>
      </c>
      <c r="G9" s="63">
        <v>0</v>
      </c>
      <c r="H9" s="64">
        <v>546982</v>
      </c>
      <c r="I9" s="63">
        <v>0</v>
      </c>
      <c r="J9" s="63">
        <v>2</v>
      </c>
      <c r="K9" s="63">
        <v>0</v>
      </c>
      <c r="L9" s="64">
        <v>313.28410000000002</v>
      </c>
      <c r="M9" s="64">
        <v>25.6</v>
      </c>
      <c r="N9" s="65">
        <v>0</v>
      </c>
      <c r="O9" s="66">
        <v>8798</v>
      </c>
      <c r="P9" s="53">
        <f t="shared" si="2"/>
        <v>8798</v>
      </c>
      <c r="Q9" s="33">
        <v>7</v>
      </c>
      <c r="R9" s="67" t="e">
        <f t="shared" si="3"/>
        <v>#REF!</v>
      </c>
      <c r="S9" s="68" t="e">
        <f>#REF!*1000000</f>
        <v>#REF!</v>
      </c>
      <c r="T9" s="69" t="e">
        <f t="shared" si="9"/>
        <v>#REF!</v>
      </c>
      <c r="U9" s="56"/>
      <c r="V9" s="69">
        <f t="shared" si="4"/>
        <v>8798</v>
      </c>
      <c r="W9" s="70">
        <f t="shared" si="10"/>
        <v>310698.46665999998</v>
      </c>
      <c r="X9" s="56"/>
      <c r="Y9" s="71" t="e">
        <f t="shared" si="11"/>
        <v>#REF!</v>
      </c>
      <c r="Z9" s="68" t="e">
        <f t="shared" si="12"/>
        <v>#REF!</v>
      </c>
      <c r="AA9" s="69" t="e">
        <f t="shared" si="13"/>
        <v>#REF!</v>
      </c>
      <c r="AE9" s="116" t="str">
        <f t="shared" si="5"/>
        <v>572392</v>
      </c>
      <c r="AF9" s="137"/>
      <c r="AG9" s="138"/>
      <c r="AH9" s="139"/>
      <c r="AI9" s="140">
        <f t="shared" si="0"/>
        <v>572392</v>
      </c>
      <c r="AJ9" s="141">
        <f t="shared" si="6"/>
        <v>572392</v>
      </c>
      <c r="AK9" s="117"/>
      <c r="AL9" s="133">
        <f t="shared" si="7"/>
        <v>0</v>
      </c>
      <c r="AM9" s="142">
        <f t="shared" si="7"/>
        <v>8798</v>
      </c>
      <c r="AN9" s="143">
        <f t="shared" si="8"/>
        <v>8798</v>
      </c>
      <c r="AO9" s="144">
        <f t="shared" si="1"/>
        <v>1</v>
      </c>
      <c r="AP9" s="117"/>
    </row>
    <row r="10" spans="1:42" x14ac:dyDescent="0.2">
      <c r="A10" s="61">
        <v>231</v>
      </c>
      <c r="B10" s="62">
        <v>0.375</v>
      </c>
      <c r="C10" s="63">
        <v>2013</v>
      </c>
      <c r="D10" s="63">
        <v>3</v>
      </c>
      <c r="E10" s="63">
        <v>8</v>
      </c>
      <c r="F10" s="64">
        <v>581190</v>
      </c>
      <c r="G10" s="63">
        <v>0</v>
      </c>
      <c r="H10" s="64">
        <v>547376</v>
      </c>
      <c r="I10" s="63">
        <v>0</v>
      </c>
      <c r="J10" s="63">
        <v>2</v>
      </c>
      <c r="K10" s="63">
        <v>0</v>
      </c>
      <c r="L10" s="64">
        <v>312.31909999999999</v>
      </c>
      <c r="M10" s="64">
        <v>26.2</v>
      </c>
      <c r="N10" s="65">
        <v>0</v>
      </c>
      <c r="O10" s="66">
        <v>8042</v>
      </c>
      <c r="P10" s="53">
        <f t="shared" si="2"/>
        <v>8042</v>
      </c>
      <c r="Q10" s="33">
        <v>8</v>
      </c>
      <c r="R10" s="67" t="e">
        <f t="shared" si="3"/>
        <v>#REF!</v>
      </c>
      <c r="S10" s="68" t="e">
        <f>#REF!*1000000</f>
        <v>#REF!</v>
      </c>
      <c r="T10" s="69" t="e">
        <f t="shared" si="9"/>
        <v>#REF!</v>
      </c>
      <c r="U10" s="56"/>
      <c r="V10" s="69">
        <f t="shared" si="4"/>
        <v>8042</v>
      </c>
      <c r="W10" s="70">
        <f t="shared" si="10"/>
        <v>284000.57614000002</v>
      </c>
      <c r="X10" s="56"/>
      <c r="Y10" s="71" t="e">
        <f t="shared" si="11"/>
        <v>#REF!</v>
      </c>
      <c r="Z10" s="68" t="e">
        <f t="shared" si="12"/>
        <v>#REF!</v>
      </c>
      <c r="AA10" s="69" t="e">
        <f t="shared" si="13"/>
        <v>#REF!</v>
      </c>
      <c r="AE10" s="116" t="str">
        <f t="shared" si="5"/>
        <v>581190</v>
      </c>
      <c r="AF10" s="137"/>
      <c r="AG10" s="138"/>
      <c r="AH10" s="139"/>
      <c r="AI10" s="140">
        <f t="shared" si="0"/>
        <v>581190</v>
      </c>
      <c r="AJ10" s="141">
        <f t="shared" si="6"/>
        <v>581190</v>
      </c>
      <c r="AK10" s="117"/>
      <c r="AL10" s="133">
        <f t="shared" si="7"/>
        <v>0</v>
      </c>
      <c r="AM10" s="142">
        <f t="shared" si="7"/>
        <v>8042</v>
      </c>
      <c r="AN10" s="143">
        <f t="shared" si="8"/>
        <v>8042</v>
      </c>
      <c r="AO10" s="144">
        <f t="shared" si="1"/>
        <v>1</v>
      </c>
      <c r="AP10" s="117"/>
    </row>
    <row r="11" spans="1:42" x14ac:dyDescent="0.2">
      <c r="A11" s="61">
        <v>231</v>
      </c>
      <c r="B11" s="62">
        <v>0.375</v>
      </c>
      <c r="C11" s="63">
        <v>2013</v>
      </c>
      <c r="D11" s="63">
        <v>3</v>
      </c>
      <c r="E11" s="63">
        <v>9</v>
      </c>
      <c r="F11" s="64">
        <v>589232</v>
      </c>
      <c r="G11" s="63">
        <v>0</v>
      </c>
      <c r="H11" s="64">
        <v>547736</v>
      </c>
      <c r="I11" s="63">
        <v>0</v>
      </c>
      <c r="J11" s="63">
        <v>2</v>
      </c>
      <c r="K11" s="63">
        <v>0</v>
      </c>
      <c r="L11" s="64">
        <v>312.01080000000002</v>
      </c>
      <c r="M11" s="64">
        <v>26.1</v>
      </c>
      <c r="N11" s="65">
        <v>0</v>
      </c>
      <c r="O11" s="66">
        <v>7577</v>
      </c>
      <c r="P11" s="53">
        <f t="shared" si="2"/>
        <v>7577</v>
      </c>
      <c r="Q11" s="33">
        <v>9</v>
      </c>
      <c r="R11" s="72" t="e">
        <f t="shared" si="3"/>
        <v>#REF!</v>
      </c>
      <c r="S11" s="68" t="e">
        <f>#REF!*1000000</f>
        <v>#REF!</v>
      </c>
      <c r="T11" s="69" t="e">
        <f t="shared" si="9"/>
        <v>#REF!</v>
      </c>
      <c r="V11" s="73">
        <f t="shared" si="4"/>
        <v>7577</v>
      </c>
      <c r="W11" s="74">
        <f t="shared" si="10"/>
        <v>267579.25458999997</v>
      </c>
      <c r="Y11" s="71" t="e">
        <f t="shared" si="11"/>
        <v>#REF!</v>
      </c>
      <c r="Z11" s="68" t="e">
        <f t="shared" si="12"/>
        <v>#REF!</v>
      </c>
      <c r="AA11" s="69" t="e">
        <f t="shared" si="13"/>
        <v>#REF!</v>
      </c>
      <c r="AE11" s="116" t="str">
        <f t="shared" si="5"/>
        <v>589232</v>
      </c>
      <c r="AF11" s="137"/>
      <c r="AG11" s="138"/>
      <c r="AH11" s="139"/>
      <c r="AI11" s="140">
        <f t="shared" si="0"/>
        <v>589232</v>
      </c>
      <c r="AJ11" s="141">
        <f t="shared" si="6"/>
        <v>589232</v>
      </c>
      <c r="AK11" s="117"/>
      <c r="AL11" s="133">
        <f t="shared" si="7"/>
        <v>0</v>
      </c>
      <c r="AM11" s="142">
        <f t="shared" si="7"/>
        <v>7577</v>
      </c>
      <c r="AN11" s="143">
        <f t="shared" si="8"/>
        <v>7577</v>
      </c>
      <c r="AO11" s="144">
        <f t="shared" si="1"/>
        <v>1</v>
      </c>
      <c r="AP11" s="117"/>
    </row>
    <row r="12" spans="1:42" x14ac:dyDescent="0.2">
      <c r="A12" s="61">
        <v>231</v>
      </c>
      <c r="B12" s="62">
        <v>0.375</v>
      </c>
      <c r="C12" s="63">
        <v>2013</v>
      </c>
      <c r="D12" s="63">
        <v>3</v>
      </c>
      <c r="E12" s="63">
        <v>10</v>
      </c>
      <c r="F12" s="64">
        <v>596809</v>
      </c>
      <c r="G12" s="63">
        <v>0</v>
      </c>
      <c r="H12" s="64">
        <v>548078</v>
      </c>
      <c r="I12" s="63">
        <v>0</v>
      </c>
      <c r="J12" s="63">
        <v>2</v>
      </c>
      <c r="K12" s="63">
        <v>0</v>
      </c>
      <c r="L12" s="64">
        <v>311.86930000000001</v>
      </c>
      <c r="M12" s="64">
        <v>27.1</v>
      </c>
      <c r="N12" s="65">
        <v>0</v>
      </c>
      <c r="O12" s="66">
        <v>5712</v>
      </c>
      <c r="P12" s="53">
        <f t="shared" si="2"/>
        <v>5712</v>
      </c>
      <c r="Q12" s="33">
        <v>10</v>
      </c>
      <c r="R12" s="72" t="e">
        <f t="shared" si="3"/>
        <v>#REF!</v>
      </c>
      <c r="S12" s="68" t="e">
        <f>#REF!*1000000</f>
        <v>#REF!</v>
      </c>
      <c r="T12" s="69" t="e">
        <f t="shared" si="9"/>
        <v>#REF!</v>
      </c>
      <c r="V12" s="73">
        <f t="shared" si="4"/>
        <v>5712</v>
      </c>
      <c r="W12" s="74">
        <f t="shared" si="10"/>
        <v>201717.39504</v>
      </c>
      <c r="Y12" s="71" t="e">
        <f t="shared" si="11"/>
        <v>#REF!</v>
      </c>
      <c r="Z12" s="68" t="e">
        <f t="shared" si="12"/>
        <v>#REF!</v>
      </c>
      <c r="AA12" s="69" t="e">
        <f t="shared" si="13"/>
        <v>#REF!</v>
      </c>
      <c r="AE12" s="116" t="str">
        <f t="shared" si="5"/>
        <v>596809</v>
      </c>
      <c r="AF12" s="137"/>
      <c r="AG12" s="138"/>
      <c r="AH12" s="139"/>
      <c r="AI12" s="140">
        <f t="shared" si="0"/>
        <v>596809</v>
      </c>
      <c r="AJ12" s="141">
        <f t="shared" si="6"/>
        <v>596809</v>
      </c>
      <c r="AK12" s="117"/>
      <c r="AL12" s="133">
        <f t="shared" si="7"/>
        <v>0</v>
      </c>
      <c r="AM12" s="142">
        <f t="shared" si="7"/>
        <v>5712</v>
      </c>
      <c r="AN12" s="143">
        <f t="shared" si="8"/>
        <v>5712</v>
      </c>
      <c r="AO12" s="144">
        <f t="shared" si="1"/>
        <v>1</v>
      </c>
      <c r="AP12" s="117"/>
    </row>
    <row r="13" spans="1:42" x14ac:dyDescent="0.2">
      <c r="A13" s="61">
        <v>231</v>
      </c>
      <c r="B13" s="62">
        <v>0.375</v>
      </c>
      <c r="C13" s="63">
        <v>2013</v>
      </c>
      <c r="D13" s="63">
        <v>3</v>
      </c>
      <c r="E13" s="63">
        <v>11</v>
      </c>
      <c r="F13" s="64">
        <v>602521</v>
      </c>
      <c r="G13" s="63">
        <v>0</v>
      </c>
      <c r="H13" s="64">
        <v>548336</v>
      </c>
      <c r="I13" s="63">
        <v>0</v>
      </c>
      <c r="J13" s="63">
        <v>2</v>
      </c>
      <c r="K13" s="63">
        <v>0</v>
      </c>
      <c r="L13" s="64">
        <v>311.80869999999999</v>
      </c>
      <c r="M13" s="64">
        <v>28.6</v>
      </c>
      <c r="N13" s="65">
        <v>0</v>
      </c>
      <c r="O13" s="66">
        <v>7943</v>
      </c>
      <c r="P13" s="53">
        <f t="shared" si="2"/>
        <v>7943</v>
      </c>
      <c r="Q13" s="33">
        <v>11</v>
      </c>
      <c r="R13" s="72" t="e">
        <f t="shared" si="3"/>
        <v>#REF!</v>
      </c>
      <c r="S13" s="68" t="e">
        <f>#REF!*1000000</f>
        <v>#REF!</v>
      </c>
      <c r="T13" s="69" t="e">
        <f t="shared" si="9"/>
        <v>#REF!</v>
      </c>
      <c r="V13" s="73">
        <f t="shared" si="4"/>
        <v>7943</v>
      </c>
      <c r="W13" s="74">
        <f t="shared" si="10"/>
        <v>280504.42381000001</v>
      </c>
      <c r="Y13" s="71" t="e">
        <f t="shared" si="11"/>
        <v>#REF!</v>
      </c>
      <c r="Z13" s="68" t="e">
        <f t="shared" si="12"/>
        <v>#REF!</v>
      </c>
      <c r="AA13" s="69" t="e">
        <f t="shared" si="13"/>
        <v>#REF!</v>
      </c>
      <c r="AE13" s="116" t="str">
        <f t="shared" si="5"/>
        <v>602521</v>
      </c>
      <c r="AF13" s="137"/>
      <c r="AG13" s="138"/>
      <c r="AH13" s="139"/>
      <c r="AI13" s="140">
        <f t="shared" si="0"/>
        <v>602521</v>
      </c>
      <c r="AJ13" s="141">
        <f t="shared" si="6"/>
        <v>602521</v>
      </c>
      <c r="AK13" s="117"/>
      <c r="AL13" s="133">
        <f t="shared" si="7"/>
        <v>0</v>
      </c>
      <c r="AM13" s="142">
        <f t="shared" si="7"/>
        <v>7943</v>
      </c>
      <c r="AN13" s="143">
        <f t="shared" si="8"/>
        <v>7943</v>
      </c>
      <c r="AO13" s="144">
        <f t="shared" si="1"/>
        <v>1</v>
      </c>
      <c r="AP13" s="117"/>
    </row>
    <row r="14" spans="1:42" x14ac:dyDescent="0.2">
      <c r="A14" s="61">
        <v>231</v>
      </c>
      <c r="B14" s="62">
        <v>0.375</v>
      </c>
      <c r="C14" s="63">
        <v>2013</v>
      </c>
      <c r="D14" s="63">
        <v>3</v>
      </c>
      <c r="E14" s="63">
        <v>12</v>
      </c>
      <c r="F14" s="64">
        <v>610464</v>
      </c>
      <c r="G14" s="63">
        <v>0</v>
      </c>
      <c r="H14" s="64">
        <v>548695</v>
      </c>
      <c r="I14" s="63">
        <v>0</v>
      </c>
      <c r="J14" s="63">
        <v>2</v>
      </c>
      <c r="K14" s="63">
        <v>0</v>
      </c>
      <c r="L14" s="64">
        <v>311.12490000000003</v>
      </c>
      <c r="M14" s="64">
        <v>27.6</v>
      </c>
      <c r="N14" s="65">
        <v>0</v>
      </c>
      <c r="O14" s="66">
        <v>8211</v>
      </c>
      <c r="P14" s="53">
        <f t="shared" si="2"/>
        <v>8211</v>
      </c>
      <c r="Q14" s="33">
        <v>12</v>
      </c>
      <c r="R14" s="72" t="e">
        <f t="shared" si="3"/>
        <v>#REF!</v>
      </c>
      <c r="S14" s="68" t="e">
        <f>#REF!*1000000</f>
        <v>#REF!</v>
      </c>
      <c r="T14" s="69" t="e">
        <f t="shared" si="9"/>
        <v>#REF!</v>
      </c>
      <c r="V14" s="73">
        <f t="shared" si="4"/>
        <v>8211</v>
      </c>
      <c r="W14" s="74">
        <f t="shared" si="10"/>
        <v>289968.75536999997</v>
      </c>
      <c r="Y14" s="71" t="e">
        <f t="shared" si="11"/>
        <v>#REF!</v>
      </c>
      <c r="Z14" s="68" t="e">
        <f t="shared" si="12"/>
        <v>#REF!</v>
      </c>
      <c r="AA14" s="69" t="e">
        <f t="shared" si="13"/>
        <v>#REF!</v>
      </c>
      <c r="AE14" s="116" t="str">
        <f t="shared" si="5"/>
        <v>610464</v>
      </c>
      <c r="AF14" s="137"/>
      <c r="AG14" s="138"/>
      <c r="AH14" s="139"/>
      <c r="AI14" s="140">
        <f t="shared" si="0"/>
        <v>610464</v>
      </c>
      <c r="AJ14" s="141">
        <f t="shared" si="6"/>
        <v>610464</v>
      </c>
      <c r="AK14" s="117"/>
      <c r="AL14" s="133">
        <f t="shared" si="7"/>
        <v>0</v>
      </c>
      <c r="AM14" s="142">
        <f t="shared" si="7"/>
        <v>8211</v>
      </c>
      <c r="AN14" s="143">
        <f t="shared" si="8"/>
        <v>8211</v>
      </c>
      <c r="AO14" s="144">
        <f t="shared" si="1"/>
        <v>1</v>
      </c>
      <c r="AP14" s="117"/>
    </row>
    <row r="15" spans="1:42" x14ac:dyDescent="0.2">
      <c r="A15" s="61">
        <v>231</v>
      </c>
      <c r="B15" s="62">
        <v>0.375</v>
      </c>
      <c r="C15" s="63">
        <v>2013</v>
      </c>
      <c r="D15" s="63">
        <v>3</v>
      </c>
      <c r="E15" s="63">
        <v>13</v>
      </c>
      <c r="F15" s="64">
        <v>618675</v>
      </c>
      <c r="G15" s="63">
        <v>0</v>
      </c>
      <c r="H15" s="64">
        <v>549061</v>
      </c>
      <c r="I15" s="63">
        <v>0</v>
      </c>
      <c r="J15" s="63">
        <v>2</v>
      </c>
      <c r="K15" s="63">
        <v>0</v>
      </c>
      <c r="L15" s="64">
        <v>312.3657</v>
      </c>
      <c r="M15" s="64">
        <v>25.4</v>
      </c>
      <c r="N15" s="65">
        <v>0</v>
      </c>
      <c r="O15" s="66">
        <v>6905</v>
      </c>
      <c r="P15" s="53">
        <f t="shared" si="2"/>
        <v>6905</v>
      </c>
      <c r="Q15" s="33">
        <v>13</v>
      </c>
      <c r="R15" s="72" t="e">
        <f t="shared" si="3"/>
        <v>#REF!</v>
      </c>
      <c r="S15" s="68" t="e">
        <f>#REF!*1000000</f>
        <v>#REF!</v>
      </c>
      <c r="T15" s="69" t="e">
        <f t="shared" si="9"/>
        <v>#REF!</v>
      </c>
      <c r="V15" s="73">
        <f t="shared" si="4"/>
        <v>6905</v>
      </c>
      <c r="W15" s="74">
        <f t="shared" si="10"/>
        <v>243847.79634999999</v>
      </c>
      <c r="Y15" s="71" t="e">
        <f t="shared" si="11"/>
        <v>#REF!</v>
      </c>
      <c r="Z15" s="68" t="e">
        <f t="shared" si="12"/>
        <v>#REF!</v>
      </c>
      <c r="AA15" s="69" t="e">
        <f t="shared" si="13"/>
        <v>#REF!</v>
      </c>
      <c r="AE15" s="116" t="str">
        <f t="shared" si="5"/>
        <v>618675</v>
      </c>
      <c r="AF15" s="137"/>
      <c r="AG15" s="138"/>
      <c r="AH15" s="139"/>
      <c r="AI15" s="140">
        <f t="shared" si="0"/>
        <v>618675</v>
      </c>
      <c r="AJ15" s="141">
        <f t="shared" si="6"/>
        <v>618675</v>
      </c>
      <c r="AK15" s="117"/>
      <c r="AL15" s="133">
        <f t="shared" si="7"/>
        <v>0</v>
      </c>
      <c r="AM15" s="142">
        <f t="shared" si="7"/>
        <v>6905</v>
      </c>
      <c r="AN15" s="143">
        <f t="shared" si="8"/>
        <v>6905</v>
      </c>
      <c r="AO15" s="144">
        <f t="shared" si="1"/>
        <v>1</v>
      </c>
      <c r="AP15" s="117"/>
    </row>
    <row r="16" spans="1:42" x14ac:dyDescent="0.2">
      <c r="A16" s="61">
        <v>231</v>
      </c>
      <c r="B16" s="62">
        <v>0.375</v>
      </c>
      <c r="C16" s="63">
        <v>2013</v>
      </c>
      <c r="D16" s="63">
        <v>3</v>
      </c>
      <c r="E16" s="63">
        <v>14</v>
      </c>
      <c r="F16" s="64">
        <v>625580</v>
      </c>
      <c r="G16" s="63">
        <v>0</v>
      </c>
      <c r="H16" s="64">
        <v>549369</v>
      </c>
      <c r="I16" s="63">
        <v>0</v>
      </c>
      <c r="J16" s="63">
        <v>2</v>
      </c>
      <c r="K16" s="63">
        <v>0</v>
      </c>
      <c r="L16" s="64">
        <v>313.07420000000002</v>
      </c>
      <c r="M16" s="64">
        <v>25.3</v>
      </c>
      <c r="N16" s="65">
        <v>0</v>
      </c>
      <c r="O16" s="66">
        <v>8681</v>
      </c>
      <c r="P16" s="53">
        <f t="shared" si="2"/>
        <v>8681</v>
      </c>
      <c r="Q16" s="33">
        <v>14</v>
      </c>
      <c r="R16" s="72" t="e">
        <f t="shared" si="3"/>
        <v>#REF!</v>
      </c>
      <c r="S16" s="68" t="e">
        <f>#REF!*1000000</f>
        <v>#REF!</v>
      </c>
      <c r="T16" s="69" t="e">
        <f t="shared" si="9"/>
        <v>#REF!</v>
      </c>
      <c r="V16" s="73">
        <f t="shared" si="4"/>
        <v>8681</v>
      </c>
      <c r="W16" s="74">
        <f t="shared" si="10"/>
        <v>306566.65026999998</v>
      </c>
      <c r="Y16" s="71" t="e">
        <f t="shared" si="11"/>
        <v>#REF!</v>
      </c>
      <c r="Z16" s="68" t="e">
        <f t="shared" si="12"/>
        <v>#REF!</v>
      </c>
      <c r="AA16" s="69" t="e">
        <f t="shared" si="13"/>
        <v>#REF!</v>
      </c>
      <c r="AE16" s="116" t="str">
        <f t="shared" si="5"/>
        <v>625580</v>
      </c>
      <c r="AF16" s="137"/>
      <c r="AG16" s="138"/>
      <c r="AH16" s="139"/>
      <c r="AI16" s="140">
        <f t="shared" si="0"/>
        <v>625580</v>
      </c>
      <c r="AJ16" s="141">
        <f t="shared" si="6"/>
        <v>625580</v>
      </c>
      <c r="AK16" s="117"/>
      <c r="AL16" s="133">
        <f t="shared" si="7"/>
        <v>0</v>
      </c>
      <c r="AM16" s="142">
        <f t="shared" si="7"/>
        <v>8681</v>
      </c>
      <c r="AN16" s="143">
        <f t="shared" si="8"/>
        <v>8681</v>
      </c>
      <c r="AO16" s="144">
        <f t="shared" si="1"/>
        <v>1</v>
      </c>
      <c r="AP16" s="117"/>
    </row>
    <row r="17" spans="1:42" x14ac:dyDescent="0.2">
      <c r="A17" s="61">
        <v>231</v>
      </c>
      <c r="B17" s="62">
        <v>0.375</v>
      </c>
      <c r="C17" s="63">
        <v>2013</v>
      </c>
      <c r="D17" s="63">
        <v>3</v>
      </c>
      <c r="E17" s="63">
        <v>15</v>
      </c>
      <c r="F17" s="64">
        <v>634261</v>
      </c>
      <c r="G17" s="63">
        <v>0</v>
      </c>
      <c r="H17" s="64">
        <v>549755</v>
      </c>
      <c r="I17" s="63">
        <v>0</v>
      </c>
      <c r="J17" s="63">
        <v>2</v>
      </c>
      <c r="K17" s="63">
        <v>0</v>
      </c>
      <c r="L17" s="64">
        <v>313.59910000000002</v>
      </c>
      <c r="M17" s="64">
        <v>25.6</v>
      </c>
      <c r="N17" s="65">
        <v>0</v>
      </c>
      <c r="O17" s="66">
        <v>6939</v>
      </c>
      <c r="P17" s="53">
        <f t="shared" si="2"/>
        <v>6939</v>
      </c>
      <c r="Q17" s="33">
        <v>15</v>
      </c>
      <c r="R17" s="72" t="e">
        <f t="shared" si="3"/>
        <v>#REF!</v>
      </c>
      <c r="S17" s="68" t="e">
        <f>#REF!*1000000</f>
        <v>#REF!</v>
      </c>
      <c r="T17" s="69" t="e">
        <f t="shared" si="9"/>
        <v>#REF!</v>
      </c>
      <c r="V17" s="73">
        <f t="shared" si="4"/>
        <v>6939</v>
      </c>
      <c r="W17" s="74">
        <f t="shared" si="10"/>
        <v>245048.49513</v>
      </c>
      <c r="Y17" s="71" t="e">
        <f t="shared" si="11"/>
        <v>#REF!</v>
      </c>
      <c r="Z17" s="68" t="e">
        <f t="shared" si="12"/>
        <v>#REF!</v>
      </c>
      <c r="AA17" s="69" t="e">
        <f t="shared" si="13"/>
        <v>#REF!</v>
      </c>
      <c r="AE17" s="116" t="str">
        <f t="shared" si="5"/>
        <v>634261</v>
      </c>
      <c r="AF17" s="137"/>
      <c r="AG17" s="138"/>
      <c r="AH17" s="139"/>
      <c r="AI17" s="140">
        <f t="shared" si="0"/>
        <v>634261</v>
      </c>
      <c r="AJ17" s="141">
        <f t="shared" si="6"/>
        <v>634261</v>
      </c>
      <c r="AK17" s="117"/>
      <c r="AL17" s="133">
        <f t="shared" si="7"/>
        <v>0</v>
      </c>
      <c r="AM17" s="142">
        <f t="shared" si="7"/>
        <v>6939</v>
      </c>
      <c r="AN17" s="143">
        <f t="shared" si="8"/>
        <v>6939</v>
      </c>
      <c r="AO17" s="144">
        <f t="shared" si="1"/>
        <v>1</v>
      </c>
      <c r="AP17" s="117"/>
    </row>
    <row r="18" spans="1:42" x14ac:dyDescent="0.2">
      <c r="A18" s="61">
        <v>231</v>
      </c>
      <c r="B18" s="62">
        <v>0.375</v>
      </c>
      <c r="C18" s="63">
        <v>2013</v>
      </c>
      <c r="D18" s="63">
        <v>3</v>
      </c>
      <c r="E18" s="63">
        <v>16</v>
      </c>
      <c r="F18" s="64">
        <v>641200</v>
      </c>
      <c r="G18" s="63">
        <v>0</v>
      </c>
      <c r="H18" s="64">
        <v>550075</v>
      </c>
      <c r="I18" s="63">
        <v>0</v>
      </c>
      <c r="J18" s="63">
        <v>2</v>
      </c>
      <c r="K18" s="63">
        <v>0</v>
      </c>
      <c r="L18" s="64">
        <v>304.69229999999999</v>
      </c>
      <c r="M18" s="64">
        <v>25.6</v>
      </c>
      <c r="N18" s="65">
        <v>0</v>
      </c>
      <c r="O18" s="66">
        <v>6771</v>
      </c>
      <c r="P18" s="53">
        <f t="shared" si="2"/>
        <v>6771</v>
      </c>
      <c r="Q18" s="33">
        <v>16</v>
      </c>
      <c r="R18" s="72" t="e">
        <f t="shared" si="3"/>
        <v>#REF!</v>
      </c>
      <c r="S18" s="68" t="e">
        <f>#REF!*1000000</f>
        <v>#REF!</v>
      </c>
      <c r="T18" s="69" t="e">
        <f t="shared" si="9"/>
        <v>#REF!</v>
      </c>
      <c r="V18" s="73">
        <f t="shared" si="4"/>
        <v>6771</v>
      </c>
      <c r="W18" s="74">
        <f t="shared" si="10"/>
        <v>239115.63057000001</v>
      </c>
      <c r="Y18" s="71" t="e">
        <f t="shared" si="11"/>
        <v>#REF!</v>
      </c>
      <c r="Z18" s="68" t="e">
        <f t="shared" si="12"/>
        <v>#REF!</v>
      </c>
      <c r="AA18" s="69" t="e">
        <f t="shared" si="13"/>
        <v>#REF!</v>
      </c>
      <c r="AE18" s="116" t="str">
        <f t="shared" si="5"/>
        <v>641200</v>
      </c>
      <c r="AF18" s="137"/>
      <c r="AG18" s="138"/>
      <c r="AH18" s="139"/>
      <c r="AI18" s="140">
        <f t="shared" si="0"/>
        <v>641200</v>
      </c>
      <c r="AJ18" s="141">
        <f t="shared" si="6"/>
        <v>641200</v>
      </c>
      <c r="AK18" s="117"/>
      <c r="AL18" s="133">
        <f t="shared" si="7"/>
        <v>0</v>
      </c>
      <c r="AM18" s="142">
        <f t="shared" si="7"/>
        <v>6771</v>
      </c>
      <c r="AN18" s="143">
        <f t="shared" si="8"/>
        <v>6771</v>
      </c>
      <c r="AO18" s="144">
        <f t="shared" si="1"/>
        <v>1</v>
      </c>
      <c r="AP18" s="117"/>
    </row>
    <row r="19" spans="1:42" x14ac:dyDescent="0.2">
      <c r="A19" s="61">
        <v>231</v>
      </c>
      <c r="B19" s="62">
        <v>0.375</v>
      </c>
      <c r="C19" s="63">
        <v>2013</v>
      </c>
      <c r="D19" s="63">
        <v>3</v>
      </c>
      <c r="E19" s="63">
        <v>17</v>
      </c>
      <c r="F19" s="64">
        <v>647971</v>
      </c>
      <c r="G19" s="63">
        <v>0</v>
      </c>
      <c r="H19" s="64">
        <v>550377</v>
      </c>
      <c r="I19" s="63">
        <v>0</v>
      </c>
      <c r="J19" s="63">
        <v>2</v>
      </c>
      <c r="K19" s="63">
        <v>0</v>
      </c>
      <c r="L19" s="64">
        <v>315.00830000000002</v>
      </c>
      <c r="M19" s="64">
        <v>27.4</v>
      </c>
      <c r="N19" s="65">
        <v>0</v>
      </c>
      <c r="O19" s="66">
        <v>5015</v>
      </c>
      <c r="P19" s="53">
        <f t="shared" si="2"/>
        <v>5015</v>
      </c>
      <c r="Q19" s="33">
        <v>17</v>
      </c>
      <c r="R19" s="72" t="e">
        <f t="shared" si="3"/>
        <v>#REF!</v>
      </c>
      <c r="S19" s="68" t="e">
        <f>#REF!*1000000</f>
        <v>#REF!</v>
      </c>
      <c r="T19" s="69" t="e">
        <f t="shared" si="9"/>
        <v>#REF!</v>
      </c>
      <c r="V19" s="73">
        <f t="shared" si="4"/>
        <v>5015</v>
      </c>
      <c r="W19" s="74">
        <f t="shared" si="10"/>
        <v>177103.07005000001</v>
      </c>
      <c r="Y19" s="71" t="e">
        <f t="shared" si="11"/>
        <v>#REF!</v>
      </c>
      <c r="Z19" s="68" t="e">
        <f t="shared" si="12"/>
        <v>#REF!</v>
      </c>
      <c r="AA19" s="69" t="e">
        <f t="shared" si="13"/>
        <v>#REF!</v>
      </c>
      <c r="AE19" s="116" t="str">
        <f t="shared" si="5"/>
        <v>647971</v>
      </c>
      <c r="AF19" s="137"/>
      <c r="AG19" s="138"/>
      <c r="AH19" s="139"/>
      <c r="AI19" s="140">
        <f t="shared" si="0"/>
        <v>647971</v>
      </c>
      <c r="AJ19" s="141">
        <f t="shared" si="6"/>
        <v>647971</v>
      </c>
      <c r="AK19" s="117"/>
      <c r="AL19" s="133">
        <f t="shared" si="7"/>
        <v>0</v>
      </c>
      <c r="AM19" s="142">
        <f t="shared" si="7"/>
        <v>5015</v>
      </c>
      <c r="AN19" s="143">
        <f t="shared" si="8"/>
        <v>5015</v>
      </c>
      <c r="AO19" s="144">
        <f t="shared" si="1"/>
        <v>1</v>
      </c>
      <c r="AP19" s="117"/>
    </row>
    <row r="20" spans="1:42" x14ac:dyDescent="0.2">
      <c r="A20" s="61">
        <v>231</v>
      </c>
      <c r="B20" s="62">
        <v>0.375</v>
      </c>
      <c r="C20" s="63">
        <v>2013</v>
      </c>
      <c r="D20" s="63">
        <v>3</v>
      </c>
      <c r="E20" s="63">
        <v>18</v>
      </c>
      <c r="F20" s="64">
        <v>652986</v>
      </c>
      <c r="G20" s="63">
        <v>0</v>
      </c>
      <c r="H20" s="64">
        <v>550603</v>
      </c>
      <c r="I20" s="63">
        <v>0</v>
      </c>
      <c r="J20" s="63">
        <v>2</v>
      </c>
      <c r="K20" s="63">
        <v>0</v>
      </c>
      <c r="L20" s="64">
        <v>315.18619999999999</v>
      </c>
      <c r="M20" s="64">
        <v>28.7</v>
      </c>
      <c r="N20" s="65">
        <v>0</v>
      </c>
      <c r="O20" s="66">
        <v>8237</v>
      </c>
      <c r="P20" s="53">
        <f t="shared" si="2"/>
        <v>8237</v>
      </c>
      <c r="Q20" s="33">
        <v>18</v>
      </c>
      <c r="R20" s="72" t="e">
        <f t="shared" si="3"/>
        <v>#REF!</v>
      </c>
      <c r="S20" s="68" t="e">
        <f>#REF!*1000000</f>
        <v>#REF!</v>
      </c>
      <c r="T20" s="69" t="e">
        <f t="shared" si="9"/>
        <v>#REF!</v>
      </c>
      <c r="V20" s="73">
        <f t="shared" si="4"/>
        <v>8237</v>
      </c>
      <c r="W20" s="74">
        <f t="shared" si="10"/>
        <v>290886.93679000001</v>
      </c>
      <c r="Y20" s="71" t="e">
        <f t="shared" si="11"/>
        <v>#REF!</v>
      </c>
      <c r="Z20" s="68" t="e">
        <f t="shared" si="12"/>
        <v>#REF!</v>
      </c>
      <c r="AA20" s="69" t="e">
        <f t="shared" si="13"/>
        <v>#REF!</v>
      </c>
      <c r="AE20" s="116" t="str">
        <f t="shared" si="5"/>
        <v>652986</v>
      </c>
      <c r="AF20" s="137"/>
      <c r="AG20" s="138"/>
      <c r="AH20" s="139"/>
      <c r="AI20" s="140">
        <f t="shared" si="0"/>
        <v>652986</v>
      </c>
      <c r="AJ20" s="141">
        <f t="shared" si="6"/>
        <v>652986</v>
      </c>
      <c r="AK20" s="117"/>
      <c r="AL20" s="133">
        <f t="shared" si="7"/>
        <v>0</v>
      </c>
      <c r="AM20" s="142">
        <f t="shared" si="7"/>
        <v>8237</v>
      </c>
      <c r="AN20" s="143">
        <f t="shared" si="8"/>
        <v>8237</v>
      </c>
      <c r="AO20" s="144">
        <f t="shared" si="1"/>
        <v>1</v>
      </c>
      <c r="AP20" s="117"/>
    </row>
    <row r="21" spans="1:42" x14ac:dyDescent="0.2">
      <c r="A21" s="61">
        <v>231</v>
      </c>
      <c r="B21" s="62">
        <v>0.375</v>
      </c>
      <c r="C21" s="63">
        <v>2013</v>
      </c>
      <c r="D21" s="63">
        <v>3</v>
      </c>
      <c r="E21" s="63">
        <v>19</v>
      </c>
      <c r="F21" s="64">
        <v>661223</v>
      </c>
      <c r="G21" s="63">
        <v>0</v>
      </c>
      <c r="H21" s="64">
        <v>550987</v>
      </c>
      <c r="I21" s="63">
        <v>0</v>
      </c>
      <c r="J21" s="63">
        <v>2</v>
      </c>
      <c r="K21" s="63">
        <v>0</v>
      </c>
      <c r="L21" s="64">
        <v>308.9606</v>
      </c>
      <c r="M21" s="64">
        <v>28.3</v>
      </c>
      <c r="N21" s="65">
        <v>0</v>
      </c>
      <c r="O21" s="66">
        <v>7310</v>
      </c>
      <c r="P21" s="53">
        <f t="shared" si="2"/>
        <v>7310</v>
      </c>
      <c r="Q21" s="33">
        <v>19</v>
      </c>
      <c r="R21" s="72" t="e">
        <f t="shared" si="3"/>
        <v>#REF!</v>
      </c>
      <c r="S21" s="68" t="e">
        <f>#REF!*1000000</f>
        <v>#REF!</v>
      </c>
      <c r="T21" s="69" t="e">
        <f t="shared" si="9"/>
        <v>#REF!</v>
      </c>
      <c r="V21" s="73">
        <f t="shared" si="4"/>
        <v>7310</v>
      </c>
      <c r="W21" s="74">
        <f t="shared" si="10"/>
        <v>258150.2377</v>
      </c>
      <c r="Y21" s="71" t="e">
        <f t="shared" si="11"/>
        <v>#REF!</v>
      </c>
      <c r="Z21" s="68" t="e">
        <f t="shared" si="12"/>
        <v>#REF!</v>
      </c>
      <c r="AA21" s="69" t="e">
        <f t="shared" si="13"/>
        <v>#REF!</v>
      </c>
      <c r="AE21" s="116" t="str">
        <f t="shared" si="5"/>
        <v>661223</v>
      </c>
      <c r="AF21" s="137"/>
      <c r="AG21" s="138"/>
      <c r="AH21" s="139"/>
      <c r="AI21" s="140">
        <f t="shared" si="0"/>
        <v>661223</v>
      </c>
      <c r="AJ21" s="141">
        <f t="shared" si="6"/>
        <v>661223</v>
      </c>
      <c r="AK21" s="117"/>
      <c r="AL21" s="133">
        <f t="shared" si="7"/>
        <v>0</v>
      </c>
      <c r="AM21" s="142">
        <f t="shared" si="7"/>
        <v>7310</v>
      </c>
      <c r="AN21" s="143">
        <f t="shared" si="8"/>
        <v>7310</v>
      </c>
      <c r="AO21" s="144">
        <f t="shared" si="1"/>
        <v>1</v>
      </c>
      <c r="AP21" s="117"/>
    </row>
    <row r="22" spans="1:42" x14ac:dyDescent="0.2">
      <c r="A22" s="61">
        <v>231</v>
      </c>
      <c r="B22" s="62">
        <v>0.375</v>
      </c>
      <c r="C22" s="63">
        <v>2013</v>
      </c>
      <c r="D22" s="63">
        <v>3</v>
      </c>
      <c r="E22" s="63">
        <v>20</v>
      </c>
      <c r="F22" s="64">
        <v>668533</v>
      </c>
      <c r="G22" s="63">
        <v>0</v>
      </c>
      <c r="H22" s="64">
        <v>551322</v>
      </c>
      <c r="I22" s="63">
        <v>0</v>
      </c>
      <c r="J22" s="63">
        <v>2</v>
      </c>
      <c r="K22" s="63">
        <v>0</v>
      </c>
      <c r="L22" s="64">
        <v>309.91469999999998</v>
      </c>
      <c r="M22" s="64">
        <v>29.4</v>
      </c>
      <c r="N22" s="65">
        <v>0</v>
      </c>
      <c r="O22" s="66">
        <v>8497</v>
      </c>
      <c r="P22" s="53">
        <f t="shared" si="2"/>
        <v>8497</v>
      </c>
      <c r="Q22" s="33">
        <v>20</v>
      </c>
      <c r="R22" s="72" t="e">
        <f t="shared" si="3"/>
        <v>#REF!</v>
      </c>
      <c r="S22" s="68" t="e">
        <f>#REF!*1000000</f>
        <v>#REF!</v>
      </c>
      <c r="T22" s="69" t="e">
        <f t="shared" si="9"/>
        <v>#REF!</v>
      </c>
      <c r="V22" s="73">
        <f t="shared" si="4"/>
        <v>8497</v>
      </c>
      <c r="W22" s="74">
        <f t="shared" si="10"/>
        <v>300068.75098999997</v>
      </c>
      <c r="Y22" s="71" t="e">
        <f t="shared" si="11"/>
        <v>#REF!</v>
      </c>
      <c r="Z22" s="68" t="e">
        <f t="shared" si="12"/>
        <v>#REF!</v>
      </c>
      <c r="AA22" s="69" t="e">
        <f t="shared" si="13"/>
        <v>#REF!</v>
      </c>
      <c r="AE22" s="116" t="str">
        <f t="shared" si="5"/>
        <v>668533</v>
      </c>
      <c r="AF22" s="137"/>
      <c r="AG22" s="138"/>
      <c r="AH22" s="139"/>
      <c r="AI22" s="140">
        <f t="shared" si="0"/>
        <v>668533</v>
      </c>
      <c r="AJ22" s="141">
        <f t="shared" si="6"/>
        <v>668533</v>
      </c>
      <c r="AK22" s="117"/>
      <c r="AL22" s="133">
        <f t="shared" si="7"/>
        <v>0</v>
      </c>
      <c r="AM22" s="142">
        <f t="shared" si="7"/>
        <v>8497</v>
      </c>
      <c r="AN22" s="143">
        <f t="shared" si="8"/>
        <v>8497</v>
      </c>
      <c r="AO22" s="144">
        <f t="shared" si="1"/>
        <v>1</v>
      </c>
      <c r="AP22" s="117"/>
    </row>
    <row r="23" spans="1:42" x14ac:dyDescent="0.2">
      <c r="A23" s="61">
        <v>231</v>
      </c>
      <c r="B23" s="62">
        <v>0.375</v>
      </c>
      <c r="C23" s="63">
        <v>2013</v>
      </c>
      <c r="D23" s="63">
        <v>3</v>
      </c>
      <c r="E23" s="63">
        <v>21</v>
      </c>
      <c r="F23" s="64">
        <v>677030</v>
      </c>
      <c r="G23" s="63">
        <v>0</v>
      </c>
      <c r="H23" s="64">
        <v>551704</v>
      </c>
      <c r="I23" s="63">
        <v>0</v>
      </c>
      <c r="J23" s="63">
        <v>2</v>
      </c>
      <c r="K23" s="63">
        <v>0</v>
      </c>
      <c r="L23" s="64">
        <v>314.53750000000002</v>
      </c>
      <c r="M23" s="64">
        <v>29.2</v>
      </c>
      <c r="N23" s="65">
        <v>0</v>
      </c>
      <c r="O23" s="66">
        <v>8570</v>
      </c>
      <c r="P23" s="53">
        <f t="shared" si="2"/>
        <v>8570</v>
      </c>
      <c r="Q23" s="33">
        <v>21</v>
      </c>
      <c r="R23" s="72" t="e">
        <f t="shared" si="3"/>
        <v>#REF!</v>
      </c>
      <c r="S23" s="68" t="e">
        <f>#REF!*1000000</f>
        <v>#REF!</v>
      </c>
      <c r="T23" s="69" t="e">
        <f t="shared" si="9"/>
        <v>#REF!</v>
      </c>
      <c r="V23" s="73">
        <f t="shared" si="4"/>
        <v>8570</v>
      </c>
      <c r="W23" s="74">
        <f t="shared" si="10"/>
        <v>302646.7219</v>
      </c>
      <c r="Y23" s="71" t="e">
        <f t="shared" si="11"/>
        <v>#REF!</v>
      </c>
      <c r="Z23" s="68" t="e">
        <f t="shared" si="12"/>
        <v>#REF!</v>
      </c>
      <c r="AA23" s="69" t="e">
        <f t="shared" si="13"/>
        <v>#REF!</v>
      </c>
      <c r="AE23" s="116" t="str">
        <f t="shared" si="5"/>
        <v>677030</v>
      </c>
      <c r="AF23" s="137"/>
      <c r="AG23" s="138"/>
      <c r="AH23" s="139"/>
      <c r="AI23" s="140">
        <f t="shared" si="0"/>
        <v>677030</v>
      </c>
      <c r="AJ23" s="141">
        <f t="shared" si="6"/>
        <v>677030</v>
      </c>
      <c r="AK23" s="117"/>
      <c r="AL23" s="133">
        <f t="shared" si="7"/>
        <v>0</v>
      </c>
      <c r="AM23" s="142">
        <f t="shared" si="7"/>
        <v>8570</v>
      </c>
      <c r="AN23" s="143">
        <f t="shared" si="8"/>
        <v>8570</v>
      </c>
      <c r="AO23" s="144">
        <f t="shared" si="1"/>
        <v>1</v>
      </c>
      <c r="AP23" s="117"/>
    </row>
    <row r="24" spans="1:42" x14ac:dyDescent="0.2">
      <c r="A24" s="61">
        <v>231</v>
      </c>
      <c r="B24" s="62">
        <v>0.375</v>
      </c>
      <c r="C24" s="63">
        <v>2013</v>
      </c>
      <c r="D24" s="63">
        <v>3</v>
      </c>
      <c r="E24" s="63">
        <v>22</v>
      </c>
      <c r="F24" s="64">
        <v>685600</v>
      </c>
      <c r="G24" s="63">
        <v>0</v>
      </c>
      <c r="H24" s="64">
        <v>552039</v>
      </c>
      <c r="I24" s="63">
        <v>0</v>
      </c>
      <c r="J24" s="63">
        <v>2</v>
      </c>
      <c r="K24" s="63">
        <v>0</v>
      </c>
      <c r="L24" s="64">
        <v>375.39800000000002</v>
      </c>
      <c r="M24" s="64">
        <v>28.9</v>
      </c>
      <c r="N24" s="65">
        <v>0</v>
      </c>
      <c r="O24" s="66">
        <v>7401</v>
      </c>
      <c r="P24" s="53">
        <f t="shared" si="2"/>
        <v>7401</v>
      </c>
      <c r="Q24" s="33">
        <v>22</v>
      </c>
      <c r="R24" s="72" t="e">
        <f t="shared" si="3"/>
        <v>#REF!</v>
      </c>
      <c r="S24" s="68" t="e">
        <f>#REF!*1000000</f>
        <v>#REF!</v>
      </c>
      <c r="T24" s="69" t="e">
        <f t="shared" si="9"/>
        <v>#REF!</v>
      </c>
      <c r="V24" s="73">
        <f t="shared" si="4"/>
        <v>7401</v>
      </c>
      <c r="W24" s="74">
        <f t="shared" si="10"/>
        <v>261363.87266999998</v>
      </c>
      <c r="Y24" s="71" t="e">
        <f t="shared" si="11"/>
        <v>#REF!</v>
      </c>
      <c r="Z24" s="68" t="e">
        <f t="shared" si="12"/>
        <v>#REF!</v>
      </c>
      <c r="AA24" s="69" t="e">
        <f t="shared" si="13"/>
        <v>#REF!</v>
      </c>
      <c r="AE24" s="116" t="str">
        <f t="shared" si="5"/>
        <v>685600</v>
      </c>
      <c r="AF24" s="137"/>
      <c r="AG24" s="138"/>
      <c r="AH24" s="139"/>
      <c r="AI24" s="140">
        <f t="shared" si="0"/>
        <v>685600</v>
      </c>
      <c r="AJ24" s="141">
        <f t="shared" si="6"/>
        <v>685600</v>
      </c>
      <c r="AK24" s="117"/>
      <c r="AL24" s="133">
        <f t="shared" si="7"/>
        <v>0</v>
      </c>
      <c r="AM24" s="142">
        <f t="shared" si="7"/>
        <v>7401</v>
      </c>
      <c r="AN24" s="143">
        <f t="shared" si="8"/>
        <v>7401</v>
      </c>
      <c r="AO24" s="144">
        <f t="shared" si="1"/>
        <v>1</v>
      </c>
      <c r="AP24" s="117"/>
    </row>
    <row r="25" spans="1:42" x14ac:dyDescent="0.2">
      <c r="A25" s="61">
        <v>231</v>
      </c>
      <c r="B25" s="62">
        <v>0.375</v>
      </c>
      <c r="C25" s="63">
        <v>2013</v>
      </c>
      <c r="D25" s="63">
        <v>3</v>
      </c>
      <c r="E25" s="63">
        <v>23</v>
      </c>
      <c r="F25" s="64">
        <v>693001</v>
      </c>
      <c r="G25" s="63">
        <v>0</v>
      </c>
      <c r="H25" s="64">
        <v>552295</v>
      </c>
      <c r="I25" s="63">
        <v>0</v>
      </c>
      <c r="J25" s="63">
        <v>2</v>
      </c>
      <c r="K25" s="63">
        <v>0</v>
      </c>
      <c r="L25" s="64">
        <v>426.68079999999998</v>
      </c>
      <c r="M25" s="64">
        <v>31</v>
      </c>
      <c r="N25" s="65">
        <v>0</v>
      </c>
      <c r="O25" s="66">
        <v>6202</v>
      </c>
      <c r="P25" s="53">
        <f t="shared" si="2"/>
        <v>6202</v>
      </c>
      <c r="Q25" s="33">
        <v>23</v>
      </c>
      <c r="R25" s="72" t="e">
        <f t="shared" si="3"/>
        <v>#REF!</v>
      </c>
      <c r="S25" s="68" t="e">
        <f>#REF!*1000000</f>
        <v>#REF!</v>
      </c>
      <c r="T25" s="69" t="e">
        <f t="shared" si="9"/>
        <v>#REF!</v>
      </c>
      <c r="V25" s="73">
        <f t="shared" si="4"/>
        <v>6202</v>
      </c>
      <c r="W25" s="74">
        <f t="shared" si="10"/>
        <v>219021.58333999998</v>
      </c>
      <c r="Y25" s="71" t="e">
        <f t="shared" si="11"/>
        <v>#REF!</v>
      </c>
      <c r="Z25" s="68" t="e">
        <f t="shared" si="12"/>
        <v>#REF!</v>
      </c>
      <c r="AA25" s="69" t="e">
        <f t="shared" si="13"/>
        <v>#REF!</v>
      </c>
      <c r="AE25" s="116" t="str">
        <f t="shared" si="5"/>
        <v>693001</v>
      </c>
      <c r="AF25" s="137"/>
      <c r="AG25" s="138"/>
      <c r="AH25" s="139"/>
      <c r="AI25" s="140">
        <f t="shared" si="0"/>
        <v>693001</v>
      </c>
      <c r="AJ25" s="141">
        <f t="shared" si="6"/>
        <v>693001</v>
      </c>
      <c r="AK25" s="117"/>
      <c r="AL25" s="133">
        <f t="shared" si="7"/>
        <v>0</v>
      </c>
      <c r="AM25" s="142">
        <f t="shared" si="7"/>
        <v>6202</v>
      </c>
      <c r="AN25" s="143">
        <f t="shared" si="8"/>
        <v>6202</v>
      </c>
      <c r="AO25" s="144">
        <f t="shared" si="1"/>
        <v>1</v>
      </c>
      <c r="AP25" s="117"/>
    </row>
    <row r="26" spans="1:42" x14ac:dyDescent="0.2">
      <c r="A26" s="61">
        <v>231</v>
      </c>
      <c r="B26" s="62">
        <v>0.375</v>
      </c>
      <c r="C26" s="63">
        <v>2013</v>
      </c>
      <c r="D26" s="63">
        <v>3</v>
      </c>
      <c r="E26" s="63">
        <v>24</v>
      </c>
      <c r="F26" s="64">
        <v>699203</v>
      </c>
      <c r="G26" s="63">
        <v>0</v>
      </c>
      <c r="H26" s="64">
        <v>552509</v>
      </c>
      <c r="I26" s="63">
        <v>0</v>
      </c>
      <c r="J26" s="63">
        <v>2</v>
      </c>
      <c r="K26" s="63">
        <v>0</v>
      </c>
      <c r="L26" s="64">
        <v>427.61680000000001</v>
      </c>
      <c r="M26" s="64">
        <v>31.2</v>
      </c>
      <c r="N26" s="65">
        <v>0</v>
      </c>
      <c r="O26" s="66">
        <v>4847</v>
      </c>
      <c r="P26" s="53">
        <f t="shared" si="2"/>
        <v>4847</v>
      </c>
      <c r="Q26" s="33">
        <v>24</v>
      </c>
      <c r="R26" s="72" t="e">
        <f t="shared" si="3"/>
        <v>#REF!</v>
      </c>
      <c r="S26" s="68" t="e">
        <f>#REF!*1000000</f>
        <v>#REF!</v>
      </c>
      <c r="T26" s="69" t="e">
        <f t="shared" si="9"/>
        <v>#REF!</v>
      </c>
      <c r="V26" s="73">
        <f t="shared" si="4"/>
        <v>4847</v>
      </c>
      <c r="W26" s="74">
        <f t="shared" si="10"/>
        <v>171170.20548999999</v>
      </c>
      <c r="Y26" s="71" t="e">
        <f t="shared" si="11"/>
        <v>#REF!</v>
      </c>
      <c r="Z26" s="68" t="e">
        <f t="shared" si="12"/>
        <v>#REF!</v>
      </c>
      <c r="AA26" s="69" t="e">
        <f t="shared" si="13"/>
        <v>#REF!</v>
      </c>
      <c r="AE26" s="116" t="str">
        <f t="shared" si="5"/>
        <v>699203</v>
      </c>
      <c r="AF26" s="137"/>
      <c r="AG26" s="138"/>
      <c r="AH26" s="139"/>
      <c r="AI26" s="140">
        <f t="shared" si="0"/>
        <v>699203</v>
      </c>
      <c r="AJ26" s="141">
        <f t="shared" si="6"/>
        <v>699203</v>
      </c>
      <c r="AK26" s="117"/>
      <c r="AL26" s="133">
        <f t="shared" si="7"/>
        <v>0</v>
      </c>
      <c r="AM26" s="142">
        <f t="shared" si="7"/>
        <v>4847</v>
      </c>
      <c r="AN26" s="143">
        <f t="shared" si="8"/>
        <v>4847</v>
      </c>
      <c r="AO26" s="144">
        <f t="shared" si="1"/>
        <v>1</v>
      </c>
      <c r="AP26" s="117"/>
    </row>
    <row r="27" spans="1:42" x14ac:dyDescent="0.2">
      <c r="A27" s="61">
        <v>231</v>
      </c>
      <c r="B27" s="62">
        <v>0.375</v>
      </c>
      <c r="C27" s="63">
        <v>2013</v>
      </c>
      <c r="D27" s="63">
        <v>3</v>
      </c>
      <c r="E27" s="63">
        <v>25</v>
      </c>
      <c r="F27" s="64">
        <v>704050</v>
      </c>
      <c r="G27" s="63">
        <v>0</v>
      </c>
      <c r="H27" s="64">
        <v>552676</v>
      </c>
      <c r="I27" s="63">
        <v>0</v>
      </c>
      <c r="J27" s="63">
        <v>2</v>
      </c>
      <c r="K27" s="63">
        <v>0</v>
      </c>
      <c r="L27" s="64">
        <v>427.8202</v>
      </c>
      <c r="M27" s="64">
        <v>30.2</v>
      </c>
      <c r="N27" s="65">
        <v>0</v>
      </c>
      <c r="O27" s="66">
        <v>8350</v>
      </c>
      <c r="P27" s="53">
        <f t="shared" si="2"/>
        <v>8350</v>
      </c>
      <c r="Q27" s="33">
        <v>25</v>
      </c>
      <c r="R27" s="72" t="e">
        <f t="shared" si="3"/>
        <v>#REF!</v>
      </c>
      <c r="S27" s="68" t="e">
        <f>#REF!*1000000</f>
        <v>#REF!</v>
      </c>
      <c r="T27" s="69" t="e">
        <f t="shared" si="9"/>
        <v>#REF!</v>
      </c>
      <c r="V27" s="73">
        <f t="shared" si="4"/>
        <v>8350</v>
      </c>
      <c r="W27" s="74">
        <f t="shared" si="10"/>
        <v>294877.49449999997</v>
      </c>
      <c r="Y27" s="71" t="e">
        <f t="shared" si="11"/>
        <v>#REF!</v>
      </c>
      <c r="Z27" s="68" t="e">
        <f t="shared" si="12"/>
        <v>#REF!</v>
      </c>
      <c r="AA27" s="69" t="e">
        <f t="shared" si="13"/>
        <v>#REF!</v>
      </c>
      <c r="AE27" s="116" t="str">
        <f t="shared" si="5"/>
        <v>704050</v>
      </c>
      <c r="AF27" s="137"/>
      <c r="AG27" s="138"/>
      <c r="AH27" s="139"/>
      <c r="AI27" s="140">
        <f t="shared" si="0"/>
        <v>704050</v>
      </c>
      <c r="AJ27" s="141">
        <f t="shared" si="6"/>
        <v>704050</v>
      </c>
      <c r="AK27" s="117"/>
      <c r="AL27" s="133">
        <f t="shared" si="7"/>
        <v>0</v>
      </c>
      <c r="AM27" s="142">
        <f t="shared" si="7"/>
        <v>8350</v>
      </c>
      <c r="AN27" s="143">
        <f t="shared" si="8"/>
        <v>8350</v>
      </c>
      <c r="AO27" s="144">
        <f t="shared" si="1"/>
        <v>1</v>
      </c>
      <c r="AP27" s="117"/>
    </row>
    <row r="28" spans="1:42" x14ac:dyDescent="0.2">
      <c r="A28" s="61">
        <v>231</v>
      </c>
      <c r="B28" s="62">
        <v>0.375</v>
      </c>
      <c r="C28" s="63">
        <v>2013</v>
      </c>
      <c r="D28" s="63">
        <v>3</v>
      </c>
      <c r="E28" s="63">
        <v>26</v>
      </c>
      <c r="F28" s="64">
        <v>712400</v>
      </c>
      <c r="G28" s="63">
        <v>0</v>
      </c>
      <c r="H28" s="64">
        <v>552960</v>
      </c>
      <c r="I28" s="63">
        <v>0</v>
      </c>
      <c r="J28" s="63">
        <v>2</v>
      </c>
      <c r="K28" s="63">
        <v>0</v>
      </c>
      <c r="L28" s="64">
        <v>427.42410000000001</v>
      </c>
      <c r="M28" s="64">
        <v>26.4</v>
      </c>
      <c r="N28" s="65">
        <v>0</v>
      </c>
      <c r="O28" s="66">
        <v>8115</v>
      </c>
      <c r="P28" s="53">
        <f t="shared" si="2"/>
        <v>8115</v>
      </c>
      <c r="Q28" s="33">
        <v>26</v>
      </c>
      <c r="R28" s="72" t="e">
        <f t="shared" si="3"/>
        <v>#REF!</v>
      </c>
      <c r="S28" s="68" t="e">
        <f>#REF!*1000000</f>
        <v>#REF!</v>
      </c>
      <c r="T28" s="69" t="e">
        <f t="shared" si="9"/>
        <v>#REF!</v>
      </c>
      <c r="V28" s="73">
        <f t="shared" si="4"/>
        <v>8115</v>
      </c>
      <c r="W28" s="74">
        <f t="shared" si="10"/>
        <v>286578.54704999999</v>
      </c>
      <c r="Y28" s="71" t="e">
        <f t="shared" si="11"/>
        <v>#REF!</v>
      </c>
      <c r="Z28" s="68" t="e">
        <f t="shared" si="12"/>
        <v>#REF!</v>
      </c>
      <c r="AA28" s="69" t="e">
        <f t="shared" si="13"/>
        <v>#REF!</v>
      </c>
      <c r="AE28" s="116" t="str">
        <f t="shared" si="5"/>
        <v>712400</v>
      </c>
      <c r="AF28" s="137"/>
      <c r="AG28" s="138"/>
      <c r="AH28" s="139"/>
      <c r="AI28" s="140">
        <f t="shared" si="0"/>
        <v>712400</v>
      </c>
      <c r="AJ28" s="141">
        <f t="shared" si="6"/>
        <v>712400</v>
      </c>
      <c r="AK28" s="117"/>
      <c r="AL28" s="133">
        <f t="shared" si="7"/>
        <v>0</v>
      </c>
      <c r="AM28" s="142">
        <f t="shared" si="7"/>
        <v>8115</v>
      </c>
      <c r="AN28" s="143">
        <f t="shared" si="8"/>
        <v>8115</v>
      </c>
      <c r="AO28" s="144">
        <f t="shared" si="1"/>
        <v>1</v>
      </c>
      <c r="AP28" s="117"/>
    </row>
    <row r="29" spans="1:42" x14ac:dyDescent="0.2">
      <c r="A29" s="61">
        <v>231</v>
      </c>
      <c r="B29" s="62">
        <v>0.375</v>
      </c>
      <c r="C29" s="63">
        <v>2013</v>
      </c>
      <c r="D29" s="63">
        <v>3</v>
      </c>
      <c r="E29" s="63">
        <v>27</v>
      </c>
      <c r="F29" s="64">
        <v>720515</v>
      </c>
      <c r="G29" s="63">
        <v>0</v>
      </c>
      <c r="H29" s="64">
        <v>553233</v>
      </c>
      <c r="I29" s="63">
        <v>0</v>
      </c>
      <c r="J29" s="63">
        <v>2</v>
      </c>
      <c r="K29" s="63">
        <v>0</v>
      </c>
      <c r="L29" s="64">
        <v>428.94099999999997</v>
      </c>
      <c r="M29" s="64">
        <v>24.8</v>
      </c>
      <c r="N29" s="65">
        <v>0</v>
      </c>
      <c r="O29" s="66">
        <v>8440</v>
      </c>
      <c r="P29" s="53">
        <f t="shared" si="2"/>
        <v>8440</v>
      </c>
      <c r="Q29" s="33">
        <v>27</v>
      </c>
      <c r="R29" s="72" t="e">
        <f t="shared" si="3"/>
        <v>#REF!</v>
      </c>
      <c r="S29" s="68" t="e">
        <f>#REF!*1000000</f>
        <v>#REF!</v>
      </c>
      <c r="T29" s="69" t="e">
        <f t="shared" si="9"/>
        <v>#REF!</v>
      </c>
      <c r="V29" s="73">
        <f t="shared" si="4"/>
        <v>8440</v>
      </c>
      <c r="W29" s="74">
        <f t="shared" si="10"/>
        <v>298055.81479999999</v>
      </c>
      <c r="Y29" s="71" t="e">
        <f t="shared" si="11"/>
        <v>#REF!</v>
      </c>
      <c r="Z29" s="68" t="e">
        <f t="shared" si="12"/>
        <v>#REF!</v>
      </c>
      <c r="AA29" s="69" t="e">
        <f t="shared" si="13"/>
        <v>#REF!</v>
      </c>
      <c r="AE29" s="116" t="str">
        <f t="shared" si="5"/>
        <v>720515</v>
      </c>
      <c r="AF29" s="137"/>
      <c r="AG29" s="138"/>
      <c r="AH29" s="139"/>
      <c r="AI29" s="140">
        <f t="shared" si="0"/>
        <v>720515</v>
      </c>
      <c r="AJ29" s="141">
        <f t="shared" si="6"/>
        <v>720515</v>
      </c>
      <c r="AK29" s="117"/>
      <c r="AL29" s="133">
        <f t="shared" si="7"/>
        <v>0</v>
      </c>
      <c r="AM29" s="142">
        <f t="shared" si="7"/>
        <v>8440</v>
      </c>
      <c r="AN29" s="143">
        <f t="shared" si="8"/>
        <v>8440</v>
      </c>
      <c r="AO29" s="144">
        <f t="shared" si="1"/>
        <v>1</v>
      </c>
      <c r="AP29" s="117"/>
    </row>
    <row r="30" spans="1:42" x14ac:dyDescent="0.2">
      <c r="A30" s="61">
        <v>231</v>
      </c>
      <c r="B30" s="62">
        <v>0.375</v>
      </c>
      <c r="C30" s="63">
        <v>2013</v>
      </c>
      <c r="D30" s="63">
        <v>3</v>
      </c>
      <c r="E30" s="63">
        <v>28</v>
      </c>
      <c r="F30" s="64">
        <v>728955</v>
      </c>
      <c r="G30" s="63">
        <v>0</v>
      </c>
      <c r="H30" s="64">
        <v>553520</v>
      </c>
      <c r="I30" s="63">
        <v>0</v>
      </c>
      <c r="J30" s="63">
        <v>2</v>
      </c>
      <c r="K30" s="63">
        <v>0</v>
      </c>
      <c r="L30" s="64">
        <v>428.71789999999999</v>
      </c>
      <c r="M30" s="64">
        <v>26.2</v>
      </c>
      <c r="N30" s="65">
        <v>0</v>
      </c>
      <c r="O30" s="66">
        <v>8574</v>
      </c>
      <c r="P30" s="53">
        <f t="shared" si="2"/>
        <v>8574</v>
      </c>
      <c r="Q30" s="33">
        <v>28</v>
      </c>
      <c r="R30" s="72" t="e">
        <f t="shared" si="3"/>
        <v>#REF!</v>
      </c>
      <c r="S30" s="68" t="e">
        <f>#REF!*1000000</f>
        <v>#REF!</v>
      </c>
      <c r="T30" s="69" t="e">
        <f t="shared" si="9"/>
        <v>#REF!</v>
      </c>
      <c r="V30" s="73">
        <f t="shared" si="4"/>
        <v>8574</v>
      </c>
      <c r="W30" s="74">
        <f t="shared" si="10"/>
        <v>302787.98057999997</v>
      </c>
      <c r="Y30" s="71" t="e">
        <f t="shared" si="11"/>
        <v>#REF!</v>
      </c>
      <c r="Z30" s="68" t="e">
        <f t="shared" si="12"/>
        <v>#REF!</v>
      </c>
      <c r="AA30" s="69" t="e">
        <f t="shared" si="13"/>
        <v>#REF!</v>
      </c>
      <c r="AE30" s="116" t="str">
        <f t="shared" si="5"/>
        <v>728955</v>
      </c>
      <c r="AF30" s="137"/>
      <c r="AG30" s="138"/>
      <c r="AH30" s="139"/>
      <c r="AI30" s="140">
        <f t="shared" si="0"/>
        <v>728955</v>
      </c>
      <c r="AJ30" s="141">
        <f t="shared" si="6"/>
        <v>728955</v>
      </c>
      <c r="AK30" s="117"/>
      <c r="AL30" s="133">
        <f t="shared" si="7"/>
        <v>0</v>
      </c>
      <c r="AM30" s="142">
        <f t="shared" si="7"/>
        <v>8574</v>
      </c>
      <c r="AN30" s="143">
        <f t="shared" si="8"/>
        <v>8574</v>
      </c>
      <c r="AO30" s="144">
        <f t="shared" si="1"/>
        <v>1</v>
      </c>
      <c r="AP30" s="117"/>
    </row>
    <row r="31" spans="1:42" x14ac:dyDescent="0.2">
      <c r="A31" s="61">
        <v>231</v>
      </c>
      <c r="B31" s="62">
        <v>0.375</v>
      </c>
      <c r="C31" s="63">
        <v>2013</v>
      </c>
      <c r="D31" s="63">
        <v>3</v>
      </c>
      <c r="E31" s="63">
        <v>29</v>
      </c>
      <c r="F31" s="64">
        <v>737529</v>
      </c>
      <c r="G31" s="63">
        <v>0</v>
      </c>
      <c r="H31" s="64">
        <v>553811</v>
      </c>
      <c r="I31" s="63">
        <v>0</v>
      </c>
      <c r="J31" s="63">
        <v>2</v>
      </c>
      <c r="K31" s="63">
        <v>0</v>
      </c>
      <c r="L31" s="64">
        <v>428.32159999999999</v>
      </c>
      <c r="M31" s="64">
        <v>27.1</v>
      </c>
      <c r="N31" s="65">
        <v>0</v>
      </c>
      <c r="O31" s="66">
        <v>7133</v>
      </c>
      <c r="P31" s="53">
        <f t="shared" si="2"/>
        <v>7133</v>
      </c>
      <c r="Q31" s="33">
        <v>29</v>
      </c>
      <c r="R31" s="72" t="e">
        <f t="shared" si="3"/>
        <v>#REF!</v>
      </c>
      <c r="S31" s="68" t="e">
        <f>#REF!*1000000</f>
        <v>#REF!</v>
      </c>
      <c r="T31" s="69" t="e">
        <f t="shared" si="9"/>
        <v>#REF!</v>
      </c>
      <c r="V31" s="73">
        <f t="shared" si="4"/>
        <v>7133</v>
      </c>
      <c r="W31" s="74">
        <f t="shared" si="10"/>
        <v>251899.54110999999</v>
      </c>
      <c r="Y31" s="71" t="e">
        <f t="shared" si="11"/>
        <v>#REF!</v>
      </c>
      <c r="Z31" s="68" t="e">
        <f t="shared" si="12"/>
        <v>#REF!</v>
      </c>
      <c r="AA31" s="69" t="e">
        <f t="shared" si="13"/>
        <v>#REF!</v>
      </c>
      <c r="AE31" s="116" t="str">
        <f t="shared" si="5"/>
        <v>737529</v>
      </c>
      <c r="AF31" s="137"/>
      <c r="AG31" s="138"/>
      <c r="AH31" s="139"/>
      <c r="AI31" s="140">
        <f t="shared" si="0"/>
        <v>737529</v>
      </c>
      <c r="AJ31" s="141">
        <f t="shared" si="6"/>
        <v>737529</v>
      </c>
      <c r="AK31" s="117"/>
      <c r="AL31" s="133">
        <f t="shared" si="7"/>
        <v>0</v>
      </c>
      <c r="AM31" s="142">
        <f t="shared" si="7"/>
        <v>7133</v>
      </c>
      <c r="AN31" s="143">
        <f t="shared" si="8"/>
        <v>7133</v>
      </c>
      <c r="AO31" s="144">
        <f t="shared" si="1"/>
        <v>1</v>
      </c>
      <c r="AP31" s="117"/>
    </row>
    <row r="32" spans="1:42" x14ac:dyDescent="0.2">
      <c r="A32" s="61">
        <v>231</v>
      </c>
      <c r="B32" s="62">
        <v>0.375</v>
      </c>
      <c r="C32" s="63">
        <v>2013</v>
      </c>
      <c r="D32" s="63">
        <v>3</v>
      </c>
      <c r="E32" s="63">
        <v>30</v>
      </c>
      <c r="F32" s="64">
        <v>744662</v>
      </c>
      <c r="G32" s="63">
        <v>0</v>
      </c>
      <c r="H32" s="64">
        <v>554055</v>
      </c>
      <c r="I32" s="63">
        <v>0</v>
      </c>
      <c r="J32" s="63">
        <v>2</v>
      </c>
      <c r="K32" s="63">
        <v>0</v>
      </c>
      <c r="L32" s="64">
        <v>428.20460000000003</v>
      </c>
      <c r="M32" s="64">
        <v>28.1</v>
      </c>
      <c r="N32" s="65">
        <v>0</v>
      </c>
      <c r="O32" s="66">
        <v>7387</v>
      </c>
      <c r="P32" s="53">
        <f t="shared" si="2"/>
        <v>7387</v>
      </c>
      <c r="Q32" s="33">
        <v>30</v>
      </c>
      <c r="R32" s="72" t="e">
        <f t="shared" si="3"/>
        <v>#REF!</v>
      </c>
      <c r="S32" s="68" t="e">
        <f>#REF!*1000000</f>
        <v>#REF!</v>
      </c>
      <c r="T32" s="69" t="e">
        <f t="shared" si="9"/>
        <v>#REF!</v>
      </c>
      <c r="V32" s="73">
        <f t="shared" si="4"/>
        <v>7387</v>
      </c>
      <c r="W32" s="74">
        <f t="shared" si="10"/>
        <v>260869.46729</v>
      </c>
      <c r="Y32" s="71" t="e">
        <f t="shared" si="11"/>
        <v>#REF!</v>
      </c>
      <c r="Z32" s="68" t="e">
        <f t="shared" si="12"/>
        <v>#REF!</v>
      </c>
      <c r="AA32" s="69" t="e">
        <f t="shared" si="13"/>
        <v>#REF!</v>
      </c>
      <c r="AE32" s="116" t="str">
        <f t="shared" si="5"/>
        <v>744662</v>
      </c>
      <c r="AF32" s="137"/>
      <c r="AG32" s="138"/>
      <c r="AH32" s="139"/>
      <c r="AI32" s="140">
        <f t="shared" si="0"/>
        <v>744662</v>
      </c>
      <c r="AJ32" s="141">
        <f t="shared" si="6"/>
        <v>744662</v>
      </c>
      <c r="AK32" s="117"/>
      <c r="AL32" s="133">
        <f t="shared" si="7"/>
        <v>0</v>
      </c>
      <c r="AM32" s="142">
        <f t="shared" si="7"/>
        <v>7387</v>
      </c>
      <c r="AN32" s="143">
        <f t="shared" si="8"/>
        <v>7387</v>
      </c>
      <c r="AO32" s="144">
        <f t="shared" si="1"/>
        <v>1</v>
      </c>
      <c r="AP32" s="117"/>
    </row>
    <row r="33" spans="1:42" ht="13.5" thickBot="1" x14ac:dyDescent="0.25">
      <c r="A33" s="61">
        <v>231</v>
      </c>
      <c r="B33" s="62">
        <v>0.375</v>
      </c>
      <c r="C33" s="63">
        <v>2013</v>
      </c>
      <c r="D33" s="63">
        <v>3</v>
      </c>
      <c r="E33" s="63">
        <v>31</v>
      </c>
      <c r="F33" s="64">
        <v>752049</v>
      </c>
      <c r="G33" s="63">
        <v>0</v>
      </c>
      <c r="H33" s="64">
        <v>554309</v>
      </c>
      <c r="I33" s="63">
        <v>0</v>
      </c>
      <c r="J33" s="63">
        <v>2</v>
      </c>
      <c r="K33" s="63">
        <v>0</v>
      </c>
      <c r="L33" s="64">
        <v>427.40159999999997</v>
      </c>
      <c r="M33" s="64">
        <v>28.6</v>
      </c>
      <c r="N33" s="65">
        <v>0</v>
      </c>
      <c r="O33" s="66">
        <v>3566</v>
      </c>
      <c r="P33" s="53">
        <f t="shared" si="2"/>
        <v>3566</v>
      </c>
      <c r="Q33" s="33">
        <v>31</v>
      </c>
      <c r="R33" s="75" t="e">
        <f t="shared" si="3"/>
        <v>#REF!</v>
      </c>
      <c r="S33" s="76" t="e">
        <f>#REF!*1000000</f>
        <v>#REF!</v>
      </c>
      <c r="T33" s="77" t="e">
        <f t="shared" si="9"/>
        <v>#REF!</v>
      </c>
      <c r="V33" s="78">
        <f t="shared" si="4"/>
        <v>3566</v>
      </c>
      <c r="W33" s="79">
        <f t="shared" si="10"/>
        <v>125932.11322</v>
      </c>
      <c r="Y33" s="71" t="e">
        <f t="shared" si="11"/>
        <v>#REF!</v>
      </c>
      <c r="Z33" s="68" t="e">
        <f t="shared" si="12"/>
        <v>#REF!</v>
      </c>
      <c r="AA33" s="69" t="e">
        <f t="shared" si="13"/>
        <v>#REF!</v>
      </c>
      <c r="AE33" s="116" t="str">
        <f t="shared" si="5"/>
        <v>752049</v>
      </c>
      <c r="AF33" s="137"/>
      <c r="AG33" s="138"/>
      <c r="AH33" s="139"/>
      <c r="AI33" s="140">
        <f t="shared" si="0"/>
        <v>752049</v>
      </c>
      <c r="AJ33" s="141">
        <f t="shared" si="6"/>
        <v>752049</v>
      </c>
      <c r="AK33" s="117"/>
      <c r="AL33" s="133">
        <f t="shared" si="7"/>
        <v>0</v>
      </c>
      <c r="AM33" s="145">
        <f t="shared" si="7"/>
        <v>3566</v>
      </c>
      <c r="AN33" s="143">
        <f t="shared" si="8"/>
        <v>3566</v>
      </c>
      <c r="AO33" s="144">
        <f t="shared" si="1"/>
        <v>1</v>
      </c>
      <c r="AP33" s="117"/>
    </row>
    <row r="34" spans="1:42" ht="13.5" thickBot="1" x14ac:dyDescent="0.25">
      <c r="A34" s="80">
        <v>231</v>
      </c>
      <c r="B34" s="81">
        <v>0.375</v>
      </c>
      <c r="C34" s="82">
        <v>2013</v>
      </c>
      <c r="D34" s="82">
        <v>4</v>
      </c>
      <c r="E34" s="82">
        <v>1</v>
      </c>
      <c r="F34" s="83">
        <v>755615</v>
      </c>
      <c r="G34" s="82">
        <v>0</v>
      </c>
      <c r="H34" s="83">
        <v>554431</v>
      </c>
      <c r="I34" s="82">
        <v>0</v>
      </c>
      <c r="J34" s="82">
        <v>2</v>
      </c>
      <c r="K34" s="82">
        <v>0</v>
      </c>
      <c r="L34" s="83">
        <v>427.96600000000001</v>
      </c>
      <c r="M34" s="83">
        <v>30.4</v>
      </c>
      <c r="N34" s="84">
        <v>0</v>
      </c>
      <c r="O34" s="85">
        <v>7955</v>
      </c>
      <c r="R34" s="86"/>
      <c r="S34" s="87"/>
      <c r="T34" s="88"/>
      <c r="V34" s="89"/>
      <c r="W34" s="90"/>
      <c r="Y34" s="91"/>
      <c r="Z34" s="92"/>
      <c r="AA34" s="93"/>
      <c r="AE34" s="116" t="str">
        <f t="shared" si="5"/>
        <v>755615</v>
      </c>
      <c r="AF34" s="146"/>
      <c r="AG34" s="147"/>
      <c r="AH34" s="148"/>
      <c r="AI34" s="149">
        <f t="shared" si="0"/>
        <v>755615</v>
      </c>
      <c r="AJ34" s="150">
        <f t="shared" si="6"/>
        <v>755615</v>
      </c>
      <c r="AK34" s="117"/>
      <c r="AL34" s="151"/>
      <c r="AM34" s="152"/>
      <c r="AN34" s="153"/>
      <c r="AO34" s="153"/>
      <c r="AP34" s="117"/>
    </row>
    <row r="35" spans="1:42" ht="13.5" thickBot="1" x14ac:dyDescent="0.25">
      <c r="AE35" s="116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</row>
    <row r="36" spans="1:42" ht="13.5" thickBot="1" x14ac:dyDescent="0.25">
      <c r="D36" s="94" t="s">
        <v>23</v>
      </c>
      <c r="E36" s="95">
        <f>COUNT(E3:E34)</f>
        <v>32</v>
      </c>
      <c r="K36" s="94" t="s">
        <v>53</v>
      </c>
      <c r="L36" s="96">
        <f>MAX(L3:L34)</f>
        <v>428.94099999999997</v>
      </c>
      <c r="M36" s="96">
        <f>MAX(M3:M34)</f>
        <v>31.2</v>
      </c>
      <c r="N36" s="94" t="s">
        <v>20</v>
      </c>
      <c r="O36" s="96">
        <f>SUM(O3:O33)</f>
        <v>232564</v>
      </c>
      <c r="Q36" s="94" t="s">
        <v>54</v>
      </c>
      <c r="R36" s="97" t="e">
        <f>AVERAGE(R3:R33)</f>
        <v>#REF!</v>
      </c>
      <c r="S36" s="97" t="e">
        <f>AVERAGE(S3:S33)</f>
        <v>#REF!</v>
      </c>
      <c r="T36" s="98" t="e">
        <f>AVERAGE(T3:T33)</f>
        <v>#REF!</v>
      </c>
      <c r="V36" s="99">
        <f>SUM(V3:V33)</f>
        <v>232564</v>
      </c>
      <c r="W36" s="100">
        <f>SUM(W3:W33)</f>
        <v>8212920.9138799999</v>
      </c>
      <c r="Y36" s="101" t="e">
        <f>SUM(Y3:Y33)</f>
        <v>#REF!</v>
      </c>
      <c r="Z36" s="102" t="e">
        <f>SUM(Z3:Z33)</f>
        <v>#REF!</v>
      </c>
      <c r="AA36" s="103" t="e">
        <f>SUM(AA3:AA33)</f>
        <v>#REF!</v>
      </c>
      <c r="AE36" s="116"/>
      <c r="AF36" s="154" t="s">
        <v>81</v>
      </c>
      <c r="AG36" s="155">
        <f>COUNT(AG3:AG34)</f>
        <v>0</v>
      </c>
      <c r="AH36" s="117"/>
      <c r="AI36" s="117"/>
      <c r="AJ36" s="156">
        <f>SUM(AJ3:AJ33)</f>
        <v>19818968</v>
      </c>
      <c r="AK36" s="157" t="s">
        <v>59</v>
      </c>
      <c r="AL36" s="158"/>
      <c r="AM36" s="158"/>
      <c r="AN36" s="156">
        <f>SUM(AN3:AN33)</f>
        <v>232564</v>
      </c>
      <c r="AO36" s="159" t="s">
        <v>59</v>
      </c>
      <c r="AP36" s="117"/>
    </row>
    <row r="37" spans="1:42" ht="13.5" thickBot="1" x14ac:dyDescent="0.25">
      <c r="K37" s="94" t="s">
        <v>54</v>
      </c>
      <c r="L37" s="104">
        <f>AVERAGE(L3:L34)</f>
        <v>353.70079062500002</v>
      </c>
      <c r="M37" s="104">
        <f>AVERAGE(M3:M34)</f>
        <v>27.109375000000004</v>
      </c>
      <c r="N37" s="94" t="s">
        <v>55</v>
      </c>
      <c r="O37" s="105">
        <f>O36*35.31467</f>
        <v>8212920.9138799999</v>
      </c>
      <c r="R37" s="106" t="s">
        <v>56</v>
      </c>
      <c r="S37" s="106" t="s">
        <v>57</v>
      </c>
      <c r="T37" s="106" t="s">
        <v>58</v>
      </c>
      <c r="V37" s="107" t="s">
        <v>59</v>
      </c>
      <c r="W37" s="107" t="s">
        <v>59</v>
      </c>
      <c r="Y37" s="107" t="s">
        <v>59</v>
      </c>
      <c r="Z37" s="107" t="s">
        <v>59</v>
      </c>
      <c r="AA37" s="107" t="s">
        <v>59</v>
      </c>
      <c r="AE37" s="116"/>
      <c r="AF37" s="154" t="s">
        <v>82</v>
      </c>
      <c r="AG37" s="160">
        <f>COUNT(E3:E34)-COUNT(AG3:AG34)</f>
        <v>32</v>
      </c>
      <c r="AH37" s="117"/>
      <c r="AI37" s="117"/>
      <c r="AJ37" s="117"/>
      <c r="AK37" s="117"/>
      <c r="AL37" s="117"/>
      <c r="AM37" s="117"/>
      <c r="AN37" s="161">
        <f>IFERROR(AN36/SUM(AM3:AM33),"")</f>
        <v>1</v>
      </c>
      <c r="AO37" s="159" t="s">
        <v>83</v>
      </c>
      <c r="AP37" s="117"/>
    </row>
    <row r="38" spans="1:42" ht="13.5" thickBot="1" x14ac:dyDescent="0.25">
      <c r="K38" s="94" t="s">
        <v>60</v>
      </c>
      <c r="L38" s="105">
        <f>MIN(L3:L34)</f>
        <v>304.69229999999999</v>
      </c>
      <c r="M38" s="105">
        <f>MIN(M3:M34)</f>
        <v>22.8</v>
      </c>
      <c r="V38" s="108" t="s">
        <v>20</v>
      </c>
      <c r="W38" s="108" t="s">
        <v>61</v>
      </c>
      <c r="Y38" s="108" t="s">
        <v>62</v>
      </c>
      <c r="Z38" s="108" t="s">
        <v>24</v>
      </c>
      <c r="AA38" s="108" t="s">
        <v>63</v>
      </c>
      <c r="AE38" s="116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</row>
    <row r="39" spans="1:42" ht="13.5" thickBot="1" x14ac:dyDescent="0.25">
      <c r="L39" s="109" t="s">
        <v>64</v>
      </c>
      <c r="M39" s="108" t="s">
        <v>65</v>
      </c>
      <c r="AE39" s="116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</row>
    <row r="40" spans="1:42" ht="13.5" thickBot="1" x14ac:dyDescent="0.25">
      <c r="AE40" s="116"/>
      <c r="AF40" s="154" t="s">
        <v>84</v>
      </c>
      <c r="AG40" s="155">
        <v>1</v>
      </c>
      <c r="AH40" s="117" t="s">
        <v>20</v>
      </c>
      <c r="AI40" s="117"/>
      <c r="AJ40" s="117"/>
      <c r="AK40" s="117"/>
      <c r="AL40" s="117"/>
      <c r="AM40" s="117"/>
      <c r="AN40" s="117"/>
      <c r="AO40" s="117"/>
      <c r="AP40" s="117"/>
    </row>
    <row r="41" spans="1:42" ht="13.5" thickBot="1" x14ac:dyDescent="0.25">
      <c r="AE41" s="116"/>
      <c r="AF41" s="154" t="s">
        <v>85</v>
      </c>
      <c r="AG41" s="162">
        <v>0.01</v>
      </c>
      <c r="AH41" s="117"/>
      <c r="AI41" s="117"/>
      <c r="AJ41" s="117"/>
      <c r="AK41" s="117"/>
      <c r="AL41" s="117"/>
      <c r="AM41" s="117"/>
      <c r="AN41" s="117"/>
      <c r="AO41" s="117"/>
      <c r="AP41" s="117"/>
    </row>
    <row r="42" spans="1:42" x14ac:dyDescent="0.2">
      <c r="AE42" s="116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</row>
    <row r="43" spans="1:42" x14ac:dyDescent="0.2">
      <c r="K43" s="110" t="s">
        <v>66</v>
      </c>
      <c r="L43" s="111">
        <v>0.1</v>
      </c>
      <c r="M43" s="110"/>
      <c r="AE43" s="116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</row>
    <row r="44" spans="1:42" x14ac:dyDescent="0.2">
      <c r="K44" s="112" t="s">
        <v>67</v>
      </c>
      <c r="L44" s="113">
        <f>L37*(1+$L$43)</f>
        <v>389.07086968750008</v>
      </c>
      <c r="M44" s="113">
        <f>M37*(1+$L$43)</f>
        <v>29.820312500000007</v>
      </c>
    </row>
    <row r="45" spans="1:42" x14ac:dyDescent="0.2">
      <c r="K45" s="112" t="s">
        <v>68</v>
      </c>
      <c r="L45" s="113">
        <f>L37*(1-$L$43)</f>
        <v>318.33071156250003</v>
      </c>
      <c r="M45" s="113">
        <f>M37*(1-$L$43)</f>
        <v>24.398437500000004</v>
      </c>
    </row>
    <row r="47" spans="1:42" x14ac:dyDescent="0.2">
      <c r="A47" s="94" t="s">
        <v>69</v>
      </c>
      <c r="B47" s="114" t="s">
        <v>70</v>
      </c>
    </row>
    <row r="48" spans="1:42" x14ac:dyDescent="0.2">
      <c r="A48" s="94" t="s">
        <v>71</v>
      </c>
      <c r="B48" s="115">
        <v>40583</v>
      </c>
    </row>
  </sheetData>
  <phoneticPr fontId="13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topLeftCell="A10" zoomScale="85" workbookViewId="0">
      <selection activeCell="B40" sqref="B40:F40"/>
    </sheetView>
  </sheetViews>
  <sheetFormatPr baseColWidth="10" defaultColWidth="9.140625" defaultRowHeight="12.75" x14ac:dyDescent="0.2"/>
  <cols>
    <col min="1" max="1" width="5.5703125" style="2" customWidth="1"/>
    <col min="2" max="2" width="7.7109375" style="2" customWidth="1"/>
    <col min="3" max="3" width="9" style="2" customWidth="1"/>
    <col min="4" max="4" width="14.85546875" style="3" customWidth="1"/>
    <col min="5" max="5" width="14.5703125" style="2" bestFit="1" customWidth="1"/>
    <col min="6" max="6" width="11.85546875" style="2" customWidth="1"/>
    <col min="7" max="10" width="9.140625" style="2" customWidth="1"/>
    <col min="11" max="11" width="11.7109375" style="2" bestFit="1" customWidth="1"/>
    <col min="12" max="16384" width="9.140625" style="2"/>
  </cols>
  <sheetData>
    <row r="1" spans="1:18" s="16" customForma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6" customFormat="1" x14ac:dyDescent="0.2">
      <c r="A2" s="171" t="s">
        <v>1</v>
      </c>
      <c r="B2" s="171"/>
      <c r="C2" s="171"/>
      <c r="D2" s="171"/>
      <c r="E2" s="171"/>
      <c r="F2" s="171"/>
      <c r="G2" s="171"/>
      <c r="H2" s="171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6" customForma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16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16" customFormat="1" x14ac:dyDescent="0.2">
      <c r="A5" s="172" t="s">
        <v>29</v>
      </c>
      <c r="B5" s="172"/>
      <c r="C5" s="172"/>
      <c r="D5" s="172"/>
      <c r="E5" s="172"/>
      <c r="F5" s="172"/>
      <c r="G5" s="172"/>
      <c r="H5" s="172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16" customFormat="1" x14ac:dyDescent="0.2">
      <c r="A6" s="173" t="s">
        <v>28</v>
      </c>
      <c r="B6" s="173"/>
      <c r="C6" s="173"/>
      <c r="D6" s="173"/>
      <c r="E6" s="173"/>
      <c r="F6" s="173"/>
      <c r="G6" s="173"/>
      <c r="H6" s="173"/>
      <c r="I6" s="27"/>
      <c r="J6" s="27"/>
      <c r="K6" s="27"/>
      <c r="L6" s="27"/>
      <c r="M6" s="27"/>
      <c r="N6" s="27"/>
      <c r="O6" s="27"/>
      <c r="P6" s="27"/>
      <c r="Q6" s="24"/>
      <c r="R6" s="24"/>
    </row>
    <row r="8" spans="1:18" ht="28.5" customHeight="1" x14ac:dyDescent="0.25">
      <c r="B8" s="164" t="s">
        <v>3</v>
      </c>
      <c r="C8" s="165"/>
      <c r="D8" s="31" t="s">
        <v>5</v>
      </c>
      <c r="E8" s="168" t="s">
        <v>22</v>
      </c>
      <c r="F8" s="169"/>
    </row>
    <row r="9" spans="1:18" ht="15" customHeight="1" x14ac:dyDescent="0.2">
      <c r="B9" s="166"/>
      <c r="C9" s="167"/>
      <c r="D9" s="4" t="s">
        <v>14</v>
      </c>
      <c r="E9" s="5" t="s">
        <v>6</v>
      </c>
      <c r="F9" s="6" t="s">
        <v>15</v>
      </c>
      <c r="K9" s="17"/>
      <c r="L9" s="17"/>
    </row>
    <row r="10" spans="1:18" ht="14.25" x14ac:dyDescent="0.2">
      <c r="B10" s="28" t="e">
        <f>#REF!</f>
        <v>#REF!</v>
      </c>
      <c r="C10" s="30" t="e">
        <f>B10</f>
        <v>#REF!</v>
      </c>
      <c r="D10" s="22" t="e">
        <f>#REF!</f>
        <v>#REF!</v>
      </c>
      <c r="E10" s="1">
        <f>Rotoplas!O3</f>
        <v>2870</v>
      </c>
      <c r="F10" s="1" t="e">
        <f>D10*E10</f>
        <v>#REF!</v>
      </c>
      <c r="I10" s="17" t="s">
        <v>19</v>
      </c>
      <c r="K10" s="20">
        <f>SUM(E10:E23)</f>
        <v>31840</v>
      </c>
      <c r="L10" s="17" t="s">
        <v>20</v>
      </c>
    </row>
    <row r="11" spans="1:18" ht="14.25" x14ac:dyDescent="0.2">
      <c r="B11" s="29" t="e">
        <f>#REF!</f>
        <v>#REF!</v>
      </c>
      <c r="C11" s="30" t="e">
        <f t="shared" ref="C11:C39" si="0">B11</f>
        <v>#REF!</v>
      </c>
      <c r="D11" s="22" t="e">
        <f>#REF!</f>
        <v>#REF!</v>
      </c>
      <c r="E11" s="1">
        <f>Rotoplas!O4</f>
        <v>1962</v>
      </c>
      <c r="F11" s="1" t="e">
        <f t="shared" ref="F11:F37" si="1">D11*E11</f>
        <v>#REF!</v>
      </c>
      <c r="K11" s="20" t="e">
        <f>SUM(F10:F23)</f>
        <v>#REF!</v>
      </c>
      <c r="L11" s="21" t="s">
        <v>15</v>
      </c>
    </row>
    <row r="12" spans="1:18" ht="14.25" x14ac:dyDescent="0.2">
      <c r="B12" s="29" t="e">
        <f>#REF!</f>
        <v>#REF!</v>
      </c>
      <c r="C12" s="30" t="e">
        <f t="shared" si="0"/>
        <v>#REF!</v>
      </c>
      <c r="D12" s="22" t="e">
        <f>#REF!</f>
        <v>#REF!</v>
      </c>
      <c r="E12" s="1">
        <f>Rotoplas!O5</f>
        <v>933</v>
      </c>
      <c r="F12" s="1" t="e">
        <f t="shared" si="1"/>
        <v>#REF!</v>
      </c>
      <c r="L12" s="18"/>
    </row>
    <row r="13" spans="1:18" ht="14.25" x14ac:dyDescent="0.2">
      <c r="B13" s="29" t="e">
        <f>#REF!</f>
        <v>#REF!</v>
      </c>
      <c r="C13" s="30" t="e">
        <f t="shared" si="0"/>
        <v>#REF!</v>
      </c>
      <c r="D13" s="22" t="e">
        <f>#REF!</f>
        <v>#REF!</v>
      </c>
      <c r="E13" s="1">
        <f>Rotoplas!O6</f>
        <v>2257</v>
      </c>
      <c r="F13" s="1" t="e">
        <f t="shared" si="1"/>
        <v>#REF!</v>
      </c>
      <c r="L13" s="18"/>
    </row>
    <row r="14" spans="1:18" ht="14.25" x14ac:dyDescent="0.2">
      <c r="B14" s="29" t="e">
        <f>#REF!</f>
        <v>#REF!</v>
      </c>
      <c r="C14" s="30" t="e">
        <f t="shared" si="0"/>
        <v>#REF!</v>
      </c>
      <c r="D14" s="22" t="e">
        <f>#REF!</f>
        <v>#REF!</v>
      </c>
      <c r="E14" s="1">
        <f>Rotoplas!O7</f>
        <v>2100</v>
      </c>
      <c r="F14" s="1" t="e">
        <f t="shared" si="1"/>
        <v>#REF!</v>
      </c>
      <c r="L14" s="18"/>
    </row>
    <row r="15" spans="1:18" ht="14.25" x14ac:dyDescent="0.2">
      <c r="B15" s="29" t="e">
        <f>#REF!</f>
        <v>#REF!</v>
      </c>
      <c r="C15" s="30" t="e">
        <f t="shared" si="0"/>
        <v>#REF!</v>
      </c>
      <c r="D15" s="22" t="e">
        <f>#REF!</f>
        <v>#REF!</v>
      </c>
      <c r="E15" s="1">
        <f>Rotoplas!O8</f>
        <v>2080</v>
      </c>
      <c r="F15" s="1" t="e">
        <f t="shared" si="1"/>
        <v>#REF!</v>
      </c>
      <c r="L15" s="18"/>
    </row>
    <row r="16" spans="1:18" ht="14.25" x14ac:dyDescent="0.2">
      <c r="B16" s="29" t="e">
        <f>#REF!</f>
        <v>#REF!</v>
      </c>
      <c r="C16" s="30" t="e">
        <f t="shared" si="0"/>
        <v>#REF!</v>
      </c>
      <c r="D16" s="22" t="e">
        <f>#REF!</f>
        <v>#REF!</v>
      </c>
      <c r="E16" s="1">
        <f>Rotoplas!O9</f>
        <v>2433</v>
      </c>
      <c r="F16" s="1" t="e">
        <f t="shared" si="1"/>
        <v>#REF!</v>
      </c>
      <c r="L16" s="18"/>
    </row>
    <row r="17" spans="2:12" ht="14.25" x14ac:dyDescent="0.2">
      <c r="B17" s="29" t="e">
        <f>#REF!</f>
        <v>#REF!</v>
      </c>
      <c r="C17" s="30" t="e">
        <f t="shared" si="0"/>
        <v>#REF!</v>
      </c>
      <c r="D17" s="22" t="e">
        <f>#REF!</f>
        <v>#REF!</v>
      </c>
      <c r="E17" s="1">
        <f>Rotoplas!O10</f>
        <v>2740</v>
      </c>
      <c r="F17" s="1" t="e">
        <f t="shared" si="1"/>
        <v>#REF!</v>
      </c>
      <c r="L17" s="18"/>
    </row>
    <row r="18" spans="2:12" ht="14.25" x14ac:dyDescent="0.2">
      <c r="B18" s="29" t="e">
        <f>#REF!</f>
        <v>#REF!</v>
      </c>
      <c r="C18" s="30" t="e">
        <f t="shared" si="0"/>
        <v>#REF!</v>
      </c>
      <c r="D18" s="22" t="e">
        <f>#REF!</f>
        <v>#REF!</v>
      </c>
      <c r="E18" s="1">
        <f>Rotoplas!O11</f>
        <v>1666</v>
      </c>
      <c r="F18" s="1" t="e">
        <f t="shared" si="1"/>
        <v>#REF!</v>
      </c>
      <c r="L18" s="18"/>
    </row>
    <row r="19" spans="2:12" ht="14.25" x14ac:dyDescent="0.2">
      <c r="B19" s="29" t="e">
        <f>#REF!</f>
        <v>#REF!</v>
      </c>
      <c r="C19" s="30" t="e">
        <f t="shared" si="0"/>
        <v>#REF!</v>
      </c>
      <c r="D19" s="22" t="e">
        <f>#REF!</f>
        <v>#REF!</v>
      </c>
      <c r="E19" s="1">
        <f>Rotoplas!O12</f>
        <v>334</v>
      </c>
      <c r="F19" s="1" t="e">
        <f t="shared" si="1"/>
        <v>#REF!</v>
      </c>
      <c r="L19" s="18"/>
    </row>
    <row r="20" spans="2:12" ht="14.25" x14ac:dyDescent="0.2">
      <c r="B20" s="29" t="e">
        <f>#REF!</f>
        <v>#REF!</v>
      </c>
      <c r="C20" s="30" t="e">
        <f t="shared" si="0"/>
        <v>#REF!</v>
      </c>
      <c r="D20" s="22" t="e">
        <f>#REF!</f>
        <v>#REF!</v>
      </c>
      <c r="E20" s="1">
        <f>Rotoplas!O13</f>
        <v>2869</v>
      </c>
      <c r="F20" s="1" t="e">
        <f t="shared" si="1"/>
        <v>#REF!</v>
      </c>
      <c r="L20" s="18"/>
    </row>
    <row r="21" spans="2:12" ht="14.25" x14ac:dyDescent="0.2">
      <c r="B21" s="29" t="e">
        <f>#REF!</f>
        <v>#REF!</v>
      </c>
      <c r="C21" s="30" t="e">
        <f t="shared" si="0"/>
        <v>#REF!</v>
      </c>
      <c r="D21" s="22" t="e">
        <f>#REF!</f>
        <v>#REF!</v>
      </c>
      <c r="E21" s="1">
        <f>Rotoplas!O14</f>
        <v>3391</v>
      </c>
      <c r="F21" s="1" t="e">
        <f t="shared" si="1"/>
        <v>#REF!</v>
      </c>
      <c r="L21" s="18"/>
    </row>
    <row r="22" spans="2:12" ht="14.25" x14ac:dyDescent="0.2">
      <c r="B22" s="29" t="e">
        <f>#REF!</f>
        <v>#REF!</v>
      </c>
      <c r="C22" s="30" t="e">
        <f t="shared" si="0"/>
        <v>#REF!</v>
      </c>
      <c r="D22" s="22" t="e">
        <f>#REF!</f>
        <v>#REF!</v>
      </c>
      <c r="E22" s="1">
        <f>Rotoplas!O15</f>
        <v>3234</v>
      </c>
      <c r="F22" s="1" t="e">
        <f t="shared" si="1"/>
        <v>#REF!</v>
      </c>
      <c r="L22" s="18"/>
    </row>
    <row r="23" spans="2:12" ht="14.25" x14ac:dyDescent="0.2">
      <c r="B23" s="29" t="e">
        <f>#REF!</f>
        <v>#REF!</v>
      </c>
      <c r="C23" s="30" t="e">
        <f t="shared" si="0"/>
        <v>#REF!</v>
      </c>
      <c r="D23" s="22" t="e">
        <f>#REF!</f>
        <v>#REF!</v>
      </c>
      <c r="E23" s="1">
        <f>Rotoplas!O16</f>
        <v>2971</v>
      </c>
      <c r="F23" s="1" t="e">
        <f t="shared" si="1"/>
        <v>#REF!</v>
      </c>
      <c r="L23" s="18"/>
    </row>
    <row r="24" spans="2:12" ht="14.25" x14ac:dyDescent="0.2">
      <c r="B24" s="29" t="e">
        <f>#REF!</f>
        <v>#REF!</v>
      </c>
      <c r="C24" s="30" t="e">
        <f t="shared" si="0"/>
        <v>#REF!</v>
      </c>
      <c r="D24" s="22" t="e">
        <f>#REF!</f>
        <v>#REF!</v>
      </c>
      <c r="E24" s="1">
        <f>Rotoplas!O17</f>
        <v>2738</v>
      </c>
      <c r="F24" s="1" t="e">
        <f t="shared" si="1"/>
        <v>#REF!</v>
      </c>
      <c r="I24" s="17" t="s">
        <v>21</v>
      </c>
      <c r="K24" s="20">
        <f>SUM(E24:E40)</f>
        <v>30575</v>
      </c>
      <c r="L24" s="17" t="s">
        <v>20</v>
      </c>
    </row>
    <row r="25" spans="2:12" ht="14.25" x14ac:dyDescent="0.2">
      <c r="B25" s="29" t="e">
        <f>#REF!</f>
        <v>#REF!</v>
      </c>
      <c r="C25" s="30" t="e">
        <f t="shared" si="0"/>
        <v>#REF!</v>
      </c>
      <c r="D25" s="22" t="e">
        <f>#REF!</f>
        <v>#REF!</v>
      </c>
      <c r="E25" s="1">
        <f>Rotoplas!O18</f>
        <v>1423</v>
      </c>
      <c r="F25" s="1" t="e">
        <f t="shared" si="1"/>
        <v>#REF!</v>
      </c>
      <c r="K25" s="20" t="e">
        <f>SUM(F24:F40)</f>
        <v>#REF!</v>
      </c>
      <c r="L25" s="21" t="s">
        <v>15</v>
      </c>
    </row>
    <row r="26" spans="2:12" ht="14.25" x14ac:dyDescent="0.2">
      <c r="B26" s="29" t="e">
        <f>#REF!</f>
        <v>#REF!</v>
      </c>
      <c r="C26" s="30" t="e">
        <f t="shared" si="0"/>
        <v>#REF!</v>
      </c>
      <c r="D26" s="22" t="e">
        <f>#REF!</f>
        <v>#REF!</v>
      </c>
      <c r="E26" s="1">
        <f>Rotoplas!O19</f>
        <v>0</v>
      </c>
      <c r="F26" s="1" t="e">
        <f t="shared" si="1"/>
        <v>#REF!</v>
      </c>
      <c r="L26" s="18"/>
    </row>
    <row r="27" spans="2:12" ht="14.25" x14ac:dyDescent="0.2">
      <c r="B27" s="29" t="e">
        <f>#REF!</f>
        <v>#REF!</v>
      </c>
      <c r="C27" s="30" t="e">
        <f t="shared" si="0"/>
        <v>#REF!</v>
      </c>
      <c r="D27" s="22" t="e">
        <f>#REF!</f>
        <v>#REF!</v>
      </c>
      <c r="E27" s="1">
        <f>Rotoplas!O20</f>
        <v>505</v>
      </c>
      <c r="F27" s="1" t="e">
        <f t="shared" si="1"/>
        <v>#REF!</v>
      </c>
      <c r="L27" s="18"/>
    </row>
    <row r="28" spans="2:12" ht="14.25" x14ac:dyDescent="0.2">
      <c r="B28" s="29" t="e">
        <f>#REF!</f>
        <v>#REF!</v>
      </c>
      <c r="C28" s="30" t="e">
        <f t="shared" si="0"/>
        <v>#REF!</v>
      </c>
      <c r="D28" s="22" t="e">
        <f>#REF!</f>
        <v>#REF!</v>
      </c>
      <c r="E28" s="1">
        <f>Rotoplas!O21</f>
        <v>2724</v>
      </c>
      <c r="F28" s="1" t="e">
        <f t="shared" si="1"/>
        <v>#REF!</v>
      </c>
      <c r="L28" s="18"/>
    </row>
    <row r="29" spans="2:12" ht="14.25" x14ac:dyDescent="0.2">
      <c r="B29" s="29" t="e">
        <f>#REF!</f>
        <v>#REF!</v>
      </c>
      <c r="C29" s="30" t="e">
        <f t="shared" si="0"/>
        <v>#REF!</v>
      </c>
      <c r="D29" s="22" t="e">
        <f>#REF!</f>
        <v>#REF!</v>
      </c>
      <c r="E29" s="1">
        <f>Rotoplas!O22</f>
        <v>2960</v>
      </c>
      <c r="F29" s="1" t="e">
        <f t="shared" si="1"/>
        <v>#REF!</v>
      </c>
      <c r="L29" s="18"/>
    </row>
    <row r="30" spans="2:12" ht="14.25" x14ac:dyDescent="0.2">
      <c r="B30" s="29" t="e">
        <f>#REF!</f>
        <v>#REF!</v>
      </c>
      <c r="C30" s="30" t="e">
        <f t="shared" si="0"/>
        <v>#REF!</v>
      </c>
      <c r="D30" s="22" t="e">
        <f>#REF!</f>
        <v>#REF!</v>
      </c>
      <c r="E30" s="1">
        <f>Rotoplas!O23</f>
        <v>2482</v>
      </c>
      <c r="F30" s="1" t="e">
        <f t="shared" si="1"/>
        <v>#REF!</v>
      </c>
      <c r="L30" s="18"/>
    </row>
    <row r="31" spans="2:12" ht="14.25" x14ac:dyDescent="0.2">
      <c r="B31" s="29" t="e">
        <f>#REF!</f>
        <v>#REF!</v>
      </c>
      <c r="C31" s="30" t="e">
        <f t="shared" si="0"/>
        <v>#REF!</v>
      </c>
      <c r="D31" s="22" t="e">
        <f>#REF!</f>
        <v>#REF!</v>
      </c>
      <c r="E31" s="1">
        <f>Rotoplas!O24</f>
        <v>2481</v>
      </c>
      <c r="F31" s="1" t="e">
        <f t="shared" si="1"/>
        <v>#REF!</v>
      </c>
      <c r="L31" s="18"/>
    </row>
    <row r="32" spans="2:12" ht="14.25" x14ac:dyDescent="0.2">
      <c r="B32" s="29" t="e">
        <f>#REF!</f>
        <v>#REF!</v>
      </c>
      <c r="C32" s="30" t="e">
        <f t="shared" si="0"/>
        <v>#REF!</v>
      </c>
      <c r="D32" s="22" t="e">
        <f>#REF!</f>
        <v>#REF!</v>
      </c>
      <c r="E32" s="1">
        <f>Rotoplas!O25</f>
        <v>1735</v>
      </c>
      <c r="F32" s="1" t="e">
        <f t="shared" si="1"/>
        <v>#REF!</v>
      </c>
      <c r="L32" s="18"/>
    </row>
    <row r="33" spans="2:12" ht="14.25" x14ac:dyDescent="0.2">
      <c r="B33" s="29" t="e">
        <f>#REF!</f>
        <v>#REF!</v>
      </c>
      <c r="C33" s="30" t="e">
        <f t="shared" si="0"/>
        <v>#REF!</v>
      </c>
      <c r="D33" s="22" t="e">
        <f>#REF!</f>
        <v>#REF!</v>
      </c>
      <c r="E33" s="1">
        <f>Rotoplas!O26</f>
        <v>383</v>
      </c>
      <c r="F33" s="1" t="e">
        <f t="shared" si="1"/>
        <v>#REF!</v>
      </c>
      <c r="L33" s="18"/>
    </row>
    <row r="34" spans="2:12" ht="14.25" x14ac:dyDescent="0.2">
      <c r="B34" s="29" t="e">
        <f>#REF!</f>
        <v>#REF!</v>
      </c>
      <c r="C34" s="30" t="e">
        <f t="shared" si="0"/>
        <v>#REF!</v>
      </c>
      <c r="D34" s="22" t="e">
        <f>#REF!</f>
        <v>#REF!</v>
      </c>
      <c r="E34" s="1">
        <f>Rotoplas!O27</f>
        <v>2333</v>
      </c>
      <c r="F34" s="1" t="e">
        <f t="shared" si="1"/>
        <v>#REF!</v>
      </c>
      <c r="L34" s="18"/>
    </row>
    <row r="35" spans="2:12" ht="14.25" x14ac:dyDescent="0.2">
      <c r="B35" s="29" t="e">
        <f>#REF!</f>
        <v>#REF!</v>
      </c>
      <c r="C35" s="30" t="e">
        <f t="shared" si="0"/>
        <v>#REF!</v>
      </c>
      <c r="D35" s="22" t="e">
        <f>#REF!</f>
        <v>#REF!</v>
      </c>
      <c r="E35" s="1">
        <f>Rotoplas!O28</f>
        <v>3041</v>
      </c>
      <c r="F35" s="1" t="e">
        <f t="shared" si="1"/>
        <v>#REF!</v>
      </c>
      <c r="L35" s="18"/>
    </row>
    <row r="36" spans="2:12" ht="14.25" x14ac:dyDescent="0.2">
      <c r="B36" s="29" t="e">
        <f>#REF!</f>
        <v>#REF!</v>
      </c>
      <c r="C36" s="30" t="e">
        <f t="shared" si="0"/>
        <v>#REF!</v>
      </c>
      <c r="D36" s="22" t="e">
        <f>#REF!</f>
        <v>#REF!</v>
      </c>
      <c r="E36" s="1">
        <f>Rotoplas!O29</f>
        <v>2703</v>
      </c>
      <c r="F36" s="1" t="e">
        <f t="shared" si="1"/>
        <v>#REF!</v>
      </c>
      <c r="L36" s="18"/>
    </row>
    <row r="37" spans="2:12" ht="14.25" x14ac:dyDescent="0.2">
      <c r="B37" s="29" t="e">
        <f>#REF!</f>
        <v>#REF!</v>
      </c>
      <c r="C37" s="30" t="e">
        <f t="shared" si="0"/>
        <v>#REF!</v>
      </c>
      <c r="D37" s="22" t="e">
        <f>#REF!</f>
        <v>#REF!</v>
      </c>
      <c r="E37" s="1">
        <f>Rotoplas!O30</f>
        <v>2529</v>
      </c>
      <c r="F37" s="1" t="e">
        <f t="shared" si="1"/>
        <v>#REF!</v>
      </c>
      <c r="L37" s="18"/>
    </row>
    <row r="38" spans="2:12" ht="14.25" x14ac:dyDescent="0.2">
      <c r="B38" s="29" t="e">
        <f>#REF!</f>
        <v>#REF!</v>
      </c>
      <c r="C38" s="30" t="e">
        <f t="shared" si="0"/>
        <v>#REF!</v>
      </c>
      <c r="D38" s="22" t="e">
        <f>#REF!</f>
        <v>#REF!</v>
      </c>
      <c r="E38" s="1">
        <f>Rotoplas!O31</f>
        <v>477</v>
      </c>
      <c r="F38" s="1" t="e">
        <f>D38*E38</f>
        <v>#REF!</v>
      </c>
      <c r="L38" s="18"/>
    </row>
    <row r="39" spans="2:12" ht="14.25" x14ac:dyDescent="0.2">
      <c r="B39" s="29" t="e">
        <f>#REF!</f>
        <v>#REF!</v>
      </c>
      <c r="C39" s="30" t="e">
        <f t="shared" si="0"/>
        <v>#REF!</v>
      </c>
      <c r="D39" s="22" t="e">
        <f>#REF!</f>
        <v>#REF!</v>
      </c>
      <c r="E39" s="1">
        <f>Rotoplas!O32</f>
        <v>1557</v>
      </c>
      <c r="F39" s="1" t="e">
        <f>D39*E39</f>
        <v>#REF!</v>
      </c>
      <c r="L39" s="18"/>
    </row>
    <row r="40" spans="2:12" ht="14.25" x14ac:dyDescent="0.2">
      <c r="B40" s="29" t="e">
        <f>#REF!</f>
        <v>#REF!</v>
      </c>
      <c r="C40" s="30" t="e">
        <f t="shared" ref="C40" si="2">B40</f>
        <v>#REF!</v>
      </c>
      <c r="D40" s="22" t="e">
        <f>#REF!</f>
        <v>#REF!</v>
      </c>
      <c r="E40" s="1">
        <f>Rotoplas!O33</f>
        <v>504</v>
      </c>
      <c r="F40" s="1" t="e">
        <f>D40*E40</f>
        <v>#REF!</v>
      </c>
      <c r="L40" s="18"/>
    </row>
    <row r="41" spans="2:12" s="3" customFormat="1" ht="15.75" x14ac:dyDescent="0.25">
      <c r="B41" s="7" t="s">
        <v>4</v>
      </c>
      <c r="C41" s="1"/>
      <c r="D41" s="22" t="e">
        <f>AVERAGE(D10:D40)</f>
        <v>#REF!</v>
      </c>
      <c r="E41" s="8">
        <f>SUM(E10:E40)</f>
        <v>62415</v>
      </c>
      <c r="F41" s="8" t="e">
        <f>SUM(F10:F40)</f>
        <v>#REF!</v>
      </c>
      <c r="L41" s="18"/>
    </row>
    <row r="42" spans="2:12" x14ac:dyDescent="0.2">
      <c r="B42" s="9" t="s">
        <v>7</v>
      </c>
      <c r="C42" s="10"/>
      <c r="D42" s="11"/>
    </row>
    <row r="43" spans="2:12" x14ac:dyDescent="0.2">
      <c r="B43" s="12" t="s">
        <v>8</v>
      </c>
      <c r="C43" s="13"/>
      <c r="D43" s="11"/>
    </row>
    <row r="44" spans="2:12" x14ac:dyDescent="0.2">
      <c r="B44" s="12" t="s">
        <v>9</v>
      </c>
      <c r="C44" s="13"/>
      <c r="D44" s="11"/>
    </row>
    <row r="45" spans="2:12" x14ac:dyDescent="0.2">
      <c r="B45" s="12" t="s">
        <v>10</v>
      </c>
    </row>
    <row r="46" spans="2:12" x14ac:dyDescent="0.2">
      <c r="B46" s="12" t="s">
        <v>11</v>
      </c>
      <c r="C46" s="12" t="s">
        <v>12</v>
      </c>
      <c r="D46" s="14"/>
    </row>
    <row r="47" spans="2:12" x14ac:dyDescent="0.2">
      <c r="B47" s="12" t="s">
        <v>13</v>
      </c>
      <c r="C47" s="12"/>
      <c r="D47" s="14"/>
    </row>
    <row r="48" spans="2:12" x14ac:dyDescent="0.2">
      <c r="C48" s="12"/>
      <c r="D48" s="14"/>
    </row>
    <row r="49" spans="2:4" x14ac:dyDescent="0.2">
      <c r="C49" s="12"/>
      <c r="D49" s="14"/>
    </row>
    <row r="50" spans="2:4" x14ac:dyDescent="0.2">
      <c r="B50" s="15"/>
    </row>
  </sheetData>
  <mergeCells count="7">
    <mergeCell ref="B8:C9"/>
    <mergeCell ref="E8:F8"/>
    <mergeCell ref="A1:H1"/>
    <mergeCell ref="A2:H2"/>
    <mergeCell ref="A3:H3"/>
    <mergeCell ref="A5:H5"/>
    <mergeCell ref="A6:H6"/>
  </mergeCells>
  <phoneticPr fontId="13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26627" r:id="rId3">
          <objectPr defaultSize="0" autoPict="0" r:id="rId4">
            <anchor mov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476250</xdr:colOff>
                <xdr:row>5</xdr:row>
                <xdr:rowOff>76200</xdr:rowOff>
              </to>
            </anchor>
          </objectPr>
        </oleObject>
      </mc:Choice>
      <mc:Fallback>
        <oleObject progId="Word.Document.8" shapeId="2662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topLeftCell="A21" zoomScale="85" workbookViewId="0">
      <selection activeCell="B40" sqref="B40:F40"/>
    </sheetView>
  </sheetViews>
  <sheetFormatPr baseColWidth="10" defaultColWidth="9.140625" defaultRowHeight="12.75" x14ac:dyDescent="0.2"/>
  <cols>
    <col min="1" max="1" width="5.5703125" style="2" customWidth="1"/>
    <col min="2" max="3" width="7.7109375" style="2" customWidth="1"/>
    <col min="4" max="4" width="14.85546875" style="3" customWidth="1"/>
    <col min="5" max="5" width="14.5703125" style="2" bestFit="1" customWidth="1"/>
    <col min="6" max="6" width="13.28515625" style="2" bestFit="1" customWidth="1"/>
    <col min="7" max="8" width="9.140625" style="2" customWidth="1"/>
    <col min="9" max="9" width="9.5703125" style="19" bestFit="1" customWidth="1"/>
    <col min="10" max="10" width="9.140625" style="2" customWidth="1"/>
    <col min="11" max="11" width="11.7109375" style="2" bestFit="1" customWidth="1"/>
    <col min="12" max="16384" width="9.140625" style="2"/>
  </cols>
  <sheetData>
    <row r="1" spans="1:18" s="16" customForma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6" customFormat="1" x14ac:dyDescent="0.2">
      <c r="A2" s="171" t="s">
        <v>1</v>
      </c>
      <c r="B2" s="171"/>
      <c r="C2" s="171"/>
      <c r="D2" s="171"/>
      <c r="E2" s="171"/>
      <c r="F2" s="171"/>
      <c r="G2" s="171"/>
      <c r="H2" s="171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6" customForma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16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16" customFormat="1" x14ac:dyDescent="0.2">
      <c r="A5" s="172" t="s">
        <v>29</v>
      </c>
      <c r="B5" s="172"/>
      <c r="C5" s="172"/>
      <c r="D5" s="172"/>
      <c r="E5" s="172"/>
      <c r="F5" s="172"/>
      <c r="G5" s="172"/>
      <c r="H5" s="172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16" customFormat="1" x14ac:dyDescent="0.2">
      <c r="A6" s="173" t="s">
        <v>26</v>
      </c>
      <c r="B6" s="173"/>
      <c r="C6" s="173"/>
      <c r="D6" s="173"/>
      <c r="E6" s="173"/>
      <c r="F6" s="173"/>
      <c r="G6" s="173"/>
      <c r="H6" s="173"/>
      <c r="I6" s="27"/>
      <c r="J6" s="27"/>
      <c r="K6" s="27"/>
      <c r="L6" s="27"/>
      <c r="M6" s="27"/>
      <c r="N6" s="27"/>
      <c r="O6" s="27"/>
      <c r="P6" s="27"/>
      <c r="Q6" s="24"/>
      <c r="R6" s="24"/>
    </row>
    <row r="8" spans="1:18" ht="28.5" customHeight="1" x14ac:dyDescent="0.25">
      <c r="B8" s="164" t="s">
        <v>3</v>
      </c>
      <c r="C8" s="165"/>
      <c r="D8" s="31" t="s">
        <v>5</v>
      </c>
      <c r="E8" s="168" t="s">
        <v>17</v>
      </c>
      <c r="F8" s="169"/>
    </row>
    <row r="9" spans="1:18" ht="15" customHeight="1" x14ac:dyDescent="0.2">
      <c r="B9" s="166"/>
      <c r="C9" s="167"/>
      <c r="D9" s="4" t="s">
        <v>14</v>
      </c>
      <c r="E9" s="5" t="s">
        <v>6</v>
      </c>
      <c r="F9" s="6" t="s">
        <v>15</v>
      </c>
      <c r="K9" s="17"/>
      <c r="L9" s="17"/>
    </row>
    <row r="10" spans="1:18" ht="14.25" x14ac:dyDescent="0.2">
      <c r="B10" s="28" t="e">
        <f>#REF!</f>
        <v>#REF!</v>
      </c>
      <c r="C10" s="30" t="e">
        <f>B10</f>
        <v>#REF!</v>
      </c>
      <c r="D10" s="22" t="e">
        <f>#REF!</f>
        <v>#REF!</v>
      </c>
      <c r="E10" s="1">
        <f>Maseca!O3</f>
        <v>23216</v>
      </c>
      <c r="F10" s="1" t="e">
        <f>D10*E10</f>
        <v>#REF!</v>
      </c>
      <c r="I10" s="17" t="s">
        <v>19</v>
      </c>
      <c r="K10" s="20">
        <f>SUM(E10:E23)</f>
        <v>380717</v>
      </c>
      <c r="L10" s="17" t="s">
        <v>20</v>
      </c>
    </row>
    <row r="11" spans="1:18" ht="14.25" x14ac:dyDescent="0.2">
      <c r="B11" s="28" t="e">
        <f>#REF!</f>
        <v>#REF!</v>
      </c>
      <c r="C11" s="30" t="e">
        <f t="shared" ref="C11:C39" si="0">B11</f>
        <v>#REF!</v>
      </c>
      <c r="D11" s="22" t="e">
        <f>#REF!</f>
        <v>#REF!</v>
      </c>
      <c r="E11" s="1">
        <f>Maseca!O4</f>
        <v>35893</v>
      </c>
      <c r="F11" s="1" t="e">
        <f t="shared" ref="F11:F37" si="1">D11*E11</f>
        <v>#REF!</v>
      </c>
      <c r="I11" s="2"/>
      <c r="K11" s="20" t="e">
        <f>SUM(F10:F23)</f>
        <v>#REF!</v>
      </c>
      <c r="L11" s="21" t="s">
        <v>15</v>
      </c>
    </row>
    <row r="12" spans="1:18" ht="14.25" x14ac:dyDescent="0.2">
      <c r="B12" s="28" t="e">
        <f>#REF!</f>
        <v>#REF!</v>
      </c>
      <c r="C12" s="30" t="e">
        <f t="shared" si="0"/>
        <v>#REF!</v>
      </c>
      <c r="D12" s="22" t="e">
        <f>#REF!</f>
        <v>#REF!</v>
      </c>
      <c r="E12" s="1">
        <f>Maseca!O5</f>
        <v>34587</v>
      </c>
      <c r="F12" s="1" t="e">
        <f t="shared" si="1"/>
        <v>#REF!</v>
      </c>
      <c r="I12" s="2"/>
      <c r="L12" s="18"/>
    </row>
    <row r="13" spans="1:18" ht="14.25" x14ac:dyDescent="0.2">
      <c r="B13" s="28" t="e">
        <f>#REF!</f>
        <v>#REF!</v>
      </c>
      <c r="C13" s="30" t="e">
        <f t="shared" si="0"/>
        <v>#REF!</v>
      </c>
      <c r="D13" s="22" t="e">
        <f>#REF!</f>
        <v>#REF!</v>
      </c>
      <c r="E13" s="1">
        <f>Maseca!O6</f>
        <v>34057</v>
      </c>
      <c r="F13" s="1" t="e">
        <f t="shared" si="1"/>
        <v>#REF!</v>
      </c>
      <c r="I13" s="2"/>
      <c r="L13" s="18"/>
    </row>
    <row r="14" spans="1:18" ht="14.25" x14ac:dyDescent="0.2">
      <c r="B14" s="28" t="e">
        <f>#REF!</f>
        <v>#REF!</v>
      </c>
      <c r="C14" s="30" t="e">
        <f t="shared" si="0"/>
        <v>#REF!</v>
      </c>
      <c r="D14" s="22" t="e">
        <f>#REF!</f>
        <v>#REF!</v>
      </c>
      <c r="E14" s="1">
        <f>Maseca!O7</f>
        <v>31953</v>
      </c>
      <c r="F14" s="1" t="e">
        <f t="shared" si="1"/>
        <v>#REF!</v>
      </c>
      <c r="I14" s="2"/>
      <c r="L14" s="18"/>
    </row>
    <row r="15" spans="1:18" ht="14.25" x14ac:dyDescent="0.2">
      <c r="B15" s="28" t="e">
        <f>#REF!</f>
        <v>#REF!</v>
      </c>
      <c r="C15" s="30" t="e">
        <f t="shared" si="0"/>
        <v>#REF!</v>
      </c>
      <c r="D15" s="22" t="e">
        <f>#REF!</f>
        <v>#REF!</v>
      </c>
      <c r="E15" s="1">
        <f>Maseca!O8</f>
        <v>15959</v>
      </c>
      <c r="F15" s="1" t="e">
        <f t="shared" si="1"/>
        <v>#REF!</v>
      </c>
      <c r="I15" s="2"/>
      <c r="L15" s="18"/>
    </row>
    <row r="16" spans="1:18" ht="14.25" x14ac:dyDescent="0.2">
      <c r="B16" s="28" t="e">
        <f>#REF!</f>
        <v>#REF!</v>
      </c>
      <c r="C16" s="30" t="e">
        <f t="shared" si="0"/>
        <v>#REF!</v>
      </c>
      <c r="D16" s="22" t="e">
        <f>#REF!</f>
        <v>#REF!</v>
      </c>
      <c r="E16" s="1">
        <f>Maseca!O9</f>
        <v>25183</v>
      </c>
      <c r="F16" s="1" t="e">
        <f t="shared" si="1"/>
        <v>#REF!</v>
      </c>
      <c r="I16" s="2"/>
      <c r="L16" s="18"/>
    </row>
    <row r="17" spans="2:12" ht="14.25" x14ac:dyDescent="0.2">
      <c r="B17" s="28" t="e">
        <f>#REF!</f>
        <v>#REF!</v>
      </c>
      <c r="C17" s="30" t="e">
        <f t="shared" si="0"/>
        <v>#REF!</v>
      </c>
      <c r="D17" s="22" t="e">
        <f>#REF!</f>
        <v>#REF!</v>
      </c>
      <c r="E17" s="1">
        <f>Maseca!O10</f>
        <v>36618</v>
      </c>
      <c r="F17" s="1" t="e">
        <f t="shared" si="1"/>
        <v>#REF!</v>
      </c>
      <c r="I17" s="2"/>
      <c r="L17" s="18"/>
    </row>
    <row r="18" spans="2:12" ht="14.25" x14ac:dyDescent="0.2">
      <c r="B18" s="28" t="e">
        <f>#REF!</f>
        <v>#REF!</v>
      </c>
      <c r="C18" s="30" t="e">
        <f t="shared" si="0"/>
        <v>#REF!</v>
      </c>
      <c r="D18" s="22" t="e">
        <f>#REF!</f>
        <v>#REF!</v>
      </c>
      <c r="E18" s="1">
        <f>Maseca!O11</f>
        <v>34080</v>
      </c>
      <c r="F18" s="1" t="e">
        <f t="shared" si="1"/>
        <v>#REF!</v>
      </c>
      <c r="I18" s="2"/>
      <c r="L18" s="18"/>
    </row>
    <row r="19" spans="2:12" ht="14.25" x14ac:dyDescent="0.2">
      <c r="B19" s="28" t="e">
        <f>#REF!</f>
        <v>#REF!</v>
      </c>
      <c r="C19" s="30" t="e">
        <f t="shared" si="0"/>
        <v>#REF!</v>
      </c>
      <c r="D19" s="22" t="e">
        <f>#REF!</f>
        <v>#REF!</v>
      </c>
      <c r="E19" s="1">
        <f>Maseca!O12</f>
        <v>35184</v>
      </c>
      <c r="F19" s="1" t="e">
        <f t="shared" si="1"/>
        <v>#REF!</v>
      </c>
      <c r="I19" s="2"/>
      <c r="L19" s="18"/>
    </row>
    <row r="20" spans="2:12" ht="14.25" x14ac:dyDescent="0.2">
      <c r="B20" s="28" t="e">
        <f>#REF!</f>
        <v>#REF!</v>
      </c>
      <c r="C20" s="30" t="e">
        <f t="shared" si="0"/>
        <v>#REF!</v>
      </c>
      <c r="D20" s="22" t="e">
        <f>#REF!</f>
        <v>#REF!</v>
      </c>
      <c r="E20" s="1">
        <f>Maseca!O13</f>
        <v>35366</v>
      </c>
      <c r="F20" s="1" t="e">
        <f t="shared" si="1"/>
        <v>#REF!</v>
      </c>
      <c r="I20" s="2"/>
      <c r="L20" s="18"/>
    </row>
    <row r="21" spans="2:12" ht="14.25" x14ac:dyDescent="0.2">
      <c r="B21" s="28" t="e">
        <f>#REF!</f>
        <v>#REF!</v>
      </c>
      <c r="C21" s="30" t="e">
        <f t="shared" si="0"/>
        <v>#REF!</v>
      </c>
      <c r="D21" s="22" t="e">
        <f>#REF!</f>
        <v>#REF!</v>
      </c>
      <c r="E21" s="1">
        <f>Maseca!O14</f>
        <v>20146</v>
      </c>
      <c r="F21" s="1" t="e">
        <f t="shared" si="1"/>
        <v>#REF!</v>
      </c>
      <c r="I21" s="2"/>
      <c r="L21" s="18"/>
    </row>
    <row r="22" spans="2:12" ht="14.25" x14ac:dyDescent="0.2">
      <c r="B22" s="28" t="e">
        <f>#REF!</f>
        <v>#REF!</v>
      </c>
      <c r="C22" s="30" t="e">
        <f t="shared" si="0"/>
        <v>#REF!</v>
      </c>
      <c r="D22" s="22" t="e">
        <f>#REF!</f>
        <v>#REF!</v>
      </c>
      <c r="E22" s="1">
        <f>Maseca!O15</f>
        <v>3932</v>
      </c>
      <c r="F22" s="1" t="e">
        <f t="shared" si="1"/>
        <v>#REF!</v>
      </c>
      <c r="I22" s="2"/>
      <c r="L22" s="18"/>
    </row>
    <row r="23" spans="2:12" ht="14.25" x14ac:dyDescent="0.2">
      <c r="B23" s="28" t="e">
        <f>#REF!</f>
        <v>#REF!</v>
      </c>
      <c r="C23" s="30" t="e">
        <f t="shared" si="0"/>
        <v>#REF!</v>
      </c>
      <c r="D23" s="22" t="e">
        <f>#REF!</f>
        <v>#REF!</v>
      </c>
      <c r="E23" s="1">
        <f>Maseca!O16</f>
        <v>14543</v>
      </c>
      <c r="F23" s="1" t="e">
        <f t="shared" si="1"/>
        <v>#REF!</v>
      </c>
      <c r="I23" s="2"/>
      <c r="L23" s="18"/>
    </row>
    <row r="24" spans="2:12" ht="14.25" x14ac:dyDescent="0.2">
      <c r="B24" s="28" t="e">
        <f>#REF!</f>
        <v>#REF!</v>
      </c>
      <c r="C24" s="30" t="e">
        <f t="shared" si="0"/>
        <v>#REF!</v>
      </c>
      <c r="D24" s="22" t="e">
        <f>#REF!</f>
        <v>#REF!</v>
      </c>
      <c r="E24" s="1">
        <f>Maseca!O17</f>
        <v>14429</v>
      </c>
      <c r="F24" s="1" t="e">
        <f t="shared" si="1"/>
        <v>#REF!</v>
      </c>
      <c r="I24" s="17" t="s">
        <v>21</v>
      </c>
      <c r="K24" s="20">
        <f>SUM(E24:E40)</f>
        <v>423843</v>
      </c>
      <c r="L24" s="17" t="s">
        <v>20</v>
      </c>
    </row>
    <row r="25" spans="2:12" ht="14.25" x14ac:dyDescent="0.2">
      <c r="B25" s="28" t="e">
        <f>#REF!</f>
        <v>#REF!</v>
      </c>
      <c r="C25" s="30" t="e">
        <f t="shared" si="0"/>
        <v>#REF!</v>
      </c>
      <c r="D25" s="22" t="e">
        <f>#REF!</f>
        <v>#REF!</v>
      </c>
      <c r="E25" s="1">
        <f>Maseca!O18</f>
        <v>17314</v>
      </c>
      <c r="F25" s="1" t="e">
        <f t="shared" si="1"/>
        <v>#REF!</v>
      </c>
      <c r="I25" s="2"/>
      <c r="K25" s="20" t="e">
        <f>SUM(F24:F40)</f>
        <v>#REF!</v>
      </c>
      <c r="L25" s="21" t="s">
        <v>15</v>
      </c>
    </row>
    <row r="26" spans="2:12" ht="14.25" x14ac:dyDescent="0.2">
      <c r="B26" s="28" t="e">
        <f>#REF!</f>
        <v>#REF!</v>
      </c>
      <c r="C26" s="30" t="e">
        <f t="shared" si="0"/>
        <v>#REF!</v>
      </c>
      <c r="D26" s="22" t="e">
        <f>#REF!</f>
        <v>#REF!</v>
      </c>
      <c r="E26" s="1">
        <f>Maseca!O19</f>
        <v>11414</v>
      </c>
      <c r="F26" s="1" t="e">
        <f t="shared" si="1"/>
        <v>#REF!</v>
      </c>
      <c r="I26" s="2"/>
      <c r="L26" s="18"/>
    </row>
    <row r="27" spans="2:12" ht="14.25" x14ac:dyDescent="0.2">
      <c r="B27" s="28" t="e">
        <f>#REF!</f>
        <v>#REF!</v>
      </c>
      <c r="C27" s="30" t="e">
        <f t="shared" si="0"/>
        <v>#REF!</v>
      </c>
      <c r="D27" s="22" t="e">
        <f>#REF!</f>
        <v>#REF!</v>
      </c>
      <c r="E27" s="1">
        <f>Maseca!O20</f>
        <v>888</v>
      </c>
      <c r="F27" s="1" t="e">
        <f t="shared" si="1"/>
        <v>#REF!</v>
      </c>
      <c r="L27" s="18"/>
    </row>
    <row r="28" spans="2:12" ht="14.25" x14ac:dyDescent="0.2">
      <c r="B28" s="28" t="e">
        <f>#REF!</f>
        <v>#REF!</v>
      </c>
      <c r="C28" s="30" t="e">
        <f t="shared" si="0"/>
        <v>#REF!</v>
      </c>
      <c r="D28" s="22" t="e">
        <f>#REF!</f>
        <v>#REF!</v>
      </c>
      <c r="E28" s="1">
        <f>Maseca!O21</f>
        <v>16511</v>
      </c>
      <c r="F28" s="1" t="e">
        <f t="shared" si="1"/>
        <v>#REF!</v>
      </c>
      <c r="L28" s="18"/>
    </row>
    <row r="29" spans="2:12" ht="14.25" x14ac:dyDescent="0.2">
      <c r="B29" s="28" t="e">
        <f>#REF!</f>
        <v>#REF!</v>
      </c>
      <c r="C29" s="30" t="e">
        <f t="shared" si="0"/>
        <v>#REF!</v>
      </c>
      <c r="D29" s="22" t="e">
        <f>#REF!</f>
        <v>#REF!</v>
      </c>
      <c r="E29" s="1">
        <f>Maseca!O22</f>
        <v>6969</v>
      </c>
      <c r="F29" s="1" t="e">
        <f t="shared" si="1"/>
        <v>#REF!</v>
      </c>
      <c r="L29" s="18"/>
    </row>
    <row r="30" spans="2:12" ht="14.25" x14ac:dyDescent="0.2">
      <c r="B30" s="28" t="e">
        <f>#REF!</f>
        <v>#REF!</v>
      </c>
      <c r="C30" s="30" t="e">
        <f t="shared" si="0"/>
        <v>#REF!</v>
      </c>
      <c r="D30" s="22" t="e">
        <f>#REF!</f>
        <v>#REF!</v>
      </c>
      <c r="E30" s="1">
        <f>Maseca!O23</f>
        <v>29346</v>
      </c>
      <c r="F30" s="1" t="e">
        <f t="shared" si="1"/>
        <v>#REF!</v>
      </c>
      <c r="L30" s="18"/>
    </row>
    <row r="31" spans="2:12" ht="14.25" x14ac:dyDescent="0.2">
      <c r="B31" s="28" t="e">
        <f>#REF!</f>
        <v>#REF!</v>
      </c>
      <c r="C31" s="30" t="e">
        <f t="shared" si="0"/>
        <v>#REF!</v>
      </c>
      <c r="D31" s="22" t="e">
        <f>#REF!</f>
        <v>#REF!</v>
      </c>
      <c r="E31" s="1">
        <f>Maseca!O24</f>
        <v>27262</v>
      </c>
      <c r="F31" s="1" t="e">
        <f t="shared" si="1"/>
        <v>#REF!</v>
      </c>
      <c r="L31" s="18"/>
    </row>
    <row r="32" spans="2:12" ht="14.25" x14ac:dyDescent="0.2">
      <c r="B32" s="28" t="e">
        <f>#REF!</f>
        <v>#REF!</v>
      </c>
      <c r="C32" s="30" t="e">
        <f t="shared" si="0"/>
        <v>#REF!</v>
      </c>
      <c r="D32" s="22" t="e">
        <f>#REF!</f>
        <v>#REF!</v>
      </c>
      <c r="E32" s="1">
        <f>Maseca!O25</f>
        <v>37296</v>
      </c>
      <c r="F32" s="1" t="e">
        <f t="shared" si="1"/>
        <v>#REF!</v>
      </c>
      <c r="L32" s="18"/>
    </row>
    <row r="33" spans="2:12" ht="14.25" x14ac:dyDescent="0.2">
      <c r="B33" s="28" t="e">
        <f>#REF!</f>
        <v>#REF!</v>
      </c>
      <c r="C33" s="30" t="e">
        <f t="shared" si="0"/>
        <v>#REF!</v>
      </c>
      <c r="D33" s="22" t="e">
        <f>#REF!</f>
        <v>#REF!</v>
      </c>
      <c r="E33" s="1">
        <f>Maseca!O26</f>
        <v>34155</v>
      </c>
      <c r="F33" s="1" t="e">
        <f t="shared" si="1"/>
        <v>#REF!</v>
      </c>
      <c r="L33" s="18"/>
    </row>
    <row r="34" spans="2:12" ht="14.25" x14ac:dyDescent="0.2">
      <c r="B34" s="28" t="e">
        <f>#REF!</f>
        <v>#REF!</v>
      </c>
      <c r="C34" s="30" t="e">
        <f t="shared" si="0"/>
        <v>#REF!</v>
      </c>
      <c r="D34" s="22" t="e">
        <f>#REF!</f>
        <v>#REF!</v>
      </c>
      <c r="E34" s="1">
        <f>Maseca!O27</f>
        <v>38495</v>
      </c>
      <c r="F34" s="1" t="e">
        <f t="shared" si="1"/>
        <v>#REF!</v>
      </c>
      <c r="L34" s="18"/>
    </row>
    <row r="35" spans="2:12" ht="14.25" x14ac:dyDescent="0.2">
      <c r="B35" s="28" t="e">
        <f>#REF!</f>
        <v>#REF!</v>
      </c>
      <c r="C35" s="30" t="e">
        <f t="shared" si="0"/>
        <v>#REF!</v>
      </c>
      <c r="D35" s="22" t="e">
        <f>#REF!</f>
        <v>#REF!</v>
      </c>
      <c r="E35" s="1">
        <f>Maseca!O28</f>
        <v>38259</v>
      </c>
      <c r="F35" s="1" t="e">
        <f t="shared" si="1"/>
        <v>#REF!</v>
      </c>
      <c r="L35" s="18"/>
    </row>
    <row r="36" spans="2:12" ht="14.25" x14ac:dyDescent="0.2">
      <c r="B36" s="28" t="e">
        <f>#REF!</f>
        <v>#REF!</v>
      </c>
      <c r="C36" s="30" t="e">
        <f t="shared" si="0"/>
        <v>#REF!</v>
      </c>
      <c r="D36" s="22" t="e">
        <f>#REF!</f>
        <v>#REF!</v>
      </c>
      <c r="E36" s="1">
        <f>Maseca!O29</f>
        <v>36293</v>
      </c>
      <c r="F36" s="1" t="e">
        <f t="shared" si="1"/>
        <v>#REF!</v>
      </c>
      <c r="L36" s="18"/>
    </row>
    <row r="37" spans="2:12" ht="14.25" x14ac:dyDescent="0.2">
      <c r="B37" s="28" t="e">
        <f>#REF!</f>
        <v>#REF!</v>
      </c>
      <c r="C37" s="30" t="e">
        <f t="shared" si="0"/>
        <v>#REF!</v>
      </c>
      <c r="D37" s="22" t="e">
        <f>#REF!</f>
        <v>#REF!</v>
      </c>
      <c r="E37" s="1">
        <f>Maseca!O30</f>
        <v>38008</v>
      </c>
      <c r="F37" s="1" t="e">
        <f t="shared" si="1"/>
        <v>#REF!</v>
      </c>
      <c r="L37" s="18"/>
    </row>
    <row r="38" spans="2:12" ht="14.25" x14ac:dyDescent="0.2">
      <c r="B38" s="28" t="e">
        <f>#REF!</f>
        <v>#REF!</v>
      </c>
      <c r="C38" s="30" t="e">
        <f t="shared" si="0"/>
        <v>#REF!</v>
      </c>
      <c r="D38" s="22" t="e">
        <f>#REF!</f>
        <v>#REF!</v>
      </c>
      <c r="E38" s="1">
        <f>Maseca!O31</f>
        <v>37915</v>
      </c>
      <c r="F38" s="1" t="e">
        <f>D38*E38</f>
        <v>#REF!</v>
      </c>
      <c r="L38" s="18"/>
    </row>
    <row r="39" spans="2:12" ht="14.25" x14ac:dyDescent="0.2">
      <c r="B39" s="28" t="e">
        <f>#REF!</f>
        <v>#REF!</v>
      </c>
      <c r="C39" s="30" t="e">
        <f t="shared" si="0"/>
        <v>#REF!</v>
      </c>
      <c r="D39" s="22" t="e">
        <f>#REF!</f>
        <v>#REF!</v>
      </c>
      <c r="E39" s="1">
        <f>Maseca!O32</f>
        <v>26386</v>
      </c>
      <c r="F39" s="1" t="e">
        <f>D39*E39</f>
        <v>#REF!</v>
      </c>
      <c r="L39" s="18"/>
    </row>
    <row r="40" spans="2:12" ht="14.25" x14ac:dyDescent="0.2">
      <c r="B40" s="28" t="e">
        <f>#REF!</f>
        <v>#REF!</v>
      </c>
      <c r="C40" s="30" t="e">
        <f t="shared" ref="C40" si="2">B40</f>
        <v>#REF!</v>
      </c>
      <c r="D40" s="22" t="e">
        <f>#REF!</f>
        <v>#REF!</v>
      </c>
      <c r="E40" s="1">
        <f>Maseca!O33</f>
        <v>12903</v>
      </c>
      <c r="F40" s="1" t="e">
        <f>D40*E40</f>
        <v>#REF!</v>
      </c>
      <c r="L40" s="18"/>
    </row>
    <row r="41" spans="2:12" s="3" customFormat="1" ht="15.75" x14ac:dyDescent="0.25">
      <c r="B41" s="7" t="s">
        <v>4</v>
      </c>
      <c r="C41" s="1"/>
      <c r="D41" s="1" t="e">
        <f>AVERAGE(D10:D40)</f>
        <v>#REF!</v>
      </c>
      <c r="E41" s="8">
        <f>SUM(E10:E40)</f>
        <v>804560</v>
      </c>
      <c r="F41" s="8" t="e">
        <f>SUM(F10:F40)</f>
        <v>#REF!</v>
      </c>
      <c r="H41" s="3" t="e">
        <f>D41</f>
        <v>#REF!</v>
      </c>
      <c r="I41" s="19"/>
      <c r="L41" s="18"/>
    </row>
    <row r="42" spans="2:12" x14ac:dyDescent="0.2">
      <c r="B42" s="9" t="s">
        <v>7</v>
      </c>
      <c r="C42" s="10"/>
      <c r="D42" s="11"/>
    </row>
    <row r="43" spans="2:12" x14ac:dyDescent="0.2">
      <c r="B43" s="12" t="s">
        <v>8</v>
      </c>
      <c r="C43" s="13"/>
      <c r="D43" s="11"/>
    </row>
    <row r="44" spans="2:12" x14ac:dyDescent="0.2">
      <c r="B44" s="12" t="s">
        <v>9</v>
      </c>
      <c r="C44" s="13"/>
      <c r="D44" s="11"/>
    </row>
    <row r="45" spans="2:12" x14ac:dyDescent="0.2">
      <c r="B45" s="12" t="s">
        <v>10</v>
      </c>
    </row>
    <row r="46" spans="2:12" x14ac:dyDescent="0.2">
      <c r="B46" s="12" t="s">
        <v>11</v>
      </c>
      <c r="C46" s="12" t="s">
        <v>12</v>
      </c>
      <c r="D46" s="14"/>
    </row>
    <row r="47" spans="2:12" x14ac:dyDescent="0.2">
      <c r="B47" s="12" t="s">
        <v>13</v>
      </c>
      <c r="C47" s="12"/>
      <c r="D47" s="14"/>
    </row>
    <row r="48" spans="2:12" x14ac:dyDescent="0.2">
      <c r="C48" s="12"/>
      <c r="D48" s="14"/>
    </row>
    <row r="49" spans="2:4" x14ac:dyDescent="0.2">
      <c r="C49" s="12"/>
      <c r="D49" s="14"/>
    </row>
    <row r="50" spans="2:4" x14ac:dyDescent="0.2">
      <c r="B50" s="15"/>
    </row>
  </sheetData>
  <mergeCells count="7">
    <mergeCell ref="B8:C9"/>
    <mergeCell ref="E8:F8"/>
    <mergeCell ref="A1:H1"/>
    <mergeCell ref="A2:H2"/>
    <mergeCell ref="A3:H3"/>
    <mergeCell ref="A5:H5"/>
    <mergeCell ref="A6:H6"/>
  </mergeCells>
  <phoneticPr fontId="13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24577" r:id="rId3">
          <objectPr defaultSize="0" autoPict="0" r:id="rId4">
            <anchor moveWithCells="1">
              <from>
                <xdr:col>0</xdr:col>
                <xdr:colOff>47625</xdr:colOff>
                <xdr:row>0</xdr:row>
                <xdr:rowOff>57150</xdr:rowOff>
              </from>
              <to>
                <xdr:col>1</xdr:col>
                <xdr:colOff>485775</xdr:colOff>
                <xdr:row>5</xdr:row>
                <xdr:rowOff>85725</xdr:rowOff>
              </to>
            </anchor>
          </objectPr>
        </oleObject>
      </mc:Choice>
      <mc:Fallback>
        <oleObject progId="Word.Document.8" shapeId="24577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topLeftCell="A13" zoomScale="85" workbookViewId="0">
      <selection activeCell="B40" sqref="B40:F40"/>
    </sheetView>
  </sheetViews>
  <sheetFormatPr baseColWidth="10" defaultColWidth="9.140625" defaultRowHeight="12.75" x14ac:dyDescent="0.2"/>
  <cols>
    <col min="1" max="1" width="5.5703125" style="2" customWidth="1"/>
    <col min="2" max="3" width="7.7109375" style="2" customWidth="1"/>
    <col min="4" max="4" width="14.85546875" style="3" customWidth="1"/>
    <col min="5" max="5" width="14.5703125" style="2" bestFit="1" customWidth="1"/>
    <col min="6" max="6" width="11.85546875" style="2" bestFit="1" customWidth="1"/>
    <col min="7" max="7" width="9.140625" style="2" customWidth="1"/>
    <col min="8" max="8" width="9.85546875" style="2" bestFit="1" customWidth="1"/>
    <col min="9" max="10" width="9.140625" style="2" customWidth="1"/>
    <col min="11" max="11" width="11.7109375" style="2" bestFit="1" customWidth="1"/>
    <col min="12" max="16384" width="9.140625" style="2"/>
  </cols>
  <sheetData>
    <row r="1" spans="1:18" s="16" customForma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6" customFormat="1" x14ac:dyDescent="0.2">
      <c r="A2" s="171" t="s">
        <v>1</v>
      </c>
      <c r="B2" s="171"/>
      <c r="C2" s="171"/>
      <c r="D2" s="171"/>
      <c r="E2" s="171"/>
      <c r="F2" s="171"/>
      <c r="G2" s="171"/>
      <c r="H2" s="171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6" customForma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16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16" customFormat="1" x14ac:dyDescent="0.2">
      <c r="A5" s="172" t="s">
        <v>29</v>
      </c>
      <c r="B5" s="172"/>
      <c r="C5" s="172"/>
      <c r="D5" s="172"/>
      <c r="E5" s="172"/>
      <c r="F5" s="172"/>
      <c r="G5" s="172"/>
      <c r="H5" s="172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16" customFormat="1" x14ac:dyDescent="0.2">
      <c r="A6" s="173" t="s">
        <v>27</v>
      </c>
      <c r="B6" s="173"/>
      <c r="C6" s="173"/>
      <c r="D6" s="173"/>
      <c r="E6" s="173"/>
      <c r="F6" s="173"/>
      <c r="G6" s="173"/>
      <c r="H6" s="173"/>
      <c r="I6" s="27"/>
      <c r="J6" s="27"/>
      <c r="K6" s="27"/>
      <c r="L6" s="27"/>
      <c r="M6" s="27"/>
      <c r="N6" s="27"/>
      <c r="O6" s="27"/>
      <c r="P6" s="27"/>
      <c r="Q6" s="24"/>
      <c r="R6" s="24"/>
    </row>
    <row r="8" spans="1:18" ht="28.5" customHeight="1" x14ac:dyDescent="0.25">
      <c r="B8" s="164" t="s">
        <v>3</v>
      </c>
      <c r="C8" s="165"/>
      <c r="D8" s="32" t="s">
        <v>5</v>
      </c>
      <c r="E8" s="168" t="s">
        <v>18</v>
      </c>
      <c r="F8" s="169"/>
    </row>
    <row r="9" spans="1:18" ht="15" customHeight="1" x14ac:dyDescent="0.2">
      <c r="B9" s="166"/>
      <c r="C9" s="167"/>
      <c r="D9" s="4" t="s">
        <v>14</v>
      </c>
      <c r="E9" s="5" t="s">
        <v>6</v>
      </c>
      <c r="F9" s="6" t="s">
        <v>15</v>
      </c>
      <c r="K9" s="17"/>
      <c r="L9" s="17"/>
    </row>
    <row r="10" spans="1:18" ht="14.25" x14ac:dyDescent="0.2">
      <c r="B10" s="28" t="e">
        <f>#REF!</f>
        <v>#REF!</v>
      </c>
      <c r="C10" s="30" t="e">
        <f>B10</f>
        <v>#REF!</v>
      </c>
      <c r="D10" s="22" t="e">
        <f>#REF!</f>
        <v>#REF!</v>
      </c>
      <c r="E10" s="1">
        <f>Barcel!O3</f>
        <v>1596</v>
      </c>
      <c r="F10" s="1" t="e">
        <f>D10*E10</f>
        <v>#REF!</v>
      </c>
      <c r="I10" s="17" t="s">
        <v>19</v>
      </c>
      <c r="K10" s="20">
        <f>SUM(E10:E23)</f>
        <v>46542</v>
      </c>
      <c r="L10" s="17" t="s">
        <v>20</v>
      </c>
    </row>
    <row r="11" spans="1:18" ht="14.25" x14ac:dyDescent="0.2">
      <c r="B11" s="28" t="e">
        <f>#REF!</f>
        <v>#REF!</v>
      </c>
      <c r="C11" s="30" t="e">
        <f t="shared" ref="C11:C39" si="0">B11</f>
        <v>#REF!</v>
      </c>
      <c r="D11" s="22" t="e">
        <f>#REF!</f>
        <v>#REF!</v>
      </c>
      <c r="E11" s="1">
        <f>Barcel!O4</f>
        <v>2045</v>
      </c>
      <c r="F11" s="1" t="e">
        <f t="shared" ref="F11:F37" si="1">D11*E11</f>
        <v>#REF!</v>
      </c>
      <c r="K11" s="20" t="e">
        <f>SUM(F10:F23)</f>
        <v>#REF!</v>
      </c>
      <c r="L11" s="21" t="s">
        <v>15</v>
      </c>
    </row>
    <row r="12" spans="1:18" ht="14.25" x14ac:dyDescent="0.2">
      <c r="B12" s="28" t="e">
        <f>#REF!</f>
        <v>#REF!</v>
      </c>
      <c r="C12" s="30" t="e">
        <f t="shared" si="0"/>
        <v>#REF!</v>
      </c>
      <c r="D12" s="22" t="e">
        <f>#REF!</f>
        <v>#REF!</v>
      </c>
      <c r="E12" s="1">
        <f>Barcel!O5</f>
        <v>688</v>
      </c>
      <c r="F12" s="1" t="e">
        <f t="shared" si="1"/>
        <v>#REF!</v>
      </c>
      <c r="L12" s="18"/>
    </row>
    <row r="13" spans="1:18" ht="14.25" x14ac:dyDescent="0.2">
      <c r="B13" s="28" t="e">
        <f>#REF!</f>
        <v>#REF!</v>
      </c>
      <c r="C13" s="30" t="e">
        <f t="shared" si="0"/>
        <v>#REF!</v>
      </c>
      <c r="D13" s="22" t="e">
        <f>#REF!</f>
        <v>#REF!</v>
      </c>
      <c r="E13" s="1">
        <f>Barcel!O6</f>
        <v>5294</v>
      </c>
      <c r="F13" s="1" t="e">
        <f t="shared" si="1"/>
        <v>#REF!</v>
      </c>
      <c r="L13" s="18"/>
    </row>
    <row r="14" spans="1:18" ht="14.25" x14ac:dyDescent="0.2">
      <c r="B14" s="28" t="e">
        <f>#REF!</f>
        <v>#REF!</v>
      </c>
      <c r="C14" s="30" t="e">
        <f t="shared" si="0"/>
        <v>#REF!</v>
      </c>
      <c r="D14" s="22" t="e">
        <f>#REF!</f>
        <v>#REF!</v>
      </c>
      <c r="E14" s="1">
        <f>Barcel!O7</f>
        <v>4958</v>
      </c>
      <c r="F14" s="1" t="e">
        <f t="shared" si="1"/>
        <v>#REF!</v>
      </c>
      <c r="L14" s="18"/>
    </row>
    <row r="15" spans="1:18" ht="14.25" x14ac:dyDescent="0.2">
      <c r="B15" s="28" t="e">
        <f>#REF!</f>
        <v>#REF!</v>
      </c>
      <c r="C15" s="30" t="e">
        <f t="shared" si="0"/>
        <v>#REF!</v>
      </c>
      <c r="D15" s="22" t="e">
        <f>#REF!</f>
        <v>#REF!</v>
      </c>
      <c r="E15" s="1">
        <f>Barcel!O8</f>
        <v>3998</v>
      </c>
      <c r="F15" s="1" t="e">
        <f t="shared" si="1"/>
        <v>#REF!</v>
      </c>
      <c r="L15" s="18"/>
    </row>
    <row r="16" spans="1:18" ht="14.25" x14ac:dyDescent="0.2">
      <c r="B16" s="28" t="e">
        <f>#REF!</f>
        <v>#REF!</v>
      </c>
      <c r="C16" s="30" t="e">
        <f t="shared" si="0"/>
        <v>#REF!</v>
      </c>
      <c r="D16" s="22" t="e">
        <f>#REF!</f>
        <v>#REF!</v>
      </c>
      <c r="E16" s="1">
        <f>Barcel!O9</f>
        <v>4192</v>
      </c>
      <c r="F16" s="1" t="e">
        <f t="shared" si="1"/>
        <v>#REF!</v>
      </c>
      <c r="L16" s="18"/>
    </row>
    <row r="17" spans="2:12" ht="14.25" x14ac:dyDescent="0.2">
      <c r="B17" s="28" t="e">
        <f>#REF!</f>
        <v>#REF!</v>
      </c>
      <c r="C17" s="30" t="e">
        <f t="shared" si="0"/>
        <v>#REF!</v>
      </c>
      <c r="D17" s="22" t="e">
        <f>#REF!</f>
        <v>#REF!</v>
      </c>
      <c r="E17" s="1">
        <f>Barcel!O10</f>
        <v>3668</v>
      </c>
      <c r="F17" s="1" t="e">
        <f t="shared" si="1"/>
        <v>#REF!</v>
      </c>
      <c r="L17" s="18"/>
    </row>
    <row r="18" spans="2:12" ht="14.25" x14ac:dyDescent="0.2">
      <c r="B18" s="28" t="e">
        <f>#REF!</f>
        <v>#REF!</v>
      </c>
      <c r="C18" s="30" t="e">
        <f t="shared" si="0"/>
        <v>#REF!</v>
      </c>
      <c r="D18" s="22" t="e">
        <f>#REF!</f>
        <v>#REF!</v>
      </c>
      <c r="E18" s="1">
        <f>Barcel!O11</f>
        <v>1908</v>
      </c>
      <c r="F18" s="1" t="e">
        <f t="shared" si="1"/>
        <v>#REF!</v>
      </c>
      <c r="L18" s="18"/>
    </row>
    <row r="19" spans="2:12" ht="14.25" x14ac:dyDescent="0.2">
      <c r="B19" s="28" t="e">
        <f>#REF!</f>
        <v>#REF!</v>
      </c>
      <c r="C19" s="30" t="e">
        <f t="shared" si="0"/>
        <v>#REF!</v>
      </c>
      <c r="D19" s="22" t="e">
        <f>#REF!</f>
        <v>#REF!</v>
      </c>
      <c r="E19" s="1">
        <f>Barcel!O12</f>
        <v>630</v>
      </c>
      <c r="F19" s="1" t="e">
        <f t="shared" si="1"/>
        <v>#REF!</v>
      </c>
      <c r="L19" s="18"/>
    </row>
    <row r="20" spans="2:12" ht="14.25" x14ac:dyDescent="0.2">
      <c r="B20" s="28" t="e">
        <f>#REF!</f>
        <v>#REF!</v>
      </c>
      <c r="C20" s="30" t="e">
        <f t="shared" si="0"/>
        <v>#REF!</v>
      </c>
      <c r="D20" s="22" t="e">
        <f>#REF!</f>
        <v>#REF!</v>
      </c>
      <c r="E20" s="1">
        <f>Barcel!O13</f>
        <v>5387</v>
      </c>
      <c r="F20" s="1" t="e">
        <f t="shared" si="1"/>
        <v>#REF!</v>
      </c>
      <c r="L20" s="18"/>
    </row>
    <row r="21" spans="2:12" ht="14.25" x14ac:dyDescent="0.2">
      <c r="B21" s="28" t="e">
        <f>#REF!</f>
        <v>#REF!</v>
      </c>
      <c r="C21" s="30" t="e">
        <f t="shared" si="0"/>
        <v>#REF!</v>
      </c>
      <c r="D21" s="22" t="e">
        <f>#REF!</f>
        <v>#REF!</v>
      </c>
      <c r="E21" s="1">
        <f>Barcel!O14</f>
        <v>5773</v>
      </c>
      <c r="F21" s="1" t="e">
        <f t="shared" si="1"/>
        <v>#REF!</v>
      </c>
      <c r="L21" s="18"/>
    </row>
    <row r="22" spans="2:12" ht="14.25" x14ac:dyDescent="0.2">
      <c r="B22" s="28" t="e">
        <f>#REF!</f>
        <v>#REF!</v>
      </c>
      <c r="C22" s="30" t="e">
        <f t="shared" si="0"/>
        <v>#REF!</v>
      </c>
      <c r="D22" s="22" t="e">
        <f>#REF!</f>
        <v>#REF!</v>
      </c>
      <c r="E22" s="1">
        <f>Barcel!O15</f>
        <v>2920</v>
      </c>
      <c r="F22" s="1" t="e">
        <f t="shared" si="1"/>
        <v>#REF!</v>
      </c>
      <c r="L22" s="18"/>
    </row>
    <row r="23" spans="2:12" ht="14.25" x14ac:dyDescent="0.2">
      <c r="B23" s="28" t="e">
        <f>#REF!</f>
        <v>#REF!</v>
      </c>
      <c r="C23" s="30" t="e">
        <f t="shared" si="0"/>
        <v>#REF!</v>
      </c>
      <c r="D23" s="22" t="e">
        <f>#REF!</f>
        <v>#REF!</v>
      </c>
      <c r="E23" s="1">
        <f>Barcel!O16</f>
        <v>3485</v>
      </c>
      <c r="F23" s="1" t="e">
        <f t="shared" si="1"/>
        <v>#REF!</v>
      </c>
      <c r="L23" s="18"/>
    </row>
    <row r="24" spans="2:12" ht="14.25" x14ac:dyDescent="0.2">
      <c r="B24" s="28" t="e">
        <f>#REF!</f>
        <v>#REF!</v>
      </c>
      <c r="C24" s="30" t="e">
        <f t="shared" si="0"/>
        <v>#REF!</v>
      </c>
      <c r="D24" s="22" t="e">
        <f>#REF!</f>
        <v>#REF!</v>
      </c>
      <c r="E24" s="1">
        <f>Barcel!O17</f>
        <v>3937</v>
      </c>
      <c r="F24" s="1" t="e">
        <f t="shared" si="1"/>
        <v>#REF!</v>
      </c>
      <c r="I24" s="17" t="s">
        <v>21</v>
      </c>
      <c r="K24" s="20">
        <f>SUM(E24:E40)</f>
        <v>47189</v>
      </c>
      <c r="L24" s="17" t="s">
        <v>20</v>
      </c>
    </row>
    <row r="25" spans="2:12" ht="14.25" x14ac:dyDescent="0.2">
      <c r="B25" s="28" t="e">
        <f>#REF!</f>
        <v>#REF!</v>
      </c>
      <c r="C25" s="30" t="e">
        <f t="shared" si="0"/>
        <v>#REF!</v>
      </c>
      <c r="D25" s="22" t="e">
        <f>#REF!</f>
        <v>#REF!</v>
      </c>
      <c r="E25" s="1">
        <f>Barcel!O18</f>
        <v>704</v>
      </c>
      <c r="F25" s="1" t="e">
        <f t="shared" si="1"/>
        <v>#REF!</v>
      </c>
      <c r="K25" s="20" t="e">
        <f>SUM(F24:F40)</f>
        <v>#REF!</v>
      </c>
      <c r="L25" s="21" t="s">
        <v>15</v>
      </c>
    </row>
    <row r="26" spans="2:12" ht="14.25" x14ac:dyDescent="0.2">
      <c r="B26" s="28" t="e">
        <f>#REF!</f>
        <v>#REF!</v>
      </c>
      <c r="C26" s="30" t="e">
        <f t="shared" si="0"/>
        <v>#REF!</v>
      </c>
      <c r="D26" s="22" t="e">
        <f>#REF!</f>
        <v>#REF!</v>
      </c>
      <c r="E26" s="1">
        <f>Barcel!O19</f>
        <v>26</v>
      </c>
      <c r="F26" s="1" t="e">
        <f t="shared" si="1"/>
        <v>#REF!</v>
      </c>
      <c r="L26" s="18"/>
    </row>
    <row r="27" spans="2:12" ht="14.25" x14ac:dyDescent="0.2">
      <c r="B27" s="28" t="e">
        <f>#REF!</f>
        <v>#REF!</v>
      </c>
      <c r="C27" s="30" t="e">
        <f t="shared" si="0"/>
        <v>#REF!</v>
      </c>
      <c r="D27" s="22" t="e">
        <f>#REF!</f>
        <v>#REF!</v>
      </c>
      <c r="E27" s="1">
        <f>Barcel!O20</f>
        <v>3647</v>
      </c>
      <c r="F27" s="1" t="e">
        <f t="shared" si="1"/>
        <v>#REF!</v>
      </c>
      <c r="L27" s="18"/>
    </row>
    <row r="28" spans="2:12" ht="14.25" x14ac:dyDescent="0.2">
      <c r="B28" s="28" t="e">
        <f>#REF!</f>
        <v>#REF!</v>
      </c>
      <c r="C28" s="30" t="e">
        <f t="shared" si="0"/>
        <v>#REF!</v>
      </c>
      <c r="D28" s="22" t="e">
        <f>#REF!</f>
        <v>#REF!</v>
      </c>
      <c r="E28" s="1">
        <f>Barcel!O21</f>
        <v>3461</v>
      </c>
      <c r="F28" s="1" t="e">
        <f t="shared" si="1"/>
        <v>#REF!</v>
      </c>
      <c r="L28" s="18"/>
    </row>
    <row r="29" spans="2:12" ht="14.25" x14ac:dyDescent="0.2">
      <c r="B29" s="28" t="e">
        <f>#REF!</f>
        <v>#REF!</v>
      </c>
      <c r="C29" s="30" t="e">
        <f t="shared" si="0"/>
        <v>#REF!</v>
      </c>
      <c r="D29" s="22" t="e">
        <f>#REF!</f>
        <v>#REF!</v>
      </c>
      <c r="E29" s="1">
        <f>Barcel!O22</f>
        <v>5114</v>
      </c>
      <c r="F29" s="1" t="e">
        <f t="shared" si="1"/>
        <v>#REF!</v>
      </c>
      <c r="L29" s="18"/>
    </row>
    <row r="30" spans="2:12" ht="14.25" x14ac:dyDescent="0.2">
      <c r="B30" s="28" t="e">
        <f>#REF!</f>
        <v>#REF!</v>
      </c>
      <c r="C30" s="30" t="e">
        <f t="shared" si="0"/>
        <v>#REF!</v>
      </c>
      <c r="D30" s="22" t="e">
        <f>#REF!</f>
        <v>#REF!</v>
      </c>
      <c r="E30" s="1">
        <f>Barcel!O23</f>
        <v>3762</v>
      </c>
      <c r="F30" s="1" t="e">
        <f t="shared" si="1"/>
        <v>#REF!</v>
      </c>
      <c r="L30" s="18"/>
    </row>
    <row r="31" spans="2:12" ht="14.25" x14ac:dyDescent="0.2">
      <c r="B31" s="28" t="e">
        <f>#REF!</f>
        <v>#REF!</v>
      </c>
      <c r="C31" s="30" t="e">
        <f t="shared" si="0"/>
        <v>#REF!</v>
      </c>
      <c r="D31" s="22" t="e">
        <f>#REF!</f>
        <v>#REF!</v>
      </c>
      <c r="E31" s="1">
        <f>Barcel!O24</f>
        <v>4590</v>
      </c>
      <c r="F31" s="1" t="e">
        <f t="shared" si="1"/>
        <v>#REF!</v>
      </c>
      <c r="L31" s="18"/>
    </row>
    <row r="32" spans="2:12" ht="14.25" x14ac:dyDescent="0.2">
      <c r="B32" s="28" t="e">
        <f>#REF!</f>
        <v>#REF!</v>
      </c>
      <c r="C32" s="30" t="e">
        <f t="shared" si="0"/>
        <v>#REF!</v>
      </c>
      <c r="D32" s="22" t="e">
        <f>#REF!</f>
        <v>#REF!</v>
      </c>
      <c r="E32" s="1">
        <f>Barcel!O25</f>
        <v>1127</v>
      </c>
      <c r="F32" s="1" t="e">
        <f t="shared" si="1"/>
        <v>#REF!</v>
      </c>
      <c r="L32" s="18"/>
    </row>
    <row r="33" spans="2:12" ht="14.25" x14ac:dyDescent="0.2">
      <c r="B33" s="28" t="e">
        <f>#REF!</f>
        <v>#REF!</v>
      </c>
      <c r="C33" s="30" t="e">
        <f t="shared" si="0"/>
        <v>#REF!</v>
      </c>
      <c r="D33" s="22" t="e">
        <f>#REF!</f>
        <v>#REF!</v>
      </c>
      <c r="E33" s="1">
        <f>Barcel!O26</f>
        <v>954</v>
      </c>
      <c r="F33" s="1" t="e">
        <f t="shared" si="1"/>
        <v>#REF!</v>
      </c>
      <c r="L33" s="18"/>
    </row>
    <row r="34" spans="2:12" ht="14.25" x14ac:dyDescent="0.2">
      <c r="B34" s="28" t="e">
        <f>#REF!</f>
        <v>#REF!</v>
      </c>
      <c r="C34" s="30" t="e">
        <f t="shared" si="0"/>
        <v>#REF!</v>
      </c>
      <c r="D34" s="22" t="e">
        <f>#REF!</f>
        <v>#REF!</v>
      </c>
      <c r="E34" s="1">
        <f>Barcel!O27</f>
        <v>4540</v>
      </c>
      <c r="F34" s="1" t="e">
        <f t="shared" si="1"/>
        <v>#REF!</v>
      </c>
      <c r="L34" s="18"/>
    </row>
    <row r="35" spans="2:12" ht="14.25" x14ac:dyDescent="0.2">
      <c r="B35" s="28" t="e">
        <f>#REF!</f>
        <v>#REF!</v>
      </c>
      <c r="C35" s="30" t="e">
        <f t="shared" si="0"/>
        <v>#REF!</v>
      </c>
      <c r="D35" s="22" t="e">
        <f>#REF!</f>
        <v>#REF!</v>
      </c>
      <c r="E35" s="1">
        <f>Barcel!O28</f>
        <v>4372</v>
      </c>
      <c r="F35" s="1" t="e">
        <f t="shared" si="1"/>
        <v>#REF!</v>
      </c>
      <c r="L35" s="18"/>
    </row>
    <row r="36" spans="2:12" ht="14.25" x14ac:dyDescent="0.2">
      <c r="B36" s="28" t="e">
        <f>#REF!</f>
        <v>#REF!</v>
      </c>
      <c r="C36" s="30" t="e">
        <f t="shared" si="0"/>
        <v>#REF!</v>
      </c>
      <c r="D36" s="22" t="e">
        <f>#REF!</f>
        <v>#REF!</v>
      </c>
      <c r="E36" s="1">
        <f>Barcel!O29</f>
        <v>3212</v>
      </c>
      <c r="F36" s="1" t="e">
        <f t="shared" si="1"/>
        <v>#REF!</v>
      </c>
      <c r="L36" s="18"/>
    </row>
    <row r="37" spans="2:12" ht="14.25" x14ac:dyDescent="0.2">
      <c r="B37" s="28" t="e">
        <f>#REF!</f>
        <v>#REF!</v>
      </c>
      <c r="C37" s="30" t="e">
        <f t="shared" si="0"/>
        <v>#REF!</v>
      </c>
      <c r="D37" s="22" t="e">
        <f>#REF!</f>
        <v>#REF!</v>
      </c>
      <c r="E37" s="1">
        <f>Barcel!O30</f>
        <v>2335</v>
      </c>
      <c r="F37" s="1" t="e">
        <f t="shared" si="1"/>
        <v>#REF!</v>
      </c>
      <c r="L37" s="18"/>
    </row>
    <row r="38" spans="2:12" ht="14.25" x14ac:dyDescent="0.2">
      <c r="B38" s="28" t="e">
        <f>#REF!</f>
        <v>#REF!</v>
      </c>
      <c r="C38" s="30" t="e">
        <f t="shared" si="0"/>
        <v>#REF!</v>
      </c>
      <c r="D38" s="22" t="e">
        <f>#REF!</f>
        <v>#REF!</v>
      </c>
      <c r="E38" s="1">
        <f>Barcel!O31</f>
        <v>3188</v>
      </c>
      <c r="F38" s="1" t="e">
        <f>D38*E38</f>
        <v>#REF!</v>
      </c>
      <c r="L38" s="18"/>
    </row>
    <row r="39" spans="2:12" ht="14.25" x14ac:dyDescent="0.2">
      <c r="B39" s="28" t="e">
        <f>#REF!</f>
        <v>#REF!</v>
      </c>
      <c r="C39" s="30" t="e">
        <f t="shared" si="0"/>
        <v>#REF!</v>
      </c>
      <c r="D39" s="22" t="e">
        <f>#REF!</f>
        <v>#REF!</v>
      </c>
      <c r="E39" s="1">
        <f>Barcel!O32</f>
        <v>2171</v>
      </c>
      <c r="F39" s="1" t="e">
        <f>D39*E39</f>
        <v>#REF!</v>
      </c>
      <c r="L39" s="18"/>
    </row>
    <row r="40" spans="2:12" ht="14.25" x14ac:dyDescent="0.2">
      <c r="B40" s="28" t="e">
        <f>#REF!</f>
        <v>#REF!</v>
      </c>
      <c r="C40" s="30" t="e">
        <f t="shared" ref="C40" si="2">B40</f>
        <v>#REF!</v>
      </c>
      <c r="D40" s="22" t="e">
        <f>#REF!</f>
        <v>#REF!</v>
      </c>
      <c r="E40" s="1">
        <f>Barcel!O33</f>
        <v>49</v>
      </c>
      <c r="F40" s="1" t="e">
        <f>D40*E40</f>
        <v>#REF!</v>
      </c>
      <c r="L40" s="18"/>
    </row>
    <row r="41" spans="2:12" s="3" customFormat="1" ht="15.75" x14ac:dyDescent="0.25">
      <c r="B41" s="7" t="s">
        <v>4</v>
      </c>
      <c r="C41" s="1"/>
      <c r="D41" s="23" t="e">
        <f>AVERAGE(D10:D40)</f>
        <v>#REF!</v>
      </c>
      <c r="E41" s="8">
        <f>SUM(E10:E40)</f>
        <v>93731</v>
      </c>
      <c r="F41" s="8" t="e">
        <f>SUM(F10:F40)</f>
        <v>#REF!</v>
      </c>
      <c r="G41" s="3" t="e">
        <f>F41*0.9478</f>
        <v>#REF!</v>
      </c>
      <c r="L41" s="18"/>
    </row>
    <row r="42" spans="2:12" x14ac:dyDescent="0.2">
      <c r="B42" s="9" t="s">
        <v>7</v>
      </c>
      <c r="C42" s="10"/>
      <c r="D42" s="11"/>
    </row>
    <row r="43" spans="2:12" x14ac:dyDescent="0.2">
      <c r="B43" s="12" t="s">
        <v>8</v>
      </c>
      <c r="C43" s="13"/>
      <c r="D43" s="11"/>
    </row>
    <row r="44" spans="2:12" x14ac:dyDescent="0.2">
      <c r="B44" s="12" t="s">
        <v>9</v>
      </c>
      <c r="C44" s="13"/>
      <c r="D44" s="11"/>
    </row>
    <row r="45" spans="2:12" x14ac:dyDescent="0.2">
      <c r="B45" s="12" t="s">
        <v>10</v>
      </c>
    </row>
    <row r="46" spans="2:12" x14ac:dyDescent="0.2">
      <c r="B46" s="12" t="s">
        <v>11</v>
      </c>
      <c r="C46" s="12" t="s">
        <v>12</v>
      </c>
      <c r="D46" s="14"/>
    </row>
    <row r="47" spans="2:12" x14ac:dyDescent="0.2">
      <c r="B47" s="12" t="s">
        <v>13</v>
      </c>
      <c r="C47" s="12"/>
      <c r="D47" s="14"/>
    </row>
    <row r="48" spans="2:12" x14ac:dyDescent="0.2">
      <c r="C48" s="12"/>
      <c r="D48" s="14"/>
    </row>
    <row r="49" spans="2:4" x14ac:dyDescent="0.2">
      <c r="C49" s="12"/>
      <c r="D49" s="14"/>
    </row>
    <row r="50" spans="2:4" x14ac:dyDescent="0.2">
      <c r="B50" s="15"/>
    </row>
  </sheetData>
  <mergeCells count="7">
    <mergeCell ref="B8:C9"/>
    <mergeCell ref="E8:F8"/>
    <mergeCell ref="A1:H1"/>
    <mergeCell ref="A2:H2"/>
    <mergeCell ref="A3:H3"/>
    <mergeCell ref="A5:H5"/>
    <mergeCell ref="A6:H6"/>
  </mergeCells>
  <phoneticPr fontId="13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25601" r:id="rId3">
          <objectPr defaultSize="0" autoPict="0" r:id="rId4">
            <anchor moveWithCells="1">
              <from>
                <xdr:col>0</xdr:col>
                <xdr:colOff>47625</xdr:colOff>
                <xdr:row>0</xdr:row>
                <xdr:rowOff>57150</xdr:rowOff>
              </from>
              <to>
                <xdr:col>1</xdr:col>
                <xdr:colOff>485775</xdr:colOff>
                <xdr:row>5</xdr:row>
                <xdr:rowOff>95250</xdr:rowOff>
              </to>
            </anchor>
          </objectPr>
        </oleObject>
      </mc:Choice>
      <mc:Fallback>
        <oleObject progId="Word.Document.8" shapeId="25601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topLeftCell="A13" zoomScale="85" workbookViewId="0">
      <selection activeCell="B40" sqref="B40:F40"/>
    </sheetView>
  </sheetViews>
  <sheetFormatPr baseColWidth="10" defaultColWidth="9.140625" defaultRowHeight="12.75" x14ac:dyDescent="0.2"/>
  <cols>
    <col min="1" max="1" width="5.5703125" style="2" customWidth="1"/>
    <col min="2" max="3" width="7.7109375" style="2" customWidth="1"/>
    <col min="4" max="4" width="14.85546875" style="3" customWidth="1"/>
    <col min="5" max="5" width="14.5703125" style="2" bestFit="1" customWidth="1"/>
    <col min="6" max="6" width="11.85546875" style="2" bestFit="1" customWidth="1"/>
    <col min="7" max="10" width="9.140625" style="2" customWidth="1"/>
    <col min="11" max="11" width="11.7109375" style="2" bestFit="1" customWidth="1"/>
    <col min="12" max="16384" width="9.140625" style="2"/>
  </cols>
  <sheetData>
    <row r="1" spans="1:18" s="16" customForma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6" customFormat="1" x14ac:dyDescent="0.2">
      <c r="A2" s="171" t="s">
        <v>1</v>
      </c>
      <c r="B2" s="171"/>
      <c r="C2" s="171"/>
      <c r="D2" s="171"/>
      <c r="E2" s="171"/>
      <c r="F2" s="171"/>
      <c r="G2" s="171"/>
      <c r="H2" s="171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6" customForma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16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16" customFormat="1" x14ac:dyDescent="0.2">
      <c r="A5" s="172" t="s">
        <v>29</v>
      </c>
      <c r="B5" s="172"/>
      <c r="C5" s="172"/>
      <c r="D5" s="172"/>
      <c r="E5" s="172"/>
      <c r="F5" s="172"/>
      <c r="G5" s="172"/>
      <c r="H5" s="172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16" customFormat="1" x14ac:dyDescent="0.2">
      <c r="A6" s="173" t="s">
        <v>25</v>
      </c>
      <c r="B6" s="173"/>
      <c r="C6" s="173"/>
      <c r="D6" s="173"/>
      <c r="E6" s="173"/>
      <c r="F6" s="173"/>
      <c r="G6" s="173"/>
      <c r="H6" s="173"/>
      <c r="I6" s="27"/>
      <c r="J6" s="27"/>
      <c r="K6" s="27"/>
      <c r="L6" s="27"/>
      <c r="M6" s="27"/>
      <c r="N6" s="27"/>
      <c r="O6" s="27"/>
      <c r="P6" s="27"/>
      <c r="Q6" s="24"/>
      <c r="R6" s="24"/>
    </row>
    <row r="8" spans="1:18" ht="28.5" customHeight="1" x14ac:dyDescent="0.25">
      <c r="B8" s="164" t="s">
        <v>3</v>
      </c>
      <c r="C8" s="165"/>
      <c r="D8" s="32" t="s">
        <v>5</v>
      </c>
      <c r="E8" s="168" t="s">
        <v>16</v>
      </c>
      <c r="F8" s="169"/>
    </row>
    <row r="9" spans="1:18" ht="15" customHeight="1" x14ac:dyDescent="0.2">
      <c r="B9" s="166"/>
      <c r="C9" s="167"/>
      <c r="D9" s="4" t="s">
        <v>14</v>
      </c>
      <c r="E9" s="5" t="s">
        <v>6</v>
      </c>
      <c r="F9" s="6" t="s">
        <v>15</v>
      </c>
    </row>
    <row r="10" spans="1:18" ht="14.25" x14ac:dyDescent="0.2">
      <c r="B10" s="28" t="e">
        <f>#REF!</f>
        <v>#REF!</v>
      </c>
      <c r="C10" s="30" t="e">
        <f>B10</f>
        <v>#REF!</v>
      </c>
      <c r="D10" s="22" t="e">
        <f>#REF!</f>
        <v>#REF!</v>
      </c>
      <c r="E10" s="1">
        <f>Avícola!O3</f>
        <v>9287</v>
      </c>
      <c r="F10" s="1" t="e">
        <f>D10*E10</f>
        <v>#REF!</v>
      </c>
      <c r="I10" s="17" t="s">
        <v>19</v>
      </c>
      <c r="K10" s="20">
        <f>SUM(E10:E23)</f>
        <v>111210</v>
      </c>
      <c r="L10" s="17" t="s">
        <v>20</v>
      </c>
    </row>
    <row r="11" spans="1:18" ht="14.25" x14ac:dyDescent="0.2">
      <c r="B11" s="28" t="e">
        <f>#REF!</f>
        <v>#REF!</v>
      </c>
      <c r="C11" s="30" t="e">
        <f t="shared" ref="C11:C39" si="0">B11</f>
        <v>#REF!</v>
      </c>
      <c r="D11" s="22" t="e">
        <f>#REF!</f>
        <v>#REF!</v>
      </c>
      <c r="E11" s="1">
        <f>Avícola!O4</f>
        <v>7969</v>
      </c>
      <c r="F11" s="1" t="e">
        <f t="shared" ref="F11:F36" si="1">D11*E11</f>
        <v>#REF!</v>
      </c>
      <c r="K11" s="20" t="e">
        <f>SUM(F10:F23)</f>
        <v>#REF!</v>
      </c>
      <c r="L11" s="21" t="s">
        <v>15</v>
      </c>
    </row>
    <row r="12" spans="1:18" ht="14.25" x14ac:dyDescent="0.2">
      <c r="B12" s="28" t="e">
        <f>#REF!</f>
        <v>#REF!</v>
      </c>
      <c r="C12" s="30" t="e">
        <f t="shared" si="0"/>
        <v>#REF!</v>
      </c>
      <c r="D12" s="22" t="e">
        <f>#REF!</f>
        <v>#REF!</v>
      </c>
      <c r="E12" s="1">
        <f>Avícola!O5</f>
        <v>5686</v>
      </c>
      <c r="F12" s="1" t="e">
        <f t="shared" si="1"/>
        <v>#REF!</v>
      </c>
      <c r="L12" s="18"/>
    </row>
    <row r="13" spans="1:18" ht="14.25" x14ac:dyDescent="0.2">
      <c r="B13" s="28" t="e">
        <f>#REF!</f>
        <v>#REF!</v>
      </c>
      <c r="C13" s="30" t="e">
        <f t="shared" si="0"/>
        <v>#REF!</v>
      </c>
      <c r="D13" s="22" t="e">
        <f>#REF!</f>
        <v>#REF!</v>
      </c>
      <c r="E13" s="1">
        <f>Avícola!O6</f>
        <v>9682</v>
      </c>
      <c r="F13" s="1" t="e">
        <f t="shared" si="1"/>
        <v>#REF!</v>
      </c>
      <c r="L13" s="18"/>
    </row>
    <row r="14" spans="1:18" ht="14.25" x14ac:dyDescent="0.2">
      <c r="B14" s="28" t="e">
        <f>#REF!</f>
        <v>#REF!</v>
      </c>
      <c r="C14" s="30" t="e">
        <f t="shared" si="0"/>
        <v>#REF!</v>
      </c>
      <c r="D14" s="22" t="e">
        <f>#REF!</f>
        <v>#REF!</v>
      </c>
      <c r="E14" s="1">
        <f>Avícola!O7</f>
        <v>7898</v>
      </c>
      <c r="F14" s="1" t="e">
        <f t="shared" si="1"/>
        <v>#REF!</v>
      </c>
      <c r="L14" s="18"/>
    </row>
    <row r="15" spans="1:18" ht="14.25" x14ac:dyDescent="0.2">
      <c r="B15" s="28" t="e">
        <f>#REF!</f>
        <v>#REF!</v>
      </c>
      <c r="C15" s="30" t="e">
        <f t="shared" si="0"/>
        <v>#REF!</v>
      </c>
      <c r="D15" s="22" t="e">
        <f>#REF!</f>
        <v>#REF!</v>
      </c>
      <c r="E15" s="1">
        <f>Avícola!O8</f>
        <v>8819</v>
      </c>
      <c r="F15" s="1" t="e">
        <f t="shared" si="1"/>
        <v>#REF!</v>
      </c>
      <c r="L15" s="18"/>
    </row>
    <row r="16" spans="1:18" ht="14.25" x14ac:dyDescent="0.2">
      <c r="B16" s="28" t="e">
        <f>#REF!</f>
        <v>#REF!</v>
      </c>
      <c r="C16" s="30" t="e">
        <f t="shared" si="0"/>
        <v>#REF!</v>
      </c>
      <c r="D16" s="22" t="e">
        <f>#REF!</f>
        <v>#REF!</v>
      </c>
      <c r="E16" s="1">
        <f>Avícola!O9</f>
        <v>8798</v>
      </c>
      <c r="F16" s="1" t="e">
        <f t="shared" si="1"/>
        <v>#REF!</v>
      </c>
      <c r="L16" s="18"/>
    </row>
    <row r="17" spans="2:12" ht="14.25" x14ac:dyDescent="0.2">
      <c r="B17" s="28" t="e">
        <f>#REF!</f>
        <v>#REF!</v>
      </c>
      <c r="C17" s="30" t="e">
        <f t="shared" si="0"/>
        <v>#REF!</v>
      </c>
      <c r="D17" s="22" t="e">
        <f>#REF!</f>
        <v>#REF!</v>
      </c>
      <c r="E17" s="1">
        <f>Avícola!O10</f>
        <v>8042</v>
      </c>
      <c r="F17" s="1" t="e">
        <f t="shared" si="1"/>
        <v>#REF!</v>
      </c>
      <c r="L17" s="18"/>
    </row>
    <row r="18" spans="2:12" ht="14.25" x14ac:dyDescent="0.2">
      <c r="B18" s="28" t="e">
        <f>#REF!</f>
        <v>#REF!</v>
      </c>
      <c r="C18" s="30" t="e">
        <f t="shared" si="0"/>
        <v>#REF!</v>
      </c>
      <c r="D18" s="22" t="e">
        <f>#REF!</f>
        <v>#REF!</v>
      </c>
      <c r="E18" s="1">
        <f>Avícola!O11</f>
        <v>7577</v>
      </c>
      <c r="F18" s="1" t="e">
        <f t="shared" si="1"/>
        <v>#REF!</v>
      </c>
      <c r="L18" s="18"/>
    </row>
    <row r="19" spans="2:12" ht="14.25" x14ac:dyDescent="0.2">
      <c r="B19" s="28" t="e">
        <f>#REF!</f>
        <v>#REF!</v>
      </c>
      <c r="C19" s="30" t="e">
        <f t="shared" si="0"/>
        <v>#REF!</v>
      </c>
      <c r="D19" s="22" t="e">
        <f>#REF!</f>
        <v>#REF!</v>
      </c>
      <c r="E19" s="1">
        <f>Avícola!O12</f>
        <v>5712</v>
      </c>
      <c r="F19" s="1" t="e">
        <f t="shared" si="1"/>
        <v>#REF!</v>
      </c>
      <c r="L19" s="18"/>
    </row>
    <row r="20" spans="2:12" ht="14.25" x14ac:dyDescent="0.2">
      <c r="B20" s="28" t="e">
        <f>#REF!</f>
        <v>#REF!</v>
      </c>
      <c r="C20" s="30" t="e">
        <f t="shared" si="0"/>
        <v>#REF!</v>
      </c>
      <c r="D20" s="22" t="e">
        <f>#REF!</f>
        <v>#REF!</v>
      </c>
      <c r="E20" s="1">
        <f>Avícola!O13</f>
        <v>7943</v>
      </c>
      <c r="F20" s="1" t="e">
        <f t="shared" si="1"/>
        <v>#REF!</v>
      </c>
      <c r="L20" s="18"/>
    </row>
    <row r="21" spans="2:12" ht="14.25" x14ac:dyDescent="0.2">
      <c r="B21" s="28" t="e">
        <f>#REF!</f>
        <v>#REF!</v>
      </c>
      <c r="C21" s="30" t="e">
        <f t="shared" si="0"/>
        <v>#REF!</v>
      </c>
      <c r="D21" s="22" t="e">
        <f>#REF!</f>
        <v>#REF!</v>
      </c>
      <c r="E21" s="1">
        <f>Avícola!O14</f>
        <v>8211</v>
      </c>
      <c r="F21" s="1" t="e">
        <f t="shared" si="1"/>
        <v>#REF!</v>
      </c>
      <c r="L21" s="18"/>
    </row>
    <row r="22" spans="2:12" ht="14.25" x14ac:dyDescent="0.2">
      <c r="B22" s="28" t="e">
        <f>#REF!</f>
        <v>#REF!</v>
      </c>
      <c r="C22" s="30" t="e">
        <f t="shared" si="0"/>
        <v>#REF!</v>
      </c>
      <c r="D22" s="22" t="e">
        <f>#REF!</f>
        <v>#REF!</v>
      </c>
      <c r="E22" s="1">
        <f>Avícola!O15</f>
        <v>6905</v>
      </c>
      <c r="F22" s="1" t="e">
        <f t="shared" si="1"/>
        <v>#REF!</v>
      </c>
      <c r="L22" s="18"/>
    </row>
    <row r="23" spans="2:12" ht="14.25" x14ac:dyDescent="0.2">
      <c r="B23" s="28" t="e">
        <f>#REF!</f>
        <v>#REF!</v>
      </c>
      <c r="C23" s="30" t="e">
        <f t="shared" si="0"/>
        <v>#REF!</v>
      </c>
      <c r="D23" s="22" t="e">
        <f>#REF!</f>
        <v>#REF!</v>
      </c>
      <c r="E23" s="1">
        <f>Avícola!O16</f>
        <v>8681</v>
      </c>
      <c r="F23" s="1" t="e">
        <f t="shared" si="1"/>
        <v>#REF!</v>
      </c>
      <c r="L23" s="18"/>
    </row>
    <row r="24" spans="2:12" ht="14.25" x14ac:dyDescent="0.2">
      <c r="B24" s="28" t="e">
        <f>#REF!</f>
        <v>#REF!</v>
      </c>
      <c r="C24" s="30" t="e">
        <f t="shared" si="0"/>
        <v>#REF!</v>
      </c>
      <c r="D24" s="22" t="e">
        <f>#REF!</f>
        <v>#REF!</v>
      </c>
      <c r="E24" s="1">
        <f>Avícola!O17</f>
        <v>6939</v>
      </c>
      <c r="F24" s="1" t="e">
        <f t="shared" si="1"/>
        <v>#REF!</v>
      </c>
      <c r="I24" s="17" t="s">
        <v>21</v>
      </c>
      <c r="K24" s="20">
        <f>SUM(E24:E40)</f>
        <v>121354</v>
      </c>
      <c r="L24" s="17" t="s">
        <v>20</v>
      </c>
    </row>
    <row r="25" spans="2:12" ht="14.25" x14ac:dyDescent="0.2">
      <c r="B25" s="28" t="e">
        <f>#REF!</f>
        <v>#REF!</v>
      </c>
      <c r="C25" s="30" t="e">
        <f t="shared" si="0"/>
        <v>#REF!</v>
      </c>
      <c r="D25" s="22" t="e">
        <f>#REF!</f>
        <v>#REF!</v>
      </c>
      <c r="E25" s="1">
        <f>Avícola!O18</f>
        <v>6771</v>
      </c>
      <c r="F25" s="1" t="e">
        <f t="shared" si="1"/>
        <v>#REF!</v>
      </c>
      <c r="K25" s="20" t="e">
        <f>SUM(F24:F40)</f>
        <v>#REF!</v>
      </c>
      <c r="L25" s="21" t="s">
        <v>15</v>
      </c>
    </row>
    <row r="26" spans="2:12" ht="14.25" x14ac:dyDescent="0.2">
      <c r="B26" s="28" t="e">
        <f>#REF!</f>
        <v>#REF!</v>
      </c>
      <c r="C26" s="30" t="e">
        <f t="shared" si="0"/>
        <v>#REF!</v>
      </c>
      <c r="D26" s="22" t="e">
        <f>#REF!</f>
        <v>#REF!</v>
      </c>
      <c r="E26" s="1">
        <f>Avícola!O19</f>
        <v>5015</v>
      </c>
      <c r="F26" s="1" t="e">
        <f t="shared" si="1"/>
        <v>#REF!</v>
      </c>
      <c r="L26" s="18"/>
    </row>
    <row r="27" spans="2:12" ht="14.25" x14ac:dyDescent="0.2">
      <c r="B27" s="28" t="e">
        <f>#REF!</f>
        <v>#REF!</v>
      </c>
      <c r="C27" s="30" t="e">
        <f t="shared" si="0"/>
        <v>#REF!</v>
      </c>
      <c r="D27" s="22" t="e">
        <f>#REF!</f>
        <v>#REF!</v>
      </c>
      <c r="E27" s="1">
        <f>Avícola!O20</f>
        <v>8237</v>
      </c>
      <c r="F27" s="1" t="e">
        <f t="shared" si="1"/>
        <v>#REF!</v>
      </c>
      <c r="L27" s="18"/>
    </row>
    <row r="28" spans="2:12" ht="14.25" x14ac:dyDescent="0.2">
      <c r="B28" s="28" t="e">
        <f>#REF!</f>
        <v>#REF!</v>
      </c>
      <c r="C28" s="30" t="e">
        <f t="shared" si="0"/>
        <v>#REF!</v>
      </c>
      <c r="D28" s="22" t="e">
        <f>#REF!</f>
        <v>#REF!</v>
      </c>
      <c r="E28" s="1">
        <f>Avícola!O21</f>
        <v>7310</v>
      </c>
      <c r="F28" s="1" t="e">
        <f t="shared" si="1"/>
        <v>#REF!</v>
      </c>
      <c r="L28" s="18"/>
    </row>
    <row r="29" spans="2:12" ht="14.25" x14ac:dyDescent="0.2">
      <c r="B29" s="28" t="e">
        <f>#REF!</f>
        <v>#REF!</v>
      </c>
      <c r="C29" s="30" t="e">
        <f t="shared" si="0"/>
        <v>#REF!</v>
      </c>
      <c r="D29" s="22" t="e">
        <f>#REF!</f>
        <v>#REF!</v>
      </c>
      <c r="E29" s="1">
        <f>Avícola!O22</f>
        <v>8497</v>
      </c>
      <c r="F29" s="1" t="e">
        <f t="shared" si="1"/>
        <v>#REF!</v>
      </c>
      <c r="L29" s="18"/>
    </row>
    <row r="30" spans="2:12" ht="14.25" x14ac:dyDescent="0.2">
      <c r="B30" s="28" t="e">
        <f>#REF!</f>
        <v>#REF!</v>
      </c>
      <c r="C30" s="30" t="e">
        <f t="shared" si="0"/>
        <v>#REF!</v>
      </c>
      <c r="D30" s="22" t="e">
        <f>#REF!</f>
        <v>#REF!</v>
      </c>
      <c r="E30" s="1">
        <f>Avícola!O23</f>
        <v>8570</v>
      </c>
      <c r="F30" s="1" t="e">
        <f t="shared" si="1"/>
        <v>#REF!</v>
      </c>
      <c r="L30" s="18"/>
    </row>
    <row r="31" spans="2:12" ht="14.25" x14ac:dyDescent="0.2">
      <c r="B31" s="28" t="e">
        <f>#REF!</f>
        <v>#REF!</v>
      </c>
      <c r="C31" s="30" t="e">
        <f t="shared" si="0"/>
        <v>#REF!</v>
      </c>
      <c r="D31" s="22" t="e">
        <f>#REF!</f>
        <v>#REF!</v>
      </c>
      <c r="E31" s="1">
        <f>Avícola!O24</f>
        <v>7401</v>
      </c>
      <c r="F31" s="1" t="e">
        <f t="shared" si="1"/>
        <v>#REF!</v>
      </c>
      <c r="L31" s="18"/>
    </row>
    <row r="32" spans="2:12" ht="14.25" x14ac:dyDescent="0.2">
      <c r="B32" s="28" t="e">
        <f>#REF!</f>
        <v>#REF!</v>
      </c>
      <c r="C32" s="30" t="e">
        <f t="shared" si="0"/>
        <v>#REF!</v>
      </c>
      <c r="D32" s="22" t="e">
        <f>#REF!</f>
        <v>#REF!</v>
      </c>
      <c r="E32" s="1">
        <f>Avícola!O25</f>
        <v>6202</v>
      </c>
      <c r="F32" s="1" t="e">
        <f t="shared" si="1"/>
        <v>#REF!</v>
      </c>
      <c r="L32" s="18"/>
    </row>
    <row r="33" spans="2:12" ht="14.25" x14ac:dyDescent="0.2">
      <c r="B33" s="28" t="e">
        <f>#REF!</f>
        <v>#REF!</v>
      </c>
      <c r="C33" s="30" t="e">
        <f t="shared" si="0"/>
        <v>#REF!</v>
      </c>
      <c r="D33" s="22" t="e">
        <f>#REF!</f>
        <v>#REF!</v>
      </c>
      <c r="E33" s="1">
        <f>Avícola!O26</f>
        <v>4847</v>
      </c>
      <c r="F33" s="1" t="e">
        <f t="shared" si="1"/>
        <v>#REF!</v>
      </c>
      <c r="L33" s="18"/>
    </row>
    <row r="34" spans="2:12" ht="14.25" x14ac:dyDescent="0.2">
      <c r="B34" s="28" t="e">
        <f>#REF!</f>
        <v>#REF!</v>
      </c>
      <c r="C34" s="30" t="e">
        <f t="shared" si="0"/>
        <v>#REF!</v>
      </c>
      <c r="D34" s="22" t="e">
        <f>#REF!</f>
        <v>#REF!</v>
      </c>
      <c r="E34" s="1">
        <f>Avícola!O27</f>
        <v>8350</v>
      </c>
      <c r="F34" s="1" t="e">
        <f t="shared" si="1"/>
        <v>#REF!</v>
      </c>
      <c r="L34" s="18"/>
    </row>
    <row r="35" spans="2:12" ht="14.25" x14ac:dyDescent="0.2">
      <c r="B35" s="28" t="e">
        <f>#REF!</f>
        <v>#REF!</v>
      </c>
      <c r="C35" s="30" t="e">
        <f t="shared" si="0"/>
        <v>#REF!</v>
      </c>
      <c r="D35" s="22" t="e">
        <f>#REF!</f>
        <v>#REF!</v>
      </c>
      <c r="E35" s="1">
        <f>Avícola!O28</f>
        <v>8115</v>
      </c>
      <c r="F35" s="1" t="e">
        <f t="shared" si="1"/>
        <v>#REF!</v>
      </c>
      <c r="L35" s="18"/>
    </row>
    <row r="36" spans="2:12" ht="14.25" x14ac:dyDescent="0.2">
      <c r="B36" s="28" t="e">
        <f>#REF!</f>
        <v>#REF!</v>
      </c>
      <c r="C36" s="30" t="e">
        <f t="shared" si="0"/>
        <v>#REF!</v>
      </c>
      <c r="D36" s="22" t="e">
        <f>#REF!</f>
        <v>#REF!</v>
      </c>
      <c r="E36" s="1">
        <f>Avícola!O29</f>
        <v>8440</v>
      </c>
      <c r="F36" s="1" t="e">
        <f t="shared" si="1"/>
        <v>#REF!</v>
      </c>
      <c r="L36" s="18"/>
    </row>
    <row r="37" spans="2:12" ht="14.25" x14ac:dyDescent="0.2">
      <c r="B37" s="28" t="e">
        <f>#REF!</f>
        <v>#REF!</v>
      </c>
      <c r="C37" s="30" t="e">
        <f t="shared" si="0"/>
        <v>#REF!</v>
      </c>
      <c r="D37" s="22" t="e">
        <f>#REF!</f>
        <v>#REF!</v>
      </c>
      <c r="E37" s="1">
        <f>Avícola!O30</f>
        <v>8574</v>
      </c>
      <c r="F37" s="1" t="e">
        <f>D37*E37</f>
        <v>#REF!</v>
      </c>
      <c r="L37" s="18"/>
    </row>
    <row r="38" spans="2:12" ht="14.25" x14ac:dyDescent="0.2">
      <c r="B38" s="28" t="e">
        <f>#REF!</f>
        <v>#REF!</v>
      </c>
      <c r="C38" s="30" t="e">
        <f t="shared" si="0"/>
        <v>#REF!</v>
      </c>
      <c r="D38" s="22" t="e">
        <f>#REF!</f>
        <v>#REF!</v>
      </c>
      <c r="E38" s="1">
        <f>Avícola!O31</f>
        <v>7133</v>
      </c>
      <c r="F38" s="1" t="e">
        <f>D38*E38</f>
        <v>#REF!</v>
      </c>
      <c r="L38" s="18"/>
    </row>
    <row r="39" spans="2:12" ht="14.25" x14ac:dyDescent="0.2">
      <c r="B39" s="28" t="e">
        <f>#REF!</f>
        <v>#REF!</v>
      </c>
      <c r="C39" s="30" t="e">
        <f t="shared" si="0"/>
        <v>#REF!</v>
      </c>
      <c r="D39" s="22" t="e">
        <f>#REF!</f>
        <v>#REF!</v>
      </c>
      <c r="E39" s="1">
        <f>Avícola!O32</f>
        <v>7387</v>
      </c>
      <c r="F39" s="1" t="e">
        <f>D39*E39</f>
        <v>#REF!</v>
      </c>
      <c r="L39" s="18"/>
    </row>
    <row r="40" spans="2:12" ht="14.25" x14ac:dyDescent="0.2">
      <c r="B40" s="28" t="e">
        <f>#REF!</f>
        <v>#REF!</v>
      </c>
      <c r="C40" s="30" t="e">
        <f t="shared" ref="C40" si="2">B40</f>
        <v>#REF!</v>
      </c>
      <c r="D40" s="22" t="e">
        <f>#REF!</f>
        <v>#REF!</v>
      </c>
      <c r="E40" s="1">
        <f>Avícola!O33</f>
        <v>3566</v>
      </c>
      <c r="F40" s="1" t="e">
        <f>D40*E40</f>
        <v>#REF!</v>
      </c>
      <c r="L40" s="18"/>
    </row>
    <row r="41" spans="2:12" s="3" customFormat="1" ht="15.75" x14ac:dyDescent="0.25">
      <c r="B41" s="7" t="s">
        <v>4</v>
      </c>
      <c r="C41" s="1"/>
      <c r="D41" s="23" t="e">
        <f>AVERAGE(D10:D40)</f>
        <v>#REF!</v>
      </c>
      <c r="E41" s="8">
        <f>SUM(E10:E40)</f>
        <v>232564</v>
      </c>
      <c r="F41" s="8" t="e">
        <f>SUM(F10:F40)</f>
        <v>#REF!</v>
      </c>
      <c r="L41" s="18"/>
    </row>
    <row r="42" spans="2:12" x14ac:dyDescent="0.2">
      <c r="B42" s="9" t="s">
        <v>7</v>
      </c>
      <c r="C42" s="10"/>
      <c r="D42" s="11"/>
    </row>
    <row r="43" spans="2:12" x14ac:dyDescent="0.2">
      <c r="B43" s="12" t="s">
        <v>8</v>
      </c>
      <c r="C43" s="13"/>
      <c r="D43" s="11"/>
    </row>
    <row r="44" spans="2:12" x14ac:dyDescent="0.2">
      <c r="B44" s="12" t="s">
        <v>9</v>
      </c>
      <c r="C44" s="13"/>
      <c r="D44" s="11"/>
    </row>
    <row r="45" spans="2:12" x14ac:dyDescent="0.2">
      <c r="B45" s="12" t="s">
        <v>10</v>
      </c>
    </row>
    <row r="46" spans="2:12" x14ac:dyDescent="0.2">
      <c r="B46" s="12" t="s">
        <v>11</v>
      </c>
      <c r="C46" s="12" t="s">
        <v>12</v>
      </c>
      <c r="D46" s="14"/>
    </row>
    <row r="47" spans="2:12" x14ac:dyDescent="0.2">
      <c r="B47" s="12" t="s">
        <v>13</v>
      </c>
      <c r="C47" s="12"/>
      <c r="D47" s="14"/>
    </row>
    <row r="48" spans="2:12" x14ac:dyDescent="0.2">
      <c r="C48" s="12"/>
      <c r="D48" s="14"/>
    </row>
    <row r="49" spans="2:4" x14ac:dyDescent="0.2">
      <c r="C49" s="12"/>
      <c r="D49" s="14"/>
    </row>
    <row r="50" spans="2:4" x14ac:dyDescent="0.2">
      <c r="B50" s="15"/>
    </row>
  </sheetData>
  <mergeCells count="7">
    <mergeCell ref="B8:C9"/>
    <mergeCell ref="E8:F8"/>
    <mergeCell ref="A1:H1"/>
    <mergeCell ref="A2:H2"/>
    <mergeCell ref="A3:H3"/>
    <mergeCell ref="A5:H5"/>
    <mergeCell ref="A6:H6"/>
  </mergeCells>
  <phoneticPr fontId="13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23553" r:id="rId3">
          <objectPr defaultSize="0" autoPict="0" r:id="rId4">
            <anchor moveWithCells="1">
              <from>
                <xdr:col>0</xdr:col>
                <xdr:colOff>57150</xdr:colOff>
                <xdr:row>0</xdr:row>
                <xdr:rowOff>104775</xdr:rowOff>
              </from>
              <to>
                <xdr:col>1</xdr:col>
                <xdr:colOff>495300</xdr:colOff>
                <xdr:row>5</xdr:row>
                <xdr:rowOff>123825</xdr:rowOff>
              </to>
            </anchor>
          </objectPr>
        </oleObject>
      </mc:Choice>
      <mc:Fallback>
        <oleObject progId="Word.Document.8" shapeId="2355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Rotoplas</vt:lpstr>
      <vt:lpstr>Maseca</vt:lpstr>
      <vt:lpstr>Barcel</vt:lpstr>
      <vt:lpstr>Avícola</vt:lpstr>
      <vt:lpstr>Consumo Rotoplas</vt:lpstr>
      <vt:lpstr>Consumo Harinera</vt:lpstr>
      <vt:lpstr>Consumo Barcel</vt:lpstr>
      <vt:lpstr>Consumo 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2014-05-08T16:56:54Z</dcterms:modified>
</cp:coreProperties>
</file>