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4"/>
  </bookViews>
  <sheets>
    <sheet name="Rotoplas" sheetId="2" r:id="rId1"/>
    <sheet name="Maseca" sheetId="3" r:id="rId2"/>
    <sheet name="Barcel" sheetId="4" r:id="rId3"/>
    <sheet name="Avícola" sheetId="5" r:id="rId4"/>
    <sheet name="Proteinas" sheetId="6" r:id="rId5"/>
  </sheets>
  <calcPr calcId="145621" iterate="1"/>
</workbook>
</file>

<file path=xl/calcChain.xml><?xml version="1.0" encoding="utf-8"?>
<calcChain xmlns="http://schemas.openxmlformats.org/spreadsheetml/2006/main">
  <c r="G39" i="6" l="1"/>
  <c r="F39" i="6"/>
  <c r="AG38" i="6"/>
  <c r="G38" i="6"/>
  <c r="G45" i="6" s="1"/>
  <c r="F38" i="6"/>
  <c r="F45" i="6" s="1"/>
  <c r="AG37" i="6"/>
  <c r="J37" i="6"/>
  <c r="J38" i="6" s="1"/>
  <c r="G37" i="6"/>
  <c r="F37" i="6"/>
  <c r="B37" i="6"/>
  <c r="AE35" i="6"/>
  <c r="AI35" i="6" s="1"/>
  <c r="AJ35" i="6" s="1"/>
  <c r="T35" i="6"/>
  <c r="S35" i="6"/>
  <c r="P35" i="6"/>
  <c r="AE34" i="6"/>
  <c r="AI34" i="6" s="1"/>
  <c r="AJ34" i="6" s="1"/>
  <c r="S34" i="6"/>
  <c r="P34" i="6"/>
  <c r="O34" i="6" s="1"/>
  <c r="Q34" i="6" s="1"/>
  <c r="AE33" i="6"/>
  <c r="AI33" i="6" s="1"/>
  <c r="AJ33" i="6" s="1"/>
  <c r="S33" i="6"/>
  <c r="P33" i="6"/>
  <c r="W33" i="6" s="1"/>
  <c r="AI32" i="6"/>
  <c r="AJ32" i="6" s="1"/>
  <c r="AE32" i="6"/>
  <c r="S32" i="6"/>
  <c r="T32" i="6" s="1"/>
  <c r="P32" i="6"/>
  <c r="AE31" i="6"/>
  <c r="AI31" i="6" s="1"/>
  <c r="AJ31" i="6" s="1"/>
  <c r="T31" i="6"/>
  <c r="S31" i="6"/>
  <c r="P31" i="6"/>
  <c r="AE30" i="6"/>
  <c r="AI30" i="6" s="1"/>
  <c r="AJ30" i="6" s="1"/>
  <c r="T30" i="6"/>
  <c r="S30" i="6"/>
  <c r="P30" i="6"/>
  <c r="W30" i="6" s="1"/>
  <c r="AJ29" i="6"/>
  <c r="AE29" i="6"/>
  <c r="AI29" i="6" s="1"/>
  <c r="S29" i="6"/>
  <c r="P29" i="6"/>
  <c r="O29" i="6" s="1"/>
  <c r="Q29" i="6" s="1"/>
  <c r="AJ28" i="6"/>
  <c r="AI28" i="6"/>
  <c r="AE28" i="6"/>
  <c r="S28" i="6"/>
  <c r="T28" i="6" s="1"/>
  <c r="P28" i="6"/>
  <c r="AE27" i="6"/>
  <c r="AI27" i="6" s="1"/>
  <c r="AJ27" i="6" s="1"/>
  <c r="S27" i="6"/>
  <c r="T27" i="6" s="1"/>
  <c r="P27" i="6"/>
  <c r="AE26" i="6"/>
  <c r="AI26" i="6" s="1"/>
  <c r="AJ26" i="6" s="1"/>
  <c r="S26" i="6"/>
  <c r="T26" i="6" s="1"/>
  <c r="P26" i="6"/>
  <c r="O26" i="6" s="1"/>
  <c r="Q26" i="6" s="1"/>
  <c r="AE25" i="6"/>
  <c r="AI25" i="6" s="1"/>
  <c r="AJ25" i="6" s="1"/>
  <c r="S25" i="6"/>
  <c r="P25" i="6"/>
  <c r="O25" i="6" s="1"/>
  <c r="Q25" i="6" s="1"/>
  <c r="AE24" i="6"/>
  <c r="AI24" i="6" s="1"/>
  <c r="AJ24" i="6" s="1"/>
  <c r="T24" i="6"/>
  <c r="S24" i="6"/>
  <c r="P24" i="6"/>
  <c r="O24" i="6" s="1"/>
  <c r="AI23" i="6"/>
  <c r="AJ23" i="6" s="1"/>
  <c r="AE23" i="6"/>
  <c r="S23" i="6"/>
  <c r="T23" i="6" s="1"/>
  <c r="P23" i="6"/>
  <c r="W23" i="6" s="1"/>
  <c r="AE22" i="6"/>
  <c r="AI22" i="6" s="1"/>
  <c r="AJ22" i="6" s="1"/>
  <c r="S22" i="6"/>
  <c r="P22" i="6"/>
  <c r="O22" i="6" s="1"/>
  <c r="Q22" i="6" s="1"/>
  <c r="AJ21" i="6"/>
  <c r="AI21" i="6"/>
  <c r="AE21" i="6"/>
  <c r="S21" i="6"/>
  <c r="P21" i="6"/>
  <c r="O21" i="6" s="1"/>
  <c r="Q21" i="6" s="1"/>
  <c r="AI20" i="6"/>
  <c r="AJ20" i="6" s="1"/>
  <c r="AE20" i="6"/>
  <c r="S20" i="6"/>
  <c r="T20" i="6" s="1"/>
  <c r="P20" i="6"/>
  <c r="O20" i="6" s="1"/>
  <c r="Q20" i="6" s="1"/>
  <c r="AE19" i="6"/>
  <c r="AI19" i="6" s="1"/>
  <c r="AJ19" i="6" s="1"/>
  <c r="T19" i="6"/>
  <c r="S19" i="6"/>
  <c r="P19" i="6"/>
  <c r="W19" i="6" s="1"/>
  <c r="AE18" i="6"/>
  <c r="AI18" i="6" s="1"/>
  <c r="AJ18" i="6" s="1"/>
  <c r="S18" i="6"/>
  <c r="P18" i="6"/>
  <c r="O18" i="6" s="1"/>
  <c r="Q18" i="6" s="1"/>
  <c r="AI17" i="6"/>
  <c r="AJ17" i="6" s="1"/>
  <c r="AE17" i="6"/>
  <c r="S17" i="6"/>
  <c r="P17" i="6"/>
  <c r="O17" i="6" s="1"/>
  <c r="Q17" i="6" s="1"/>
  <c r="AI16" i="6"/>
  <c r="AJ16" i="6" s="1"/>
  <c r="AE16" i="6"/>
  <c r="S16" i="6"/>
  <c r="T16" i="6" s="1"/>
  <c r="P16" i="6"/>
  <c r="O16" i="6" s="1"/>
  <c r="V16" i="6" s="1"/>
  <c r="AE15" i="6"/>
  <c r="AI15" i="6" s="1"/>
  <c r="AJ15" i="6" s="1"/>
  <c r="T15" i="6"/>
  <c r="S15" i="6"/>
  <c r="P15" i="6"/>
  <c r="AE14" i="6"/>
  <c r="AI14" i="6" s="1"/>
  <c r="AJ14" i="6" s="1"/>
  <c r="S14" i="6"/>
  <c r="P14" i="6"/>
  <c r="O14" i="6" s="1"/>
  <c r="Q14" i="6" s="1"/>
  <c r="AE13" i="6"/>
  <c r="AI13" i="6" s="1"/>
  <c r="AJ13" i="6" s="1"/>
  <c r="S13" i="6"/>
  <c r="P13" i="6"/>
  <c r="O13" i="6" s="1"/>
  <c r="Q13" i="6" s="1"/>
  <c r="AE12" i="6"/>
  <c r="AI12" i="6" s="1"/>
  <c r="AJ12" i="6" s="1"/>
  <c r="T12" i="6"/>
  <c r="S12" i="6"/>
  <c r="P12" i="6"/>
  <c r="O12" i="6" s="1"/>
  <c r="AI11" i="6"/>
  <c r="AJ11" i="6" s="1"/>
  <c r="AE11" i="6"/>
  <c r="S11" i="6"/>
  <c r="T11" i="6" s="1"/>
  <c r="P11" i="6"/>
  <c r="AE10" i="6"/>
  <c r="AI10" i="6" s="1"/>
  <c r="AJ10" i="6" s="1"/>
  <c r="S10" i="6"/>
  <c r="P10" i="6"/>
  <c r="O10" i="6" s="1"/>
  <c r="Q10" i="6" s="1"/>
  <c r="AE9" i="6"/>
  <c r="AI9" i="6" s="1"/>
  <c r="AJ9" i="6" s="1"/>
  <c r="S9" i="6"/>
  <c r="P9" i="6"/>
  <c r="O9" i="6" s="1"/>
  <c r="Q9" i="6" s="1"/>
  <c r="AE8" i="6"/>
  <c r="AI8" i="6" s="1"/>
  <c r="AJ8" i="6" s="1"/>
  <c r="T8" i="6"/>
  <c r="S8" i="6"/>
  <c r="P8" i="6"/>
  <c r="O8" i="6" s="1"/>
  <c r="AI7" i="6"/>
  <c r="AJ7" i="6" s="1"/>
  <c r="AE7" i="6"/>
  <c r="S7" i="6"/>
  <c r="T7" i="6" s="1"/>
  <c r="P7" i="6"/>
  <c r="W7" i="6" s="1"/>
  <c r="AE6" i="6"/>
  <c r="AI6" i="6" s="1"/>
  <c r="AJ6" i="6" s="1"/>
  <c r="S6" i="6"/>
  <c r="P6" i="6"/>
  <c r="O6" i="6" s="1"/>
  <c r="Q6" i="6" s="1"/>
  <c r="AJ5" i="6"/>
  <c r="AI5" i="6"/>
  <c r="AE5" i="6"/>
  <c r="S5" i="6"/>
  <c r="P5" i="6"/>
  <c r="O5" i="6" s="1"/>
  <c r="AI4" i="6"/>
  <c r="AJ4" i="6" s="1"/>
  <c r="AE4" i="6"/>
  <c r="M38" i="5"/>
  <c r="L38" i="5"/>
  <c r="AG37" i="5"/>
  <c r="M37" i="5"/>
  <c r="L37" i="5"/>
  <c r="AG36" i="5"/>
  <c r="O36" i="5"/>
  <c r="O37" i="5" s="1"/>
  <c r="M36" i="5"/>
  <c r="L36" i="5"/>
  <c r="E36" i="5"/>
  <c r="AE34" i="5"/>
  <c r="AI34" i="5" s="1"/>
  <c r="AL33" i="5"/>
  <c r="AE33" i="5"/>
  <c r="AI33" i="5" s="1"/>
  <c r="AJ33" i="5" s="1"/>
  <c r="W33" i="5"/>
  <c r="V33" i="5"/>
  <c r="S33" i="5"/>
  <c r="P33" i="5"/>
  <c r="AL32" i="5"/>
  <c r="AI32" i="5"/>
  <c r="AJ32" i="5" s="1"/>
  <c r="AE32" i="5"/>
  <c r="V32" i="5"/>
  <c r="W32" i="5" s="1"/>
  <c r="S32" i="5"/>
  <c r="R32" i="5" s="1"/>
  <c r="P32" i="5"/>
  <c r="AO31" i="5"/>
  <c r="AM31" i="5"/>
  <c r="AN31" i="5" s="1"/>
  <c r="AL31" i="5"/>
  <c r="AE31" i="5"/>
  <c r="AI31" i="5" s="1"/>
  <c r="W31" i="5"/>
  <c r="V31" i="5"/>
  <c r="S31" i="5"/>
  <c r="P31" i="5"/>
  <c r="AL30" i="5"/>
  <c r="AI30" i="5"/>
  <c r="AE30" i="5"/>
  <c r="V30" i="5"/>
  <c r="W30" i="5" s="1"/>
  <c r="S30" i="5"/>
  <c r="P30" i="5"/>
  <c r="AL29" i="5"/>
  <c r="AJ29" i="5"/>
  <c r="AE29" i="5"/>
  <c r="AI29" i="5" s="1"/>
  <c r="V29" i="5"/>
  <c r="W29" i="5" s="1"/>
  <c r="S29" i="5"/>
  <c r="P29" i="5"/>
  <c r="AL28" i="5"/>
  <c r="AE28" i="5"/>
  <c r="AI28" i="5" s="1"/>
  <c r="W28" i="5"/>
  <c r="V28" i="5"/>
  <c r="S28" i="5"/>
  <c r="Z28" i="5" s="1"/>
  <c r="P28" i="5"/>
  <c r="AL27" i="5"/>
  <c r="AE27" i="5"/>
  <c r="AI27" i="5" s="1"/>
  <c r="AJ27" i="5" s="1"/>
  <c r="W27" i="5"/>
  <c r="V27" i="5"/>
  <c r="S27" i="5"/>
  <c r="P27" i="5"/>
  <c r="AL26" i="5"/>
  <c r="AI26" i="5"/>
  <c r="AJ26" i="5" s="1"/>
  <c r="AE26" i="5"/>
  <c r="V26" i="5"/>
  <c r="W26" i="5" s="1"/>
  <c r="S26" i="5"/>
  <c r="P26" i="5"/>
  <c r="AL25" i="5"/>
  <c r="AE25" i="5"/>
  <c r="AI25" i="5" s="1"/>
  <c r="AJ25" i="5" s="1"/>
  <c r="V25" i="5"/>
  <c r="W25" i="5" s="1"/>
  <c r="S25" i="5"/>
  <c r="P25" i="5"/>
  <c r="AL24" i="5"/>
  <c r="AE24" i="5"/>
  <c r="AI24" i="5" s="1"/>
  <c r="W24" i="5"/>
  <c r="V24" i="5"/>
  <c r="S24" i="5"/>
  <c r="R24" i="5" s="1"/>
  <c r="P24" i="5"/>
  <c r="AL23" i="5"/>
  <c r="AE23" i="5"/>
  <c r="AI23" i="5" s="1"/>
  <c r="W23" i="5"/>
  <c r="V23" i="5"/>
  <c r="S23" i="5"/>
  <c r="P23" i="5"/>
  <c r="AL22" i="5"/>
  <c r="AE22" i="5"/>
  <c r="AI22" i="5" s="1"/>
  <c r="W22" i="5"/>
  <c r="V22" i="5"/>
  <c r="S22" i="5"/>
  <c r="R22" i="5" s="1"/>
  <c r="P22" i="5"/>
  <c r="AL21" i="5"/>
  <c r="AJ21" i="5"/>
  <c r="AE21" i="5"/>
  <c r="AI21" i="5" s="1"/>
  <c r="V21" i="5"/>
  <c r="W21" i="5" s="1"/>
  <c r="S21" i="5"/>
  <c r="P21" i="5"/>
  <c r="AL20" i="5"/>
  <c r="AI20" i="5"/>
  <c r="AE20" i="5"/>
  <c r="V20" i="5"/>
  <c r="W20" i="5" s="1"/>
  <c r="S20" i="5"/>
  <c r="Z20" i="5" s="1"/>
  <c r="P20" i="5"/>
  <c r="AL19" i="5"/>
  <c r="AE19" i="5"/>
  <c r="AI19" i="5" s="1"/>
  <c r="AJ19" i="5" s="1"/>
  <c r="W19" i="5"/>
  <c r="V19" i="5"/>
  <c r="S19" i="5"/>
  <c r="P19" i="5"/>
  <c r="AL18" i="5"/>
  <c r="AE18" i="5"/>
  <c r="AI18" i="5" s="1"/>
  <c r="AJ18" i="5" s="1"/>
  <c r="W18" i="5"/>
  <c r="V18" i="5"/>
  <c r="S18" i="5"/>
  <c r="P18" i="5"/>
  <c r="AL17" i="5"/>
  <c r="AE17" i="5"/>
  <c r="AI17" i="5" s="1"/>
  <c r="AJ17" i="5" s="1"/>
  <c r="V17" i="5"/>
  <c r="W17" i="5" s="1"/>
  <c r="S17" i="5"/>
  <c r="P17" i="5"/>
  <c r="AL16" i="5"/>
  <c r="AI16" i="5"/>
  <c r="AE16" i="5"/>
  <c r="V16" i="5"/>
  <c r="W16" i="5" s="1"/>
  <c r="S16" i="5"/>
  <c r="Z16" i="5" s="1"/>
  <c r="P16" i="5"/>
  <c r="AL15" i="5"/>
  <c r="AE15" i="5"/>
  <c r="AI15" i="5" s="1"/>
  <c r="V15" i="5"/>
  <c r="W15" i="5" s="1"/>
  <c r="S15" i="5"/>
  <c r="P15" i="5"/>
  <c r="AL14" i="5"/>
  <c r="AE14" i="5"/>
  <c r="AI14" i="5" s="1"/>
  <c r="W14" i="5"/>
  <c r="V14" i="5"/>
  <c r="S14" i="5"/>
  <c r="Z14" i="5" s="1"/>
  <c r="P14" i="5"/>
  <c r="AL13" i="5"/>
  <c r="AE13" i="5"/>
  <c r="AI13" i="5" s="1"/>
  <c r="AJ13" i="5" s="1"/>
  <c r="W13" i="5"/>
  <c r="V13" i="5"/>
  <c r="S13" i="5"/>
  <c r="P13" i="5"/>
  <c r="AL12" i="5"/>
  <c r="AE12" i="5"/>
  <c r="AI12" i="5" s="1"/>
  <c r="W12" i="5"/>
  <c r="V12" i="5"/>
  <c r="S12" i="5"/>
  <c r="Z12" i="5" s="1"/>
  <c r="P12" i="5"/>
  <c r="AL11" i="5"/>
  <c r="AE11" i="5"/>
  <c r="AI11" i="5" s="1"/>
  <c r="AJ11" i="5" s="1"/>
  <c r="W11" i="5"/>
  <c r="V11" i="5"/>
  <c r="S11" i="5"/>
  <c r="P11" i="5"/>
  <c r="AL10" i="5"/>
  <c r="AE10" i="5"/>
  <c r="AI10" i="5" s="1"/>
  <c r="W10" i="5"/>
  <c r="V10" i="5"/>
  <c r="S10" i="5"/>
  <c r="Z10" i="5" s="1"/>
  <c r="P10" i="5"/>
  <c r="AL9" i="5"/>
  <c r="AE9" i="5"/>
  <c r="AI9" i="5" s="1"/>
  <c r="AJ9" i="5" s="1"/>
  <c r="W9" i="5"/>
  <c r="V9" i="5"/>
  <c r="S9" i="5"/>
  <c r="P9" i="5"/>
  <c r="AL8" i="5"/>
  <c r="AE8" i="5"/>
  <c r="AI8" i="5" s="1"/>
  <c r="W8" i="5"/>
  <c r="V8" i="5"/>
  <c r="S8" i="5"/>
  <c r="R8" i="5" s="1"/>
  <c r="P8" i="5"/>
  <c r="AL7" i="5"/>
  <c r="AE7" i="5"/>
  <c r="AI7" i="5" s="1"/>
  <c r="W7" i="5"/>
  <c r="V7" i="5"/>
  <c r="S7" i="5"/>
  <c r="P7" i="5"/>
  <c r="AL6" i="5"/>
  <c r="AI6" i="5"/>
  <c r="AE6" i="5"/>
  <c r="V6" i="5"/>
  <c r="W6" i="5" s="1"/>
  <c r="S6" i="5"/>
  <c r="R6" i="5" s="1"/>
  <c r="P6" i="5"/>
  <c r="AL5" i="5"/>
  <c r="AJ5" i="5"/>
  <c r="AE5" i="5"/>
  <c r="AI5" i="5" s="1"/>
  <c r="V5" i="5"/>
  <c r="W5" i="5" s="1"/>
  <c r="S5" i="5"/>
  <c r="P5" i="5"/>
  <c r="AL4" i="5"/>
  <c r="AE4" i="5"/>
  <c r="AI4" i="5" s="1"/>
  <c r="V4" i="5"/>
  <c r="S4" i="5"/>
  <c r="P4" i="5"/>
  <c r="AL3" i="5"/>
  <c r="AI3" i="5"/>
  <c r="AJ3" i="5" s="1"/>
  <c r="AE3" i="5"/>
  <c r="V3" i="5"/>
  <c r="S3" i="5"/>
  <c r="P3" i="5"/>
  <c r="M38" i="4"/>
  <c r="L38" i="4"/>
  <c r="AG37" i="4"/>
  <c r="M37" i="4"/>
  <c r="L37" i="4"/>
  <c r="L45" i="4" s="1"/>
  <c r="AG36" i="4"/>
  <c r="O36" i="4"/>
  <c r="O37" i="4" s="1"/>
  <c r="M36" i="4"/>
  <c r="L36" i="4"/>
  <c r="E36" i="4"/>
  <c r="AE34" i="4"/>
  <c r="AI34" i="4" s="1"/>
  <c r="AJ34" i="4" s="1"/>
  <c r="AL33" i="4"/>
  <c r="AE33" i="4"/>
  <c r="AI33" i="4" s="1"/>
  <c r="V33" i="4"/>
  <c r="W33" i="4" s="1"/>
  <c r="S33" i="4"/>
  <c r="R33" i="4" s="1"/>
  <c r="Y33" i="4" s="1"/>
  <c r="P33" i="4"/>
  <c r="AL32" i="4"/>
  <c r="AE32" i="4"/>
  <c r="AI32" i="4" s="1"/>
  <c r="AJ32" i="4" s="1"/>
  <c r="W32" i="4"/>
  <c r="V32" i="4"/>
  <c r="S32" i="4"/>
  <c r="Z32" i="4" s="1"/>
  <c r="P32" i="4"/>
  <c r="AL31" i="4"/>
  <c r="AE31" i="4"/>
  <c r="AI31" i="4" s="1"/>
  <c r="V31" i="4"/>
  <c r="W31" i="4" s="1"/>
  <c r="S31" i="4"/>
  <c r="P31" i="4"/>
  <c r="AL30" i="4"/>
  <c r="AE30" i="4"/>
  <c r="AI30" i="4" s="1"/>
  <c r="W30" i="4"/>
  <c r="V30" i="4"/>
  <c r="S30" i="4"/>
  <c r="R30" i="4" s="1"/>
  <c r="P30" i="4"/>
  <c r="AL29" i="4"/>
  <c r="AE29" i="4"/>
  <c r="AI29" i="4" s="1"/>
  <c r="AJ29" i="4" s="1"/>
  <c r="V29" i="4"/>
  <c r="W29" i="4" s="1"/>
  <c r="S29" i="4"/>
  <c r="R29" i="4" s="1"/>
  <c r="P29" i="4"/>
  <c r="AL28" i="4"/>
  <c r="AE28" i="4"/>
  <c r="AI28" i="4" s="1"/>
  <c r="AJ28" i="4" s="1"/>
  <c r="V28" i="4"/>
  <c r="W28" i="4" s="1"/>
  <c r="S28" i="4"/>
  <c r="P28" i="4"/>
  <c r="AL27" i="4"/>
  <c r="AE27" i="4"/>
  <c r="AI27" i="4" s="1"/>
  <c r="V27" i="4"/>
  <c r="W27" i="4" s="1"/>
  <c r="S27" i="4"/>
  <c r="Z27" i="4" s="1"/>
  <c r="P27" i="4"/>
  <c r="AL26" i="4"/>
  <c r="AE26" i="4"/>
  <c r="AI26" i="4" s="1"/>
  <c r="V26" i="4"/>
  <c r="W26" i="4" s="1"/>
  <c r="S26" i="4"/>
  <c r="P26" i="4"/>
  <c r="AL25" i="4"/>
  <c r="AJ25" i="4"/>
  <c r="AE25" i="4"/>
  <c r="AI25" i="4" s="1"/>
  <c r="W25" i="4"/>
  <c r="V25" i="4"/>
  <c r="S25" i="4"/>
  <c r="R25" i="4" s="1"/>
  <c r="T25" i="4" s="1"/>
  <c r="P25" i="4"/>
  <c r="AL24" i="4"/>
  <c r="AI24" i="4"/>
  <c r="AJ24" i="4" s="1"/>
  <c r="AE24" i="4"/>
  <c r="W24" i="4"/>
  <c r="V24" i="4"/>
  <c r="S24" i="4"/>
  <c r="Z24" i="4" s="1"/>
  <c r="P24" i="4"/>
  <c r="AL23" i="4"/>
  <c r="AE23" i="4"/>
  <c r="AI23" i="4" s="1"/>
  <c r="V23" i="4"/>
  <c r="W23" i="4" s="1"/>
  <c r="S23" i="4"/>
  <c r="P23" i="4"/>
  <c r="AL22" i="4"/>
  <c r="AE22" i="4"/>
  <c r="AI22" i="4" s="1"/>
  <c r="W22" i="4"/>
  <c r="V22" i="4"/>
  <c r="S22" i="4"/>
  <c r="Z22" i="4" s="1"/>
  <c r="P22" i="4"/>
  <c r="AL21" i="4"/>
  <c r="AE21" i="4"/>
  <c r="AI21" i="4" s="1"/>
  <c r="AJ21" i="4" s="1"/>
  <c r="W21" i="4"/>
  <c r="V21" i="4"/>
  <c r="S21" i="4"/>
  <c r="R21" i="4" s="1"/>
  <c r="Y21" i="4" s="1"/>
  <c r="P21" i="4"/>
  <c r="AL20" i="4"/>
  <c r="AE20" i="4"/>
  <c r="AI20" i="4" s="1"/>
  <c r="W20" i="4"/>
  <c r="V20" i="4"/>
  <c r="S20" i="4"/>
  <c r="Z20" i="4" s="1"/>
  <c r="P20" i="4"/>
  <c r="AL19" i="4"/>
  <c r="AE19" i="4"/>
  <c r="AI19" i="4" s="1"/>
  <c r="AJ19" i="4" s="1"/>
  <c r="W19" i="4"/>
  <c r="V19" i="4"/>
  <c r="S19" i="4"/>
  <c r="Z19" i="4" s="1"/>
  <c r="P19" i="4"/>
  <c r="AL18" i="4"/>
  <c r="AE18" i="4"/>
  <c r="AI18" i="4" s="1"/>
  <c r="V18" i="4"/>
  <c r="W18" i="4" s="1"/>
  <c r="S18" i="4"/>
  <c r="R18" i="4" s="1"/>
  <c r="P18" i="4"/>
  <c r="AL17" i="4"/>
  <c r="AE17" i="4"/>
  <c r="AI17" i="4" s="1"/>
  <c r="AM16" i="4" s="1"/>
  <c r="AN16" i="4" s="1"/>
  <c r="AO16" i="4" s="1"/>
  <c r="V17" i="4"/>
  <c r="W17" i="4" s="1"/>
  <c r="S17" i="4"/>
  <c r="R17" i="4" s="1"/>
  <c r="P17" i="4"/>
  <c r="AL16" i="4"/>
  <c r="AE16" i="4"/>
  <c r="AI16" i="4" s="1"/>
  <c r="AJ16" i="4" s="1"/>
  <c r="V16" i="4"/>
  <c r="W16" i="4" s="1"/>
  <c r="S16" i="4"/>
  <c r="Z16" i="4" s="1"/>
  <c r="P16" i="4"/>
  <c r="AL15" i="4"/>
  <c r="AE15" i="4"/>
  <c r="AI15" i="4" s="1"/>
  <c r="W15" i="4"/>
  <c r="V15" i="4"/>
  <c r="S15" i="4"/>
  <c r="Z15" i="4" s="1"/>
  <c r="P15" i="4"/>
  <c r="AL14" i="4"/>
  <c r="AE14" i="4"/>
  <c r="AI14" i="4" s="1"/>
  <c r="V14" i="4"/>
  <c r="W14" i="4" s="1"/>
  <c r="S14" i="4"/>
  <c r="R14" i="4" s="1"/>
  <c r="P14" i="4"/>
  <c r="AL13" i="4"/>
  <c r="AE13" i="4"/>
  <c r="AI13" i="4" s="1"/>
  <c r="AJ13" i="4" s="1"/>
  <c r="V13" i="4"/>
  <c r="W13" i="4" s="1"/>
  <c r="S13" i="4"/>
  <c r="R13" i="4" s="1"/>
  <c r="P13" i="4"/>
  <c r="AL12" i="4"/>
  <c r="AI12" i="4"/>
  <c r="AJ12" i="4" s="1"/>
  <c r="AE12" i="4"/>
  <c r="W12" i="4"/>
  <c r="V12" i="4"/>
  <c r="S12" i="4"/>
  <c r="Z12" i="4" s="1"/>
  <c r="P12" i="4"/>
  <c r="AL11" i="4"/>
  <c r="AE11" i="4"/>
  <c r="AI11" i="4" s="1"/>
  <c r="V11" i="4"/>
  <c r="S11" i="4"/>
  <c r="R11" i="4" s="1"/>
  <c r="P11" i="4"/>
  <c r="AL10" i="4"/>
  <c r="AE10" i="4"/>
  <c r="AI10" i="4" s="1"/>
  <c r="W10" i="4"/>
  <c r="V10" i="4"/>
  <c r="S10" i="4"/>
  <c r="R10" i="4" s="1"/>
  <c r="Y10" i="4" s="1"/>
  <c r="P10" i="4"/>
  <c r="AL9" i="4"/>
  <c r="AI9" i="4"/>
  <c r="AJ9" i="4" s="1"/>
  <c r="AE9" i="4"/>
  <c r="W9" i="4"/>
  <c r="V9" i="4"/>
  <c r="S9" i="4"/>
  <c r="R9" i="4" s="1"/>
  <c r="T9" i="4" s="1"/>
  <c r="P9" i="4"/>
  <c r="AL8" i="4"/>
  <c r="AE8" i="4"/>
  <c r="AI8" i="4" s="1"/>
  <c r="AM8" i="4" s="1"/>
  <c r="V8" i="4"/>
  <c r="W8" i="4" s="1"/>
  <c r="S8" i="4"/>
  <c r="P8" i="4"/>
  <c r="AL7" i="4"/>
  <c r="AE7" i="4"/>
  <c r="AI7" i="4" s="1"/>
  <c r="V7" i="4"/>
  <c r="W7" i="4" s="1"/>
  <c r="S7" i="4"/>
  <c r="P7" i="4"/>
  <c r="AL6" i="4"/>
  <c r="AE6" i="4"/>
  <c r="AI6" i="4" s="1"/>
  <c r="V6" i="4"/>
  <c r="W6" i="4" s="1"/>
  <c r="S6" i="4"/>
  <c r="R6" i="4" s="1"/>
  <c r="P6" i="4"/>
  <c r="AL5" i="4"/>
  <c r="AI5" i="4"/>
  <c r="AJ5" i="4" s="1"/>
  <c r="AE5" i="4"/>
  <c r="W5" i="4"/>
  <c r="V5" i="4"/>
  <c r="S5" i="4"/>
  <c r="R5" i="4" s="1"/>
  <c r="Y5" i="4" s="1"/>
  <c r="P5" i="4"/>
  <c r="AN4" i="4"/>
  <c r="AO4" i="4" s="1"/>
  <c r="AL4" i="4"/>
  <c r="AI4" i="4"/>
  <c r="AM4" i="4" s="1"/>
  <c r="AE4" i="4"/>
  <c r="W4" i="4"/>
  <c r="V4" i="4"/>
  <c r="S4" i="4"/>
  <c r="Z4" i="4" s="1"/>
  <c r="P4" i="4"/>
  <c r="AL3" i="4"/>
  <c r="AE3" i="4"/>
  <c r="AI3" i="4" s="1"/>
  <c r="V3" i="4"/>
  <c r="S3" i="4"/>
  <c r="R3" i="4" s="1"/>
  <c r="P3" i="4"/>
  <c r="M38" i="3"/>
  <c r="L38" i="3"/>
  <c r="AG37" i="3"/>
  <c r="M37" i="3"/>
  <c r="M45" i="3" s="1"/>
  <c r="L37" i="3"/>
  <c r="L44" i="3" s="1"/>
  <c r="AG36" i="3"/>
  <c r="O36" i="3"/>
  <c r="O37" i="3" s="1"/>
  <c r="M36" i="3"/>
  <c r="L36" i="3"/>
  <c r="E36" i="3"/>
  <c r="AE34" i="3"/>
  <c r="AI34" i="3" s="1"/>
  <c r="AL33" i="3"/>
  <c r="AE33" i="3"/>
  <c r="AI33" i="3" s="1"/>
  <c r="V33" i="3"/>
  <c r="W33" i="3" s="1"/>
  <c r="S33" i="3"/>
  <c r="R33" i="3" s="1"/>
  <c r="Y33" i="3" s="1"/>
  <c r="P33" i="3"/>
  <c r="AL32" i="3"/>
  <c r="AE32" i="3"/>
  <c r="AI32" i="3" s="1"/>
  <c r="AJ32" i="3" s="1"/>
  <c r="V32" i="3"/>
  <c r="S32" i="3"/>
  <c r="R32" i="3" s="1"/>
  <c r="T32" i="3" s="1"/>
  <c r="P32" i="3"/>
  <c r="AL31" i="3"/>
  <c r="AI31" i="3"/>
  <c r="AE31" i="3"/>
  <c r="V31" i="3"/>
  <c r="W31" i="3" s="1"/>
  <c r="S31" i="3"/>
  <c r="R31" i="3" s="1"/>
  <c r="P31" i="3"/>
  <c r="AL30" i="3"/>
  <c r="AE30" i="3"/>
  <c r="AI30" i="3" s="1"/>
  <c r="AM29" i="3" s="1"/>
  <c r="AN29" i="3" s="1"/>
  <c r="AO29" i="3" s="1"/>
  <c r="V30" i="3"/>
  <c r="W30" i="3" s="1"/>
  <c r="S30" i="3"/>
  <c r="R30" i="3" s="1"/>
  <c r="T30" i="3" s="1"/>
  <c r="P30" i="3"/>
  <c r="AL29" i="3"/>
  <c r="AI29" i="3"/>
  <c r="AE29" i="3"/>
  <c r="V29" i="3"/>
  <c r="W29" i="3" s="1"/>
  <c r="S29" i="3"/>
  <c r="P29" i="3"/>
  <c r="AL28" i="3"/>
  <c r="AE28" i="3"/>
  <c r="AI28" i="3" s="1"/>
  <c r="AJ28" i="3" s="1"/>
  <c r="V28" i="3"/>
  <c r="S28" i="3"/>
  <c r="R28" i="3" s="1"/>
  <c r="T28" i="3" s="1"/>
  <c r="P28" i="3"/>
  <c r="AL27" i="3"/>
  <c r="AE27" i="3"/>
  <c r="AI27" i="3" s="1"/>
  <c r="V27" i="3"/>
  <c r="W27" i="3" s="1"/>
  <c r="S27" i="3"/>
  <c r="R27" i="3" s="1"/>
  <c r="Y27" i="3" s="1"/>
  <c r="P27" i="3"/>
  <c r="AL26" i="3"/>
  <c r="AI26" i="3"/>
  <c r="AE26" i="3"/>
  <c r="V26" i="3"/>
  <c r="S26" i="3"/>
  <c r="R26" i="3" s="1"/>
  <c r="T26" i="3" s="1"/>
  <c r="P26" i="3"/>
  <c r="AL25" i="3"/>
  <c r="AJ25" i="3"/>
  <c r="AE25" i="3"/>
  <c r="AI25" i="3" s="1"/>
  <c r="AM24" i="3" s="1"/>
  <c r="V25" i="3"/>
  <c r="S25" i="3"/>
  <c r="R25" i="3" s="1"/>
  <c r="T25" i="3" s="1"/>
  <c r="P25" i="3"/>
  <c r="AL24" i="3"/>
  <c r="AI24" i="3"/>
  <c r="AE24" i="3"/>
  <c r="V24" i="3"/>
  <c r="S24" i="3"/>
  <c r="R24" i="3" s="1"/>
  <c r="T24" i="3" s="1"/>
  <c r="P24" i="3"/>
  <c r="AL23" i="3"/>
  <c r="AJ23" i="3"/>
  <c r="AE23" i="3"/>
  <c r="AI23" i="3" s="1"/>
  <c r="AM22" i="3" s="1"/>
  <c r="V23" i="3"/>
  <c r="S23" i="3"/>
  <c r="R23" i="3" s="1"/>
  <c r="T23" i="3" s="1"/>
  <c r="P23" i="3"/>
  <c r="AL22" i="3"/>
  <c r="AI22" i="3"/>
  <c r="AE22" i="3"/>
  <c r="V22" i="3"/>
  <c r="S22" i="3"/>
  <c r="R22" i="3" s="1"/>
  <c r="T22" i="3" s="1"/>
  <c r="P22" i="3"/>
  <c r="AL21" i="3"/>
  <c r="AI21" i="3"/>
  <c r="AE21" i="3"/>
  <c r="V21" i="3"/>
  <c r="S21" i="3"/>
  <c r="R21" i="3" s="1"/>
  <c r="T21" i="3" s="1"/>
  <c r="P21" i="3"/>
  <c r="AL20" i="3"/>
  <c r="AI20" i="3"/>
  <c r="AE20" i="3"/>
  <c r="V20" i="3"/>
  <c r="S20" i="3"/>
  <c r="R20" i="3" s="1"/>
  <c r="T20" i="3" s="1"/>
  <c r="P20" i="3"/>
  <c r="AL19" i="3"/>
  <c r="AJ19" i="3"/>
  <c r="AE19" i="3"/>
  <c r="AI19" i="3" s="1"/>
  <c r="AM18" i="3" s="1"/>
  <c r="V19" i="3"/>
  <c r="S19" i="3"/>
  <c r="R19" i="3" s="1"/>
  <c r="T19" i="3" s="1"/>
  <c r="P19" i="3"/>
  <c r="AL18" i="3"/>
  <c r="AI18" i="3"/>
  <c r="AE18" i="3"/>
  <c r="V18" i="3"/>
  <c r="S18" i="3"/>
  <c r="R18" i="3" s="1"/>
  <c r="T18" i="3" s="1"/>
  <c r="P18" i="3"/>
  <c r="AL17" i="3"/>
  <c r="AJ17" i="3"/>
  <c r="AE17" i="3"/>
  <c r="AI17" i="3" s="1"/>
  <c r="V17" i="3"/>
  <c r="S17" i="3"/>
  <c r="R17" i="3" s="1"/>
  <c r="T17" i="3" s="1"/>
  <c r="P17" i="3"/>
  <c r="AL16" i="3"/>
  <c r="AJ16" i="3"/>
  <c r="AE16" i="3"/>
  <c r="AI16" i="3" s="1"/>
  <c r="V16" i="3"/>
  <c r="S16" i="3"/>
  <c r="R16" i="3" s="1"/>
  <c r="T16" i="3" s="1"/>
  <c r="P16" i="3"/>
  <c r="AL15" i="3"/>
  <c r="AE15" i="3"/>
  <c r="AI15" i="3" s="1"/>
  <c r="AM14" i="3" s="1"/>
  <c r="AN14" i="3" s="1"/>
  <c r="AO14" i="3" s="1"/>
  <c r="V15" i="3"/>
  <c r="S15" i="3"/>
  <c r="R15" i="3" s="1"/>
  <c r="T15" i="3" s="1"/>
  <c r="P15" i="3"/>
  <c r="AL14" i="3"/>
  <c r="AJ14" i="3"/>
  <c r="AE14" i="3"/>
  <c r="AI14" i="3" s="1"/>
  <c r="V14" i="3"/>
  <c r="S14" i="3"/>
  <c r="R14" i="3" s="1"/>
  <c r="T14" i="3" s="1"/>
  <c r="P14" i="3"/>
  <c r="AL13" i="3"/>
  <c r="AJ13" i="3"/>
  <c r="AE13" i="3"/>
  <c r="AI13" i="3" s="1"/>
  <c r="V13" i="3"/>
  <c r="S13" i="3"/>
  <c r="R13" i="3" s="1"/>
  <c r="T13" i="3" s="1"/>
  <c r="P13" i="3"/>
  <c r="AL12" i="3"/>
  <c r="AJ12" i="3"/>
  <c r="AE12" i="3"/>
  <c r="AI12" i="3" s="1"/>
  <c r="V12" i="3"/>
  <c r="S12" i="3"/>
  <c r="R12" i="3" s="1"/>
  <c r="T12" i="3" s="1"/>
  <c r="P12" i="3"/>
  <c r="AL11" i="3"/>
  <c r="AE11" i="3"/>
  <c r="AI11" i="3" s="1"/>
  <c r="AM10" i="3" s="1"/>
  <c r="AN10" i="3" s="1"/>
  <c r="AO10" i="3" s="1"/>
  <c r="V11" i="3"/>
  <c r="S11" i="3"/>
  <c r="R11" i="3" s="1"/>
  <c r="T11" i="3" s="1"/>
  <c r="P11" i="3"/>
  <c r="AL10" i="3"/>
  <c r="AJ10" i="3"/>
  <c r="AE10" i="3"/>
  <c r="AI10" i="3" s="1"/>
  <c r="V10" i="3"/>
  <c r="S10" i="3"/>
  <c r="R10" i="3" s="1"/>
  <c r="T10" i="3" s="1"/>
  <c r="P10" i="3"/>
  <c r="AL9" i="3"/>
  <c r="AI9" i="3"/>
  <c r="AE9" i="3"/>
  <c r="V9" i="3"/>
  <c r="S9" i="3"/>
  <c r="R9" i="3" s="1"/>
  <c r="T9" i="3" s="1"/>
  <c r="P9" i="3"/>
  <c r="AL8" i="3"/>
  <c r="AJ8" i="3"/>
  <c r="AE8" i="3"/>
  <c r="AI8" i="3" s="1"/>
  <c r="AM7" i="3" s="1"/>
  <c r="V8" i="3"/>
  <c r="S8" i="3"/>
  <c r="R8" i="3" s="1"/>
  <c r="T8" i="3" s="1"/>
  <c r="P8" i="3"/>
  <c r="AL7" i="3"/>
  <c r="AJ7" i="3"/>
  <c r="AI7" i="3"/>
  <c r="AE7" i="3"/>
  <c r="V7" i="3"/>
  <c r="S7" i="3"/>
  <c r="R7" i="3" s="1"/>
  <c r="T7" i="3" s="1"/>
  <c r="P7" i="3"/>
  <c r="AL6" i="3"/>
  <c r="AJ6" i="3"/>
  <c r="AI6" i="3"/>
  <c r="AE6" i="3"/>
  <c r="V6" i="3"/>
  <c r="S6" i="3"/>
  <c r="R6" i="3" s="1"/>
  <c r="T6" i="3" s="1"/>
  <c r="P6" i="3"/>
  <c r="AL5" i="3"/>
  <c r="AJ5" i="3"/>
  <c r="AI5" i="3"/>
  <c r="AE5" i="3"/>
  <c r="V5" i="3"/>
  <c r="S5" i="3"/>
  <c r="R5" i="3" s="1"/>
  <c r="T5" i="3" s="1"/>
  <c r="P5" i="3"/>
  <c r="AL4" i="3"/>
  <c r="AJ4" i="3"/>
  <c r="AI4" i="3"/>
  <c r="AE4" i="3"/>
  <c r="V4" i="3"/>
  <c r="S4" i="3"/>
  <c r="R4" i="3" s="1"/>
  <c r="T4" i="3" s="1"/>
  <c r="P4" i="3"/>
  <c r="AL3" i="3"/>
  <c r="AI3" i="3"/>
  <c r="AJ3" i="3" s="1"/>
  <c r="AE3" i="3"/>
  <c r="V3" i="3"/>
  <c r="S3" i="3"/>
  <c r="R3" i="3" s="1"/>
  <c r="T3" i="3" s="1"/>
  <c r="P3" i="3"/>
  <c r="M45" i="2"/>
  <c r="L45" i="2"/>
  <c r="M38" i="2"/>
  <c r="L38" i="2"/>
  <c r="AG37" i="2"/>
  <c r="M37" i="2"/>
  <c r="M44" i="2" s="1"/>
  <c r="L37" i="2"/>
  <c r="L44" i="2" s="1"/>
  <c r="AG36" i="2"/>
  <c r="O36" i="2"/>
  <c r="O37" i="2" s="1"/>
  <c r="M36" i="2"/>
  <c r="L36" i="2"/>
  <c r="E36" i="2"/>
  <c r="AE34" i="2"/>
  <c r="AI34" i="2" s="1"/>
  <c r="AJ34" i="2" s="1"/>
  <c r="AL33" i="2"/>
  <c r="AE33" i="2"/>
  <c r="AI33" i="2" s="1"/>
  <c r="AJ33" i="2" s="1"/>
  <c r="V33" i="2"/>
  <c r="S33" i="2"/>
  <c r="R33" i="2" s="1"/>
  <c r="T33" i="2" s="1"/>
  <c r="P33" i="2"/>
  <c r="AL32" i="2"/>
  <c r="AE32" i="2"/>
  <c r="AI32" i="2" s="1"/>
  <c r="AJ32" i="2" s="1"/>
  <c r="W32" i="2"/>
  <c r="V32" i="2"/>
  <c r="S32" i="2"/>
  <c r="R32" i="2" s="1"/>
  <c r="T32" i="2" s="1"/>
  <c r="P32" i="2"/>
  <c r="AL31" i="2"/>
  <c r="AE31" i="2"/>
  <c r="AI31" i="2" s="1"/>
  <c r="AJ31" i="2" s="1"/>
  <c r="W31" i="2"/>
  <c r="V31" i="2"/>
  <c r="S31" i="2"/>
  <c r="R31" i="2" s="1"/>
  <c r="T31" i="2" s="1"/>
  <c r="P31" i="2"/>
  <c r="AL30" i="2"/>
  <c r="AE30" i="2"/>
  <c r="AI30" i="2" s="1"/>
  <c r="AJ30" i="2" s="1"/>
  <c r="V30" i="2"/>
  <c r="W30" i="2" s="1"/>
  <c r="S30" i="2"/>
  <c r="R30" i="2" s="1"/>
  <c r="T30" i="2" s="1"/>
  <c r="AA30" i="2" s="1"/>
  <c r="P30" i="2"/>
  <c r="AL29" i="2"/>
  <c r="AE29" i="2"/>
  <c r="AI29" i="2" s="1"/>
  <c r="AJ29" i="2" s="1"/>
  <c r="V29" i="2"/>
  <c r="S29" i="2"/>
  <c r="R29" i="2" s="1"/>
  <c r="T29" i="2" s="1"/>
  <c r="P29" i="2"/>
  <c r="AL28" i="2"/>
  <c r="AE28" i="2"/>
  <c r="AI28" i="2" s="1"/>
  <c r="AJ28" i="2" s="1"/>
  <c r="W28" i="2"/>
  <c r="V28" i="2"/>
  <c r="S28" i="2"/>
  <c r="R28" i="2" s="1"/>
  <c r="T28" i="2" s="1"/>
  <c r="P28" i="2"/>
  <c r="AL27" i="2"/>
  <c r="AE27" i="2"/>
  <c r="AI27" i="2" s="1"/>
  <c r="AJ27" i="2" s="1"/>
  <c r="W27" i="2"/>
  <c r="V27" i="2"/>
  <c r="S27" i="2"/>
  <c r="R27" i="2" s="1"/>
  <c r="T27" i="2" s="1"/>
  <c r="P27" i="2"/>
  <c r="AL26" i="2"/>
  <c r="AE26" i="2"/>
  <c r="AI26" i="2" s="1"/>
  <c r="AJ26" i="2" s="1"/>
  <c r="V26" i="2"/>
  <c r="W26" i="2" s="1"/>
  <c r="S26" i="2"/>
  <c r="R26" i="2" s="1"/>
  <c r="T26" i="2" s="1"/>
  <c r="AA26" i="2" s="1"/>
  <c r="P26" i="2"/>
  <c r="AL25" i="2"/>
  <c r="AE25" i="2"/>
  <c r="AI25" i="2" s="1"/>
  <c r="AJ25" i="2" s="1"/>
  <c r="V25" i="2"/>
  <c r="S25" i="2"/>
  <c r="R25" i="2" s="1"/>
  <c r="T25" i="2" s="1"/>
  <c r="P25" i="2"/>
  <c r="AL24" i="2"/>
  <c r="AE24" i="2"/>
  <c r="AI24" i="2" s="1"/>
  <c r="AJ24" i="2" s="1"/>
  <c r="W24" i="2"/>
  <c r="V24" i="2"/>
  <c r="S24" i="2"/>
  <c r="R24" i="2" s="1"/>
  <c r="T24" i="2" s="1"/>
  <c r="P24" i="2"/>
  <c r="AL23" i="2"/>
  <c r="AE23" i="2"/>
  <c r="AI23" i="2" s="1"/>
  <c r="AJ23" i="2" s="1"/>
  <c r="W23" i="2"/>
  <c r="V23" i="2"/>
  <c r="S23" i="2"/>
  <c r="R23" i="2" s="1"/>
  <c r="T23" i="2" s="1"/>
  <c r="AA23" i="2" s="1"/>
  <c r="P23" i="2"/>
  <c r="AL22" i="2"/>
  <c r="AE22" i="2"/>
  <c r="AI22" i="2" s="1"/>
  <c r="AJ22" i="2" s="1"/>
  <c r="W22" i="2"/>
  <c r="V22" i="2"/>
  <c r="S22" i="2"/>
  <c r="R22" i="2" s="1"/>
  <c r="T22" i="2" s="1"/>
  <c r="P22" i="2"/>
  <c r="AL21" i="2"/>
  <c r="AE21" i="2"/>
  <c r="AI21" i="2" s="1"/>
  <c r="AJ21" i="2" s="1"/>
  <c r="V21" i="2"/>
  <c r="S21" i="2"/>
  <c r="R21" i="2" s="1"/>
  <c r="T21" i="2" s="1"/>
  <c r="P21" i="2"/>
  <c r="AL20" i="2"/>
  <c r="AE20" i="2"/>
  <c r="AI20" i="2" s="1"/>
  <c r="AJ20" i="2" s="1"/>
  <c r="V20" i="2"/>
  <c r="S20" i="2"/>
  <c r="R20" i="2" s="1"/>
  <c r="T20" i="2" s="1"/>
  <c r="P20" i="2"/>
  <c r="AL19" i="2"/>
  <c r="AJ19" i="2"/>
  <c r="AE19" i="2"/>
  <c r="AI19" i="2" s="1"/>
  <c r="W19" i="2"/>
  <c r="V19" i="2"/>
  <c r="S19" i="2"/>
  <c r="R19" i="2" s="1"/>
  <c r="T19" i="2" s="1"/>
  <c r="P19" i="2"/>
  <c r="AL18" i="2"/>
  <c r="AJ18" i="2"/>
  <c r="AE18" i="2"/>
  <c r="AI18" i="2" s="1"/>
  <c r="AM17" i="2" s="1"/>
  <c r="AN17" i="2" s="1"/>
  <c r="AO17" i="2" s="1"/>
  <c r="W18" i="2"/>
  <c r="V18" i="2"/>
  <c r="S18" i="2"/>
  <c r="Z18" i="2" s="1"/>
  <c r="P18" i="2"/>
  <c r="AL17" i="2"/>
  <c r="AJ17" i="2"/>
  <c r="AE17" i="2"/>
  <c r="AI17" i="2" s="1"/>
  <c r="W17" i="2"/>
  <c r="V17" i="2"/>
  <c r="S17" i="2"/>
  <c r="Z17" i="2" s="1"/>
  <c r="P17" i="2"/>
  <c r="AL16" i="2"/>
  <c r="AE16" i="2"/>
  <c r="AI16" i="2" s="1"/>
  <c r="AJ16" i="2" s="1"/>
  <c r="V16" i="2"/>
  <c r="S16" i="2"/>
  <c r="R16" i="2" s="1"/>
  <c r="T16" i="2" s="1"/>
  <c r="P16" i="2"/>
  <c r="AL15" i="2"/>
  <c r="AJ15" i="2"/>
  <c r="AE15" i="2"/>
  <c r="AI15" i="2" s="1"/>
  <c r="V15" i="2"/>
  <c r="W15" i="2" s="1"/>
  <c r="S15" i="2"/>
  <c r="R15" i="2" s="1"/>
  <c r="T15" i="2" s="1"/>
  <c r="P15" i="2"/>
  <c r="AL14" i="2"/>
  <c r="AJ14" i="2"/>
  <c r="AE14" i="2"/>
  <c r="AI14" i="2" s="1"/>
  <c r="W14" i="2"/>
  <c r="V14" i="2"/>
  <c r="S14" i="2"/>
  <c r="Z14" i="2" s="1"/>
  <c r="P14" i="2"/>
  <c r="AL13" i="2"/>
  <c r="AE13" i="2"/>
  <c r="AI13" i="2" s="1"/>
  <c r="AM13" i="2" s="1"/>
  <c r="AN13" i="2" s="1"/>
  <c r="AO13" i="2" s="1"/>
  <c r="W13" i="2"/>
  <c r="V13" i="2"/>
  <c r="S13" i="2"/>
  <c r="R13" i="2" s="1"/>
  <c r="T13" i="2" s="1"/>
  <c r="AA13" i="2" s="1"/>
  <c r="P13" i="2"/>
  <c r="AL12" i="2"/>
  <c r="AE12" i="2"/>
  <c r="AI12" i="2" s="1"/>
  <c r="AJ12" i="2" s="1"/>
  <c r="V12" i="2"/>
  <c r="S12" i="2"/>
  <c r="R12" i="2" s="1"/>
  <c r="T12" i="2" s="1"/>
  <c r="P12" i="2"/>
  <c r="AL11" i="2"/>
  <c r="AJ11" i="2"/>
  <c r="AE11" i="2"/>
  <c r="AI11" i="2" s="1"/>
  <c r="W11" i="2"/>
  <c r="V11" i="2"/>
  <c r="S11" i="2"/>
  <c r="R11" i="2" s="1"/>
  <c r="T11" i="2" s="1"/>
  <c r="P11" i="2"/>
  <c r="AL10" i="2"/>
  <c r="AJ10" i="2"/>
  <c r="AE10" i="2"/>
  <c r="AI10" i="2" s="1"/>
  <c r="V10" i="2"/>
  <c r="W10" i="2" s="1"/>
  <c r="S10" i="2"/>
  <c r="Z10" i="2" s="1"/>
  <c r="P10" i="2"/>
  <c r="AM9" i="2"/>
  <c r="AN9" i="2" s="1"/>
  <c r="AO9" i="2" s="1"/>
  <c r="AL9" i="2"/>
  <c r="AJ9" i="2"/>
  <c r="AE9" i="2"/>
  <c r="AI9" i="2" s="1"/>
  <c r="W9" i="2"/>
  <c r="V9" i="2"/>
  <c r="S9" i="2"/>
  <c r="R9" i="2" s="1"/>
  <c r="T9" i="2" s="1"/>
  <c r="P9" i="2"/>
  <c r="AL8" i="2"/>
  <c r="AE8" i="2"/>
  <c r="AI8" i="2" s="1"/>
  <c r="AJ8" i="2" s="1"/>
  <c r="V8" i="2"/>
  <c r="S8" i="2"/>
  <c r="R8" i="2" s="1"/>
  <c r="T8" i="2" s="1"/>
  <c r="P8" i="2"/>
  <c r="AL7" i="2"/>
  <c r="AJ7" i="2"/>
  <c r="AE7" i="2"/>
  <c r="AI7" i="2" s="1"/>
  <c r="W7" i="2"/>
  <c r="V7" i="2"/>
  <c r="S7" i="2"/>
  <c r="R7" i="2" s="1"/>
  <c r="T7" i="2" s="1"/>
  <c r="P7" i="2"/>
  <c r="AL6" i="2"/>
  <c r="AJ6" i="2"/>
  <c r="AE6" i="2"/>
  <c r="AI6" i="2" s="1"/>
  <c r="W6" i="2"/>
  <c r="V6" i="2"/>
  <c r="S6" i="2"/>
  <c r="R6" i="2" s="1"/>
  <c r="P6" i="2"/>
  <c r="AL5" i="2"/>
  <c r="AI5" i="2"/>
  <c r="AM5" i="2" s="1"/>
  <c r="AN5" i="2" s="1"/>
  <c r="AO5" i="2" s="1"/>
  <c r="AE5" i="2"/>
  <c r="V5" i="2"/>
  <c r="W5" i="2" s="1"/>
  <c r="S5" i="2"/>
  <c r="R5" i="2" s="1"/>
  <c r="P5" i="2"/>
  <c r="AL4" i="2"/>
  <c r="AJ4" i="2"/>
  <c r="AI4" i="2"/>
  <c r="AE4" i="2"/>
  <c r="V4" i="2"/>
  <c r="W4" i="2" s="1"/>
  <c r="S4" i="2"/>
  <c r="R4" i="2" s="1"/>
  <c r="P4" i="2"/>
  <c r="AL3" i="2"/>
  <c r="AJ3" i="2"/>
  <c r="AI3" i="2"/>
  <c r="AE3" i="2"/>
  <c r="V3" i="2"/>
  <c r="W3" i="2" s="1"/>
  <c r="S3" i="2"/>
  <c r="R3" i="2" s="1"/>
  <c r="P3" i="2"/>
  <c r="R20" i="4" l="1"/>
  <c r="T20" i="4" s="1"/>
  <c r="AA20" i="4" s="1"/>
  <c r="R14" i="5"/>
  <c r="Y14" i="5" s="1"/>
  <c r="O33" i="6"/>
  <c r="Q33" i="6" s="1"/>
  <c r="Z16" i="3"/>
  <c r="Z11" i="3"/>
  <c r="Z13" i="3"/>
  <c r="R19" i="4"/>
  <c r="T19" i="4" s="1"/>
  <c r="AA19" i="4" s="1"/>
  <c r="R22" i="4"/>
  <c r="Y22" i="4" s="1"/>
  <c r="R10" i="5"/>
  <c r="Y10" i="5" s="1"/>
  <c r="Z12" i="3"/>
  <c r="Z15" i="3"/>
  <c r="Q16" i="6"/>
  <c r="X16" i="6" s="1"/>
  <c r="Z17" i="3"/>
  <c r="Z21" i="3"/>
  <c r="R12" i="5"/>
  <c r="AM20" i="3"/>
  <c r="AJ21" i="3"/>
  <c r="AM33" i="3"/>
  <c r="AJ34" i="3"/>
  <c r="AJ23" i="4"/>
  <c r="AM22" i="4"/>
  <c r="AN22" i="4" s="1"/>
  <c r="AO22" i="4" s="1"/>
  <c r="AM33" i="5"/>
  <c r="AN33" i="5" s="1"/>
  <c r="AO33" i="5" s="1"/>
  <c r="AJ34" i="5"/>
  <c r="AJ5" i="2"/>
  <c r="Z13" i="2"/>
  <c r="AJ13" i="2"/>
  <c r="R14" i="2"/>
  <c r="T14" i="2" s="1"/>
  <c r="AA14" i="2" s="1"/>
  <c r="AA27" i="2"/>
  <c r="AM28" i="2"/>
  <c r="AN28" i="2" s="1"/>
  <c r="AO28" i="2" s="1"/>
  <c r="AA31" i="2"/>
  <c r="AM32" i="2"/>
  <c r="AN32" i="2" s="1"/>
  <c r="AO32" i="2" s="1"/>
  <c r="AM6" i="3"/>
  <c r="AN6" i="3" s="1"/>
  <c r="AO6" i="3" s="1"/>
  <c r="AM9" i="3"/>
  <c r="AN9" i="3" s="1"/>
  <c r="AO9" i="3" s="1"/>
  <c r="AJ11" i="3"/>
  <c r="AM13" i="3"/>
  <c r="AN13" i="3" s="1"/>
  <c r="AO13" i="3" s="1"/>
  <c r="AJ15" i="3"/>
  <c r="Z11" i="4"/>
  <c r="W11" i="4"/>
  <c r="Y17" i="4"/>
  <c r="T17" i="4"/>
  <c r="AA17" i="4" s="1"/>
  <c r="AJ10" i="5"/>
  <c r="AM9" i="5"/>
  <c r="AN9" i="5" s="1"/>
  <c r="AO9" i="5" s="1"/>
  <c r="Y32" i="5"/>
  <c r="R29" i="3"/>
  <c r="Y29" i="3" s="1"/>
  <c r="Z29" i="3"/>
  <c r="Z5" i="2"/>
  <c r="AA9" i="2"/>
  <c r="R10" i="2"/>
  <c r="T10" i="2" s="1"/>
  <c r="AA10" i="2" s="1"/>
  <c r="AM14" i="2"/>
  <c r="AN14" i="2" s="1"/>
  <c r="AO14" i="2" s="1"/>
  <c r="AA22" i="2"/>
  <c r="AM23" i="2"/>
  <c r="AN23" i="2" s="1"/>
  <c r="AO23" i="2" s="1"/>
  <c r="AM24" i="2"/>
  <c r="AN24" i="2" s="1"/>
  <c r="AO24" i="2" s="1"/>
  <c r="AM27" i="2"/>
  <c r="AN27" i="2" s="1"/>
  <c r="AO27" i="2" s="1"/>
  <c r="AM31" i="2"/>
  <c r="AN31" i="2" s="1"/>
  <c r="AO31" i="2" s="1"/>
  <c r="AM3" i="3"/>
  <c r="AM4" i="3"/>
  <c r="AM5" i="3"/>
  <c r="AN5" i="3" s="1"/>
  <c r="AO5" i="3" s="1"/>
  <c r="AM8" i="3"/>
  <c r="AJ9" i="3"/>
  <c r="AM12" i="3"/>
  <c r="AM16" i="3"/>
  <c r="AM17" i="3"/>
  <c r="AN17" i="3" s="1"/>
  <c r="AO17" i="3" s="1"/>
  <c r="AJ18" i="3"/>
  <c r="AM19" i="3"/>
  <c r="AJ20" i="3"/>
  <c r="AM21" i="3"/>
  <c r="AN21" i="3" s="1"/>
  <c r="AO21" i="3" s="1"/>
  <c r="AJ22" i="3"/>
  <c r="AM23" i="3"/>
  <c r="AJ24" i="3"/>
  <c r="AM32" i="3"/>
  <c r="AN32" i="3" s="1"/>
  <c r="AO32" i="3" s="1"/>
  <c r="AJ33" i="3"/>
  <c r="AN8" i="4"/>
  <c r="AO8" i="4" s="1"/>
  <c r="AM19" i="4"/>
  <c r="AN19" i="4" s="1"/>
  <c r="AO19" i="4" s="1"/>
  <c r="AJ20" i="4"/>
  <c r="AM17" i="5"/>
  <c r="AN17" i="5" s="1"/>
  <c r="AO17" i="5" s="1"/>
  <c r="L44" i="5"/>
  <c r="L45" i="5"/>
  <c r="G44" i="6"/>
  <c r="AM3" i="2"/>
  <c r="AN3" i="2" s="1"/>
  <c r="AO3" i="2" s="1"/>
  <c r="AM6" i="2"/>
  <c r="AN6" i="2" s="1"/>
  <c r="AO6" i="2" s="1"/>
  <c r="AM10" i="2"/>
  <c r="AN10" i="2" s="1"/>
  <c r="AO10" i="2" s="1"/>
  <c r="R17" i="2"/>
  <c r="T17" i="2" s="1"/>
  <c r="AA17" i="2" s="1"/>
  <c r="AM18" i="2"/>
  <c r="AN18" i="2" s="1"/>
  <c r="AO18" i="2" s="1"/>
  <c r="AM11" i="3"/>
  <c r="AM15" i="3"/>
  <c r="AN18" i="3"/>
  <c r="AO18" i="3" s="1"/>
  <c r="AN22" i="3"/>
  <c r="AO22" i="3" s="1"/>
  <c r="AM28" i="3"/>
  <c r="AN28" i="3" s="1"/>
  <c r="AO28" i="3" s="1"/>
  <c r="AJ29" i="3"/>
  <c r="M44" i="3"/>
  <c r="V36" i="4"/>
  <c r="Z3" i="4"/>
  <c r="W3" i="4"/>
  <c r="AJ8" i="5"/>
  <c r="AM7" i="5"/>
  <c r="AN7" i="5" s="1"/>
  <c r="AO7" i="5" s="1"/>
  <c r="AJ16" i="5"/>
  <c r="AM15" i="5"/>
  <c r="AN15" i="5" s="1"/>
  <c r="AO15" i="5" s="1"/>
  <c r="AJ24" i="5"/>
  <c r="AM23" i="5"/>
  <c r="AN23" i="5" s="1"/>
  <c r="AO23" i="5" s="1"/>
  <c r="V12" i="6"/>
  <c r="Q12" i="6"/>
  <c r="X12" i="6" s="1"/>
  <c r="Z7" i="4"/>
  <c r="Y13" i="4"/>
  <c r="R15" i="4"/>
  <c r="Y15" i="4" s="1"/>
  <c r="Z23" i="4"/>
  <c r="AM25" i="5"/>
  <c r="AN25" i="5" s="1"/>
  <c r="AO25" i="5" s="1"/>
  <c r="V8" i="6"/>
  <c r="V24" i="6"/>
  <c r="W35" i="6"/>
  <c r="AM25" i="3"/>
  <c r="AN25" i="3" s="1"/>
  <c r="AO25" i="3" s="1"/>
  <c r="Y31" i="3"/>
  <c r="Y6" i="4"/>
  <c r="Y29" i="4"/>
  <c r="L44" i="4"/>
  <c r="Z18" i="5"/>
  <c r="Q8" i="6"/>
  <c r="X8" i="6" s="1"/>
  <c r="W15" i="6"/>
  <c r="V20" i="6"/>
  <c r="Q24" i="6"/>
  <c r="X24" i="6" s="1"/>
  <c r="V36" i="3"/>
  <c r="AJ26" i="3"/>
  <c r="T31" i="3"/>
  <c r="AA31" i="3" s="1"/>
  <c r="T6" i="4"/>
  <c r="AA6" i="4" s="1"/>
  <c r="Z8" i="4"/>
  <c r="Y9" i="4"/>
  <c r="Y14" i="4"/>
  <c r="Z26" i="4"/>
  <c r="Z28" i="4"/>
  <c r="T29" i="4"/>
  <c r="AA29" i="4" s="1"/>
  <c r="Z31" i="4"/>
  <c r="Z26" i="5"/>
  <c r="Z30" i="5"/>
  <c r="Z32" i="5"/>
  <c r="AJ37" i="6"/>
  <c r="AJ38" i="6" s="1"/>
  <c r="W11" i="6"/>
  <c r="Y30" i="4"/>
  <c r="T30" i="4"/>
  <c r="AA30" i="4" s="1"/>
  <c r="Y24" i="5"/>
  <c r="T24" i="5"/>
  <c r="AA24" i="5" s="1"/>
  <c r="Y18" i="4"/>
  <c r="T18" i="4"/>
  <c r="AA18" i="4" s="1"/>
  <c r="Y6" i="5"/>
  <c r="T6" i="5"/>
  <c r="AA6" i="5" s="1"/>
  <c r="Y8" i="5"/>
  <c r="T8" i="5"/>
  <c r="AA8" i="5" s="1"/>
  <c r="Y22" i="5"/>
  <c r="T22" i="5"/>
  <c r="Z13" i="4"/>
  <c r="Z3" i="2"/>
  <c r="Z9" i="2"/>
  <c r="AA32" i="2"/>
  <c r="S36" i="2"/>
  <c r="Z7" i="3"/>
  <c r="Z8" i="3"/>
  <c r="Z9" i="3"/>
  <c r="Z23" i="3"/>
  <c r="Z24" i="3"/>
  <c r="Z25" i="3"/>
  <c r="AA30" i="3"/>
  <c r="Z33" i="3"/>
  <c r="T5" i="4"/>
  <c r="AA5" i="4" s="1"/>
  <c r="T10" i="4"/>
  <c r="AA10" i="4" s="1"/>
  <c r="R23" i="4"/>
  <c r="T23" i="4" s="1"/>
  <c r="AA23" i="4" s="1"/>
  <c r="R24" i="4"/>
  <c r="T24" i="4" s="1"/>
  <c r="AA24" i="4" s="1"/>
  <c r="R26" i="4"/>
  <c r="Z30" i="4"/>
  <c r="R31" i="4"/>
  <c r="Y31" i="4" s="1"/>
  <c r="Z6" i="5"/>
  <c r="T14" i="5"/>
  <c r="AA14" i="5" s="1"/>
  <c r="R16" i="5"/>
  <c r="Z24" i="5"/>
  <c r="R26" i="5"/>
  <c r="Y26" i="5" s="1"/>
  <c r="R28" i="5"/>
  <c r="Y28" i="5" s="1"/>
  <c r="R30" i="5"/>
  <c r="T32" i="5"/>
  <c r="AA32" i="5" s="1"/>
  <c r="O35" i="6"/>
  <c r="Q35" i="6" s="1"/>
  <c r="X35" i="6" s="1"/>
  <c r="Y16" i="2"/>
  <c r="AA28" i="2"/>
  <c r="Z14" i="4"/>
  <c r="Z8" i="5"/>
  <c r="Z6" i="2"/>
  <c r="Y8" i="2"/>
  <c r="Z3" i="3"/>
  <c r="Z4" i="3"/>
  <c r="Z5" i="3"/>
  <c r="Z19" i="3"/>
  <c r="Z20" i="3"/>
  <c r="T27" i="3"/>
  <c r="AA27" i="3" s="1"/>
  <c r="Z5" i="4"/>
  <c r="Z10" i="4"/>
  <c r="T13" i="4"/>
  <c r="AA13" i="4" s="1"/>
  <c r="T14" i="4"/>
  <c r="AA14" i="4" s="1"/>
  <c r="Z29" i="4"/>
  <c r="T33" i="4"/>
  <c r="AA33" i="4" s="1"/>
  <c r="O7" i="6"/>
  <c r="Q7" i="6" s="1"/>
  <c r="X7" i="6" s="1"/>
  <c r="W12" i="6"/>
  <c r="O15" i="6"/>
  <c r="Q15" i="6" s="1"/>
  <c r="X15" i="6" s="1"/>
  <c r="W20" i="6"/>
  <c r="O23" i="6"/>
  <c r="Q23" i="6" s="1"/>
  <c r="X23" i="6" s="1"/>
  <c r="X26" i="6"/>
  <c r="Y12" i="2"/>
  <c r="Z18" i="4"/>
  <c r="Z33" i="4"/>
  <c r="Z22" i="5"/>
  <c r="Z4" i="2"/>
  <c r="R18" i="2"/>
  <c r="T18" i="2" s="1"/>
  <c r="AA18" i="2" s="1"/>
  <c r="AA19" i="2"/>
  <c r="Y20" i="2"/>
  <c r="AA24" i="2"/>
  <c r="Z6" i="4"/>
  <c r="R7" i="4"/>
  <c r="Y7" i="4" s="1"/>
  <c r="Z9" i="4"/>
  <c r="Z17" i="4"/>
  <c r="R27" i="4"/>
  <c r="Y27" i="4" s="1"/>
  <c r="R18" i="5"/>
  <c r="Y18" i="5" s="1"/>
  <c r="R20" i="5"/>
  <c r="Y20" i="5" s="1"/>
  <c r="W8" i="6"/>
  <c r="O11" i="6"/>
  <c r="Q11" i="6" s="1"/>
  <c r="X11" i="6" s="1"/>
  <c r="W16" i="6"/>
  <c r="O19" i="6"/>
  <c r="Q19" i="6" s="1"/>
  <c r="X19" i="6" s="1"/>
  <c r="W24" i="6"/>
  <c r="O30" i="6"/>
  <c r="Q30" i="6" s="1"/>
  <c r="X30" i="6" s="1"/>
  <c r="Y5" i="2"/>
  <c r="T5" i="2"/>
  <c r="AA5" i="2" s="1"/>
  <c r="AJ15" i="4"/>
  <c r="AM14" i="4"/>
  <c r="AN14" i="4" s="1"/>
  <c r="AO14" i="4" s="1"/>
  <c r="Y4" i="2"/>
  <c r="T4" i="2"/>
  <c r="AA4" i="2" s="1"/>
  <c r="AJ7" i="4"/>
  <c r="AM7" i="4"/>
  <c r="AN7" i="4" s="1"/>
  <c r="AO7" i="4" s="1"/>
  <c r="AM6" i="4"/>
  <c r="AN6" i="4" s="1"/>
  <c r="AO6" i="4" s="1"/>
  <c r="AJ36" i="2"/>
  <c r="AA7" i="2"/>
  <c r="AA11" i="2"/>
  <c r="AA15" i="2"/>
  <c r="Y6" i="2"/>
  <c r="T6" i="2"/>
  <c r="AA6" i="2" s="1"/>
  <c r="AJ3" i="4"/>
  <c r="AM3" i="4"/>
  <c r="AN3" i="4" s="1"/>
  <c r="AJ11" i="4"/>
  <c r="AM11" i="4"/>
  <c r="AN11" i="4" s="1"/>
  <c r="AO11" i="4" s="1"/>
  <c r="AM10" i="4"/>
  <c r="AN10" i="4" s="1"/>
  <c r="AO10" i="4" s="1"/>
  <c r="AJ31" i="4"/>
  <c r="AM30" i="4"/>
  <c r="AN30" i="4" s="1"/>
  <c r="AO30" i="4" s="1"/>
  <c r="T3" i="2"/>
  <c r="AA3" i="2" s="1"/>
  <c r="Y3" i="2"/>
  <c r="AJ27" i="4"/>
  <c r="AM26" i="4"/>
  <c r="AN26" i="4" s="1"/>
  <c r="AO26" i="4" s="1"/>
  <c r="AM27" i="4"/>
  <c r="AN27" i="4" s="1"/>
  <c r="AO27" i="4" s="1"/>
  <c r="Y21" i="2"/>
  <c r="Z21" i="2"/>
  <c r="Y29" i="2"/>
  <c r="Z29" i="2"/>
  <c r="W10" i="3"/>
  <c r="AA10" i="3" s="1"/>
  <c r="Y10" i="3"/>
  <c r="W14" i="3"/>
  <c r="AA14" i="3" s="1"/>
  <c r="Y14" i="3"/>
  <c r="W18" i="3"/>
  <c r="AA18" i="3" s="1"/>
  <c r="Y18" i="3"/>
  <c r="W22" i="3"/>
  <c r="AA22" i="3" s="1"/>
  <c r="Y22" i="3"/>
  <c r="Y3" i="4"/>
  <c r="T3" i="4"/>
  <c r="AA3" i="4" s="1"/>
  <c r="AM33" i="4"/>
  <c r="AN33" i="4" s="1"/>
  <c r="AO33" i="4" s="1"/>
  <c r="AM32" i="4"/>
  <c r="AN32" i="4" s="1"/>
  <c r="AO32" i="4" s="1"/>
  <c r="R5" i="5"/>
  <c r="T5" i="5" s="1"/>
  <c r="AA5" i="5" s="1"/>
  <c r="Z5" i="5"/>
  <c r="AJ20" i="5"/>
  <c r="AM19" i="5"/>
  <c r="AN19" i="5" s="1"/>
  <c r="AO19" i="5" s="1"/>
  <c r="Y24" i="2"/>
  <c r="Z24" i="2"/>
  <c r="Y28" i="2"/>
  <c r="Z28" i="2"/>
  <c r="Y32" i="2"/>
  <c r="Z32" i="2"/>
  <c r="AM17" i="4"/>
  <c r="AN17" i="4" s="1"/>
  <c r="AO17" i="4" s="1"/>
  <c r="AJ18" i="4"/>
  <c r="R13" i="5"/>
  <c r="Z13" i="5"/>
  <c r="R21" i="5"/>
  <c r="Z21" i="5"/>
  <c r="R29" i="5"/>
  <c r="Z29" i="5"/>
  <c r="V18" i="6"/>
  <c r="W18" i="6"/>
  <c r="T18" i="6"/>
  <c r="X18" i="6" s="1"/>
  <c r="Y23" i="2"/>
  <c r="Z23" i="2"/>
  <c r="Y27" i="2"/>
  <c r="Z27" i="2"/>
  <c r="Y31" i="2"/>
  <c r="Z31" i="2"/>
  <c r="W4" i="3"/>
  <c r="AA4" i="3" s="1"/>
  <c r="Y4" i="3"/>
  <c r="W8" i="3"/>
  <c r="AA8" i="3" s="1"/>
  <c r="Y8" i="3"/>
  <c r="W12" i="3"/>
  <c r="AA12" i="3" s="1"/>
  <c r="Y12" i="3"/>
  <c r="W16" i="3"/>
  <c r="AA16" i="3" s="1"/>
  <c r="Y16" i="3"/>
  <c r="W20" i="3"/>
  <c r="AA20" i="3" s="1"/>
  <c r="Y20" i="3"/>
  <c r="W24" i="3"/>
  <c r="AA24" i="3" s="1"/>
  <c r="Y24" i="3"/>
  <c r="AJ27" i="3"/>
  <c r="AM26" i="3"/>
  <c r="AN26" i="3" s="1"/>
  <c r="AO26" i="3" s="1"/>
  <c r="AM30" i="3"/>
  <c r="AN30" i="3" s="1"/>
  <c r="AO30" i="3" s="1"/>
  <c r="AJ31" i="3"/>
  <c r="AM21" i="4"/>
  <c r="AN21" i="4" s="1"/>
  <c r="AO21" i="4" s="1"/>
  <c r="AJ22" i="4"/>
  <c r="R4" i="5"/>
  <c r="T4" i="5" s="1"/>
  <c r="Z4" i="5"/>
  <c r="AJ6" i="5"/>
  <c r="AM5" i="5"/>
  <c r="AN5" i="5" s="1"/>
  <c r="AO5" i="5" s="1"/>
  <c r="Y12" i="5"/>
  <c r="T12" i="5"/>
  <c r="AA12" i="5" s="1"/>
  <c r="AJ14" i="5"/>
  <c r="AM13" i="5"/>
  <c r="AN13" i="5" s="1"/>
  <c r="AO13" i="5" s="1"/>
  <c r="AJ22" i="5"/>
  <c r="AM21" i="5"/>
  <c r="AN21" i="5" s="1"/>
  <c r="AO21" i="5" s="1"/>
  <c r="AJ30" i="5"/>
  <c r="AM29" i="5"/>
  <c r="AN29" i="5" s="1"/>
  <c r="AO29" i="5" s="1"/>
  <c r="T9" i="6"/>
  <c r="X9" i="6" s="1"/>
  <c r="V9" i="6"/>
  <c r="W9" i="6"/>
  <c r="T13" i="6"/>
  <c r="X13" i="6" s="1"/>
  <c r="V13" i="6"/>
  <c r="W13" i="6"/>
  <c r="Y7" i="2"/>
  <c r="Y11" i="2"/>
  <c r="R12" i="4"/>
  <c r="R28" i="4"/>
  <c r="AM4" i="2"/>
  <c r="AN4" i="2" s="1"/>
  <c r="AO4" i="2" s="1"/>
  <c r="AM7" i="2"/>
  <c r="AN7" i="2" s="1"/>
  <c r="AO7" i="2" s="1"/>
  <c r="Z8" i="2"/>
  <c r="Y10" i="2"/>
  <c r="AM11" i="2"/>
  <c r="AN11" i="2" s="1"/>
  <c r="AO11" i="2" s="1"/>
  <c r="Z12" i="2"/>
  <c r="Y14" i="2"/>
  <c r="AM15" i="2"/>
  <c r="AN15" i="2" s="1"/>
  <c r="AO15" i="2" s="1"/>
  <c r="Z16" i="2"/>
  <c r="AM19" i="2"/>
  <c r="AN19" i="2" s="1"/>
  <c r="AO19" i="2" s="1"/>
  <c r="Z20" i="2"/>
  <c r="AM22" i="2"/>
  <c r="AN22" i="2" s="1"/>
  <c r="AO22" i="2" s="1"/>
  <c r="AM26" i="2"/>
  <c r="AN26" i="2" s="1"/>
  <c r="AO26" i="2" s="1"/>
  <c r="AM30" i="2"/>
  <c r="AN30" i="2" s="1"/>
  <c r="AO30" i="2" s="1"/>
  <c r="AN3" i="3"/>
  <c r="AN7" i="3"/>
  <c r="AO7" i="3" s="1"/>
  <c r="AN11" i="3"/>
  <c r="AO11" i="3" s="1"/>
  <c r="AN15" i="3"/>
  <c r="AO15" i="3" s="1"/>
  <c r="AN19" i="3"/>
  <c r="AO19" i="3" s="1"/>
  <c r="AN23" i="3"/>
  <c r="AO23" i="3" s="1"/>
  <c r="Z30" i="3"/>
  <c r="T33" i="3"/>
  <c r="AA33" i="3" s="1"/>
  <c r="AN33" i="3"/>
  <c r="AO33" i="3" s="1"/>
  <c r="AJ4" i="4"/>
  <c r="AJ8" i="4"/>
  <c r="R16" i="4"/>
  <c r="T21" i="4"/>
  <c r="AA21" i="4" s="1"/>
  <c r="Z21" i="4"/>
  <c r="AM24" i="4"/>
  <c r="AN24" i="4" s="1"/>
  <c r="AO24" i="4" s="1"/>
  <c r="R32" i="4"/>
  <c r="AM4" i="5"/>
  <c r="AN4" i="5" s="1"/>
  <c r="AO4" i="5" s="1"/>
  <c r="AM12" i="5"/>
  <c r="AN12" i="5" s="1"/>
  <c r="AO12" i="5" s="1"/>
  <c r="AM20" i="5"/>
  <c r="AN20" i="5" s="1"/>
  <c r="AO20" i="5" s="1"/>
  <c r="AM28" i="5"/>
  <c r="AN28" i="5" s="1"/>
  <c r="AO28" i="5" s="1"/>
  <c r="Y25" i="2"/>
  <c r="Z25" i="2"/>
  <c r="Y33" i="2"/>
  <c r="Z33" i="2"/>
  <c r="W6" i="3"/>
  <c r="AA6" i="3" s="1"/>
  <c r="Y6" i="3"/>
  <c r="W26" i="3"/>
  <c r="AA26" i="3" s="1"/>
  <c r="Y26" i="3"/>
  <c r="AM5" i="4"/>
  <c r="AN5" i="4" s="1"/>
  <c r="AO5" i="4" s="1"/>
  <c r="AJ6" i="4"/>
  <c r="AM9" i="4"/>
  <c r="AN9" i="4" s="1"/>
  <c r="AO9" i="4" s="1"/>
  <c r="AJ10" i="4"/>
  <c r="Y11" i="4"/>
  <c r="T11" i="4"/>
  <c r="AA11" i="4" s="1"/>
  <c r="AM29" i="4"/>
  <c r="AN29" i="4" s="1"/>
  <c r="AO29" i="4" s="1"/>
  <c r="AJ30" i="4"/>
  <c r="M44" i="4"/>
  <c r="M45" i="4"/>
  <c r="W3" i="5"/>
  <c r="V36" i="5"/>
  <c r="AJ12" i="5"/>
  <c r="AM11" i="5"/>
  <c r="AN11" i="5" s="1"/>
  <c r="AO11" i="5" s="1"/>
  <c r="AJ28" i="5"/>
  <c r="AM27" i="5"/>
  <c r="AN27" i="5" s="1"/>
  <c r="AO27" i="5" s="1"/>
  <c r="V14" i="6"/>
  <c r="W14" i="6"/>
  <c r="T14" i="6"/>
  <c r="X14" i="6" s="1"/>
  <c r="T25" i="6"/>
  <c r="X25" i="6" s="1"/>
  <c r="V25" i="6"/>
  <c r="W25" i="6"/>
  <c r="W31" i="6"/>
  <c r="O31" i="6"/>
  <c r="O32" i="6"/>
  <c r="W32" i="6"/>
  <c r="V34" i="6"/>
  <c r="W34" i="6"/>
  <c r="T34" i="6"/>
  <c r="X34" i="6" s="1"/>
  <c r="W3" i="3"/>
  <c r="Y3" i="3"/>
  <c r="W7" i="3"/>
  <c r="AA7" i="3" s="1"/>
  <c r="Y7" i="3"/>
  <c r="W11" i="3"/>
  <c r="AA11" i="3" s="1"/>
  <c r="Y11" i="3"/>
  <c r="W15" i="3"/>
  <c r="AA15" i="3" s="1"/>
  <c r="Y15" i="3"/>
  <c r="W19" i="3"/>
  <c r="AA19" i="3" s="1"/>
  <c r="Y19" i="3"/>
  <c r="W23" i="3"/>
  <c r="AA23" i="3" s="1"/>
  <c r="Y23" i="3"/>
  <c r="W36" i="4"/>
  <c r="AM13" i="4"/>
  <c r="AN13" i="4" s="1"/>
  <c r="AO13" i="4" s="1"/>
  <c r="AJ14" i="4"/>
  <c r="W4" i="5"/>
  <c r="AA4" i="5" s="1"/>
  <c r="Y22" i="2"/>
  <c r="Z22" i="2"/>
  <c r="Y26" i="2"/>
  <c r="Z26" i="2"/>
  <c r="Y30" i="2"/>
  <c r="Z30" i="2"/>
  <c r="W5" i="3"/>
  <c r="AA5" i="3" s="1"/>
  <c r="Y5" i="3"/>
  <c r="W9" i="3"/>
  <c r="AA9" i="3" s="1"/>
  <c r="Y9" i="3"/>
  <c r="W13" i="3"/>
  <c r="AA13" i="3" s="1"/>
  <c r="Y13" i="3"/>
  <c r="W17" i="3"/>
  <c r="AA17" i="3" s="1"/>
  <c r="Y17" i="3"/>
  <c r="W21" i="3"/>
  <c r="AA21" i="3" s="1"/>
  <c r="Y21" i="3"/>
  <c r="W25" i="3"/>
  <c r="AA25" i="3" s="1"/>
  <c r="Y25" i="3"/>
  <c r="W28" i="3"/>
  <c r="AA28" i="3" s="1"/>
  <c r="Y28" i="3"/>
  <c r="W32" i="3"/>
  <c r="AA32" i="3" s="1"/>
  <c r="Y32" i="3"/>
  <c r="AM25" i="4"/>
  <c r="AN25" i="4" s="1"/>
  <c r="AO25" i="4" s="1"/>
  <c r="AJ26" i="4"/>
  <c r="AM3" i="5"/>
  <c r="AN3" i="5" s="1"/>
  <c r="AJ4" i="5"/>
  <c r="Z7" i="5"/>
  <c r="R7" i="5"/>
  <c r="AM6" i="5"/>
  <c r="AN6" i="5" s="1"/>
  <c r="AO6" i="5" s="1"/>
  <c r="AJ7" i="5"/>
  <c r="Z15" i="5"/>
  <c r="R15" i="5"/>
  <c r="AM14" i="5"/>
  <c r="AN14" i="5" s="1"/>
  <c r="AO14" i="5" s="1"/>
  <c r="AJ15" i="5"/>
  <c r="Z23" i="5"/>
  <c r="R23" i="5"/>
  <c r="AM22" i="5"/>
  <c r="AN22" i="5" s="1"/>
  <c r="AO22" i="5" s="1"/>
  <c r="AJ23" i="5"/>
  <c r="Z31" i="5"/>
  <c r="R31" i="5"/>
  <c r="AM30" i="5"/>
  <c r="AN30" i="5" s="1"/>
  <c r="AO30" i="5" s="1"/>
  <c r="AJ31" i="5"/>
  <c r="W27" i="6"/>
  <c r="O27" i="6"/>
  <c r="O28" i="6"/>
  <c r="O37" i="6" s="1"/>
  <c r="W28" i="6"/>
  <c r="Y25" i="4"/>
  <c r="AM8" i="2"/>
  <c r="AN8" i="2" s="1"/>
  <c r="AO8" i="2" s="1"/>
  <c r="AM12" i="2"/>
  <c r="AN12" i="2" s="1"/>
  <c r="AO12" i="2" s="1"/>
  <c r="Y15" i="2"/>
  <c r="AM16" i="2"/>
  <c r="AN16" i="2" s="1"/>
  <c r="AO16" i="2" s="1"/>
  <c r="Y19" i="2"/>
  <c r="AM20" i="2"/>
  <c r="AN20" i="2" s="1"/>
  <c r="AO20" i="2" s="1"/>
  <c r="R4" i="4"/>
  <c r="R8" i="4"/>
  <c r="AM15" i="4"/>
  <c r="AN15" i="4" s="1"/>
  <c r="AO15" i="4" s="1"/>
  <c r="AM20" i="4"/>
  <c r="AN20" i="4" s="1"/>
  <c r="AO20" i="4" s="1"/>
  <c r="AM31" i="4"/>
  <c r="AN31" i="4" s="1"/>
  <c r="AO31" i="4" s="1"/>
  <c r="V36" i="2"/>
  <c r="Z7" i="2"/>
  <c r="W8" i="2"/>
  <c r="AA8" i="2" s="1"/>
  <c r="Y9" i="2"/>
  <c r="Z11" i="2"/>
  <c r="W12" i="2"/>
  <c r="AA12" i="2" s="1"/>
  <c r="Y13" i="2"/>
  <c r="Z15" i="2"/>
  <c r="W16" i="2"/>
  <c r="AA16" i="2" s="1"/>
  <c r="Z19" i="2"/>
  <c r="W20" i="2"/>
  <c r="AA20" i="2" s="1"/>
  <c r="W21" i="2"/>
  <c r="AA21" i="2" s="1"/>
  <c r="AM21" i="2"/>
  <c r="AN21" i="2" s="1"/>
  <c r="AO21" i="2" s="1"/>
  <c r="W25" i="2"/>
  <c r="AA25" i="2" s="1"/>
  <c r="AM25" i="2"/>
  <c r="AN25" i="2" s="1"/>
  <c r="AO25" i="2" s="1"/>
  <c r="W29" i="2"/>
  <c r="AA29" i="2" s="1"/>
  <c r="AM29" i="2"/>
  <c r="AN29" i="2" s="1"/>
  <c r="AO29" i="2" s="1"/>
  <c r="W33" i="2"/>
  <c r="AA33" i="2" s="1"/>
  <c r="AM33" i="2"/>
  <c r="AN33" i="2" s="1"/>
  <c r="AO33" i="2" s="1"/>
  <c r="R36" i="3"/>
  <c r="AN4" i="3"/>
  <c r="AO4" i="3" s="1"/>
  <c r="Z6" i="3"/>
  <c r="AN8" i="3"/>
  <c r="AO8" i="3" s="1"/>
  <c r="Z10" i="3"/>
  <c r="AN12" i="3"/>
  <c r="AO12" i="3" s="1"/>
  <c r="Z14" i="3"/>
  <c r="AN16" i="3"/>
  <c r="AO16" i="3" s="1"/>
  <c r="Z18" i="3"/>
  <c r="AN20" i="3"/>
  <c r="AO20" i="3" s="1"/>
  <c r="Z22" i="3"/>
  <c r="AN24" i="3"/>
  <c r="AO24" i="3" s="1"/>
  <c r="Z26" i="3"/>
  <c r="Y30" i="3"/>
  <c r="AJ30" i="3"/>
  <c r="AM12" i="4"/>
  <c r="AN12" i="4" s="1"/>
  <c r="AO12" i="4" s="1"/>
  <c r="AJ17" i="4"/>
  <c r="AM18" i="4"/>
  <c r="AN18" i="4" s="1"/>
  <c r="AO18" i="4" s="1"/>
  <c r="AM23" i="4"/>
  <c r="AN23" i="4" s="1"/>
  <c r="AO23" i="4" s="1"/>
  <c r="Z25" i="4"/>
  <c r="AM28" i="4"/>
  <c r="AN28" i="4" s="1"/>
  <c r="AO28" i="4" s="1"/>
  <c r="AJ33" i="4"/>
  <c r="S36" i="5"/>
  <c r="R3" i="5"/>
  <c r="Z3" i="5"/>
  <c r="Z11" i="5"/>
  <c r="R11" i="5"/>
  <c r="Z19" i="5"/>
  <c r="R19" i="5"/>
  <c r="Z27" i="5"/>
  <c r="R27" i="5"/>
  <c r="S37" i="6"/>
  <c r="T5" i="6"/>
  <c r="V5" i="6"/>
  <c r="W5" i="6"/>
  <c r="V10" i="6"/>
  <c r="W10" i="6"/>
  <c r="T10" i="6"/>
  <c r="X10" i="6" s="1"/>
  <c r="T21" i="6"/>
  <c r="X21" i="6" s="1"/>
  <c r="V21" i="6"/>
  <c r="W21" i="6"/>
  <c r="T29" i="6"/>
  <c r="X29" i="6" s="1"/>
  <c r="V29" i="6"/>
  <c r="W29" i="6"/>
  <c r="Z28" i="3"/>
  <c r="Z32" i="3"/>
  <c r="S36" i="3"/>
  <c r="AA9" i="4"/>
  <c r="AA25" i="4"/>
  <c r="AM10" i="5"/>
  <c r="AN10" i="5" s="1"/>
  <c r="AO10" i="5" s="1"/>
  <c r="AM18" i="5"/>
  <c r="AN18" i="5" s="1"/>
  <c r="AO18" i="5" s="1"/>
  <c r="AM26" i="5"/>
  <c r="AN26" i="5" s="1"/>
  <c r="AO26" i="5" s="1"/>
  <c r="R9" i="5"/>
  <c r="Z9" i="5"/>
  <c r="R17" i="5"/>
  <c r="Z17" i="5"/>
  <c r="R25" i="5"/>
  <c r="Z25" i="5"/>
  <c r="R33" i="5"/>
  <c r="Z33" i="5"/>
  <c r="M45" i="5"/>
  <c r="M44" i="5"/>
  <c r="Q5" i="6"/>
  <c r="V6" i="6"/>
  <c r="W6" i="6"/>
  <c r="T6" i="6"/>
  <c r="X6" i="6" s="1"/>
  <c r="T17" i="6"/>
  <c r="X17" i="6" s="1"/>
  <c r="V17" i="6"/>
  <c r="W17" i="6"/>
  <c r="V22" i="6"/>
  <c r="W22" i="6"/>
  <c r="T22" i="6"/>
  <c r="X22" i="6" s="1"/>
  <c r="Z27" i="3"/>
  <c r="AM27" i="3"/>
  <c r="AN27" i="3" s="1"/>
  <c r="AO27" i="3" s="1"/>
  <c r="Z31" i="3"/>
  <c r="AM31" i="3"/>
  <c r="AN31" i="3" s="1"/>
  <c r="AO31" i="3" s="1"/>
  <c r="L45" i="3"/>
  <c r="S36" i="4"/>
  <c r="AM8" i="5"/>
  <c r="AN8" i="5" s="1"/>
  <c r="AO8" i="5" s="1"/>
  <c r="AM16" i="5"/>
  <c r="AN16" i="5" s="1"/>
  <c r="AO16" i="5" s="1"/>
  <c r="AA22" i="5"/>
  <c r="AM24" i="5"/>
  <c r="AN24" i="5" s="1"/>
  <c r="AO24" i="5" s="1"/>
  <c r="AM32" i="5"/>
  <c r="AN32" i="5" s="1"/>
  <c r="AO32" i="5" s="1"/>
  <c r="X20" i="6"/>
  <c r="P37" i="6"/>
  <c r="F44" i="6"/>
  <c r="V26" i="6"/>
  <c r="W26" i="6"/>
  <c r="T33" i="6"/>
  <c r="X33" i="6" s="1"/>
  <c r="V33" i="6"/>
  <c r="Y20" i="4" l="1"/>
  <c r="V15" i="6"/>
  <c r="Y19" i="4"/>
  <c r="T26" i="5"/>
  <c r="AA26" i="5" s="1"/>
  <c r="T22" i="4"/>
  <c r="AA22" i="4" s="1"/>
  <c r="T20" i="5"/>
  <c r="AA20" i="5" s="1"/>
  <c r="T10" i="5"/>
  <c r="AA10" i="5" s="1"/>
  <c r="T29" i="3"/>
  <c r="AA29" i="3" s="1"/>
  <c r="Y18" i="2"/>
  <c r="T31" i="4"/>
  <c r="AA31" i="4" s="1"/>
  <c r="Y17" i="2"/>
  <c r="V35" i="6"/>
  <c r="Y23" i="4"/>
  <c r="T15" i="4"/>
  <c r="AA15" i="4" s="1"/>
  <c r="V30" i="6"/>
  <c r="V11" i="6"/>
  <c r="V23" i="6"/>
  <c r="T27" i="4"/>
  <c r="AA27" i="4" s="1"/>
  <c r="T7" i="4"/>
  <c r="AA7" i="4" s="1"/>
  <c r="V19" i="6"/>
  <c r="T28" i="5"/>
  <c r="AA28" i="5" s="1"/>
  <c r="Y5" i="5"/>
  <c r="V7" i="6"/>
  <c r="Y24" i="4"/>
  <c r="T18" i="5"/>
  <c r="AA18" i="5" s="1"/>
  <c r="AJ36" i="5"/>
  <c r="AJ36" i="3"/>
  <c r="Z36" i="4"/>
  <c r="Z36" i="2"/>
  <c r="Y26" i="4"/>
  <c r="T26" i="4"/>
  <c r="AA26" i="4" s="1"/>
  <c r="Y30" i="5"/>
  <c r="T30" i="5"/>
  <c r="AA30" i="5" s="1"/>
  <c r="Y16" i="5"/>
  <c r="T16" i="5"/>
  <c r="AA16" i="5" s="1"/>
  <c r="Z36" i="3"/>
  <c r="R36" i="2"/>
  <c r="T33" i="5"/>
  <c r="AA33" i="5" s="1"/>
  <c r="Y33" i="5"/>
  <c r="T8" i="4"/>
  <c r="AA8" i="4" s="1"/>
  <c r="Y8" i="4"/>
  <c r="T16" i="4"/>
  <c r="AA16" i="4" s="1"/>
  <c r="Y16" i="4"/>
  <c r="Q27" i="6"/>
  <c r="X27" i="6" s="1"/>
  <c r="V27" i="6"/>
  <c r="T15" i="5"/>
  <c r="AA15" i="5" s="1"/>
  <c r="Y15" i="5"/>
  <c r="W36" i="5"/>
  <c r="T29" i="5"/>
  <c r="AA29" i="5" s="1"/>
  <c r="Y29" i="5"/>
  <c r="T13" i="5"/>
  <c r="AA13" i="5" s="1"/>
  <c r="Y13" i="5"/>
  <c r="T25" i="5"/>
  <c r="AA25" i="5" s="1"/>
  <c r="Y25" i="5"/>
  <c r="T9" i="5"/>
  <c r="AA9" i="5" s="1"/>
  <c r="Y9" i="5"/>
  <c r="T3" i="5"/>
  <c r="AA3" i="5" s="1"/>
  <c r="R36" i="5"/>
  <c r="T4" i="4"/>
  <c r="AA4" i="4" s="1"/>
  <c r="Y4" i="4"/>
  <c r="Q28" i="6"/>
  <c r="X28" i="6" s="1"/>
  <c r="V28" i="6"/>
  <c r="W36" i="3"/>
  <c r="AA3" i="3"/>
  <c r="AA36" i="3" s="1"/>
  <c r="Q31" i="6"/>
  <c r="X31" i="6" s="1"/>
  <c r="V31" i="6"/>
  <c r="T32" i="4"/>
  <c r="AA32" i="4" s="1"/>
  <c r="Y32" i="4"/>
  <c r="AN36" i="4"/>
  <c r="AN37" i="4" s="1"/>
  <c r="AO3" i="4"/>
  <c r="W37" i="6"/>
  <c r="AA36" i="2"/>
  <c r="Y4" i="5"/>
  <c r="T36" i="2"/>
  <c r="AJ36" i="4"/>
  <c r="Y36" i="2"/>
  <c r="AN36" i="2"/>
  <c r="AN37" i="2" s="1"/>
  <c r="T17" i="5"/>
  <c r="AA17" i="5" s="1"/>
  <c r="Y17" i="5"/>
  <c r="AN36" i="5"/>
  <c r="AN37" i="5" s="1"/>
  <c r="AO3" i="5"/>
  <c r="AN36" i="3"/>
  <c r="AN37" i="3" s="1"/>
  <c r="AO3" i="3"/>
  <c r="T28" i="4"/>
  <c r="AA28" i="4" s="1"/>
  <c r="Y28" i="4"/>
  <c r="T27" i="5"/>
  <c r="AA27" i="5" s="1"/>
  <c r="Y27" i="5"/>
  <c r="T11" i="5"/>
  <c r="AA11" i="5" s="1"/>
  <c r="Y11" i="5"/>
  <c r="T31" i="5"/>
  <c r="AA31" i="5" s="1"/>
  <c r="Y31" i="5"/>
  <c r="T37" i="6"/>
  <c r="X5" i="6"/>
  <c r="T19" i="5"/>
  <c r="AA19" i="5" s="1"/>
  <c r="Y19" i="5"/>
  <c r="T23" i="5"/>
  <c r="AA23" i="5" s="1"/>
  <c r="Y23" i="5"/>
  <c r="T7" i="5"/>
  <c r="AA7" i="5" s="1"/>
  <c r="Y7" i="5"/>
  <c r="V32" i="6"/>
  <c r="Q32" i="6"/>
  <c r="X32" i="6" s="1"/>
  <c r="T12" i="4"/>
  <c r="AA12" i="4" s="1"/>
  <c r="Y12" i="4"/>
  <c r="T21" i="5"/>
  <c r="AA21" i="5" s="1"/>
  <c r="Y21" i="5"/>
  <c r="Z36" i="5"/>
  <c r="Y3" i="5"/>
  <c r="Y36" i="3"/>
  <c r="R36" i="4"/>
  <c r="T36" i="3"/>
  <c r="W36" i="2"/>
  <c r="AA36" i="4" l="1"/>
  <c r="V37" i="6"/>
  <c r="Y36" i="4"/>
  <c r="X37" i="6"/>
  <c r="T36" i="5"/>
  <c r="AA36" i="5"/>
  <c r="Y36" i="5"/>
  <c r="T36" i="4"/>
  <c r="Q37" i="6"/>
</calcChain>
</file>

<file path=xl/sharedStrings.xml><?xml version="1.0" encoding="utf-8"?>
<sst xmlns="http://schemas.openxmlformats.org/spreadsheetml/2006/main" count="340" uniqueCount="77">
  <si>
    <t>Fecha</t>
  </si>
  <si>
    <t>Bullhorns</t>
  </si>
  <si>
    <t>No. Cliente</t>
  </si>
  <si>
    <t>Hora</t>
  </si>
  <si>
    <t>Año</t>
  </si>
  <si>
    <t>Mes</t>
  </si>
  <si>
    <t>Día</t>
  </si>
  <si>
    <t>Volumen Corregido
[ M3 ]</t>
  </si>
  <si>
    <t>Pulsos Corregidos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</si>
  <si>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</si>
  <si>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</si>
  <si>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</si>
  <si>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</si>
  <si>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</si>
  <si>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</si>
  <si>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</si>
  <si>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</si>
  <si>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</si>
  <si>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</si>
  <si>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</si>
  <si>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</si>
  <si>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</si>
  <si>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</si>
  <si>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</si>
  <si>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</si>
  <si>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</si>
  <si>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</si>
  <si>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</si>
  <si>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</si>
  <si>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</si>
  <si>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</si>
  <si>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</si>
  <si>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</si>
  <si>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</si>
  <si>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</t>
  </si>
  <si>
    <t>Máximo</t>
  </si>
  <si>
    <t>m3</t>
  </si>
  <si>
    <t>Promedio</t>
  </si>
  <si>
    <t>Días transmitidos</t>
  </si>
  <si>
    <t>total</t>
  </si>
  <si>
    <t>cft</t>
  </si>
  <si>
    <t>Kcal/m3</t>
  </si>
  <si>
    <t xml:space="preserve">KJoul/m3 </t>
  </si>
  <si>
    <t>BTU/CFT</t>
  </si>
  <si>
    <t>Días NO transmitidos</t>
  </si>
  <si>
    <t>error mensual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</si>
  <si>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</si>
  <si>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</si>
  <si>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</si>
  <si>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</si>
  <si>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</si>
  <si>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</si>
  <si>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</si>
  <si>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 sinconización</t>
  </si>
  <si>
    <t>Tolerancia Volumen diario</t>
  </si>
  <si>
    <t>Tolerancia</t>
  </si>
  <si>
    <t>max</t>
  </si>
  <si>
    <t>min</t>
  </si>
  <si>
    <t>Modificado:</t>
  </si>
  <si>
    <t>Emilio Pijoán</t>
  </si>
  <si>
    <t>Fecha:</t>
  </si>
  <si>
    <t>Sistema</t>
  </si>
  <si>
    <t>Hora de Corte</t>
  </si>
  <si>
    <t xml:space="preserve">Tiempo </t>
  </si>
  <si>
    <t>Presión Promedio
[ Kpa ]</t>
  </si>
  <si>
    <t>Temperatura
[ °C ]</t>
  </si>
  <si>
    <t>Factor de Corrección</t>
  </si>
  <si>
    <t>Consumo diario
[ Km3 ]</t>
  </si>
  <si>
    <t>Energía MJ/m3</t>
  </si>
  <si>
    <t>Batería</t>
  </si>
  <si>
    <t>Volumen Diario
 BullHorn</t>
  </si>
  <si>
    <t>Volumen Diario
 Micro Corrector</t>
  </si>
  <si>
    <t>Diferencia Volumen</t>
  </si>
  <si>
    <t>Km3</t>
  </si>
  <si>
    <t>Mcft</t>
  </si>
  <si>
    <t>Error</t>
  </si>
  <si>
    <t>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</si>
</sst>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0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  <numFmt numFmtId="169" formatCode="_(* #,##0.00000_);_(* \(#,##0.00000\);_(* &quot;-&quot;??_);_(@_)"/>
    <numFmt numFmtId="175" formatCode="&quot;€&quot;#,##0;\-&quot;€&quot;#,##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1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</borders>
  <cellStyleXfs count="8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0" fontId="4" fillId="3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0" fontId="0" fillId="3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</xf>
    <xf numFmtId="164" fontId="3" fillId="2" borderId="13" xfId="0" applyNumberFormat="1" applyFont="1" applyFill="1" applyBorder="1" applyAlignment="1" applyProtection="1">
      <alignment horizontal="center" vertical="center" wrapText="1"/>
    </xf>
    <xf numFmtId="164" fontId="3" fillId="4" borderId="12" xfId="0" applyNumberFormat="1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center" vertical="center" wrapText="1"/>
    </xf>
    <xf numFmtId="164" fontId="3" fillId="2" borderId="15" xfId="0" applyNumberFormat="1" applyFont="1" applyFill="1" applyBorder="1" applyAlignment="1" applyProtection="1">
      <alignment horizontal="center" vertical="center" wrapText="1"/>
    </xf>
    <xf numFmtId="164" fontId="3" fillId="4" borderId="16" xfId="0" applyNumberFormat="1" applyFont="1" applyFill="1" applyBorder="1" applyAlignment="1" applyProtection="1">
      <alignment horizontal="center" vertical="center" wrapText="1"/>
    </xf>
    <xf numFmtId="164" fontId="3" fillId="4" borderId="17" xfId="0" applyNumberFormat="1" applyFont="1" applyFill="1" applyBorder="1" applyAlignment="1" applyProtection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20" fontId="0" fillId="2" borderId="20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6" fontId="2" fillId="2" borderId="20" xfId="1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6" fontId="2" fillId="4" borderId="22" xfId="1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2" fillId="2" borderId="19" xfId="1" applyNumberFormat="1" applyFont="1" applyFill="1" applyBorder="1"/>
    <xf numFmtId="166" fontId="2" fillId="2" borderId="2" xfId="1" applyNumberFormat="1" applyFont="1" applyFill="1" applyBorder="1"/>
    <xf numFmtId="166" fontId="2" fillId="4" borderId="22" xfId="1" applyNumberFormat="1" applyFont="1" applyFill="1" applyBorder="1"/>
    <xf numFmtId="166" fontId="2" fillId="2" borderId="0" xfId="1" applyNumberFormat="1" applyFont="1" applyFill="1"/>
    <xf numFmtId="166" fontId="2" fillId="2" borderId="23" xfId="1" applyNumberFormat="1" applyFont="1" applyFill="1" applyBorder="1"/>
    <xf numFmtId="166" fontId="2" fillId="2" borderId="24" xfId="1" applyNumberFormat="1" applyFont="1" applyFill="1" applyBorder="1"/>
    <xf numFmtId="166" fontId="2" fillId="2" borderId="25" xfId="1" applyNumberFormat="1" applyFont="1" applyFill="1" applyBorder="1"/>
    <xf numFmtId="166" fontId="2" fillId="4" borderId="26" xfId="1" applyNumberFormat="1" applyFont="1" applyFill="1" applyBorder="1"/>
    <xf numFmtId="0" fontId="0" fillId="2" borderId="19" xfId="0" applyNumberFormat="1" applyFont="1" applyFill="1" applyBorder="1" applyAlignment="1" applyProtection="1">
      <alignment horizontal="center"/>
    </xf>
    <xf numFmtId="0" fontId="0" fillId="2" borderId="27" xfId="0" applyNumberFormat="1" applyFont="1" applyFill="1" applyBorder="1" applyAlignment="1" applyProtection="1">
      <alignment horizontal="center"/>
    </xf>
    <xf numFmtId="167" fontId="2" fillId="4" borderId="28" xfId="0" applyNumberFormat="1" applyFont="1" applyFill="1" applyBorder="1" applyAlignment="1" applyProtection="1"/>
    <xf numFmtId="167" fontId="0" fillId="4" borderId="27" xfId="0" applyNumberFormat="1" applyFont="1" applyFill="1" applyBorder="1" applyAlignment="1" applyProtection="1"/>
    <xf numFmtId="167" fontId="2" fillId="2" borderId="29" xfId="0" applyNumberFormat="1" applyFont="1" applyFill="1" applyBorder="1" applyAlignment="1" applyProtection="1"/>
    <xf numFmtId="167" fontId="2" fillId="4" borderId="30" xfId="0" applyNumberFormat="1" applyFont="1" applyFill="1" applyBorder="1" applyAlignment="1" applyProtection="1"/>
    <xf numFmtId="168" fontId="0" fillId="4" borderId="31" xfId="0" applyNumberFormat="1" applyFont="1" applyFill="1" applyBorder="1" applyAlignment="1" applyProtection="1"/>
    <xf numFmtId="168" fontId="0" fillId="2" borderId="29" xfId="0" applyNumberFormat="1" applyFont="1" applyFill="1" applyBorder="1" applyAlignment="1" applyProtection="1"/>
    <xf numFmtId="10" fontId="0" fillId="2" borderId="29" xfId="0" applyNumberFormat="1" applyFont="1" applyFill="1" applyBorder="1" applyAlignment="1" applyProtection="1"/>
    <xf numFmtId="0" fontId="0" fillId="2" borderId="32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6" fontId="2" fillId="4" borderId="33" xfId="1" applyNumberFormat="1" applyFont="1" applyFill="1" applyBorder="1" applyAlignment="1">
      <alignment horizontal="center"/>
    </xf>
    <xf numFmtId="166" fontId="2" fillId="2" borderId="32" xfId="1" applyNumberFormat="1" applyFont="1" applyFill="1" applyBorder="1"/>
    <xf numFmtId="166" fontId="2" fillId="4" borderId="33" xfId="1" applyNumberFormat="1" applyFont="1" applyFill="1" applyBorder="1"/>
    <xf numFmtId="166" fontId="2" fillId="2" borderId="34" xfId="1" applyNumberFormat="1" applyFont="1" applyFill="1" applyBorder="1"/>
    <xf numFmtId="166" fontId="2" fillId="2" borderId="1" xfId="1" applyNumberFormat="1" applyFont="1" applyFill="1" applyBorder="1"/>
    <xf numFmtId="0" fontId="0" fillId="2" borderId="32" xfId="0" applyNumberFormat="1" applyFont="1" applyFill="1" applyBorder="1" applyAlignment="1" applyProtection="1">
      <alignment horizontal="center"/>
    </xf>
    <xf numFmtId="0" fontId="0" fillId="2" borderId="35" xfId="0" applyNumberFormat="1" applyFont="1" applyFill="1" applyBorder="1" applyAlignment="1" applyProtection="1">
      <alignment horizontal="center"/>
    </xf>
    <xf numFmtId="167" fontId="2" fillId="4" borderId="36" xfId="0" applyNumberFormat="1" applyFont="1" applyFill="1" applyBorder="1" applyAlignment="1" applyProtection="1"/>
    <xf numFmtId="167" fontId="0" fillId="4" borderId="35" xfId="0" applyNumberFormat="1" applyFont="1" applyFill="1" applyBorder="1" applyAlignment="1" applyProtection="1"/>
    <xf numFmtId="167" fontId="2" fillId="2" borderId="37" xfId="0" applyNumberFormat="1" applyFont="1" applyFill="1" applyBorder="1" applyAlignment="1" applyProtection="1"/>
    <xf numFmtId="168" fontId="0" fillId="4" borderId="38" xfId="0" applyNumberFormat="1" applyFont="1" applyFill="1" applyBorder="1" applyAlignment="1" applyProtection="1"/>
    <xf numFmtId="168" fontId="0" fillId="2" borderId="37" xfId="0" applyNumberFormat="1" applyFont="1" applyFill="1" applyBorder="1" applyAlignment="1" applyProtection="1"/>
    <xf numFmtId="10" fontId="0" fillId="2" borderId="37" xfId="0" applyNumberFormat="1" applyFont="1" applyFill="1" applyBorder="1" applyAlignment="1" applyProtection="1"/>
    <xf numFmtId="43" fontId="0" fillId="4" borderId="33" xfId="0" applyNumberFormat="1" applyFill="1" applyBorder="1"/>
    <xf numFmtId="43" fontId="0" fillId="2" borderId="34" xfId="0" applyNumberFormat="1" applyFill="1" applyBorder="1"/>
    <xf numFmtId="166" fontId="2" fillId="2" borderId="39" xfId="1" applyNumberFormat="1" applyFont="1" applyFill="1" applyBorder="1"/>
    <xf numFmtId="166" fontId="2" fillId="2" borderId="40" xfId="1" applyNumberFormat="1" applyFont="1" applyFill="1" applyBorder="1"/>
    <xf numFmtId="166" fontId="2" fillId="4" borderId="41" xfId="1" applyNumberFormat="1" applyFont="1" applyFill="1" applyBorder="1"/>
    <xf numFmtId="43" fontId="0" fillId="4" borderId="41" xfId="0" applyNumberFormat="1" applyFill="1" applyBorder="1"/>
    <xf numFmtId="43" fontId="0" fillId="2" borderId="42" xfId="0" applyNumberFormat="1" applyFill="1" applyBorder="1"/>
    <xf numFmtId="168" fontId="0" fillId="4" borderId="43" xfId="0" applyNumberFormat="1" applyFont="1" applyFill="1" applyBorder="1" applyAlignment="1" applyProtection="1"/>
    <xf numFmtId="0" fontId="0" fillId="2" borderId="39" xfId="0" applyFill="1" applyBorder="1" applyAlignment="1">
      <alignment horizontal="center"/>
    </xf>
    <xf numFmtId="20" fontId="0" fillId="2" borderId="44" xfId="0" applyNumberFormat="1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166" fontId="2" fillId="2" borderId="44" xfId="1" applyNumberFormat="1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166" fontId="2" fillId="5" borderId="41" xfId="1" applyNumberFormat="1" applyFont="1" applyFill="1" applyBorder="1" applyAlignment="1">
      <alignment horizontal="center"/>
    </xf>
    <xf numFmtId="4" fontId="0" fillId="5" borderId="45" xfId="0" applyNumberFormat="1" applyFill="1" applyBorder="1"/>
    <xf numFmtId="166" fontId="2" fillId="5" borderId="46" xfId="1" applyNumberFormat="1" applyFont="1" applyFill="1" applyBorder="1"/>
    <xf numFmtId="166" fontId="2" fillId="5" borderId="47" xfId="1" applyNumberFormat="1" applyFont="1" applyFill="1" applyBorder="1"/>
    <xf numFmtId="43" fontId="0" fillId="5" borderId="47" xfId="0" applyNumberFormat="1" applyFill="1" applyBorder="1"/>
    <xf numFmtId="43" fontId="0" fillId="5" borderId="48" xfId="0" applyNumberFormat="1" applyFill="1" applyBorder="1"/>
    <xf numFmtId="166" fontId="2" fillId="5" borderId="1" xfId="1" applyNumberFormat="1" applyFont="1" applyFill="1" applyBorder="1"/>
    <xf numFmtId="166" fontId="2" fillId="5" borderId="2" xfId="1" applyNumberFormat="1" applyFont="1" applyFill="1" applyBorder="1"/>
    <xf numFmtId="166" fontId="2" fillId="5" borderId="41" xfId="1" applyNumberFormat="1" applyFont="1" applyFill="1" applyBorder="1"/>
    <xf numFmtId="0" fontId="0" fillId="2" borderId="39" xfId="0" applyNumberFormat="1" applyFont="1" applyFill="1" applyBorder="1" applyAlignment="1" applyProtection="1">
      <alignment horizontal="center"/>
    </xf>
    <xf numFmtId="0" fontId="0" fillId="2" borderId="49" xfId="0" applyNumberFormat="1" applyFont="1" applyFill="1" applyBorder="1" applyAlignment="1" applyProtection="1">
      <alignment horizontal="center"/>
    </xf>
    <xf numFmtId="167" fontId="2" fillId="4" borderId="50" xfId="0" applyNumberFormat="1" applyFont="1" applyFill="1" applyBorder="1" applyAlignment="1" applyProtection="1"/>
    <xf numFmtId="167" fontId="0" fillId="4" borderId="49" xfId="0" applyNumberFormat="1" applyFont="1" applyFill="1" applyBorder="1" applyAlignment="1" applyProtection="1"/>
    <xf numFmtId="167" fontId="2" fillId="2" borderId="51" xfId="0" applyNumberFormat="1" applyFont="1" applyFill="1" applyBorder="1" applyAlignment="1" applyProtection="1"/>
    <xf numFmtId="43" fontId="0" fillId="5" borderId="52" xfId="0" applyNumberFormat="1" applyFont="1" applyFill="1" applyBorder="1" applyAlignment="1" applyProtection="1"/>
    <xf numFmtId="43" fontId="0" fillId="5" borderId="53" xfId="0" applyNumberFormat="1" applyFont="1" applyFill="1" applyBorder="1" applyAlignment="1" applyProtection="1"/>
    <xf numFmtId="0" fontId="0" fillId="5" borderId="54" xfId="0" applyNumberFormat="1" applyFont="1" applyFill="1" applyBorder="1" applyAlignment="1" applyProtection="1"/>
    <xf numFmtId="0" fontId="5" fillId="2" borderId="0" xfId="0" applyFont="1" applyFill="1" applyAlignment="1">
      <alignment horizontal="right"/>
    </xf>
    <xf numFmtId="0" fontId="0" fillId="2" borderId="6" xfId="0" applyFill="1" applyBorder="1" applyAlignment="1">
      <alignment horizontal="center"/>
    </xf>
    <xf numFmtId="166" fontId="2" fillId="2" borderId="22" xfId="1" applyNumberFormat="1" applyFont="1" applyFill="1" applyBorder="1"/>
    <xf numFmtId="166" fontId="0" fillId="2" borderId="6" xfId="0" applyNumberFormat="1" applyFill="1" applyBorder="1"/>
    <xf numFmtId="166" fontId="0" fillId="4" borderId="6" xfId="0" applyNumberFormat="1" applyFill="1" applyBorder="1"/>
    <xf numFmtId="43" fontId="0" fillId="4" borderId="6" xfId="0" applyNumberFormat="1" applyFill="1" applyBorder="1"/>
    <xf numFmtId="43" fontId="0" fillId="2" borderId="55" xfId="0" applyNumberFormat="1" applyFill="1" applyBorder="1"/>
    <xf numFmtId="43" fontId="0" fillId="2" borderId="3" xfId="0" applyNumberFormat="1" applyFill="1" applyBorder="1"/>
    <xf numFmtId="43" fontId="0" fillId="2" borderId="56" xfId="0" applyNumberFormat="1" applyFill="1" applyBorder="1"/>
    <xf numFmtId="43" fontId="0" fillId="4" borderId="55" xfId="0" applyNumberFormat="1" applyFill="1" applyBorder="1"/>
    <xf numFmtId="0" fontId="3" fillId="3" borderId="0" xfId="0" applyNumberFormat="1" applyFont="1" applyFill="1" applyBorder="1" applyAlignment="1" applyProtection="1">
      <alignment horizontal="right"/>
    </xf>
    <xf numFmtId="0" fontId="0" fillId="2" borderId="57" xfId="0" applyNumberFormat="1" applyFont="1" applyFill="1" applyBorder="1" applyAlignment="1" applyProtection="1">
      <alignment horizontal="center"/>
    </xf>
    <xf numFmtId="167" fontId="0" fillId="2" borderId="57" xfId="0" applyNumberFormat="1" applyFont="1" applyFill="1" applyBorder="1" applyAlignment="1" applyProtection="1"/>
    <xf numFmtId="167" fontId="7" fillId="3" borderId="0" xfId="0" applyNumberFormat="1" applyFont="1" applyFill="1" applyBorder="1" applyAlignment="1" applyProtection="1"/>
    <xf numFmtId="167" fontId="0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166" fontId="2" fillId="2" borderId="33" xfId="1" applyNumberFormat="1" applyFont="1" applyFill="1" applyBorder="1"/>
    <xf numFmtId="166" fontId="2" fillId="2" borderId="41" xfId="1" applyNumberFormat="1" applyFont="1" applyFill="1" applyBorder="1"/>
    <xf numFmtId="0" fontId="0" fillId="2" borderId="58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10" fontId="2" fillId="2" borderId="57" xfId="0" applyNumberFormat="1" applyFont="1" applyFill="1" applyBorder="1" applyAlignment="1" applyProtection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9" fontId="0" fillId="2" borderId="57" xfId="0" applyNumberFormat="1" applyFont="1" applyFill="1" applyBorder="1" applyAlignment="1" applyProtection="1">
      <alignment horizontal="center"/>
    </xf>
    <xf numFmtId="0" fontId="8" fillId="2" borderId="0" xfId="0" applyFont="1" applyFill="1"/>
    <xf numFmtId="9" fontId="8" fillId="2" borderId="0" xfId="0" applyNumberFormat="1" applyFont="1" applyFill="1"/>
    <xf numFmtId="0" fontId="8" fillId="2" borderId="0" xfId="0" applyFont="1" applyFill="1" applyAlignment="1">
      <alignment horizontal="right"/>
    </xf>
    <xf numFmtId="166" fontId="8" fillId="2" borderId="0" xfId="1" applyNumberFormat="1" applyFont="1" applyFill="1"/>
    <xf numFmtId="0" fontId="4" fillId="3" borderId="0" xfId="0" applyFont="1" applyFill="1"/>
    <xf numFmtId="0" fontId="2" fillId="2" borderId="0" xfId="0" applyFont="1" applyFill="1"/>
    <xf numFmtId="15" fontId="0" fillId="2" borderId="0" xfId="0" applyNumberFormat="1" applyFill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3" fillId="0" borderId="60" xfId="0" applyNumberFormat="1" applyFont="1" applyFill="1" applyBorder="1" applyAlignment="1">
      <alignment horizontal="center" vertical="center" wrapText="1"/>
    </xf>
    <xf numFmtId="1" fontId="0" fillId="2" borderId="20" xfId="0" applyNumberFormat="1" applyFill="1" applyBorder="1" applyAlignment="1">
      <alignment horizontal="center"/>
    </xf>
    <xf numFmtId="169" fontId="2" fillId="4" borderId="22" xfId="1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5" borderId="61" xfId="0" applyFill="1" applyBorder="1"/>
    <xf numFmtId="0" fontId="0" fillId="5" borderId="0" xfId="0" applyFill="1" applyBorder="1"/>
    <xf numFmtId="0" fontId="0" fillId="5" borderId="62" xfId="0" applyFill="1" applyBorder="1"/>
    <xf numFmtId="0" fontId="0" fillId="5" borderId="6" xfId="0" applyFill="1" applyBorder="1"/>
    <xf numFmtId="0" fontId="0" fillId="5" borderId="60" xfId="0" applyFill="1" applyBorder="1"/>
    <xf numFmtId="0" fontId="0" fillId="5" borderId="58" xfId="0" applyFill="1" applyBorder="1"/>
    <xf numFmtId="0" fontId="0" fillId="5" borderId="9" xfId="0" applyFill="1" applyBorder="1"/>
    <xf numFmtId="169" fontId="2" fillId="4" borderId="28" xfId="0" applyNumberFormat="1" applyFont="1" applyFill="1" applyBorder="1" applyAlignment="1" applyProtection="1"/>
    <xf numFmtId="169" fontId="0" fillId="4" borderId="27" xfId="0" applyNumberFormat="1" applyFont="1" applyFill="1" applyBorder="1" applyAlignment="1" applyProtection="1"/>
    <xf numFmtId="167" fontId="2" fillId="2" borderId="63" xfId="0" applyNumberFormat="1" applyFont="1" applyFill="1" applyBorder="1" applyAlignment="1" applyProtection="1"/>
    <xf numFmtId="1" fontId="0" fillId="2" borderId="1" xfId="0" applyNumberFormat="1" applyFill="1" applyBorder="1" applyAlignment="1">
      <alignment horizontal="center"/>
    </xf>
    <xf numFmtId="169" fontId="2" fillId="4" borderId="33" xfId="1" applyNumberFormat="1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43" fontId="0" fillId="4" borderId="22" xfId="0" applyNumberFormat="1" applyFill="1" applyBorder="1"/>
    <xf numFmtId="43" fontId="0" fillId="2" borderId="22" xfId="0" applyNumberFormat="1" applyFill="1" applyBorder="1"/>
    <xf numFmtId="166" fontId="2" fillId="2" borderId="21" xfId="1" applyNumberFormat="1" applyFont="1" applyFill="1" applyBorder="1"/>
    <xf numFmtId="169" fontId="2" fillId="4" borderId="36" xfId="0" applyNumberFormat="1" applyFont="1" applyFill="1" applyBorder="1" applyAlignment="1" applyProtection="1"/>
    <xf numFmtId="169" fontId="0" fillId="4" borderId="35" xfId="0" applyNumberFormat="1" applyFont="1" applyFill="1" applyBorder="1" applyAlignment="1" applyProtection="1"/>
    <xf numFmtId="166" fontId="2" fillId="2" borderId="64" xfId="0" applyNumberFormat="1" applyFont="1" applyFill="1" applyBorder="1" applyAlignment="1" applyProtection="1"/>
    <xf numFmtId="43" fontId="0" fillId="2" borderId="33" xfId="0" applyNumberFormat="1" applyFill="1" applyBorder="1"/>
    <xf numFmtId="1" fontId="0" fillId="2" borderId="44" xfId="0" applyNumberFormat="1" applyFill="1" applyBorder="1" applyAlignment="1">
      <alignment horizontal="center"/>
    </xf>
    <xf numFmtId="169" fontId="2" fillId="4" borderId="41" xfId="1" applyNumberFormat="1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43" fontId="0" fillId="2" borderId="41" xfId="0" applyNumberFormat="1" applyFill="1" applyBorder="1"/>
    <xf numFmtId="169" fontId="2" fillId="4" borderId="50" xfId="0" applyNumberFormat="1" applyFont="1" applyFill="1" applyBorder="1" applyAlignment="1" applyProtection="1"/>
    <xf numFmtId="169" fontId="0" fillId="4" borderId="49" xfId="0" applyNumberFormat="1" applyFont="1" applyFill="1" applyBorder="1" applyAlignment="1" applyProtection="1"/>
    <xf numFmtId="166" fontId="2" fillId="2" borderId="65" xfId="0" applyNumberFormat="1" applyFont="1" applyFill="1" applyBorder="1" applyAlignment="1" applyProtection="1"/>
    <xf numFmtId="20" fontId="0" fillId="2" borderId="0" xfId="0" applyNumberFormat="1" applyFill="1"/>
    <xf numFmtId="169" fontId="2" fillId="2" borderId="0" xfId="1" applyNumberFormat="1" applyFont="1" applyFill="1"/>
    <xf numFmtId="169" fontId="2" fillId="2" borderId="22" xfId="1" applyNumberFormat="1" applyFont="1" applyFill="1" applyBorder="1"/>
    <xf numFmtId="10" fontId="0" fillId="2" borderId="57" xfId="2" applyNumberFormat="1" applyFont="1" applyFill="1" applyBorder="1" applyAlignment="1" applyProtection="1"/>
    <xf numFmtId="2" fontId="0" fillId="2" borderId="0" xfId="0" applyNumberFormat="1" applyFill="1"/>
  </cellXfs>
  <cellStyles count="8">
    <cellStyle name="Millares" xfId="1" builtinId="3"/>
    <cellStyle name="Millares 2" xfId="5"/>
    <cellStyle name="Millares 3" xfId="3"/>
    <cellStyle name="Moneda 2" xfId="7"/>
    <cellStyle name="Normal" xfId="0" builtinId="0"/>
    <cellStyle name="Porcentual 2" xfId="6"/>
    <cellStyle name="Porcentual 3" xfId="2"/>
    <cellStyle name="Porcentual 3 2" xfId="4"/>
  </cellStyles>
  <dxfs count="200"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76200</xdr:colOff>
      <xdr:row>43</xdr:row>
      <xdr:rowOff>38100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6" zoomScale="85" workbookViewId="0">
      <selection activeCell="A5" sqref="A5:H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2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1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9" t="s">
        <v>15</v>
      </c>
      <c r="O2" s="10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V2" s="14" t="s">
        <v>21</v>
      </c>
      <c r="W2" s="15" t="s">
        <v>22</v>
      </c>
      <c r="Y2" s="16" t="s">
        <v>23</v>
      </c>
      <c r="Z2" s="17" t="s">
        <v>24</v>
      </c>
      <c r="AA2" s="18" t="s">
        <v>25</v>
      </c>
      <c r="AE2" s="2"/>
      <c r="AF2" s="19" t="s">
        <v>26</v>
      </c>
      <c r="AG2" s="20" t="s">
        <v>6</v>
      </c>
      <c r="AH2" s="21" t="s">
        <v>27</v>
      </c>
      <c r="AI2" s="22" t="s">
        <v>28</v>
      </c>
      <c r="AJ2" s="23" t="s">
        <v>29</v>
      </c>
      <c r="AK2" s="3"/>
      <c r="AL2" s="24" t="s">
        <v>30</v>
      </c>
      <c r="AM2" s="25" t="s">
        <v>31</v>
      </c>
      <c r="AN2" s="26" t="s">
        <v>32</v>
      </c>
      <c r="AO2" s="26" t="s">
        <v>33</v>
      </c>
      <c r="AP2" s="3"/>
    </row>
    <row r="3" spans="1:42" x14ac:dyDescent="0.2">
      <c r="A3" s="27">
        <v>225</v>
      </c>
      <c r="B3" s="28">
        <v>0.375</v>
      </c>
      <c r="C3" s="29">
        <v>2013</v>
      </c>
      <c r="D3" s="29">
        <v>7</v>
      </c>
      <c r="E3" s="29">
        <v>1</v>
      </c>
      <c r="F3" s="30">
        <v>556327</v>
      </c>
      <c r="G3" s="29">
        <v>0</v>
      </c>
      <c r="H3" s="30">
        <v>203389</v>
      </c>
      <c r="I3" s="29">
        <v>0</v>
      </c>
      <c r="J3" s="29">
        <v>2</v>
      </c>
      <c r="K3" s="29">
        <v>0</v>
      </c>
      <c r="L3" s="30">
        <v>313.27850000000001</v>
      </c>
      <c r="M3" s="30">
        <v>30.9</v>
      </c>
      <c r="N3" s="31">
        <v>0</v>
      </c>
      <c r="O3" s="32">
        <v>2025</v>
      </c>
      <c r="P3" s="33">
        <f>F4-F3</f>
        <v>2025</v>
      </c>
      <c r="Q3" s="1">
        <v>1</v>
      </c>
      <c r="R3" s="34" t="e">
        <f>S3/4.1868</f>
        <v>#REF!</v>
      </c>
      <c r="S3" s="35" t="e">
        <f>#REF!*1000000</f>
        <v>#REF!</v>
      </c>
      <c r="T3" s="36" t="e">
        <f>R3*0.11237</f>
        <v>#REF!</v>
      </c>
      <c r="U3" s="37"/>
      <c r="V3" s="36">
        <f>O3</f>
        <v>2025</v>
      </c>
      <c r="W3" s="38">
        <f>V3*35.31467</f>
        <v>71512.206749999998</v>
      </c>
      <c r="X3" s="37"/>
      <c r="Y3" s="39" t="e">
        <f>V3*R3/1000000</f>
        <v>#REF!</v>
      </c>
      <c r="Z3" s="40" t="e">
        <f>S3*V3/1000000</f>
        <v>#REF!</v>
      </c>
      <c r="AA3" s="41" t="e">
        <f>W3*T3/1000000</f>
        <v>#REF!</v>
      </c>
      <c r="AE3" s="2" t="str">
        <f>RIGHT(F3,6)</f>
        <v>556327</v>
      </c>
      <c r="AF3" s="42">
        <v>225</v>
      </c>
      <c r="AG3" s="43">
        <v>1</v>
      </c>
      <c r="AH3" s="44">
        <v>556330</v>
      </c>
      <c r="AI3" s="45">
        <f t="shared" ref="AI3:AI34" si="0">IFERROR(AE3*1,0)</f>
        <v>556327</v>
      </c>
      <c r="AJ3" s="46">
        <f>(AI3-AH3)</f>
        <v>-3</v>
      </c>
      <c r="AK3" s="3"/>
      <c r="AL3" s="47">
        <f>AH4-AH3</f>
        <v>2023</v>
      </c>
      <c r="AM3" s="48">
        <f>AI4-AI3</f>
        <v>2025</v>
      </c>
      <c r="AN3" s="49">
        <f>(AM3-AL3)</f>
        <v>2</v>
      </c>
      <c r="AO3" s="50">
        <f t="shared" ref="AO3:AO33" si="1">IFERROR(AN3/AM3,"")</f>
        <v>9.8765432098765434E-4</v>
      </c>
      <c r="AP3" s="3"/>
    </row>
    <row r="4" spans="1:42" x14ac:dyDescent="0.2">
      <c r="A4" s="51">
        <v>225</v>
      </c>
      <c r="B4" s="52">
        <v>0.375</v>
      </c>
      <c r="C4" s="53">
        <v>2013</v>
      </c>
      <c r="D4" s="53">
        <v>7</v>
      </c>
      <c r="E4" s="53">
        <v>2</v>
      </c>
      <c r="F4" s="54">
        <v>558352</v>
      </c>
      <c r="G4" s="53">
        <v>0</v>
      </c>
      <c r="H4" s="54">
        <v>203482</v>
      </c>
      <c r="I4" s="53">
        <v>0</v>
      </c>
      <c r="J4" s="53">
        <v>2</v>
      </c>
      <c r="K4" s="53">
        <v>0</v>
      </c>
      <c r="L4" s="54">
        <v>310.7337</v>
      </c>
      <c r="M4" s="54">
        <v>32.200000000000003</v>
      </c>
      <c r="N4" s="55">
        <v>0</v>
      </c>
      <c r="O4" s="56">
        <v>1536</v>
      </c>
      <c r="P4" s="33">
        <f t="shared" ref="P4:P33" si="2">F5-F4</f>
        <v>1536</v>
      </c>
      <c r="Q4" s="1">
        <v>2</v>
      </c>
      <c r="R4" s="57" t="e">
        <f t="shared" ref="R4:R33" si="3">S4/4.1868</f>
        <v>#REF!</v>
      </c>
      <c r="S4" s="35" t="e">
        <f>#REF!*1000000</f>
        <v>#REF!</v>
      </c>
      <c r="T4" s="58" t="e">
        <f>R4*0.11237</f>
        <v>#REF!</v>
      </c>
      <c r="U4" s="37"/>
      <c r="V4" s="58">
        <f t="shared" ref="V4:V33" si="4">O4</f>
        <v>1536</v>
      </c>
      <c r="W4" s="59">
        <f>V4*35.31467</f>
        <v>54243.333119999996</v>
      </c>
      <c r="X4" s="37"/>
      <c r="Y4" s="60" t="e">
        <f>V4*R4/1000000</f>
        <v>#REF!</v>
      </c>
      <c r="Z4" s="35" t="e">
        <f>S4*V4/1000000</f>
        <v>#REF!</v>
      </c>
      <c r="AA4" s="58" t="e">
        <f>W4*T4/1000000</f>
        <v>#REF!</v>
      </c>
      <c r="AE4" s="2" t="str">
        <f t="shared" ref="AE4:AE34" si="5">RIGHT(F4,6)</f>
        <v>558352</v>
      </c>
      <c r="AF4" s="61">
        <v>225</v>
      </c>
      <c r="AG4" s="62">
        <v>2</v>
      </c>
      <c r="AH4" s="63">
        <v>558353</v>
      </c>
      <c r="AI4" s="64">
        <f t="shared" si="0"/>
        <v>558352</v>
      </c>
      <c r="AJ4" s="65">
        <f t="shared" ref="AJ4:AJ34" si="6">(AI4-AH4)</f>
        <v>-1</v>
      </c>
      <c r="AK4" s="3"/>
      <c r="AL4" s="47">
        <f t="shared" ref="AL4:AM33" si="7">AH5-AH4</f>
        <v>1538</v>
      </c>
      <c r="AM4" s="66">
        <f t="shared" si="7"/>
        <v>1536</v>
      </c>
      <c r="AN4" s="67">
        <f t="shared" ref="AN4:AN33" si="8">(AM4-AL4)</f>
        <v>-2</v>
      </c>
      <c r="AO4" s="68">
        <f t="shared" si="1"/>
        <v>-1.3020833333333333E-3</v>
      </c>
      <c r="AP4" s="3"/>
    </row>
    <row r="5" spans="1:42" x14ac:dyDescent="0.2">
      <c r="A5" s="51">
        <v>225</v>
      </c>
      <c r="B5" s="52">
        <v>0.375</v>
      </c>
      <c r="C5" s="53">
        <v>2013</v>
      </c>
      <c r="D5" s="53">
        <v>7</v>
      </c>
      <c r="E5" s="53">
        <v>3</v>
      </c>
      <c r="F5" s="54">
        <v>559888</v>
      </c>
      <c r="G5" s="53">
        <v>0</v>
      </c>
      <c r="H5" s="54">
        <v>203552</v>
      </c>
      <c r="I5" s="53">
        <v>0</v>
      </c>
      <c r="J5" s="53">
        <v>2</v>
      </c>
      <c r="K5" s="53">
        <v>0</v>
      </c>
      <c r="L5" s="54">
        <v>309.6848</v>
      </c>
      <c r="M5" s="54">
        <v>32.1</v>
      </c>
      <c r="N5" s="55">
        <v>0</v>
      </c>
      <c r="O5" s="56">
        <v>3048</v>
      </c>
      <c r="P5" s="33">
        <f t="shared" si="2"/>
        <v>3048</v>
      </c>
      <c r="Q5" s="1">
        <v>3</v>
      </c>
      <c r="R5" s="57" t="e">
        <f t="shared" si="3"/>
        <v>#REF!</v>
      </c>
      <c r="S5" s="35" t="e">
        <f>#REF!*1000000</f>
        <v>#REF!</v>
      </c>
      <c r="T5" s="58" t="e">
        <f t="shared" ref="T5:T33" si="9">R5*0.11237</f>
        <v>#REF!</v>
      </c>
      <c r="U5" s="37"/>
      <c r="V5" s="58">
        <f t="shared" si="4"/>
        <v>3048</v>
      </c>
      <c r="W5" s="59">
        <f t="shared" ref="W5:W33" si="10">V5*35.31467</f>
        <v>107639.11416</v>
      </c>
      <c r="X5" s="37"/>
      <c r="Y5" s="60" t="e">
        <f t="shared" ref="Y5:Y33" si="11">V5*R5/1000000</f>
        <v>#REF!</v>
      </c>
      <c r="Z5" s="35" t="e">
        <f t="shared" ref="Z5:Z33" si="12">S5*V5/1000000</f>
        <v>#REF!</v>
      </c>
      <c r="AA5" s="58" t="e">
        <f t="shared" ref="AA5:AA33" si="13">W5*T5/1000000</f>
        <v>#REF!</v>
      </c>
      <c r="AE5" s="2" t="str">
        <f t="shared" si="5"/>
        <v>559888</v>
      </c>
      <c r="AF5" s="61">
        <v>225</v>
      </c>
      <c r="AG5" s="62">
        <v>3</v>
      </c>
      <c r="AH5" s="63">
        <v>559891</v>
      </c>
      <c r="AI5" s="64">
        <f t="shared" si="0"/>
        <v>559888</v>
      </c>
      <c r="AJ5" s="65">
        <f t="shared" si="6"/>
        <v>-3</v>
      </c>
      <c r="AK5" s="3"/>
      <c r="AL5" s="47">
        <f t="shared" si="7"/>
        <v>3048</v>
      </c>
      <c r="AM5" s="66">
        <f t="shared" si="7"/>
        <v>3048</v>
      </c>
      <c r="AN5" s="67">
        <f t="shared" si="8"/>
        <v>0</v>
      </c>
      <c r="AO5" s="68">
        <f t="shared" si="1"/>
        <v>0</v>
      </c>
      <c r="AP5" s="3"/>
    </row>
    <row r="6" spans="1:42" x14ac:dyDescent="0.2">
      <c r="A6" s="51">
        <v>225</v>
      </c>
      <c r="B6" s="52">
        <v>0.375</v>
      </c>
      <c r="C6" s="53">
        <v>2013</v>
      </c>
      <c r="D6" s="53">
        <v>7</v>
      </c>
      <c r="E6" s="53">
        <v>4</v>
      </c>
      <c r="F6" s="54">
        <v>562936</v>
      </c>
      <c r="G6" s="53">
        <v>0</v>
      </c>
      <c r="H6" s="54">
        <v>203691</v>
      </c>
      <c r="I6" s="53">
        <v>0</v>
      </c>
      <c r="J6" s="53">
        <v>2</v>
      </c>
      <c r="K6" s="53">
        <v>0</v>
      </c>
      <c r="L6" s="54">
        <v>309.5077</v>
      </c>
      <c r="M6" s="54">
        <v>29.6</v>
      </c>
      <c r="N6" s="55">
        <v>0</v>
      </c>
      <c r="O6" s="56">
        <v>2912</v>
      </c>
      <c r="P6" s="33">
        <f t="shared" si="2"/>
        <v>2912</v>
      </c>
      <c r="Q6" s="1">
        <v>4</v>
      </c>
      <c r="R6" s="57" t="e">
        <f t="shared" si="3"/>
        <v>#REF!</v>
      </c>
      <c r="S6" s="35" t="e">
        <f>#REF!*1000000</f>
        <v>#REF!</v>
      </c>
      <c r="T6" s="58" t="e">
        <f t="shared" si="9"/>
        <v>#REF!</v>
      </c>
      <c r="U6" s="37"/>
      <c r="V6" s="58">
        <f t="shared" si="4"/>
        <v>2912</v>
      </c>
      <c r="W6" s="59">
        <f t="shared" si="10"/>
        <v>102836.31904</v>
      </c>
      <c r="X6" s="37"/>
      <c r="Y6" s="60" t="e">
        <f t="shared" si="11"/>
        <v>#REF!</v>
      </c>
      <c r="Z6" s="35" t="e">
        <f t="shared" si="12"/>
        <v>#REF!</v>
      </c>
      <c r="AA6" s="58" t="e">
        <f t="shared" si="13"/>
        <v>#REF!</v>
      </c>
      <c r="AE6" s="2" t="str">
        <f t="shared" si="5"/>
        <v>562936</v>
      </c>
      <c r="AF6" s="61">
        <v>225</v>
      </c>
      <c r="AG6" s="62">
        <v>4</v>
      </c>
      <c r="AH6" s="63">
        <v>562939</v>
      </c>
      <c r="AI6" s="64">
        <f t="shared" si="0"/>
        <v>562936</v>
      </c>
      <c r="AJ6" s="65">
        <f t="shared" si="6"/>
        <v>-3</v>
      </c>
      <c r="AK6" s="3"/>
      <c r="AL6" s="47">
        <f t="shared" si="7"/>
        <v>2911</v>
      </c>
      <c r="AM6" s="66">
        <f t="shared" si="7"/>
        <v>2912</v>
      </c>
      <c r="AN6" s="67">
        <f t="shared" si="8"/>
        <v>1</v>
      </c>
      <c r="AO6" s="68">
        <f t="shared" si="1"/>
        <v>3.4340659340659343E-4</v>
      </c>
      <c r="AP6" s="3"/>
    </row>
    <row r="7" spans="1:42" x14ac:dyDescent="0.2">
      <c r="A7" s="51">
        <v>225</v>
      </c>
      <c r="B7" s="52">
        <v>0.375</v>
      </c>
      <c r="C7" s="53">
        <v>2013</v>
      </c>
      <c r="D7" s="53">
        <v>7</v>
      </c>
      <c r="E7" s="53">
        <v>5</v>
      </c>
      <c r="F7" s="54">
        <v>565848</v>
      </c>
      <c r="G7" s="53">
        <v>0</v>
      </c>
      <c r="H7" s="54">
        <v>203824</v>
      </c>
      <c r="I7" s="53">
        <v>0</v>
      </c>
      <c r="J7" s="53">
        <v>2</v>
      </c>
      <c r="K7" s="53">
        <v>0</v>
      </c>
      <c r="L7" s="54">
        <v>309.38690000000003</v>
      </c>
      <c r="M7" s="54">
        <v>30</v>
      </c>
      <c r="N7" s="55">
        <v>0</v>
      </c>
      <c r="O7" s="56">
        <v>3444</v>
      </c>
      <c r="P7" s="33">
        <f t="shared" si="2"/>
        <v>3444</v>
      </c>
      <c r="Q7" s="1">
        <v>5</v>
      </c>
      <c r="R7" s="57" t="e">
        <f t="shared" si="3"/>
        <v>#REF!</v>
      </c>
      <c r="S7" s="35" t="e">
        <f>#REF!*1000000</f>
        <v>#REF!</v>
      </c>
      <c r="T7" s="58" t="e">
        <f t="shared" si="9"/>
        <v>#REF!</v>
      </c>
      <c r="U7" s="37"/>
      <c r="V7" s="58">
        <f t="shared" si="4"/>
        <v>3444</v>
      </c>
      <c r="W7" s="59">
        <f t="shared" si="10"/>
        <v>121623.72348</v>
      </c>
      <c r="X7" s="37"/>
      <c r="Y7" s="60" t="e">
        <f t="shared" si="11"/>
        <v>#REF!</v>
      </c>
      <c r="Z7" s="35" t="e">
        <f t="shared" si="12"/>
        <v>#REF!</v>
      </c>
      <c r="AA7" s="58" t="e">
        <f t="shared" si="13"/>
        <v>#REF!</v>
      </c>
      <c r="AE7" s="2" t="str">
        <f t="shared" si="5"/>
        <v>565848</v>
      </c>
      <c r="AF7" s="61">
        <v>225</v>
      </c>
      <c r="AG7" s="62">
        <v>5</v>
      </c>
      <c r="AH7" s="63">
        <v>565850</v>
      </c>
      <c r="AI7" s="64">
        <f t="shared" si="0"/>
        <v>565848</v>
      </c>
      <c r="AJ7" s="65">
        <f t="shared" si="6"/>
        <v>-2</v>
      </c>
      <c r="AK7" s="3"/>
      <c r="AL7" s="47">
        <f t="shared" si="7"/>
        <v>3444</v>
      </c>
      <c r="AM7" s="66">
        <f t="shared" si="7"/>
        <v>3444</v>
      </c>
      <c r="AN7" s="67">
        <f t="shared" si="8"/>
        <v>0</v>
      </c>
      <c r="AO7" s="68">
        <f t="shared" si="1"/>
        <v>0</v>
      </c>
      <c r="AP7" s="3"/>
    </row>
    <row r="8" spans="1:42" x14ac:dyDescent="0.2">
      <c r="A8" s="51">
        <v>225</v>
      </c>
      <c r="B8" s="52">
        <v>0.375</v>
      </c>
      <c r="C8" s="53">
        <v>2013</v>
      </c>
      <c r="D8" s="53">
        <v>7</v>
      </c>
      <c r="E8" s="53">
        <v>6</v>
      </c>
      <c r="F8" s="54">
        <v>569292</v>
      </c>
      <c r="G8" s="53">
        <v>0</v>
      </c>
      <c r="H8" s="54">
        <v>203982</v>
      </c>
      <c r="I8" s="53">
        <v>0</v>
      </c>
      <c r="J8" s="53">
        <v>2</v>
      </c>
      <c r="K8" s="53">
        <v>0</v>
      </c>
      <c r="L8" s="54">
        <v>309.88780000000003</v>
      </c>
      <c r="M8" s="54">
        <v>31.1</v>
      </c>
      <c r="N8" s="55">
        <v>0</v>
      </c>
      <c r="O8" s="56">
        <v>1513</v>
      </c>
      <c r="P8" s="33">
        <f t="shared" si="2"/>
        <v>1513</v>
      </c>
      <c r="Q8" s="1">
        <v>6</v>
      </c>
      <c r="R8" s="57" t="e">
        <f t="shared" si="3"/>
        <v>#REF!</v>
      </c>
      <c r="S8" s="35" t="e">
        <f>#REF!*1000000</f>
        <v>#REF!</v>
      </c>
      <c r="T8" s="58" t="e">
        <f t="shared" si="9"/>
        <v>#REF!</v>
      </c>
      <c r="U8" s="37"/>
      <c r="V8" s="58">
        <f t="shared" si="4"/>
        <v>1513</v>
      </c>
      <c r="W8" s="59">
        <f t="shared" si="10"/>
        <v>53431.095710000001</v>
      </c>
      <c r="X8" s="37"/>
      <c r="Y8" s="60" t="e">
        <f t="shared" si="11"/>
        <v>#REF!</v>
      </c>
      <c r="Z8" s="35" t="e">
        <f t="shared" si="12"/>
        <v>#REF!</v>
      </c>
      <c r="AA8" s="58" t="e">
        <f t="shared" si="13"/>
        <v>#REF!</v>
      </c>
      <c r="AE8" s="2" t="str">
        <f t="shared" si="5"/>
        <v>569292</v>
      </c>
      <c r="AF8" s="61">
        <v>225</v>
      </c>
      <c r="AG8" s="62">
        <v>6</v>
      </c>
      <c r="AH8" s="63">
        <v>569294</v>
      </c>
      <c r="AI8" s="64">
        <f t="shared" si="0"/>
        <v>569292</v>
      </c>
      <c r="AJ8" s="65">
        <f t="shared" si="6"/>
        <v>-2</v>
      </c>
      <c r="AK8" s="3"/>
      <c r="AL8" s="47">
        <f t="shared" si="7"/>
        <v>1511</v>
      </c>
      <c r="AM8" s="66">
        <f t="shared" si="7"/>
        <v>1513</v>
      </c>
      <c r="AN8" s="67">
        <f t="shared" si="8"/>
        <v>2</v>
      </c>
      <c r="AO8" s="68">
        <f t="shared" si="1"/>
        <v>1.3218770654329147E-3</v>
      </c>
      <c r="AP8" s="3"/>
    </row>
    <row r="9" spans="1:42" x14ac:dyDescent="0.2">
      <c r="A9" s="51">
        <v>225</v>
      </c>
      <c r="B9" s="52">
        <v>0.375</v>
      </c>
      <c r="C9" s="53">
        <v>2013</v>
      </c>
      <c r="D9" s="53">
        <v>7</v>
      </c>
      <c r="E9" s="53">
        <v>7</v>
      </c>
      <c r="F9" s="54">
        <v>570805</v>
      </c>
      <c r="G9" s="53">
        <v>0</v>
      </c>
      <c r="H9" s="54">
        <v>204052</v>
      </c>
      <c r="I9" s="53">
        <v>0</v>
      </c>
      <c r="J9" s="53">
        <v>2</v>
      </c>
      <c r="K9" s="53">
        <v>0</v>
      </c>
      <c r="L9" s="54">
        <v>310.8897</v>
      </c>
      <c r="M9" s="54">
        <v>30.4</v>
      </c>
      <c r="N9" s="55">
        <v>0</v>
      </c>
      <c r="O9" s="56">
        <v>394</v>
      </c>
      <c r="P9" s="33">
        <f t="shared" si="2"/>
        <v>394</v>
      </c>
      <c r="Q9" s="1">
        <v>7</v>
      </c>
      <c r="R9" s="57" t="e">
        <f t="shared" si="3"/>
        <v>#REF!</v>
      </c>
      <c r="S9" s="35" t="e">
        <f>#REF!*1000000</f>
        <v>#REF!</v>
      </c>
      <c r="T9" s="58" t="e">
        <f t="shared" si="9"/>
        <v>#REF!</v>
      </c>
      <c r="U9" s="37"/>
      <c r="V9" s="58">
        <f t="shared" si="4"/>
        <v>394</v>
      </c>
      <c r="W9" s="59">
        <f t="shared" si="10"/>
        <v>13913.97998</v>
      </c>
      <c r="X9" s="37"/>
      <c r="Y9" s="60" t="e">
        <f t="shared" si="11"/>
        <v>#REF!</v>
      </c>
      <c r="Z9" s="35" t="e">
        <f t="shared" si="12"/>
        <v>#REF!</v>
      </c>
      <c r="AA9" s="58" t="e">
        <f t="shared" si="13"/>
        <v>#REF!</v>
      </c>
      <c r="AE9" s="2" t="str">
        <f t="shared" si="5"/>
        <v>570805</v>
      </c>
      <c r="AF9" s="61">
        <v>225</v>
      </c>
      <c r="AG9" s="62">
        <v>7</v>
      </c>
      <c r="AH9" s="63">
        <v>570805</v>
      </c>
      <c r="AI9" s="64">
        <f t="shared" si="0"/>
        <v>570805</v>
      </c>
      <c r="AJ9" s="65">
        <f t="shared" si="6"/>
        <v>0</v>
      </c>
      <c r="AK9" s="3"/>
      <c r="AL9" s="47">
        <f t="shared" si="7"/>
        <v>397</v>
      </c>
      <c r="AM9" s="66">
        <f t="shared" si="7"/>
        <v>394</v>
      </c>
      <c r="AN9" s="67">
        <f t="shared" si="8"/>
        <v>-3</v>
      </c>
      <c r="AO9" s="68">
        <f t="shared" si="1"/>
        <v>-7.6142131979695434E-3</v>
      </c>
      <c r="AP9" s="3"/>
    </row>
    <row r="10" spans="1:42" x14ac:dyDescent="0.2">
      <c r="A10" s="51">
        <v>225</v>
      </c>
      <c r="B10" s="52">
        <v>0.375</v>
      </c>
      <c r="C10" s="53">
        <v>2013</v>
      </c>
      <c r="D10" s="53">
        <v>7</v>
      </c>
      <c r="E10" s="53">
        <v>8</v>
      </c>
      <c r="F10" s="54">
        <v>571199</v>
      </c>
      <c r="G10" s="53">
        <v>0</v>
      </c>
      <c r="H10" s="54">
        <v>204070</v>
      </c>
      <c r="I10" s="53">
        <v>0</v>
      </c>
      <c r="J10" s="53">
        <v>2</v>
      </c>
      <c r="K10" s="53">
        <v>0</v>
      </c>
      <c r="L10" s="54">
        <v>311.54750000000001</v>
      </c>
      <c r="M10" s="54">
        <v>30.1</v>
      </c>
      <c r="N10" s="55">
        <v>0</v>
      </c>
      <c r="O10" s="56">
        <v>2590</v>
      </c>
      <c r="P10" s="33">
        <f t="shared" si="2"/>
        <v>2590</v>
      </c>
      <c r="Q10" s="1">
        <v>8</v>
      </c>
      <c r="R10" s="57" t="e">
        <f t="shared" si="3"/>
        <v>#REF!</v>
      </c>
      <c r="S10" s="35" t="e">
        <f>#REF!*1000000</f>
        <v>#REF!</v>
      </c>
      <c r="T10" s="58" t="e">
        <f t="shared" si="9"/>
        <v>#REF!</v>
      </c>
      <c r="U10" s="37"/>
      <c r="V10" s="58">
        <f t="shared" si="4"/>
        <v>2590</v>
      </c>
      <c r="W10" s="59">
        <f t="shared" si="10"/>
        <v>91464.995299999995</v>
      </c>
      <c r="X10" s="37"/>
      <c r="Y10" s="60" t="e">
        <f t="shared" si="11"/>
        <v>#REF!</v>
      </c>
      <c r="Z10" s="35" t="e">
        <f t="shared" si="12"/>
        <v>#REF!</v>
      </c>
      <c r="AA10" s="58" t="e">
        <f t="shared" si="13"/>
        <v>#REF!</v>
      </c>
      <c r="AE10" s="2" t="str">
        <f t="shared" si="5"/>
        <v>571199</v>
      </c>
      <c r="AF10" s="61">
        <v>225</v>
      </c>
      <c r="AG10" s="62">
        <v>8</v>
      </c>
      <c r="AH10" s="63">
        <v>571202</v>
      </c>
      <c r="AI10" s="64">
        <f t="shared" si="0"/>
        <v>571199</v>
      </c>
      <c r="AJ10" s="65">
        <f t="shared" si="6"/>
        <v>-3</v>
      </c>
      <c r="AK10" s="3"/>
      <c r="AL10" s="47">
        <f t="shared" si="7"/>
        <v>2592</v>
      </c>
      <c r="AM10" s="66">
        <f t="shared" si="7"/>
        <v>2590</v>
      </c>
      <c r="AN10" s="67">
        <f t="shared" si="8"/>
        <v>-2</v>
      </c>
      <c r="AO10" s="68">
        <f t="shared" si="1"/>
        <v>-7.722007722007722E-4</v>
      </c>
      <c r="AP10" s="3"/>
    </row>
    <row r="11" spans="1:42" x14ac:dyDescent="0.2">
      <c r="A11" s="51">
        <v>225</v>
      </c>
      <c r="B11" s="52">
        <v>0.375</v>
      </c>
      <c r="C11" s="53">
        <v>2013</v>
      </c>
      <c r="D11" s="53">
        <v>7</v>
      </c>
      <c r="E11" s="53">
        <v>9</v>
      </c>
      <c r="F11" s="54">
        <v>573789</v>
      </c>
      <c r="G11" s="53">
        <v>0</v>
      </c>
      <c r="H11" s="54">
        <v>204189</v>
      </c>
      <c r="I11" s="53">
        <v>0</v>
      </c>
      <c r="J11" s="53">
        <v>2</v>
      </c>
      <c r="K11" s="53">
        <v>0</v>
      </c>
      <c r="L11" s="54">
        <v>309.93430000000001</v>
      </c>
      <c r="M11" s="54">
        <v>31</v>
      </c>
      <c r="N11" s="55">
        <v>0</v>
      </c>
      <c r="O11" s="56">
        <v>2490</v>
      </c>
      <c r="P11" s="33">
        <f t="shared" si="2"/>
        <v>2490</v>
      </c>
      <c r="Q11" s="1">
        <v>9</v>
      </c>
      <c r="R11" s="57" t="e">
        <f t="shared" si="3"/>
        <v>#REF!</v>
      </c>
      <c r="S11" s="35" t="e">
        <f>#REF!*1000000</f>
        <v>#REF!</v>
      </c>
      <c r="T11" s="58" t="e">
        <f t="shared" si="9"/>
        <v>#REF!</v>
      </c>
      <c r="V11" s="69">
        <f t="shared" si="4"/>
        <v>2490</v>
      </c>
      <c r="W11" s="70">
        <f t="shared" si="10"/>
        <v>87933.528300000005</v>
      </c>
      <c r="Y11" s="60" t="e">
        <f t="shared" si="11"/>
        <v>#REF!</v>
      </c>
      <c r="Z11" s="35" t="e">
        <f t="shared" si="12"/>
        <v>#REF!</v>
      </c>
      <c r="AA11" s="58" t="e">
        <f t="shared" si="13"/>
        <v>#REF!</v>
      </c>
      <c r="AE11" s="2" t="str">
        <f t="shared" si="5"/>
        <v>573789</v>
      </c>
      <c r="AF11" s="61">
        <v>225</v>
      </c>
      <c r="AG11" s="62">
        <v>9</v>
      </c>
      <c r="AH11" s="63">
        <v>573794</v>
      </c>
      <c r="AI11" s="64">
        <f t="shared" si="0"/>
        <v>573789</v>
      </c>
      <c r="AJ11" s="65">
        <f t="shared" si="6"/>
        <v>-5</v>
      </c>
      <c r="AK11" s="3"/>
      <c r="AL11" s="47">
        <f t="shared" si="7"/>
        <v>2487</v>
      </c>
      <c r="AM11" s="66">
        <f t="shared" si="7"/>
        <v>2490</v>
      </c>
      <c r="AN11" s="67">
        <f t="shared" si="8"/>
        <v>3</v>
      </c>
      <c r="AO11" s="68">
        <f t="shared" si="1"/>
        <v>1.2048192771084338E-3</v>
      </c>
      <c r="AP11" s="3"/>
    </row>
    <row r="12" spans="1:42" x14ac:dyDescent="0.2">
      <c r="A12" s="51">
        <v>225</v>
      </c>
      <c r="B12" s="52">
        <v>0.375</v>
      </c>
      <c r="C12" s="53">
        <v>2013</v>
      </c>
      <c r="D12" s="53">
        <v>7</v>
      </c>
      <c r="E12" s="53">
        <v>10</v>
      </c>
      <c r="F12" s="54">
        <v>576279</v>
      </c>
      <c r="G12" s="53">
        <v>0</v>
      </c>
      <c r="H12" s="54">
        <v>204303</v>
      </c>
      <c r="I12" s="53">
        <v>0</v>
      </c>
      <c r="J12" s="53">
        <v>2</v>
      </c>
      <c r="K12" s="53">
        <v>0</v>
      </c>
      <c r="L12" s="54">
        <v>309.85019999999997</v>
      </c>
      <c r="M12" s="54">
        <v>30.6</v>
      </c>
      <c r="N12" s="55">
        <v>0</v>
      </c>
      <c r="O12" s="56">
        <v>2625</v>
      </c>
      <c r="P12" s="33">
        <f t="shared" si="2"/>
        <v>2625</v>
      </c>
      <c r="Q12" s="1">
        <v>10</v>
      </c>
      <c r="R12" s="57" t="e">
        <f t="shared" si="3"/>
        <v>#REF!</v>
      </c>
      <c r="S12" s="35" t="e">
        <f>#REF!*1000000</f>
        <v>#REF!</v>
      </c>
      <c r="T12" s="58" t="e">
        <f t="shared" si="9"/>
        <v>#REF!</v>
      </c>
      <c r="V12" s="69">
        <f t="shared" si="4"/>
        <v>2625</v>
      </c>
      <c r="W12" s="70">
        <f t="shared" si="10"/>
        <v>92701.008749999994</v>
      </c>
      <c r="Y12" s="60" t="e">
        <f t="shared" si="11"/>
        <v>#REF!</v>
      </c>
      <c r="Z12" s="35" t="e">
        <f t="shared" si="12"/>
        <v>#REF!</v>
      </c>
      <c r="AA12" s="58" t="e">
        <f t="shared" si="13"/>
        <v>#REF!</v>
      </c>
      <c r="AE12" s="2" t="str">
        <f t="shared" si="5"/>
        <v>576279</v>
      </c>
      <c r="AF12" s="61">
        <v>225</v>
      </c>
      <c r="AG12" s="62">
        <v>10</v>
      </c>
      <c r="AH12" s="63">
        <v>576281</v>
      </c>
      <c r="AI12" s="64">
        <f t="shared" si="0"/>
        <v>576279</v>
      </c>
      <c r="AJ12" s="65">
        <f t="shared" si="6"/>
        <v>-2</v>
      </c>
      <c r="AK12" s="3"/>
      <c r="AL12" s="47">
        <f t="shared" si="7"/>
        <v>2627</v>
      </c>
      <c r="AM12" s="66">
        <f t="shared" si="7"/>
        <v>2625</v>
      </c>
      <c r="AN12" s="67">
        <f t="shared" si="8"/>
        <v>-2</v>
      </c>
      <c r="AO12" s="68">
        <f t="shared" si="1"/>
        <v>-7.6190476190476193E-4</v>
      </c>
      <c r="AP12" s="3"/>
    </row>
    <row r="13" spans="1:42" x14ac:dyDescent="0.2">
      <c r="A13" s="51">
        <v>225</v>
      </c>
      <c r="B13" s="52">
        <v>0.375</v>
      </c>
      <c r="C13" s="53">
        <v>2013</v>
      </c>
      <c r="D13" s="53">
        <v>7</v>
      </c>
      <c r="E13" s="53">
        <v>11</v>
      </c>
      <c r="F13" s="54">
        <v>578904</v>
      </c>
      <c r="G13" s="53">
        <v>0</v>
      </c>
      <c r="H13" s="54">
        <v>204423</v>
      </c>
      <c r="I13" s="53">
        <v>0</v>
      </c>
      <c r="J13" s="53">
        <v>2</v>
      </c>
      <c r="K13" s="53">
        <v>0</v>
      </c>
      <c r="L13" s="54">
        <v>309.28359999999998</v>
      </c>
      <c r="M13" s="54">
        <v>30.2</v>
      </c>
      <c r="N13" s="55">
        <v>0</v>
      </c>
      <c r="O13" s="56">
        <v>2400</v>
      </c>
      <c r="P13" s="33">
        <f t="shared" si="2"/>
        <v>2400</v>
      </c>
      <c r="Q13" s="1">
        <v>11</v>
      </c>
      <c r="R13" s="57" t="e">
        <f t="shared" si="3"/>
        <v>#REF!</v>
      </c>
      <c r="S13" s="35" t="e">
        <f>#REF!*1000000</f>
        <v>#REF!</v>
      </c>
      <c r="T13" s="58" t="e">
        <f t="shared" si="9"/>
        <v>#REF!</v>
      </c>
      <c r="V13" s="69">
        <f t="shared" si="4"/>
        <v>2400</v>
      </c>
      <c r="W13" s="70">
        <f t="shared" si="10"/>
        <v>84755.207999999999</v>
      </c>
      <c r="Y13" s="60" t="e">
        <f t="shared" si="11"/>
        <v>#REF!</v>
      </c>
      <c r="Z13" s="35" t="e">
        <f t="shared" si="12"/>
        <v>#REF!</v>
      </c>
      <c r="AA13" s="58" t="e">
        <f t="shared" si="13"/>
        <v>#REF!</v>
      </c>
      <c r="AE13" s="2" t="str">
        <f t="shared" si="5"/>
        <v>578904</v>
      </c>
      <c r="AF13" s="61">
        <v>225</v>
      </c>
      <c r="AG13" s="62">
        <v>11</v>
      </c>
      <c r="AH13" s="63">
        <v>578908</v>
      </c>
      <c r="AI13" s="64">
        <f t="shared" si="0"/>
        <v>578904</v>
      </c>
      <c r="AJ13" s="65">
        <f t="shared" si="6"/>
        <v>-4</v>
      </c>
      <c r="AK13" s="3"/>
      <c r="AL13" s="47">
        <f t="shared" si="7"/>
        <v>2397</v>
      </c>
      <c r="AM13" s="66">
        <f t="shared" si="7"/>
        <v>2400</v>
      </c>
      <c r="AN13" s="67">
        <f t="shared" si="8"/>
        <v>3</v>
      </c>
      <c r="AO13" s="68">
        <f t="shared" si="1"/>
        <v>1.25E-3</v>
      </c>
      <c r="AP13" s="3"/>
    </row>
    <row r="14" spans="1:42" x14ac:dyDescent="0.2">
      <c r="A14" s="51">
        <v>225</v>
      </c>
      <c r="B14" s="52">
        <v>0.375</v>
      </c>
      <c r="C14" s="53">
        <v>2013</v>
      </c>
      <c r="D14" s="53">
        <v>7</v>
      </c>
      <c r="E14" s="53">
        <v>12</v>
      </c>
      <c r="F14" s="54">
        <v>581304</v>
      </c>
      <c r="G14" s="53">
        <v>0</v>
      </c>
      <c r="H14" s="54">
        <v>204532</v>
      </c>
      <c r="I14" s="53">
        <v>0</v>
      </c>
      <c r="J14" s="53">
        <v>2</v>
      </c>
      <c r="K14" s="53">
        <v>0</v>
      </c>
      <c r="L14" s="54">
        <v>310.39999999999998</v>
      </c>
      <c r="M14" s="54">
        <v>30.4</v>
      </c>
      <c r="N14" s="55">
        <v>0</v>
      </c>
      <c r="O14" s="56">
        <v>2096</v>
      </c>
      <c r="P14" s="33">
        <f t="shared" si="2"/>
        <v>2096</v>
      </c>
      <c r="Q14" s="1">
        <v>12</v>
      </c>
      <c r="R14" s="57" t="e">
        <f t="shared" si="3"/>
        <v>#REF!</v>
      </c>
      <c r="S14" s="35" t="e">
        <f>#REF!*1000000</f>
        <v>#REF!</v>
      </c>
      <c r="T14" s="58" t="e">
        <f t="shared" si="9"/>
        <v>#REF!</v>
      </c>
      <c r="V14" s="69">
        <f t="shared" si="4"/>
        <v>2096</v>
      </c>
      <c r="W14" s="70">
        <f t="shared" si="10"/>
        <v>74019.548320000002</v>
      </c>
      <c r="Y14" s="60" t="e">
        <f t="shared" si="11"/>
        <v>#REF!</v>
      </c>
      <c r="Z14" s="35" t="e">
        <f t="shared" si="12"/>
        <v>#REF!</v>
      </c>
      <c r="AA14" s="58" t="e">
        <f t="shared" si="13"/>
        <v>#REF!</v>
      </c>
      <c r="AE14" s="2" t="str">
        <f t="shared" si="5"/>
        <v>581304</v>
      </c>
      <c r="AF14" s="61">
        <v>225</v>
      </c>
      <c r="AG14" s="62">
        <v>12</v>
      </c>
      <c r="AH14" s="63">
        <v>581305</v>
      </c>
      <c r="AI14" s="64">
        <f t="shared" si="0"/>
        <v>581304</v>
      </c>
      <c r="AJ14" s="65">
        <f t="shared" si="6"/>
        <v>-1</v>
      </c>
      <c r="AK14" s="3"/>
      <c r="AL14" s="47">
        <f t="shared" si="7"/>
        <v>2095</v>
      </c>
      <c r="AM14" s="66">
        <f t="shared" si="7"/>
        <v>2096</v>
      </c>
      <c r="AN14" s="67">
        <f t="shared" si="8"/>
        <v>1</v>
      </c>
      <c r="AO14" s="68">
        <f t="shared" si="1"/>
        <v>4.7709923664122136E-4</v>
      </c>
      <c r="AP14" s="3"/>
    </row>
    <row r="15" spans="1:42" x14ac:dyDescent="0.2">
      <c r="A15" s="51">
        <v>225</v>
      </c>
      <c r="B15" s="52">
        <v>0.375</v>
      </c>
      <c r="C15" s="53">
        <v>2013</v>
      </c>
      <c r="D15" s="53">
        <v>7</v>
      </c>
      <c r="E15" s="53">
        <v>13</v>
      </c>
      <c r="F15" s="54">
        <v>583400</v>
      </c>
      <c r="G15" s="53">
        <v>0</v>
      </c>
      <c r="H15" s="54">
        <v>204628</v>
      </c>
      <c r="I15" s="53">
        <v>0</v>
      </c>
      <c r="J15" s="53">
        <v>2</v>
      </c>
      <c r="K15" s="53">
        <v>0</v>
      </c>
      <c r="L15" s="54">
        <v>311.892</v>
      </c>
      <c r="M15" s="54">
        <v>30.8</v>
      </c>
      <c r="N15" s="55">
        <v>0</v>
      </c>
      <c r="O15" s="56">
        <v>1036</v>
      </c>
      <c r="P15" s="33">
        <f t="shared" si="2"/>
        <v>1036</v>
      </c>
      <c r="Q15" s="1">
        <v>13</v>
      </c>
      <c r="R15" s="57" t="e">
        <f t="shared" si="3"/>
        <v>#REF!</v>
      </c>
      <c r="S15" s="35" t="e">
        <f>#REF!*1000000</f>
        <v>#REF!</v>
      </c>
      <c r="T15" s="58" t="e">
        <f t="shared" si="9"/>
        <v>#REF!</v>
      </c>
      <c r="V15" s="69">
        <f t="shared" si="4"/>
        <v>1036</v>
      </c>
      <c r="W15" s="70">
        <f t="shared" si="10"/>
        <v>36585.998119999997</v>
      </c>
      <c r="Y15" s="60" t="e">
        <f t="shared" si="11"/>
        <v>#REF!</v>
      </c>
      <c r="Z15" s="35" t="e">
        <f t="shared" si="12"/>
        <v>#REF!</v>
      </c>
      <c r="AA15" s="58" t="e">
        <f t="shared" si="13"/>
        <v>#REF!</v>
      </c>
      <c r="AE15" s="2" t="str">
        <f t="shared" si="5"/>
        <v>583400</v>
      </c>
      <c r="AF15" s="61">
        <v>225</v>
      </c>
      <c r="AG15" s="62">
        <v>13</v>
      </c>
      <c r="AH15" s="63">
        <v>583400</v>
      </c>
      <c r="AI15" s="64">
        <f t="shared" si="0"/>
        <v>583400</v>
      </c>
      <c r="AJ15" s="65">
        <f t="shared" si="6"/>
        <v>0</v>
      </c>
      <c r="AK15" s="3"/>
      <c r="AL15" s="47">
        <f t="shared" si="7"/>
        <v>1036</v>
      </c>
      <c r="AM15" s="66">
        <f t="shared" si="7"/>
        <v>1036</v>
      </c>
      <c r="AN15" s="67">
        <f t="shared" si="8"/>
        <v>0</v>
      </c>
      <c r="AO15" s="68">
        <f t="shared" si="1"/>
        <v>0</v>
      </c>
      <c r="AP15" s="3"/>
    </row>
    <row r="16" spans="1:42" x14ac:dyDescent="0.2">
      <c r="A16" s="51">
        <v>225</v>
      </c>
      <c r="B16" s="52">
        <v>0.375</v>
      </c>
      <c r="C16" s="53">
        <v>2013</v>
      </c>
      <c r="D16" s="53">
        <v>7</v>
      </c>
      <c r="E16" s="53">
        <v>14</v>
      </c>
      <c r="F16" s="54">
        <v>584436</v>
      </c>
      <c r="G16" s="53">
        <v>0</v>
      </c>
      <c r="H16" s="54">
        <v>204675</v>
      </c>
      <c r="I16" s="53">
        <v>0</v>
      </c>
      <c r="J16" s="53">
        <v>2</v>
      </c>
      <c r="K16" s="53">
        <v>0</v>
      </c>
      <c r="L16" s="54">
        <v>312.46379999999999</v>
      </c>
      <c r="M16" s="54">
        <v>28.3</v>
      </c>
      <c r="N16" s="55">
        <v>0</v>
      </c>
      <c r="O16" s="56">
        <v>401</v>
      </c>
      <c r="P16" s="33">
        <f t="shared" si="2"/>
        <v>401</v>
      </c>
      <c r="Q16" s="1">
        <v>14</v>
      </c>
      <c r="R16" s="57" t="e">
        <f t="shared" si="3"/>
        <v>#REF!</v>
      </c>
      <c r="S16" s="35" t="e">
        <f>#REF!*1000000</f>
        <v>#REF!</v>
      </c>
      <c r="T16" s="58" t="e">
        <f t="shared" si="9"/>
        <v>#REF!</v>
      </c>
      <c r="V16" s="69">
        <f t="shared" si="4"/>
        <v>401</v>
      </c>
      <c r="W16" s="70">
        <f t="shared" si="10"/>
        <v>14161.18267</v>
      </c>
      <c r="Y16" s="60" t="e">
        <f t="shared" si="11"/>
        <v>#REF!</v>
      </c>
      <c r="Z16" s="35" t="e">
        <f t="shared" si="12"/>
        <v>#REF!</v>
      </c>
      <c r="AA16" s="58" t="e">
        <f t="shared" si="13"/>
        <v>#REF!</v>
      </c>
      <c r="AE16" s="2" t="str">
        <f t="shared" si="5"/>
        <v>584436</v>
      </c>
      <c r="AF16" s="61">
        <v>225</v>
      </c>
      <c r="AG16" s="62">
        <v>14</v>
      </c>
      <c r="AH16" s="63">
        <v>584436</v>
      </c>
      <c r="AI16" s="64">
        <f t="shared" si="0"/>
        <v>584436</v>
      </c>
      <c r="AJ16" s="65">
        <f t="shared" si="6"/>
        <v>0</v>
      </c>
      <c r="AK16" s="3"/>
      <c r="AL16" s="47">
        <f t="shared" si="7"/>
        <v>403</v>
      </c>
      <c r="AM16" s="66">
        <f t="shared" si="7"/>
        <v>401</v>
      </c>
      <c r="AN16" s="67">
        <f t="shared" si="8"/>
        <v>-2</v>
      </c>
      <c r="AO16" s="68">
        <f t="shared" si="1"/>
        <v>-4.9875311720698253E-3</v>
      </c>
      <c r="AP16" s="3"/>
    </row>
    <row r="17" spans="1:42" x14ac:dyDescent="0.2">
      <c r="A17" s="51">
        <v>225</v>
      </c>
      <c r="B17" s="52">
        <v>0.375</v>
      </c>
      <c r="C17" s="53">
        <v>2013</v>
      </c>
      <c r="D17" s="53">
        <v>7</v>
      </c>
      <c r="E17" s="53">
        <v>15</v>
      </c>
      <c r="F17" s="54">
        <v>584837</v>
      </c>
      <c r="G17" s="53">
        <v>0</v>
      </c>
      <c r="H17" s="54">
        <v>204693</v>
      </c>
      <c r="I17" s="53">
        <v>0</v>
      </c>
      <c r="J17" s="53">
        <v>2</v>
      </c>
      <c r="K17" s="53">
        <v>0</v>
      </c>
      <c r="L17" s="54">
        <v>313.29329999999999</v>
      </c>
      <c r="M17" s="54">
        <v>27.8</v>
      </c>
      <c r="N17" s="55">
        <v>0</v>
      </c>
      <c r="O17" s="56">
        <v>2449</v>
      </c>
      <c r="P17" s="33">
        <f t="shared" si="2"/>
        <v>2449</v>
      </c>
      <c r="Q17" s="1">
        <v>15</v>
      </c>
      <c r="R17" s="57" t="e">
        <f t="shared" si="3"/>
        <v>#REF!</v>
      </c>
      <c r="S17" s="35" t="e">
        <f>#REF!*1000000</f>
        <v>#REF!</v>
      </c>
      <c r="T17" s="58" t="e">
        <f t="shared" si="9"/>
        <v>#REF!</v>
      </c>
      <c r="V17" s="69">
        <f t="shared" si="4"/>
        <v>2449</v>
      </c>
      <c r="W17" s="70">
        <f t="shared" si="10"/>
        <v>86485.626829999994</v>
      </c>
      <c r="Y17" s="60" t="e">
        <f t="shared" si="11"/>
        <v>#REF!</v>
      </c>
      <c r="Z17" s="35" t="e">
        <f t="shared" si="12"/>
        <v>#REF!</v>
      </c>
      <c r="AA17" s="58" t="e">
        <f t="shared" si="13"/>
        <v>#REF!</v>
      </c>
      <c r="AE17" s="2" t="str">
        <f t="shared" si="5"/>
        <v>584837</v>
      </c>
      <c r="AF17" s="61">
        <v>225</v>
      </c>
      <c r="AG17" s="62">
        <v>15</v>
      </c>
      <c r="AH17" s="63">
        <v>584839</v>
      </c>
      <c r="AI17" s="64">
        <f t="shared" si="0"/>
        <v>584837</v>
      </c>
      <c r="AJ17" s="65">
        <f t="shared" si="6"/>
        <v>-2</v>
      </c>
      <c r="AK17" s="3"/>
      <c r="AL17" s="47">
        <f t="shared" si="7"/>
        <v>2447</v>
      </c>
      <c r="AM17" s="66">
        <f t="shared" si="7"/>
        <v>2449</v>
      </c>
      <c r="AN17" s="67">
        <f t="shared" si="8"/>
        <v>2</v>
      </c>
      <c r="AO17" s="68">
        <f t="shared" si="1"/>
        <v>8.1665986116782364E-4</v>
      </c>
      <c r="AP17" s="3"/>
    </row>
    <row r="18" spans="1:42" x14ac:dyDescent="0.2">
      <c r="A18" s="51">
        <v>225</v>
      </c>
      <c r="B18" s="52">
        <v>0.375</v>
      </c>
      <c r="C18" s="53">
        <v>2013</v>
      </c>
      <c r="D18" s="53">
        <v>7</v>
      </c>
      <c r="E18" s="53">
        <v>16</v>
      </c>
      <c r="F18" s="54">
        <v>587286</v>
      </c>
      <c r="G18" s="53">
        <v>0</v>
      </c>
      <c r="H18" s="54">
        <v>204802</v>
      </c>
      <c r="I18" s="53">
        <v>0</v>
      </c>
      <c r="J18" s="53">
        <v>2</v>
      </c>
      <c r="K18" s="53">
        <v>0</v>
      </c>
      <c r="L18" s="54">
        <v>313.82549999999998</v>
      </c>
      <c r="M18" s="54">
        <v>27.7</v>
      </c>
      <c r="N18" s="55">
        <v>0</v>
      </c>
      <c r="O18" s="56">
        <v>2533</v>
      </c>
      <c r="P18" s="33">
        <f t="shared" si="2"/>
        <v>2533</v>
      </c>
      <c r="Q18" s="1">
        <v>16</v>
      </c>
      <c r="R18" s="57" t="e">
        <f t="shared" si="3"/>
        <v>#REF!</v>
      </c>
      <c r="S18" s="35" t="e">
        <f>#REF!*1000000</f>
        <v>#REF!</v>
      </c>
      <c r="T18" s="58" t="e">
        <f t="shared" si="9"/>
        <v>#REF!</v>
      </c>
      <c r="V18" s="69">
        <f t="shared" si="4"/>
        <v>2533</v>
      </c>
      <c r="W18" s="70">
        <f t="shared" si="10"/>
        <v>89452.059110000002</v>
      </c>
      <c r="Y18" s="60" t="e">
        <f t="shared" si="11"/>
        <v>#REF!</v>
      </c>
      <c r="Z18" s="35" t="e">
        <f t="shared" si="12"/>
        <v>#REF!</v>
      </c>
      <c r="AA18" s="58" t="e">
        <f t="shared" si="13"/>
        <v>#REF!</v>
      </c>
      <c r="AE18" s="2" t="str">
        <f t="shared" si="5"/>
        <v>587286</v>
      </c>
      <c r="AF18" s="61">
        <v>225</v>
      </c>
      <c r="AG18" s="62">
        <v>16</v>
      </c>
      <c r="AH18" s="63">
        <v>587286</v>
      </c>
      <c r="AI18" s="64">
        <f t="shared" si="0"/>
        <v>587286</v>
      </c>
      <c r="AJ18" s="65">
        <f t="shared" si="6"/>
        <v>0</v>
      </c>
      <c r="AK18" s="3"/>
      <c r="AL18" s="47">
        <f t="shared" si="7"/>
        <v>2536</v>
      </c>
      <c r="AM18" s="66">
        <f t="shared" si="7"/>
        <v>2533</v>
      </c>
      <c r="AN18" s="67">
        <f t="shared" si="8"/>
        <v>-3</v>
      </c>
      <c r="AO18" s="68">
        <f t="shared" si="1"/>
        <v>-1.1843663639952626E-3</v>
      </c>
      <c r="AP18" s="3"/>
    </row>
    <row r="19" spans="1:42" x14ac:dyDescent="0.2">
      <c r="A19" s="51">
        <v>225</v>
      </c>
      <c r="B19" s="52">
        <v>0.375</v>
      </c>
      <c r="C19" s="53">
        <v>2013</v>
      </c>
      <c r="D19" s="53">
        <v>7</v>
      </c>
      <c r="E19" s="53">
        <v>17</v>
      </c>
      <c r="F19" s="54">
        <v>589819</v>
      </c>
      <c r="G19" s="53">
        <v>0</v>
      </c>
      <c r="H19" s="54">
        <v>204917</v>
      </c>
      <c r="I19" s="53">
        <v>0</v>
      </c>
      <c r="J19" s="53">
        <v>2</v>
      </c>
      <c r="K19" s="53">
        <v>0</v>
      </c>
      <c r="L19" s="54">
        <v>311.81920000000002</v>
      </c>
      <c r="M19" s="54">
        <v>30.9</v>
      </c>
      <c r="N19" s="55">
        <v>0</v>
      </c>
      <c r="O19" s="56">
        <v>2259</v>
      </c>
      <c r="P19" s="33">
        <f t="shared" si="2"/>
        <v>2259</v>
      </c>
      <c r="Q19" s="1">
        <v>17</v>
      </c>
      <c r="R19" s="57" t="e">
        <f t="shared" si="3"/>
        <v>#REF!</v>
      </c>
      <c r="S19" s="35" t="e">
        <f>#REF!*1000000</f>
        <v>#REF!</v>
      </c>
      <c r="T19" s="58" t="e">
        <f t="shared" si="9"/>
        <v>#REF!</v>
      </c>
      <c r="V19" s="69">
        <f t="shared" si="4"/>
        <v>2259</v>
      </c>
      <c r="W19" s="70">
        <f t="shared" si="10"/>
        <v>79775.839529999997</v>
      </c>
      <c r="Y19" s="60" t="e">
        <f t="shared" si="11"/>
        <v>#REF!</v>
      </c>
      <c r="Z19" s="35" t="e">
        <f t="shared" si="12"/>
        <v>#REF!</v>
      </c>
      <c r="AA19" s="58" t="e">
        <f t="shared" si="13"/>
        <v>#REF!</v>
      </c>
      <c r="AE19" s="2" t="str">
        <f t="shared" si="5"/>
        <v>589819</v>
      </c>
      <c r="AF19" s="61">
        <v>225</v>
      </c>
      <c r="AG19" s="62">
        <v>17</v>
      </c>
      <c r="AH19" s="63">
        <v>589822</v>
      </c>
      <c r="AI19" s="64">
        <f t="shared" si="0"/>
        <v>589819</v>
      </c>
      <c r="AJ19" s="65">
        <f t="shared" si="6"/>
        <v>-3</v>
      </c>
      <c r="AK19" s="3"/>
      <c r="AL19" s="47">
        <f t="shared" si="7"/>
        <v>2258</v>
      </c>
      <c r="AM19" s="66">
        <f t="shared" si="7"/>
        <v>2259</v>
      </c>
      <c r="AN19" s="67">
        <f t="shared" si="8"/>
        <v>1</v>
      </c>
      <c r="AO19" s="68">
        <f t="shared" si="1"/>
        <v>4.4267374944665782E-4</v>
      </c>
      <c r="AP19" s="3"/>
    </row>
    <row r="20" spans="1:42" x14ac:dyDescent="0.2">
      <c r="A20" s="51">
        <v>225</v>
      </c>
      <c r="B20" s="52">
        <v>0.375</v>
      </c>
      <c r="C20" s="53">
        <v>2013</v>
      </c>
      <c r="D20" s="53">
        <v>7</v>
      </c>
      <c r="E20" s="53">
        <v>18</v>
      </c>
      <c r="F20" s="54">
        <v>592078</v>
      </c>
      <c r="G20" s="53">
        <v>0</v>
      </c>
      <c r="H20" s="54">
        <v>205021</v>
      </c>
      <c r="I20" s="53">
        <v>0</v>
      </c>
      <c r="J20" s="53">
        <v>2</v>
      </c>
      <c r="K20" s="53">
        <v>0</v>
      </c>
      <c r="L20" s="54">
        <v>309.84269999999998</v>
      </c>
      <c r="M20" s="54">
        <v>29.8</v>
      </c>
      <c r="N20" s="55">
        <v>0</v>
      </c>
      <c r="O20" s="56">
        <v>2699</v>
      </c>
      <c r="P20" s="33">
        <f t="shared" si="2"/>
        <v>2699</v>
      </c>
      <c r="Q20" s="1">
        <v>18</v>
      </c>
      <c r="R20" s="57" t="e">
        <f t="shared" si="3"/>
        <v>#REF!</v>
      </c>
      <c r="S20" s="35" t="e">
        <f>#REF!*1000000</f>
        <v>#REF!</v>
      </c>
      <c r="T20" s="58" t="e">
        <f t="shared" si="9"/>
        <v>#REF!</v>
      </c>
      <c r="V20" s="69">
        <f t="shared" si="4"/>
        <v>2699</v>
      </c>
      <c r="W20" s="70">
        <f t="shared" si="10"/>
        <v>95314.294330000004</v>
      </c>
      <c r="Y20" s="60" t="e">
        <f t="shared" si="11"/>
        <v>#REF!</v>
      </c>
      <c r="Z20" s="35" t="e">
        <f t="shared" si="12"/>
        <v>#REF!</v>
      </c>
      <c r="AA20" s="58" t="e">
        <f t="shared" si="13"/>
        <v>#REF!</v>
      </c>
      <c r="AE20" s="2" t="str">
        <f t="shared" si="5"/>
        <v>592078</v>
      </c>
      <c r="AF20" s="61">
        <v>225</v>
      </c>
      <c r="AG20" s="62">
        <v>18</v>
      </c>
      <c r="AH20" s="63">
        <v>592080</v>
      </c>
      <c r="AI20" s="64">
        <f t="shared" si="0"/>
        <v>592078</v>
      </c>
      <c r="AJ20" s="65">
        <f t="shared" si="6"/>
        <v>-2</v>
      </c>
      <c r="AK20" s="3"/>
      <c r="AL20" s="47">
        <f t="shared" si="7"/>
        <v>2697</v>
      </c>
      <c r="AM20" s="66">
        <f t="shared" si="7"/>
        <v>2699</v>
      </c>
      <c r="AN20" s="67">
        <f t="shared" si="8"/>
        <v>2</v>
      </c>
      <c r="AO20" s="68">
        <f t="shared" si="1"/>
        <v>7.4101519081141163E-4</v>
      </c>
      <c r="AP20" s="3"/>
    </row>
    <row r="21" spans="1:42" x14ac:dyDescent="0.2">
      <c r="A21" s="51">
        <v>225</v>
      </c>
      <c r="B21" s="52">
        <v>0.375</v>
      </c>
      <c r="C21" s="53">
        <v>2013</v>
      </c>
      <c r="D21" s="53">
        <v>7</v>
      </c>
      <c r="E21" s="53">
        <v>19</v>
      </c>
      <c r="F21" s="54">
        <v>594777</v>
      </c>
      <c r="G21" s="53">
        <v>0</v>
      </c>
      <c r="H21" s="54">
        <v>205144</v>
      </c>
      <c r="I21" s="53">
        <v>0</v>
      </c>
      <c r="J21" s="53">
        <v>2</v>
      </c>
      <c r="K21" s="53">
        <v>0</v>
      </c>
      <c r="L21" s="54">
        <v>310.22370000000001</v>
      </c>
      <c r="M21" s="54">
        <v>29.8</v>
      </c>
      <c r="N21" s="55">
        <v>0</v>
      </c>
      <c r="O21" s="56">
        <v>2521</v>
      </c>
      <c r="P21" s="33">
        <f t="shared" si="2"/>
        <v>2521</v>
      </c>
      <c r="Q21" s="1">
        <v>19</v>
      </c>
      <c r="R21" s="57" t="e">
        <f t="shared" si="3"/>
        <v>#REF!</v>
      </c>
      <c r="S21" s="35" t="e">
        <f>#REF!*1000000</f>
        <v>#REF!</v>
      </c>
      <c r="T21" s="58" t="e">
        <f t="shared" si="9"/>
        <v>#REF!</v>
      </c>
      <c r="V21" s="69">
        <f t="shared" si="4"/>
        <v>2521</v>
      </c>
      <c r="W21" s="70">
        <f t="shared" si="10"/>
        <v>89028.283070000005</v>
      </c>
      <c r="Y21" s="60" t="e">
        <f t="shared" si="11"/>
        <v>#REF!</v>
      </c>
      <c r="Z21" s="35" t="e">
        <f t="shared" si="12"/>
        <v>#REF!</v>
      </c>
      <c r="AA21" s="58" t="e">
        <f t="shared" si="13"/>
        <v>#REF!</v>
      </c>
      <c r="AE21" s="2" t="str">
        <f t="shared" si="5"/>
        <v>594777</v>
      </c>
      <c r="AF21" s="61">
        <v>225</v>
      </c>
      <c r="AG21" s="62">
        <v>19</v>
      </c>
      <c r="AH21" s="63">
        <v>594777</v>
      </c>
      <c r="AI21" s="64">
        <f t="shared" si="0"/>
        <v>594777</v>
      </c>
      <c r="AJ21" s="65">
        <f t="shared" si="6"/>
        <v>0</v>
      </c>
      <c r="AK21" s="3"/>
      <c r="AL21" s="47">
        <f t="shared" si="7"/>
        <v>2521</v>
      </c>
      <c r="AM21" s="66">
        <f t="shared" si="7"/>
        <v>2521</v>
      </c>
      <c r="AN21" s="67">
        <f t="shared" si="8"/>
        <v>0</v>
      </c>
      <c r="AO21" s="68">
        <f t="shared" si="1"/>
        <v>0</v>
      </c>
      <c r="AP21" s="3"/>
    </row>
    <row r="22" spans="1:42" x14ac:dyDescent="0.2">
      <c r="A22" s="51">
        <v>225</v>
      </c>
      <c r="B22" s="52">
        <v>0.375</v>
      </c>
      <c r="C22" s="53">
        <v>2013</v>
      </c>
      <c r="D22" s="53">
        <v>7</v>
      </c>
      <c r="E22" s="53">
        <v>20</v>
      </c>
      <c r="F22" s="54">
        <v>597298</v>
      </c>
      <c r="G22" s="53">
        <v>0</v>
      </c>
      <c r="H22" s="54">
        <v>205259</v>
      </c>
      <c r="I22" s="53">
        <v>0</v>
      </c>
      <c r="J22" s="53">
        <v>2</v>
      </c>
      <c r="K22" s="53">
        <v>0</v>
      </c>
      <c r="L22" s="54">
        <v>310.06950000000001</v>
      </c>
      <c r="M22" s="54">
        <v>30.5</v>
      </c>
      <c r="N22" s="55">
        <v>0</v>
      </c>
      <c r="O22" s="56">
        <v>1093</v>
      </c>
      <c r="P22" s="33">
        <f t="shared" si="2"/>
        <v>1093</v>
      </c>
      <c r="Q22" s="1">
        <v>20</v>
      </c>
      <c r="R22" s="57" t="e">
        <f t="shared" si="3"/>
        <v>#REF!</v>
      </c>
      <c r="S22" s="35" t="e">
        <f>#REF!*1000000</f>
        <v>#REF!</v>
      </c>
      <c r="T22" s="58" t="e">
        <f t="shared" si="9"/>
        <v>#REF!</v>
      </c>
      <c r="V22" s="69">
        <f t="shared" si="4"/>
        <v>1093</v>
      </c>
      <c r="W22" s="70">
        <f t="shared" si="10"/>
        <v>38598.934309999997</v>
      </c>
      <c r="Y22" s="60" t="e">
        <f t="shared" si="11"/>
        <v>#REF!</v>
      </c>
      <c r="Z22" s="35" t="e">
        <f t="shared" si="12"/>
        <v>#REF!</v>
      </c>
      <c r="AA22" s="58" t="e">
        <f t="shared" si="13"/>
        <v>#REF!</v>
      </c>
      <c r="AE22" s="2" t="str">
        <f t="shared" si="5"/>
        <v>597298</v>
      </c>
      <c r="AF22" s="61">
        <v>225</v>
      </c>
      <c r="AG22" s="62">
        <v>20</v>
      </c>
      <c r="AH22" s="63">
        <v>597298</v>
      </c>
      <c r="AI22" s="64">
        <f t="shared" si="0"/>
        <v>597298</v>
      </c>
      <c r="AJ22" s="65">
        <f t="shared" si="6"/>
        <v>0</v>
      </c>
      <c r="AK22" s="3"/>
      <c r="AL22" s="47">
        <f t="shared" si="7"/>
        <v>1094</v>
      </c>
      <c r="AM22" s="66">
        <f t="shared" si="7"/>
        <v>1093</v>
      </c>
      <c r="AN22" s="67">
        <f t="shared" si="8"/>
        <v>-1</v>
      </c>
      <c r="AO22" s="68">
        <f t="shared" si="1"/>
        <v>-9.1491308325709062E-4</v>
      </c>
      <c r="AP22" s="3"/>
    </row>
    <row r="23" spans="1:42" x14ac:dyDescent="0.2">
      <c r="A23" s="51">
        <v>225</v>
      </c>
      <c r="B23" s="52">
        <v>0.375</v>
      </c>
      <c r="C23" s="53">
        <v>2013</v>
      </c>
      <c r="D23" s="53">
        <v>7</v>
      </c>
      <c r="E23" s="53">
        <v>21</v>
      </c>
      <c r="F23" s="54">
        <v>598391</v>
      </c>
      <c r="G23" s="53">
        <v>0</v>
      </c>
      <c r="H23" s="54">
        <v>205309</v>
      </c>
      <c r="I23" s="53">
        <v>0</v>
      </c>
      <c r="J23" s="53">
        <v>2</v>
      </c>
      <c r="K23" s="53">
        <v>0</v>
      </c>
      <c r="L23" s="54">
        <v>189.13740000000001</v>
      </c>
      <c r="M23" s="54">
        <v>29.1</v>
      </c>
      <c r="N23" s="55">
        <v>0</v>
      </c>
      <c r="O23" s="56">
        <v>398</v>
      </c>
      <c r="P23" s="33">
        <f t="shared" si="2"/>
        <v>398</v>
      </c>
      <c r="Q23" s="1">
        <v>21</v>
      </c>
      <c r="R23" s="57" t="e">
        <f t="shared" si="3"/>
        <v>#REF!</v>
      </c>
      <c r="S23" s="35" t="e">
        <f>#REF!*1000000</f>
        <v>#REF!</v>
      </c>
      <c r="T23" s="58" t="e">
        <f t="shared" si="9"/>
        <v>#REF!</v>
      </c>
      <c r="V23" s="69">
        <f t="shared" si="4"/>
        <v>398</v>
      </c>
      <c r="W23" s="70">
        <f t="shared" si="10"/>
        <v>14055.238659999999</v>
      </c>
      <c r="Y23" s="60" t="e">
        <f t="shared" si="11"/>
        <v>#REF!</v>
      </c>
      <c r="Z23" s="35" t="e">
        <f t="shared" si="12"/>
        <v>#REF!</v>
      </c>
      <c r="AA23" s="58" t="e">
        <f t="shared" si="13"/>
        <v>#REF!</v>
      </c>
      <c r="AE23" s="2" t="str">
        <f t="shared" si="5"/>
        <v>598391</v>
      </c>
      <c r="AF23" s="61">
        <v>225</v>
      </c>
      <c r="AG23" s="62">
        <v>21</v>
      </c>
      <c r="AH23" s="63">
        <v>598392</v>
      </c>
      <c r="AI23" s="64">
        <f t="shared" si="0"/>
        <v>598391</v>
      </c>
      <c r="AJ23" s="65">
        <f t="shared" si="6"/>
        <v>-1</v>
      </c>
      <c r="AK23" s="3"/>
      <c r="AL23" s="47">
        <f t="shared" si="7"/>
        <v>399</v>
      </c>
      <c r="AM23" s="66">
        <f t="shared" si="7"/>
        <v>398</v>
      </c>
      <c r="AN23" s="67">
        <f t="shared" si="8"/>
        <v>-1</v>
      </c>
      <c r="AO23" s="68">
        <f t="shared" si="1"/>
        <v>-2.5125628140703518E-3</v>
      </c>
      <c r="AP23" s="3"/>
    </row>
    <row r="24" spans="1:42" x14ac:dyDescent="0.2">
      <c r="A24" s="51">
        <v>225</v>
      </c>
      <c r="B24" s="52">
        <v>0.375</v>
      </c>
      <c r="C24" s="53">
        <v>2013</v>
      </c>
      <c r="D24" s="53">
        <v>7</v>
      </c>
      <c r="E24" s="53">
        <v>22</v>
      </c>
      <c r="F24" s="54">
        <v>598789</v>
      </c>
      <c r="G24" s="53">
        <v>0</v>
      </c>
      <c r="H24" s="54">
        <v>205327</v>
      </c>
      <c r="I24" s="53">
        <v>0</v>
      </c>
      <c r="J24" s="53">
        <v>2</v>
      </c>
      <c r="K24" s="53">
        <v>0</v>
      </c>
      <c r="L24" s="54">
        <v>265.35199999999998</v>
      </c>
      <c r="M24" s="54">
        <v>31.6</v>
      </c>
      <c r="N24" s="55">
        <v>0</v>
      </c>
      <c r="O24" s="56">
        <v>2237</v>
      </c>
      <c r="P24" s="33">
        <f t="shared" si="2"/>
        <v>2237</v>
      </c>
      <c r="Q24" s="1">
        <v>22</v>
      </c>
      <c r="R24" s="57" t="e">
        <f t="shared" si="3"/>
        <v>#REF!</v>
      </c>
      <c r="S24" s="35" t="e">
        <f>#REF!*1000000</f>
        <v>#REF!</v>
      </c>
      <c r="T24" s="58" t="e">
        <f t="shared" si="9"/>
        <v>#REF!</v>
      </c>
      <c r="V24" s="69">
        <f t="shared" si="4"/>
        <v>2237</v>
      </c>
      <c r="W24" s="70">
        <f t="shared" si="10"/>
        <v>78998.916790000003</v>
      </c>
      <c r="Y24" s="60" t="e">
        <f t="shared" si="11"/>
        <v>#REF!</v>
      </c>
      <c r="Z24" s="35" t="e">
        <f t="shared" si="12"/>
        <v>#REF!</v>
      </c>
      <c r="AA24" s="58" t="e">
        <f t="shared" si="13"/>
        <v>#REF!</v>
      </c>
      <c r="AE24" s="2" t="str">
        <f t="shared" si="5"/>
        <v>598789</v>
      </c>
      <c r="AF24" s="61">
        <v>225</v>
      </c>
      <c r="AG24" s="62">
        <v>22</v>
      </c>
      <c r="AH24" s="63">
        <v>598791</v>
      </c>
      <c r="AI24" s="64">
        <f t="shared" si="0"/>
        <v>598789</v>
      </c>
      <c r="AJ24" s="65">
        <f t="shared" si="6"/>
        <v>-2</v>
      </c>
      <c r="AK24" s="3"/>
      <c r="AL24" s="47">
        <f t="shared" si="7"/>
        <v>2235</v>
      </c>
      <c r="AM24" s="66">
        <f t="shared" si="7"/>
        <v>2237</v>
      </c>
      <c r="AN24" s="67">
        <f t="shared" si="8"/>
        <v>2</v>
      </c>
      <c r="AO24" s="68">
        <f t="shared" si="1"/>
        <v>8.9405453732677696E-4</v>
      </c>
      <c r="AP24" s="3"/>
    </row>
    <row r="25" spans="1:42" x14ac:dyDescent="0.2">
      <c r="A25" s="51">
        <v>225</v>
      </c>
      <c r="B25" s="52">
        <v>0.375</v>
      </c>
      <c r="C25" s="53">
        <v>2013</v>
      </c>
      <c r="D25" s="53">
        <v>7</v>
      </c>
      <c r="E25" s="53">
        <v>23</v>
      </c>
      <c r="F25" s="54">
        <v>601026</v>
      </c>
      <c r="G25" s="53">
        <v>0</v>
      </c>
      <c r="H25" s="54">
        <v>205430</v>
      </c>
      <c r="I25" s="53">
        <v>0</v>
      </c>
      <c r="J25" s="53">
        <v>2</v>
      </c>
      <c r="K25" s="53">
        <v>0</v>
      </c>
      <c r="L25" s="54">
        <v>309.00299999999999</v>
      </c>
      <c r="M25" s="54">
        <v>31.5</v>
      </c>
      <c r="N25" s="55">
        <v>0</v>
      </c>
      <c r="O25" s="56">
        <v>2262</v>
      </c>
      <c r="P25" s="33">
        <f t="shared" si="2"/>
        <v>2262</v>
      </c>
      <c r="Q25" s="1">
        <v>23</v>
      </c>
      <c r="R25" s="57" t="e">
        <f t="shared" si="3"/>
        <v>#REF!</v>
      </c>
      <c r="S25" s="35" t="e">
        <f>#REF!*1000000</f>
        <v>#REF!</v>
      </c>
      <c r="T25" s="58" t="e">
        <f t="shared" si="9"/>
        <v>#REF!</v>
      </c>
      <c r="V25" s="69">
        <f t="shared" si="4"/>
        <v>2262</v>
      </c>
      <c r="W25" s="70">
        <f t="shared" si="10"/>
        <v>79881.783540000004</v>
      </c>
      <c r="Y25" s="60" t="e">
        <f t="shared" si="11"/>
        <v>#REF!</v>
      </c>
      <c r="Z25" s="35" t="e">
        <f t="shared" si="12"/>
        <v>#REF!</v>
      </c>
      <c r="AA25" s="58" t="e">
        <f t="shared" si="13"/>
        <v>#REF!</v>
      </c>
      <c r="AE25" s="2" t="str">
        <f t="shared" si="5"/>
        <v>601026</v>
      </c>
      <c r="AF25" s="61">
        <v>225</v>
      </c>
      <c r="AG25" s="62">
        <v>23</v>
      </c>
      <c r="AH25" s="63">
        <v>601026</v>
      </c>
      <c r="AI25" s="64">
        <f t="shared" si="0"/>
        <v>601026</v>
      </c>
      <c r="AJ25" s="65">
        <f t="shared" si="6"/>
        <v>0</v>
      </c>
      <c r="AK25" s="3"/>
      <c r="AL25" s="47">
        <f t="shared" si="7"/>
        <v>2264</v>
      </c>
      <c r="AM25" s="66">
        <f t="shared" si="7"/>
        <v>2262</v>
      </c>
      <c r="AN25" s="67">
        <f t="shared" si="8"/>
        <v>-2</v>
      </c>
      <c r="AO25" s="68">
        <f t="shared" si="1"/>
        <v>-8.8417329796640137E-4</v>
      </c>
      <c r="AP25" s="3"/>
    </row>
    <row r="26" spans="1:42" x14ac:dyDescent="0.2">
      <c r="A26" s="51">
        <v>225</v>
      </c>
      <c r="B26" s="52">
        <v>0.375</v>
      </c>
      <c r="C26" s="53">
        <v>2013</v>
      </c>
      <c r="D26" s="53">
        <v>7</v>
      </c>
      <c r="E26" s="53">
        <v>24</v>
      </c>
      <c r="F26" s="54">
        <v>603288</v>
      </c>
      <c r="G26" s="53">
        <v>0</v>
      </c>
      <c r="H26" s="54">
        <v>205534</v>
      </c>
      <c r="I26" s="53">
        <v>0</v>
      </c>
      <c r="J26" s="53">
        <v>2</v>
      </c>
      <c r="K26" s="53">
        <v>0</v>
      </c>
      <c r="L26" s="54">
        <v>308.98680000000002</v>
      </c>
      <c r="M26" s="54">
        <v>30.7</v>
      </c>
      <c r="N26" s="55">
        <v>0</v>
      </c>
      <c r="O26" s="56">
        <v>2550</v>
      </c>
      <c r="P26" s="33">
        <f t="shared" si="2"/>
        <v>2550</v>
      </c>
      <c r="Q26" s="1">
        <v>24</v>
      </c>
      <c r="R26" s="57" t="e">
        <f t="shared" si="3"/>
        <v>#REF!</v>
      </c>
      <c r="S26" s="35" t="e">
        <f>#REF!*1000000</f>
        <v>#REF!</v>
      </c>
      <c r="T26" s="58" t="e">
        <f t="shared" si="9"/>
        <v>#REF!</v>
      </c>
      <c r="V26" s="69">
        <f t="shared" si="4"/>
        <v>2550</v>
      </c>
      <c r="W26" s="70">
        <f t="shared" si="10"/>
        <v>90052.408500000005</v>
      </c>
      <c r="Y26" s="60" t="e">
        <f t="shared" si="11"/>
        <v>#REF!</v>
      </c>
      <c r="Z26" s="35" t="e">
        <f t="shared" si="12"/>
        <v>#REF!</v>
      </c>
      <c r="AA26" s="58" t="e">
        <f t="shared" si="13"/>
        <v>#REF!</v>
      </c>
      <c r="AE26" s="2" t="str">
        <f t="shared" si="5"/>
        <v>603288</v>
      </c>
      <c r="AF26" s="61">
        <v>225</v>
      </c>
      <c r="AG26" s="62">
        <v>24</v>
      </c>
      <c r="AH26" s="63">
        <v>603290</v>
      </c>
      <c r="AI26" s="64">
        <f t="shared" si="0"/>
        <v>603288</v>
      </c>
      <c r="AJ26" s="65">
        <f t="shared" si="6"/>
        <v>-2</v>
      </c>
      <c r="AK26" s="3"/>
      <c r="AL26" s="47">
        <f t="shared" si="7"/>
        <v>2550</v>
      </c>
      <c r="AM26" s="66">
        <f t="shared" si="7"/>
        <v>2550</v>
      </c>
      <c r="AN26" s="67">
        <f t="shared" si="8"/>
        <v>0</v>
      </c>
      <c r="AO26" s="68">
        <f t="shared" si="1"/>
        <v>0</v>
      </c>
      <c r="AP26" s="3"/>
    </row>
    <row r="27" spans="1:42" x14ac:dyDescent="0.2">
      <c r="A27" s="51">
        <v>225</v>
      </c>
      <c r="B27" s="52">
        <v>0.375</v>
      </c>
      <c r="C27" s="53">
        <v>2013</v>
      </c>
      <c r="D27" s="53">
        <v>7</v>
      </c>
      <c r="E27" s="53">
        <v>25</v>
      </c>
      <c r="F27" s="54">
        <v>605838</v>
      </c>
      <c r="G27" s="53">
        <v>0</v>
      </c>
      <c r="H27" s="54">
        <v>205652</v>
      </c>
      <c r="I27" s="53">
        <v>0</v>
      </c>
      <c r="J27" s="53">
        <v>2</v>
      </c>
      <c r="K27" s="53">
        <v>0</v>
      </c>
      <c r="L27" s="54">
        <v>309.09969999999998</v>
      </c>
      <c r="M27" s="54">
        <v>31.3</v>
      </c>
      <c r="N27" s="55">
        <v>0</v>
      </c>
      <c r="O27" s="56">
        <v>2403</v>
      </c>
      <c r="P27" s="33">
        <f t="shared" si="2"/>
        <v>2403</v>
      </c>
      <c r="Q27" s="1">
        <v>25</v>
      </c>
      <c r="R27" s="57" t="e">
        <f t="shared" si="3"/>
        <v>#REF!</v>
      </c>
      <c r="S27" s="35" t="e">
        <f>#REF!*1000000</f>
        <v>#REF!</v>
      </c>
      <c r="T27" s="58" t="e">
        <f t="shared" si="9"/>
        <v>#REF!</v>
      </c>
      <c r="V27" s="69">
        <f t="shared" si="4"/>
        <v>2403</v>
      </c>
      <c r="W27" s="70">
        <f t="shared" si="10"/>
        <v>84861.152010000005</v>
      </c>
      <c r="Y27" s="60" t="e">
        <f t="shared" si="11"/>
        <v>#REF!</v>
      </c>
      <c r="Z27" s="35" t="e">
        <f t="shared" si="12"/>
        <v>#REF!</v>
      </c>
      <c r="AA27" s="58" t="e">
        <f t="shared" si="13"/>
        <v>#REF!</v>
      </c>
      <c r="AE27" s="2" t="str">
        <f t="shared" si="5"/>
        <v>605838</v>
      </c>
      <c r="AF27" s="61">
        <v>225</v>
      </c>
      <c r="AG27" s="62">
        <v>25</v>
      </c>
      <c r="AH27" s="63">
        <v>605840</v>
      </c>
      <c r="AI27" s="64">
        <f t="shared" si="0"/>
        <v>605838</v>
      </c>
      <c r="AJ27" s="65">
        <f t="shared" si="6"/>
        <v>-2</v>
      </c>
      <c r="AK27" s="3"/>
      <c r="AL27" s="47">
        <f t="shared" si="7"/>
        <v>2401</v>
      </c>
      <c r="AM27" s="66">
        <f t="shared" si="7"/>
        <v>2403</v>
      </c>
      <c r="AN27" s="67">
        <f t="shared" si="8"/>
        <v>2</v>
      </c>
      <c r="AO27" s="68">
        <f t="shared" si="1"/>
        <v>8.3229296712442784E-4</v>
      </c>
      <c r="AP27" s="3"/>
    </row>
    <row r="28" spans="1:42" x14ac:dyDescent="0.2">
      <c r="A28" s="51">
        <v>225</v>
      </c>
      <c r="B28" s="52">
        <v>0.375</v>
      </c>
      <c r="C28" s="53">
        <v>2013</v>
      </c>
      <c r="D28" s="53">
        <v>7</v>
      </c>
      <c r="E28" s="53">
        <v>26</v>
      </c>
      <c r="F28" s="54">
        <v>608241</v>
      </c>
      <c r="G28" s="53">
        <v>0</v>
      </c>
      <c r="H28" s="54">
        <v>205762</v>
      </c>
      <c r="I28" s="53">
        <v>0</v>
      </c>
      <c r="J28" s="53">
        <v>2</v>
      </c>
      <c r="K28" s="53">
        <v>0</v>
      </c>
      <c r="L28" s="54">
        <v>309.1148</v>
      </c>
      <c r="M28" s="54">
        <v>31.9</v>
      </c>
      <c r="N28" s="55">
        <v>0</v>
      </c>
      <c r="O28" s="56">
        <v>2151</v>
      </c>
      <c r="P28" s="33">
        <f t="shared" si="2"/>
        <v>2151</v>
      </c>
      <c r="Q28" s="1">
        <v>26</v>
      </c>
      <c r="R28" s="57" t="e">
        <f t="shared" si="3"/>
        <v>#REF!</v>
      </c>
      <c r="S28" s="35" t="e">
        <f>#REF!*1000000</f>
        <v>#REF!</v>
      </c>
      <c r="T28" s="58" t="e">
        <f t="shared" si="9"/>
        <v>#REF!</v>
      </c>
      <c r="V28" s="69">
        <f t="shared" si="4"/>
        <v>2151</v>
      </c>
      <c r="W28" s="70">
        <f t="shared" si="10"/>
        <v>75961.855169999995</v>
      </c>
      <c r="Y28" s="60" t="e">
        <f t="shared" si="11"/>
        <v>#REF!</v>
      </c>
      <c r="Z28" s="35" t="e">
        <f t="shared" si="12"/>
        <v>#REF!</v>
      </c>
      <c r="AA28" s="58" t="e">
        <f t="shared" si="13"/>
        <v>#REF!</v>
      </c>
      <c r="AE28" s="2" t="str">
        <f t="shared" si="5"/>
        <v>608241</v>
      </c>
      <c r="AF28" s="61">
        <v>225</v>
      </c>
      <c r="AG28" s="62">
        <v>26</v>
      </c>
      <c r="AH28" s="63">
        <v>608241</v>
      </c>
      <c r="AI28" s="64">
        <f t="shared" si="0"/>
        <v>608241</v>
      </c>
      <c r="AJ28" s="65">
        <f t="shared" si="6"/>
        <v>0</v>
      </c>
      <c r="AK28" s="3"/>
      <c r="AL28" s="47">
        <f t="shared" si="7"/>
        <v>2153</v>
      </c>
      <c r="AM28" s="66">
        <f t="shared" si="7"/>
        <v>2151</v>
      </c>
      <c r="AN28" s="67">
        <f t="shared" si="8"/>
        <v>-2</v>
      </c>
      <c r="AO28" s="68">
        <f t="shared" si="1"/>
        <v>-9.2980009298000927E-4</v>
      </c>
      <c r="AP28" s="3"/>
    </row>
    <row r="29" spans="1:42" x14ac:dyDescent="0.2">
      <c r="A29" s="51">
        <v>225</v>
      </c>
      <c r="B29" s="52">
        <v>0.375</v>
      </c>
      <c r="C29" s="53">
        <v>2013</v>
      </c>
      <c r="D29" s="53">
        <v>7</v>
      </c>
      <c r="E29" s="53">
        <v>27</v>
      </c>
      <c r="F29" s="54">
        <v>610392</v>
      </c>
      <c r="G29" s="53">
        <v>0</v>
      </c>
      <c r="H29" s="54">
        <v>205861</v>
      </c>
      <c r="I29" s="53">
        <v>0</v>
      </c>
      <c r="J29" s="53">
        <v>2</v>
      </c>
      <c r="K29" s="53">
        <v>0</v>
      </c>
      <c r="L29" s="54">
        <v>309.76260000000002</v>
      </c>
      <c r="M29" s="54">
        <v>31.8</v>
      </c>
      <c r="N29" s="55">
        <v>0</v>
      </c>
      <c r="O29" s="56">
        <v>1171</v>
      </c>
      <c r="P29" s="33">
        <f t="shared" si="2"/>
        <v>1171</v>
      </c>
      <c r="Q29" s="1">
        <v>27</v>
      </c>
      <c r="R29" s="57" t="e">
        <f t="shared" si="3"/>
        <v>#REF!</v>
      </c>
      <c r="S29" s="35" t="e">
        <f>#REF!*1000000</f>
        <v>#REF!</v>
      </c>
      <c r="T29" s="58" t="e">
        <f t="shared" si="9"/>
        <v>#REF!</v>
      </c>
      <c r="V29" s="69">
        <f t="shared" si="4"/>
        <v>1171</v>
      </c>
      <c r="W29" s="70">
        <f t="shared" si="10"/>
        <v>41353.478569999999</v>
      </c>
      <c r="Y29" s="60" t="e">
        <f t="shared" si="11"/>
        <v>#REF!</v>
      </c>
      <c r="Z29" s="35" t="e">
        <f t="shared" si="12"/>
        <v>#REF!</v>
      </c>
      <c r="AA29" s="58" t="e">
        <f t="shared" si="13"/>
        <v>#REF!</v>
      </c>
      <c r="AE29" s="2" t="str">
        <f t="shared" si="5"/>
        <v>610392</v>
      </c>
      <c r="AF29" s="61">
        <v>225</v>
      </c>
      <c r="AG29" s="62">
        <v>27</v>
      </c>
      <c r="AH29" s="63">
        <v>610394</v>
      </c>
      <c r="AI29" s="64">
        <f t="shared" si="0"/>
        <v>610392</v>
      </c>
      <c r="AJ29" s="65">
        <f t="shared" si="6"/>
        <v>-2</v>
      </c>
      <c r="AK29" s="3"/>
      <c r="AL29" s="47">
        <f t="shared" si="7"/>
        <v>1169</v>
      </c>
      <c r="AM29" s="66">
        <f t="shared" si="7"/>
        <v>1171</v>
      </c>
      <c r="AN29" s="67">
        <f t="shared" si="8"/>
        <v>2</v>
      </c>
      <c r="AO29" s="68">
        <f t="shared" si="1"/>
        <v>1.7079419299743809E-3</v>
      </c>
      <c r="AP29" s="3"/>
    </row>
    <row r="30" spans="1:42" x14ac:dyDescent="0.2">
      <c r="A30" s="51">
        <v>225</v>
      </c>
      <c r="B30" s="52">
        <v>0.375</v>
      </c>
      <c r="C30" s="53">
        <v>2013</v>
      </c>
      <c r="D30" s="53">
        <v>7</v>
      </c>
      <c r="E30" s="53">
        <v>28</v>
      </c>
      <c r="F30" s="54">
        <v>611563</v>
      </c>
      <c r="G30" s="53">
        <v>0</v>
      </c>
      <c r="H30" s="54">
        <v>205916</v>
      </c>
      <c r="I30" s="53">
        <v>0</v>
      </c>
      <c r="J30" s="53">
        <v>2</v>
      </c>
      <c r="K30" s="53">
        <v>0</v>
      </c>
      <c r="L30" s="54">
        <v>310.5813</v>
      </c>
      <c r="M30" s="54">
        <v>31.5</v>
      </c>
      <c r="N30" s="55">
        <v>0</v>
      </c>
      <c r="O30" s="56">
        <v>299</v>
      </c>
      <c r="P30" s="33">
        <f t="shared" si="2"/>
        <v>299</v>
      </c>
      <c r="Q30" s="1">
        <v>28</v>
      </c>
      <c r="R30" s="57" t="e">
        <f t="shared" si="3"/>
        <v>#REF!</v>
      </c>
      <c r="S30" s="35" t="e">
        <f>#REF!*1000000</f>
        <v>#REF!</v>
      </c>
      <c r="T30" s="58" t="e">
        <f t="shared" si="9"/>
        <v>#REF!</v>
      </c>
      <c r="V30" s="69">
        <f t="shared" si="4"/>
        <v>299</v>
      </c>
      <c r="W30" s="70">
        <f t="shared" si="10"/>
        <v>10559.08633</v>
      </c>
      <c r="Y30" s="60" t="e">
        <f t="shared" si="11"/>
        <v>#REF!</v>
      </c>
      <c r="Z30" s="35" t="e">
        <f t="shared" si="12"/>
        <v>#REF!</v>
      </c>
      <c r="AA30" s="58" t="e">
        <f t="shared" si="13"/>
        <v>#REF!</v>
      </c>
      <c r="AE30" s="2" t="str">
        <f t="shared" si="5"/>
        <v>611563</v>
      </c>
      <c r="AF30" s="61">
        <v>225</v>
      </c>
      <c r="AG30" s="62">
        <v>28</v>
      </c>
      <c r="AH30" s="63">
        <v>611563</v>
      </c>
      <c r="AI30" s="64">
        <f t="shared" si="0"/>
        <v>611563</v>
      </c>
      <c r="AJ30" s="65">
        <f t="shared" si="6"/>
        <v>0</v>
      </c>
      <c r="AK30" s="3"/>
      <c r="AL30" s="47">
        <f t="shared" si="7"/>
        <v>302</v>
      </c>
      <c r="AM30" s="66">
        <f t="shared" si="7"/>
        <v>299</v>
      </c>
      <c r="AN30" s="67">
        <f t="shared" si="8"/>
        <v>-3</v>
      </c>
      <c r="AO30" s="68">
        <f t="shared" si="1"/>
        <v>-1.0033444816053512E-2</v>
      </c>
      <c r="AP30" s="3"/>
    </row>
    <row r="31" spans="1:42" x14ac:dyDescent="0.2">
      <c r="A31" s="51">
        <v>225</v>
      </c>
      <c r="B31" s="52">
        <v>0.375</v>
      </c>
      <c r="C31" s="53">
        <v>2013</v>
      </c>
      <c r="D31" s="53">
        <v>7</v>
      </c>
      <c r="E31" s="53">
        <v>29</v>
      </c>
      <c r="F31" s="54">
        <v>611862</v>
      </c>
      <c r="G31" s="53">
        <v>0</v>
      </c>
      <c r="H31" s="54">
        <v>205929</v>
      </c>
      <c r="I31" s="53">
        <v>0</v>
      </c>
      <c r="J31" s="53">
        <v>2</v>
      </c>
      <c r="K31" s="53">
        <v>0</v>
      </c>
      <c r="L31" s="54">
        <v>311.11869999999999</v>
      </c>
      <c r="M31" s="54">
        <v>32.700000000000003</v>
      </c>
      <c r="N31" s="55">
        <v>0</v>
      </c>
      <c r="O31" s="56">
        <v>2404</v>
      </c>
      <c r="P31" s="33">
        <f t="shared" si="2"/>
        <v>2404</v>
      </c>
      <c r="Q31" s="1">
        <v>29</v>
      </c>
      <c r="R31" s="57" t="e">
        <f t="shared" si="3"/>
        <v>#REF!</v>
      </c>
      <c r="S31" s="35" t="e">
        <f>#REF!*1000000</f>
        <v>#REF!</v>
      </c>
      <c r="T31" s="58" t="e">
        <f t="shared" si="9"/>
        <v>#REF!</v>
      </c>
      <c r="V31" s="69">
        <f t="shared" si="4"/>
        <v>2404</v>
      </c>
      <c r="W31" s="70">
        <f t="shared" si="10"/>
        <v>84896.466679999998</v>
      </c>
      <c r="Y31" s="60" t="e">
        <f t="shared" si="11"/>
        <v>#REF!</v>
      </c>
      <c r="Z31" s="35" t="e">
        <f t="shared" si="12"/>
        <v>#REF!</v>
      </c>
      <c r="AA31" s="58" t="e">
        <f t="shared" si="13"/>
        <v>#REF!</v>
      </c>
      <c r="AE31" s="2" t="str">
        <f t="shared" si="5"/>
        <v>611862</v>
      </c>
      <c r="AF31" s="61">
        <v>225</v>
      </c>
      <c r="AG31" s="62">
        <v>29</v>
      </c>
      <c r="AH31" s="63">
        <v>611865</v>
      </c>
      <c r="AI31" s="64">
        <f t="shared" si="0"/>
        <v>611862</v>
      </c>
      <c r="AJ31" s="65">
        <f t="shared" si="6"/>
        <v>-3</v>
      </c>
      <c r="AK31" s="3"/>
      <c r="AL31" s="47">
        <f t="shared" si="7"/>
        <v>2403</v>
      </c>
      <c r="AM31" s="66">
        <f t="shared" si="7"/>
        <v>2404</v>
      </c>
      <c r="AN31" s="67">
        <f t="shared" si="8"/>
        <v>1</v>
      </c>
      <c r="AO31" s="68">
        <f t="shared" si="1"/>
        <v>4.1597337770382697E-4</v>
      </c>
      <c r="AP31" s="3"/>
    </row>
    <row r="32" spans="1:42" x14ac:dyDescent="0.2">
      <c r="A32" s="51">
        <v>225</v>
      </c>
      <c r="B32" s="52">
        <v>0.375</v>
      </c>
      <c r="C32" s="53">
        <v>2013</v>
      </c>
      <c r="D32" s="53">
        <v>7</v>
      </c>
      <c r="E32" s="53">
        <v>30</v>
      </c>
      <c r="F32" s="54">
        <v>614266</v>
      </c>
      <c r="G32" s="53">
        <v>0</v>
      </c>
      <c r="H32" s="54">
        <v>206039</v>
      </c>
      <c r="I32" s="53">
        <v>0</v>
      </c>
      <c r="J32" s="53">
        <v>2</v>
      </c>
      <c r="K32" s="53">
        <v>0</v>
      </c>
      <c r="L32" s="54">
        <v>312.32240000000002</v>
      </c>
      <c r="M32" s="54">
        <v>31.5</v>
      </c>
      <c r="N32" s="55">
        <v>0</v>
      </c>
      <c r="O32" s="56">
        <v>2512</v>
      </c>
      <c r="P32" s="33">
        <f t="shared" si="2"/>
        <v>2512</v>
      </c>
      <c r="Q32" s="1">
        <v>30</v>
      </c>
      <c r="R32" s="57" t="e">
        <f t="shared" si="3"/>
        <v>#REF!</v>
      </c>
      <c r="S32" s="35" t="e">
        <f>#REF!*1000000</f>
        <v>#REF!</v>
      </c>
      <c r="T32" s="58" t="e">
        <f t="shared" si="9"/>
        <v>#REF!</v>
      </c>
      <c r="V32" s="69">
        <f t="shared" si="4"/>
        <v>2512</v>
      </c>
      <c r="W32" s="70">
        <f t="shared" si="10"/>
        <v>88710.45104</v>
      </c>
      <c r="Y32" s="60" t="e">
        <f t="shared" si="11"/>
        <v>#REF!</v>
      </c>
      <c r="Z32" s="35" t="e">
        <f t="shared" si="12"/>
        <v>#REF!</v>
      </c>
      <c r="AA32" s="58" t="e">
        <f t="shared" si="13"/>
        <v>#REF!</v>
      </c>
      <c r="AE32" s="2" t="str">
        <f t="shared" si="5"/>
        <v>614266</v>
      </c>
      <c r="AF32" s="61">
        <v>225</v>
      </c>
      <c r="AG32" s="62">
        <v>30</v>
      </c>
      <c r="AH32" s="63">
        <v>614268</v>
      </c>
      <c r="AI32" s="64">
        <f t="shared" si="0"/>
        <v>614266</v>
      </c>
      <c r="AJ32" s="65">
        <f t="shared" si="6"/>
        <v>-2</v>
      </c>
      <c r="AK32" s="3"/>
      <c r="AL32" s="47">
        <f t="shared" si="7"/>
        <v>-614268</v>
      </c>
      <c r="AM32" s="66">
        <f t="shared" si="7"/>
        <v>2512</v>
      </c>
      <c r="AN32" s="67">
        <f t="shared" si="8"/>
        <v>616780</v>
      </c>
      <c r="AO32" s="68">
        <f t="shared" si="1"/>
        <v>245.53343949044586</v>
      </c>
      <c r="AP32" s="3"/>
    </row>
    <row r="33" spans="1:42" ht="13.5" thickBot="1" x14ac:dyDescent="0.25">
      <c r="A33" s="51">
        <v>225</v>
      </c>
      <c r="B33" s="52">
        <v>0.375</v>
      </c>
      <c r="C33" s="53">
        <v>2013</v>
      </c>
      <c r="D33" s="53">
        <v>7</v>
      </c>
      <c r="E33" s="53">
        <v>31</v>
      </c>
      <c r="F33" s="54">
        <v>616778</v>
      </c>
      <c r="G33" s="53">
        <v>0</v>
      </c>
      <c r="H33" s="54">
        <v>206154</v>
      </c>
      <c r="I33" s="53">
        <v>0</v>
      </c>
      <c r="J33" s="53">
        <v>2</v>
      </c>
      <c r="K33" s="53">
        <v>0</v>
      </c>
      <c r="L33" s="54">
        <v>312.24</v>
      </c>
      <c r="M33" s="54">
        <v>32</v>
      </c>
      <c r="N33" s="55">
        <v>0</v>
      </c>
      <c r="O33" s="56">
        <v>2650</v>
      </c>
      <c r="P33" s="33">
        <f t="shared" si="2"/>
        <v>2650</v>
      </c>
      <c r="Q33" s="1">
        <v>31</v>
      </c>
      <c r="R33" s="71" t="e">
        <f t="shared" si="3"/>
        <v>#REF!</v>
      </c>
      <c r="S33" s="72" t="e">
        <f>#REF!*1000000</f>
        <v>#REF!</v>
      </c>
      <c r="T33" s="73" t="e">
        <f t="shared" si="9"/>
        <v>#REF!</v>
      </c>
      <c r="V33" s="74">
        <f t="shared" si="4"/>
        <v>2650</v>
      </c>
      <c r="W33" s="75">
        <f t="shared" si="10"/>
        <v>93583.875499999995</v>
      </c>
      <c r="Y33" s="60" t="e">
        <f t="shared" si="11"/>
        <v>#REF!</v>
      </c>
      <c r="Z33" s="35" t="e">
        <f t="shared" si="12"/>
        <v>#REF!</v>
      </c>
      <c r="AA33" s="58" t="e">
        <f t="shared" si="13"/>
        <v>#REF!</v>
      </c>
      <c r="AE33" s="2" t="str">
        <f t="shared" si="5"/>
        <v>616778</v>
      </c>
      <c r="AF33" s="61"/>
      <c r="AG33" s="62"/>
      <c r="AH33" s="63"/>
      <c r="AI33" s="64">
        <f t="shared" si="0"/>
        <v>616778</v>
      </c>
      <c r="AJ33" s="65">
        <f t="shared" si="6"/>
        <v>616778</v>
      </c>
      <c r="AK33" s="3"/>
      <c r="AL33" s="47">
        <f t="shared" si="7"/>
        <v>0</v>
      </c>
      <c r="AM33" s="76">
        <f t="shared" si="7"/>
        <v>2650</v>
      </c>
      <c r="AN33" s="67">
        <f t="shared" si="8"/>
        <v>2650</v>
      </c>
      <c r="AO33" s="68">
        <f t="shared" si="1"/>
        <v>1</v>
      </c>
      <c r="AP33" s="3"/>
    </row>
    <row r="34" spans="1:42" ht="13.5" thickBot="1" x14ac:dyDescent="0.25">
      <c r="A34" s="77">
        <v>225</v>
      </c>
      <c r="B34" s="78">
        <v>0.375</v>
      </c>
      <c r="C34" s="79">
        <v>2013</v>
      </c>
      <c r="D34" s="79">
        <v>8</v>
      </c>
      <c r="E34" s="79">
        <v>1</v>
      </c>
      <c r="F34" s="80">
        <v>619428</v>
      </c>
      <c r="G34" s="79">
        <v>0</v>
      </c>
      <c r="H34" s="80">
        <v>206275</v>
      </c>
      <c r="I34" s="79">
        <v>0</v>
      </c>
      <c r="J34" s="79">
        <v>2</v>
      </c>
      <c r="K34" s="79">
        <v>0</v>
      </c>
      <c r="L34" s="80">
        <v>312.08229999999998</v>
      </c>
      <c r="M34" s="80">
        <v>31.7</v>
      </c>
      <c r="N34" s="81">
        <v>0</v>
      </c>
      <c r="O34" s="82">
        <v>0</v>
      </c>
      <c r="R34" s="83"/>
      <c r="S34" s="84"/>
      <c r="T34" s="85"/>
      <c r="V34" s="86"/>
      <c r="W34" s="87"/>
      <c r="Y34" s="88"/>
      <c r="Z34" s="89"/>
      <c r="AA34" s="90"/>
      <c r="AE34" s="2" t="str">
        <f t="shared" si="5"/>
        <v>619428</v>
      </c>
      <c r="AF34" s="91"/>
      <c r="AG34" s="92"/>
      <c r="AH34" s="93"/>
      <c r="AI34" s="94">
        <f t="shared" si="0"/>
        <v>619428</v>
      </c>
      <c r="AJ34" s="95">
        <f t="shared" si="6"/>
        <v>619428</v>
      </c>
      <c r="AK34" s="3"/>
      <c r="AL34" s="96"/>
      <c r="AM34" s="97"/>
      <c r="AN34" s="98"/>
      <c r="AO34" s="98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99" t="s">
        <v>34</v>
      </c>
      <c r="E36" s="100">
        <f>COUNT(E3:E34)</f>
        <v>32</v>
      </c>
      <c r="K36" s="99" t="s">
        <v>35</v>
      </c>
      <c r="L36" s="101">
        <f>MAX(L3:L34)</f>
        <v>313.82549999999998</v>
      </c>
      <c r="M36" s="101">
        <f>MAX(M3:M34)</f>
        <v>32.700000000000003</v>
      </c>
      <c r="N36" s="99" t="s">
        <v>36</v>
      </c>
      <c r="O36" s="101">
        <f>SUM(O3:O33)</f>
        <v>63101</v>
      </c>
      <c r="Q36" s="99" t="s">
        <v>37</v>
      </c>
      <c r="R36" s="102" t="e">
        <f>AVERAGE(R3:R33)</f>
        <v>#REF!</v>
      </c>
      <c r="S36" s="102" t="e">
        <f>AVERAGE(S3:S33)</f>
        <v>#REF!</v>
      </c>
      <c r="T36" s="103" t="e">
        <f>AVERAGE(T3:T33)</f>
        <v>#REF!</v>
      </c>
      <c r="V36" s="104">
        <f>SUM(V3:V33)</f>
        <v>63101</v>
      </c>
      <c r="W36" s="105">
        <f>SUM(W3:W33)</f>
        <v>2228390.9916700004</v>
      </c>
      <c r="Y36" s="106" t="e">
        <f>SUM(Y3:Y33)</f>
        <v>#REF!</v>
      </c>
      <c r="Z36" s="107" t="e">
        <f>SUM(Z3:Z33)</f>
        <v>#REF!</v>
      </c>
      <c r="AA36" s="108" t="e">
        <f>SUM(AA3:AA33)</f>
        <v>#REF!</v>
      </c>
      <c r="AE36" s="2"/>
      <c r="AF36" s="109" t="s">
        <v>38</v>
      </c>
      <c r="AG36" s="110">
        <f>COUNT(AG3:AG34)</f>
        <v>30</v>
      </c>
      <c r="AH36" s="3"/>
      <c r="AI36" s="3"/>
      <c r="AJ36" s="111">
        <f>SUM(AJ3:AJ33)</f>
        <v>616728</v>
      </c>
      <c r="AK36" s="112" t="s">
        <v>39</v>
      </c>
      <c r="AL36" s="113"/>
      <c r="AM36" s="113"/>
      <c r="AN36" s="111">
        <f>SUM(AN3:AN33)</f>
        <v>619431</v>
      </c>
      <c r="AO36" s="114" t="s">
        <v>39</v>
      </c>
      <c r="AP36" s="3"/>
    </row>
    <row r="37" spans="1:42" ht="13.5" thickBot="1" x14ac:dyDescent="0.25">
      <c r="K37" s="99" t="s">
        <v>37</v>
      </c>
      <c r="L37" s="115">
        <f>AVERAGE(L3:L34)</f>
        <v>305.51923124999996</v>
      </c>
      <c r="M37" s="115">
        <f>AVERAGE(M3:M34)</f>
        <v>30.671875</v>
      </c>
      <c r="N37" s="99" t="s">
        <v>40</v>
      </c>
      <c r="O37" s="116">
        <f>O36*35.31467</f>
        <v>2228390.9916699999</v>
      </c>
      <c r="R37" s="117" t="s">
        <v>41</v>
      </c>
      <c r="S37" s="117" t="s">
        <v>42</v>
      </c>
      <c r="T37" s="117" t="s">
        <v>43</v>
      </c>
      <c r="V37" s="118" t="s">
        <v>39</v>
      </c>
      <c r="W37" s="118" t="s">
        <v>39</v>
      </c>
      <c r="Y37" s="118" t="s">
        <v>39</v>
      </c>
      <c r="Z37" s="118" t="s">
        <v>39</v>
      </c>
      <c r="AA37" s="118" t="s">
        <v>39</v>
      </c>
      <c r="AE37" s="2"/>
      <c r="AF37" s="109" t="s">
        <v>44</v>
      </c>
      <c r="AG37" s="119">
        <f>COUNT(E3:E34)-COUNT(AG3:AG34)</f>
        <v>2</v>
      </c>
      <c r="AH37" s="3"/>
      <c r="AI37" s="3"/>
      <c r="AJ37" s="3"/>
      <c r="AK37" s="3"/>
      <c r="AL37" s="3"/>
      <c r="AM37" s="3"/>
      <c r="AN37" s="120">
        <f>IFERROR(AN36/SUM(AM3:AM33),"")</f>
        <v>9.8165005308949151</v>
      </c>
      <c r="AO37" s="114" t="s">
        <v>45</v>
      </c>
      <c r="AP37" s="3"/>
    </row>
    <row r="38" spans="1:42" ht="13.5" thickBot="1" x14ac:dyDescent="0.25">
      <c r="K38" s="99" t="s">
        <v>46</v>
      </c>
      <c r="L38" s="116">
        <f>MIN(L3:L34)</f>
        <v>189.13740000000001</v>
      </c>
      <c r="M38" s="116">
        <f>MIN(M3:M34)</f>
        <v>27.7</v>
      </c>
      <c r="V38" s="121" t="s">
        <v>36</v>
      </c>
      <c r="W38" s="121" t="s">
        <v>47</v>
      </c>
      <c r="Y38" s="121" t="s">
        <v>48</v>
      </c>
      <c r="Z38" s="121" t="s">
        <v>49</v>
      </c>
      <c r="AA38" s="121" t="s">
        <v>50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122" t="s">
        <v>51</v>
      </c>
      <c r="M39" s="121" t="s">
        <v>52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109" t="s">
        <v>53</v>
      </c>
      <c r="AG40" s="110">
        <v>1</v>
      </c>
      <c r="AH40" s="3" t="s">
        <v>36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109" t="s">
        <v>54</v>
      </c>
      <c r="AG41" s="123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124" t="s">
        <v>55</v>
      </c>
      <c r="L43" s="125">
        <v>0.1</v>
      </c>
      <c r="M43" s="124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126" t="s">
        <v>56</v>
      </c>
      <c r="L44" s="127">
        <f>L37*(1+$L$43)</f>
        <v>336.07115437499999</v>
      </c>
      <c r="M44" s="127">
        <f>M37*(1+$L$43)</f>
        <v>33.739062500000003</v>
      </c>
    </row>
    <row r="45" spans="1:42" x14ac:dyDescent="0.2">
      <c r="K45" s="126" t="s">
        <v>57</v>
      </c>
      <c r="L45" s="127">
        <f>L37*(1-$L$43)</f>
        <v>274.96730812499999</v>
      </c>
      <c r="M45" s="127">
        <f>M37*(1-$L$43)</f>
        <v>27.604687500000001</v>
      </c>
    </row>
    <row r="47" spans="1:42" x14ac:dyDescent="0.2">
      <c r="A47" s="99" t="s">
        <v>58</v>
      </c>
      <c r="B47" s="129" t="s">
        <v>59</v>
      </c>
    </row>
    <row r="48" spans="1:42" x14ac:dyDescent="0.2">
      <c r="A48" s="99" t="s">
        <v>60</v>
      </c>
      <c r="B48" s="130">
        <v>40583</v>
      </c>
    </row>
  </sheetData>
  <conditionalFormatting sqref="L3:L34">
    <cfRule type="cellIs" dxfId="199" priority="47" stopIfTrue="1" operator="lessThan">
      <formula>$L$45</formula>
    </cfRule>
    <cfRule type="cellIs" dxfId="198" priority="48" stopIfTrue="1" operator="greaterThan">
      <formula>$L$44</formula>
    </cfRule>
  </conditionalFormatting>
  <conditionalFormatting sqref="M3:M34">
    <cfRule type="cellIs" dxfId="197" priority="45" stopIfTrue="1" operator="lessThan">
      <formula>$M$45</formula>
    </cfRule>
    <cfRule type="cellIs" dxfId="196" priority="46" stopIfTrue="1" operator="greaterThan">
      <formula>$M$44</formula>
    </cfRule>
  </conditionalFormatting>
  <conditionalFormatting sqref="O3:O34">
    <cfRule type="cellIs" dxfId="195" priority="44" stopIfTrue="1" operator="lessThan">
      <formula>0</formula>
    </cfRule>
  </conditionalFormatting>
  <conditionalFormatting sqref="O3:O33">
    <cfRule type="cellIs" dxfId="194" priority="43" stopIfTrue="1" operator="lessThan">
      <formula>0</formula>
    </cfRule>
  </conditionalFormatting>
  <conditionalFormatting sqref="O3">
    <cfRule type="cellIs" dxfId="193" priority="42" stopIfTrue="1" operator="notEqual">
      <formula>$P$3</formula>
    </cfRule>
  </conditionalFormatting>
  <conditionalFormatting sqref="O4">
    <cfRule type="cellIs" dxfId="192" priority="41" stopIfTrue="1" operator="notEqual">
      <formula>P$4</formula>
    </cfRule>
  </conditionalFormatting>
  <conditionalFormatting sqref="O5">
    <cfRule type="cellIs" dxfId="191" priority="40" stopIfTrue="1" operator="notEqual">
      <formula>$P$5</formula>
    </cfRule>
  </conditionalFormatting>
  <conditionalFormatting sqref="O6">
    <cfRule type="cellIs" dxfId="190" priority="39" stopIfTrue="1" operator="notEqual">
      <formula>$P$6</formula>
    </cfRule>
  </conditionalFormatting>
  <conditionalFormatting sqref="O7">
    <cfRule type="cellIs" dxfId="189" priority="38" stopIfTrue="1" operator="notEqual">
      <formula>$P$7</formula>
    </cfRule>
  </conditionalFormatting>
  <conditionalFormatting sqref="O8">
    <cfRule type="cellIs" dxfId="188" priority="37" stopIfTrue="1" operator="notEqual">
      <formula>$P$8</formula>
    </cfRule>
  </conditionalFormatting>
  <conditionalFormatting sqref="O9">
    <cfRule type="cellIs" dxfId="187" priority="36" stopIfTrue="1" operator="notEqual">
      <formula>$P$9</formula>
    </cfRule>
  </conditionalFormatting>
  <conditionalFormatting sqref="O10">
    <cfRule type="cellIs" dxfId="186" priority="34" stopIfTrue="1" operator="notEqual">
      <formula>$P$10</formula>
    </cfRule>
    <cfRule type="cellIs" dxfId="185" priority="35" stopIfTrue="1" operator="greaterThan">
      <formula>$P$10</formula>
    </cfRule>
  </conditionalFormatting>
  <conditionalFormatting sqref="O11">
    <cfRule type="cellIs" dxfId="184" priority="32" stopIfTrue="1" operator="notEqual">
      <formula>$P$11</formula>
    </cfRule>
    <cfRule type="cellIs" dxfId="183" priority="33" stopIfTrue="1" operator="greaterThan">
      <formula>$P$11</formula>
    </cfRule>
  </conditionalFormatting>
  <conditionalFormatting sqref="O12">
    <cfRule type="cellIs" dxfId="182" priority="31" stopIfTrue="1" operator="notEqual">
      <formula>$P$12</formula>
    </cfRule>
  </conditionalFormatting>
  <conditionalFormatting sqref="O14">
    <cfRule type="cellIs" dxfId="181" priority="30" stopIfTrue="1" operator="notEqual">
      <formula>$P$14</formula>
    </cfRule>
  </conditionalFormatting>
  <conditionalFormatting sqref="O15">
    <cfRule type="cellIs" dxfId="180" priority="29" stopIfTrue="1" operator="notEqual">
      <formula>$P$15</formula>
    </cfRule>
  </conditionalFormatting>
  <conditionalFormatting sqref="O16">
    <cfRule type="cellIs" dxfId="179" priority="28" stopIfTrue="1" operator="notEqual">
      <formula>$P$16</formula>
    </cfRule>
  </conditionalFormatting>
  <conditionalFormatting sqref="O17">
    <cfRule type="cellIs" dxfId="178" priority="27" stopIfTrue="1" operator="notEqual">
      <formula>$P$17</formula>
    </cfRule>
  </conditionalFormatting>
  <conditionalFormatting sqref="O18">
    <cfRule type="cellIs" dxfId="177" priority="26" stopIfTrue="1" operator="notEqual">
      <formula>$P$18</formula>
    </cfRule>
  </conditionalFormatting>
  <conditionalFormatting sqref="O19">
    <cfRule type="cellIs" dxfId="176" priority="24" stopIfTrue="1" operator="notEqual">
      <formula>$P$19</formula>
    </cfRule>
    <cfRule type="cellIs" dxfId="175" priority="25" stopIfTrue="1" operator="greaterThan">
      <formula>$P$19</formula>
    </cfRule>
  </conditionalFormatting>
  <conditionalFormatting sqref="O20">
    <cfRule type="cellIs" dxfId="174" priority="22" stopIfTrue="1" operator="notEqual">
      <formula>$P$20</formula>
    </cfRule>
    <cfRule type="cellIs" dxfId="173" priority="23" stopIfTrue="1" operator="greaterThan">
      <formula>$P$20</formula>
    </cfRule>
  </conditionalFormatting>
  <conditionalFormatting sqref="O21">
    <cfRule type="cellIs" dxfId="172" priority="21" stopIfTrue="1" operator="notEqual">
      <formula>$P$21</formula>
    </cfRule>
  </conditionalFormatting>
  <conditionalFormatting sqref="O22">
    <cfRule type="cellIs" dxfId="171" priority="20" stopIfTrue="1" operator="notEqual">
      <formula>$P$22</formula>
    </cfRule>
  </conditionalFormatting>
  <conditionalFormatting sqref="O23">
    <cfRule type="cellIs" dxfId="170" priority="19" stopIfTrue="1" operator="notEqual">
      <formula>$P$23</formula>
    </cfRule>
  </conditionalFormatting>
  <conditionalFormatting sqref="O24">
    <cfRule type="cellIs" dxfId="169" priority="17" stopIfTrue="1" operator="notEqual">
      <formula>$P$24</formula>
    </cfRule>
    <cfRule type="cellIs" dxfId="168" priority="18" stopIfTrue="1" operator="greaterThan">
      <formula>$P$24</formula>
    </cfRule>
  </conditionalFormatting>
  <conditionalFormatting sqref="O25">
    <cfRule type="cellIs" dxfId="167" priority="15" stopIfTrue="1" operator="notEqual">
      <formula>$P$25</formula>
    </cfRule>
    <cfRule type="cellIs" dxfId="166" priority="16" stopIfTrue="1" operator="greaterThan">
      <formula>$P$25</formula>
    </cfRule>
  </conditionalFormatting>
  <conditionalFormatting sqref="O26">
    <cfRule type="cellIs" dxfId="165" priority="14" stopIfTrue="1" operator="notEqual">
      <formula>$P$26</formula>
    </cfRule>
  </conditionalFormatting>
  <conditionalFormatting sqref="O27">
    <cfRule type="cellIs" dxfId="164" priority="13" stopIfTrue="1" operator="notEqual">
      <formula>$P$27</formula>
    </cfRule>
  </conditionalFormatting>
  <conditionalFormatting sqref="O28">
    <cfRule type="cellIs" dxfId="163" priority="12" stopIfTrue="1" operator="notEqual">
      <formula>$P$28</formula>
    </cfRule>
  </conditionalFormatting>
  <conditionalFormatting sqref="O29">
    <cfRule type="cellIs" dxfId="162" priority="11" stopIfTrue="1" operator="notEqual">
      <formula>$P$29</formula>
    </cfRule>
  </conditionalFormatting>
  <conditionalFormatting sqref="O30">
    <cfRule type="cellIs" dxfId="161" priority="10" stopIfTrue="1" operator="notEqual">
      <formula>$P$30</formula>
    </cfRule>
  </conditionalFormatting>
  <conditionalFormatting sqref="O31">
    <cfRule type="cellIs" dxfId="160" priority="8" stopIfTrue="1" operator="notEqual">
      <formula>$P$31</formula>
    </cfRule>
    <cfRule type="cellIs" dxfId="159" priority="9" stopIfTrue="1" operator="greaterThan">
      <formula>$P$31</formula>
    </cfRule>
  </conditionalFormatting>
  <conditionalFormatting sqref="O32">
    <cfRule type="cellIs" dxfId="158" priority="6" stopIfTrue="1" operator="notEqual">
      <formula>$P$32</formula>
    </cfRule>
    <cfRule type="cellIs" dxfId="157" priority="7" stopIfTrue="1" operator="greaterThan">
      <formula>$P$32</formula>
    </cfRule>
  </conditionalFormatting>
  <conditionalFormatting sqref="O33">
    <cfRule type="cellIs" dxfId="156" priority="5" stopIfTrue="1" operator="notEqual">
      <formula>$P$33</formula>
    </cfRule>
  </conditionalFormatting>
  <conditionalFormatting sqref="O13">
    <cfRule type="cellIs" dxfId="155" priority="4" stopIfTrue="1" operator="notEqual">
      <formula>$P$13</formula>
    </cfRule>
  </conditionalFormatting>
  <conditionalFormatting sqref="AG3:AG34">
    <cfRule type="cellIs" dxfId="154" priority="3" stopIfTrue="1" operator="notEqual">
      <formula>E3</formula>
    </cfRule>
  </conditionalFormatting>
  <conditionalFormatting sqref="AH3:AH34">
    <cfRule type="cellIs" dxfId="153" priority="2" stopIfTrue="1" operator="notBetween">
      <formula>AI3+$AG$40</formula>
      <formula>AI3-$AG$40</formula>
    </cfRule>
  </conditionalFormatting>
  <conditionalFormatting sqref="AL3:AL33">
    <cfRule type="cellIs" dxfId="152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6" zoomScale="85" workbookViewId="0">
      <selection activeCell="A5" sqref="A5:H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2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1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9" t="s">
        <v>15</v>
      </c>
      <c r="O2" s="10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V2" s="14" t="s">
        <v>21</v>
      </c>
      <c r="W2" s="15" t="s">
        <v>22</v>
      </c>
      <c r="Y2" s="16" t="s">
        <v>23</v>
      </c>
      <c r="Z2" s="17" t="s">
        <v>24</v>
      </c>
      <c r="AA2" s="18" t="s">
        <v>25</v>
      </c>
      <c r="AE2" s="2"/>
      <c r="AF2" s="19" t="s">
        <v>26</v>
      </c>
      <c r="AG2" s="20" t="s">
        <v>6</v>
      </c>
      <c r="AH2" s="21" t="s">
        <v>27</v>
      </c>
      <c r="AI2" s="22" t="s">
        <v>28</v>
      </c>
      <c r="AJ2" s="23" t="s">
        <v>29</v>
      </c>
      <c r="AK2" s="3"/>
      <c r="AL2" s="24" t="s">
        <v>30</v>
      </c>
      <c r="AM2" s="25" t="s">
        <v>31</v>
      </c>
      <c r="AN2" s="26" t="s">
        <v>32</v>
      </c>
      <c r="AO2" s="26" t="s">
        <v>33</v>
      </c>
      <c r="AP2" s="3"/>
    </row>
    <row r="3" spans="1:42" x14ac:dyDescent="0.2">
      <c r="A3" s="27">
        <v>227</v>
      </c>
      <c r="B3" s="28">
        <v>0.375</v>
      </c>
      <c r="C3" s="29">
        <v>2013</v>
      </c>
      <c r="D3" s="29">
        <v>7</v>
      </c>
      <c r="E3" s="29">
        <v>1</v>
      </c>
      <c r="F3" s="30">
        <v>398213</v>
      </c>
      <c r="G3" s="29">
        <v>0</v>
      </c>
      <c r="H3" s="30">
        <v>111835</v>
      </c>
      <c r="I3" s="29">
        <v>0</v>
      </c>
      <c r="J3" s="29">
        <v>70</v>
      </c>
      <c r="K3" s="29">
        <v>0</v>
      </c>
      <c r="L3" s="30">
        <v>311947</v>
      </c>
      <c r="M3" s="30">
        <v>29.8</v>
      </c>
      <c r="N3" s="31">
        <v>0</v>
      </c>
      <c r="O3" s="32">
        <v>26280</v>
      </c>
      <c r="P3" s="33">
        <f>F4-F3</f>
        <v>26280</v>
      </c>
      <c r="Q3" s="1">
        <v>1</v>
      </c>
      <c r="R3" s="34" t="e">
        <f>S3/4.1868</f>
        <v>#REF!</v>
      </c>
      <c r="S3" s="35" t="e">
        <f>#REF!*1000000</f>
        <v>#REF!</v>
      </c>
      <c r="T3" s="36" t="e">
        <f>R3*0.11237</f>
        <v>#REF!</v>
      </c>
      <c r="U3" s="37"/>
      <c r="V3" s="36">
        <f>O3</f>
        <v>26280</v>
      </c>
      <c r="W3" s="38">
        <f>V3*35.31467</f>
        <v>928069.52760000003</v>
      </c>
      <c r="X3" s="37"/>
      <c r="Y3" s="39" t="e">
        <f>V3*R3/1000000</f>
        <v>#REF!</v>
      </c>
      <c r="Z3" s="40" t="e">
        <f>S3*V3/1000000</f>
        <v>#REF!</v>
      </c>
      <c r="AA3" s="41" t="e">
        <f>W3*T3/1000000</f>
        <v>#REF!</v>
      </c>
      <c r="AE3" s="2" t="str">
        <f>RIGHT(F3,6)</f>
        <v>398213</v>
      </c>
      <c r="AF3" s="42">
        <v>227</v>
      </c>
      <c r="AG3" s="43">
        <v>1</v>
      </c>
      <c r="AH3" s="44">
        <v>398224</v>
      </c>
      <c r="AI3" s="45">
        <f t="shared" ref="AI3:AI34" si="0">IFERROR(AE3*1,0)</f>
        <v>398213</v>
      </c>
      <c r="AJ3" s="46">
        <f>(AI3-AH3)</f>
        <v>-11</v>
      </c>
      <c r="AK3" s="3"/>
      <c r="AL3" s="47">
        <f>AH4-AH3</f>
        <v>26284</v>
      </c>
      <c r="AM3" s="48">
        <f>AI4-AI3</f>
        <v>26280</v>
      </c>
      <c r="AN3" s="49">
        <f>(AM3-AL3)</f>
        <v>-4</v>
      </c>
      <c r="AO3" s="50">
        <f t="shared" ref="AO3:AO33" si="1">IFERROR(AN3/AM3,"")</f>
        <v>-1.5220700152207003E-4</v>
      </c>
      <c r="AP3" s="3"/>
    </row>
    <row r="4" spans="1:42" x14ac:dyDescent="0.2">
      <c r="A4" s="51">
        <v>227</v>
      </c>
      <c r="B4" s="52">
        <v>0.375</v>
      </c>
      <c r="C4" s="53">
        <v>2013</v>
      </c>
      <c r="D4" s="53">
        <v>7</v>
      </c>
      <c r="E4" s="53">
        <v>2</v>
      </c>
      <c r="F4" s="54">
        <v>424493</v>
      </c>
      <c r="G4" s="53">
        <v>0</v>
      </c>
      <c r="H4" s="54">
        <v>113070</v>
      </c>
      <c r="I4" s="53">
        <v>0</v>
      </c>
      <c r="J4" s="53">
        <v>70</v>
      </c>
      <c r="K4" s="53">
        <v>0</v>
      </c>
      <c r="L4" s="54">
        <v>302.62150000000003</v>
      </c>
      <c r="M4" s="54">
        <v>30.6</v>
      </c>
      <c r="N4" s="55">
        <v>0</v>
      </c>
      <c r="O4" s="56">
        <v>34623</v>
      </c>
      <c r="P4" s="33">
        <f t="shared" ref="P4:P33" si="2">F5-F4</f>
        <v>34623</v>
      </c>
      <c r="Q4" s="1">
        <v>2</v>
      </c>
      <c r="R4" s="57" t="e">
        <f t="shared" ref="R4:R33" si="3">S4/4.1868</f>
        <v>#REF!</v>
      </c>
      <c r="S4" s="35" t="e">
        <f>#REF!*1000000</f>
        <v>#REF!</v>
      </c>
      <c r="T4" s="58" t="e">
        <f>R4*0.11237</f>
        <v>#REF!</v>
      </c>
      <c r="U4" s="37"/>
      <c r="V4" s="58">
        <f t="shared" ref="V4:V33" si="4">O4</f>
        <v>34623</v>
      </c>
      <c r="W4" s="59">
        <f>V4*35.31467</f>
        <v>1222699.81941</v>
      </c>
      <c r="X4" s="37"/>
      <c r="Y4" s="60" t="e">
        <f>V4*R4/1000000</f>
        <v>#REF!</v>
      </c>
      <c r="Z4" s="35" t="e">
        <f>S4*V4/1000000</f>
        <v>#REF!</v>
      </c>
      <c r="AA4" s="58" t="e">
        <f>W4*T4/1000000</f>
        <v>#REF!</v>
      </c>
      <c r="AE4" s="2" t="str">
        <f t="shared" ref="AE4:AE34" si="5">RIGHT(F4,6)</f>
        <v>424493</v>
      </c>
      <c r="AF4" s="61">
        <v>227</v>
      </c>
      <c r="AG4" s="62">
        <v>2</v>
      </c>
      <c r="AH4" s="63">
        <v>424508</v>
      </c>
      <c r="AI4" s="64">
        <f t="shared" si="0"/>
        <v>424493</v>
      </c>
      <c r="AJ4" s="65">
        <f t="shared" ref="AJ4:AJ34" si="6">(AI4-AH4)</f>
        <v>-15</v>
      </c>
      <c r="AK4" s="3"/>
      <c r="AL4" s="47">
        <f t="shared" ref="AL4:AM33" si="7">AH5-AH4</f>
        <v>34629</v>
      </c>
      <c r="AM4" s="66">
        <f t="shared" si="7"/>
        <v>34623</v>
      </c>
      <c r="AN4" s="67">
        <f t="shared" ref="AN4:AN33" si="8">(AM4-AL4)</f>
        <v>-6</v>
      </c>
      <c r="AO4" s="68">
        <f t="shared" si="1"/>
        <v>-1.7329520838748808E-4</v>
      </c>
      <c r="AP4" s="3"/>
    </row>
    <row r="5" spans="1:42" x14ac:dyDescent="0.2">
      <c r="A5" s="51">
        <v>227</v>
      </c>
      <c r="B5" s="52">
        <v>0.375</v>
      </c>
      <c r="C5" s="53">
        <v>2013</v>
      </c>
      <c r="D5" s="53">
        <v>7</v>
      </c>
      <c r="E5" s="53">
        <v>3</v>
      </c>
      <c r="F5" s="54">
        <v>459116</v>
      </c>
      <c r="G5" s="53">
        <v>0</v>
      </c>
      <c r="H5" s="54">
        <v>114722</v>
      </c>
      <c r="I5" s="53">
        <v>0</v>
      </c>
      <c r="J5" s="53">
        <v>70</v>
      </c>
      <c r="K5" s="53">
        <v>0</v>
      </c>
      <c r="L5" s="54">
        <v>297.69240000000002</v>
      </c>
      <c r="M5" s="54">
        <v>29.9</v>
      </c>
      <c r="N5" s="55">
        <v>0</v>
      </c>
      <c r="O5" s="56">
        <v>34549</v>
      </c>
      <c r="P5" s="33">
        <f t="shared" si="2"/>
        <v>34549</v>
      </c>
      <c r="Q5" s="1">
        <v>3</v>
      </c>
      <c r="R5" s="57" t="e">
        <f t="shared" si="3"/>
        <v>#REF!</v>
      </c>
      <c r="S5" s="35" t="e">
        <f>#REF!*1000000</f>
        <v>#REF!</v>
      </c>
      <c r="T5" s="58" t="e">
        <f t="shared" ref="T5:T33" si="9">R5*0.11237</f>
        <v>#REF!</v>
      </c>
      <c r="U5" s="37"/>
      <c r="V5" s="58">
        <f t="shared" si="4"/>
        <v>34549</v>
      </c>
      <c r="W5" s="59">
        <f t="shared" ref="W5:W33" si="10">V5*35.31467</f>
        <v>1220086.5338300001</v>
      </c>
      <c r="X5" s="37"/>
      <c r="Y5" s="60" t="e">
        <f t="shared" ref="Y5:Y33" si="11">V5*R5/1000000</f>
        <v>#REF!</v>
      </c>
      <c r="Z5" s="35" t="e">
        <f t="shared" ref="Z5:Z33" si="12">S5*V5/1000000</f>
        <v>#REF!</v>
      </c>
      <c r="AA5" s="58" t="e">
        <f t="shared" ref="AA5:AA33" si="13">W5*T5/1000000</f>
        <v>#REF!</v>
      </c>
      <c r="AE5" s="2" t="str">
        <f t="shared" si="5"/>
        <v>459116</v>
      </c>
      <c r="AF5" s="61">
        <v>227</v>
      </c>
      <c r="AG5" s="62">
        <v>3</v>
      </c>
      <c r="AH5" s="63">
        <v>459137</v>
      </c>
      <c r="AI5" s="64">
        <f t="shared" si="0"/>
        <v>459116</v>
      </c>
      <c r="AJ5" s="65">
        <f t="shared" si="6"/>
        <v>-21</v>
      </c>
      <c r="AK5" s="3"/>
      <c r="AL5" s="47">
        <f t="shared" si="7"/>
        <v>34553</v>
      </c>
      <c r="AM5" s="66">
        <f t="shared" si="7"/>
        <v>34549</v>
      </c>
      <c r="AN5" s="67">
        <f t="shared" si="8"/>
        <v>-4</v>
      </c>
      <c r="AO5" s="68">
        <f t="shared" si="1"/>
        <v>-1.157775912472141E-4</v>
      </c>
      <c r="AP5" s="3"/>
    </row>
    <row r="6" spans="1:42" x14ac:dyDescent="0.2">
      <c r="A6" s="51">
        <v>227</v>
      </c>
      <c r="B6" s="52">
        <v>0.375</v>
      </c>
      <c r="C6" s="53">
        <v>2013</v>
      </c>
      <c r="D6" s="53">
        <v>7</v>
      </c>
      <c r="E6" s="53">
        <v>4</v>
      </c>
      <c r="F6" s="54">
        <v>493665</v>
      </c>
      <c r="G6" s="53">
        <v>0</v>
      </c>
      <c r="H6" s="54">
        <v>116363</v>
      </c>
      <c r="I6" s="53">
        <v>0</v>
      </c>
      <c r="J6" s="53">
        <v>70</v>
      </c>
      <c r="K6" s="53">
        <v>0</v>
      </c>
      <c r="L6" s="54">
        <v>295.79320000000001</v>
      </c>
      <c r="M6" s="54">
        <v>28.5</v>
      </c>
      <c r="N6" s="55">
        <v>0</v>
      </c>
      <c r="O6" s="56">
        <v>34414</v>
      </c>
      <c r="P6" s="33">
        <f t="shared" si="2"/>
        <v>34414</v>
      </c>
      <c r="Q6" s="1">
        <v>4</v>
      </c>
      <c r="R6" s="57" t="e">
        <f t="shared" si="3"/>
        <v>#REF!</v>
      </c>
      <c r="S6" s="35" t="e">
        <f>#REF!*1000000</f>
        <v>#REF!</v>
      </c>
      <c r="T6" s="58" t="e">
        <f t="shared" si="9"/>
        <v>#REF!</v>
      </c>
      <c r="U6" s="37"/>
      <c r="V6" s="58">
        <f t="shared" si="4"/>
        <v>34414</v>
      </c>
      <c r="W6" s="59">
        <f t="shared" si="10"/>
        <v>1215319.0533799999</v>
      </c>
      <c r="X6" s="37"/>
      <c r="Y6" s="60" t="e">
        <f t="shared" si="11"/>
        <v>#REF!</v>
      </c>
      <c r="Z6" s="35" t="e">
        <f t="shared" si="12"/>
        <v>#REF!</v>
      </c>
      <c r="AA6" s="58" t="e">
        <f t="shared" si="13"/>
        <v>#REF!</v>
      </c>
      <c r="AE6" s="2" t="str">
        <f t="shared" si="5"/>
        <v>493665</v>
      </c>
      <c r="AF6" s="61">
        <v>227</v>
      </c>
      <c r="AG6" s="62">
        <v>4</v>
      </c>
      <c r="AH6" s="63">
        <v>493690</v>
      </c>
      <c r="AI6" s="64">
        <f t="shared" si="0"/>
        <v>493665</v>
      </c>
      <c r="AJ6" s="65">
        <f t="shared" si="6"/>
        <v>-25</v>
      </c>
      <c r="AK6" s="3"/>
      <c r="AL6" s="47">
        <f t="shared" si="7"/>
        <v>34416</v>
      </c>
      <c r="AM6" s="66">
        <f t="shared" si="7"/>
        <v>34414</v>
      </c>
      <c r="AN6" s="67">
        <f t="shared" si="8"/>
        <v>-2</v>
      </c>
      <c r="AO6" s="68">
        <f t="shared" si="1"/>
        <v>-5.8115883070843265E-5</v>
      </c>
      <c r="AP6" s="3"/>
    </row>
    <row r="7" spans="1:42" x14ac:dyDescent="0.2">
      <c r="A7" s="51">
        <v>227</v>
      </c>
      <c r="B7" s="52">
        <v>0.375</v>
      </c>
      <c r="C7" s="53">
        <v>2013</v>
      </c>
      <c r="D7" s="53">
        <v>7</v>
      </c>
      <c r="E7" s="53">
        <v>5</v>
      </c>
      <c r="F7" s="54">
        <v>528079</v>
      </c>
      <c r="G7" s="53">
        <v>0</v>
      </c>
      <c r="H7" s="54">
        <v>118001</v>
      </c>
      <c r="I7" s="53">
        <v>0</v>
      </c>
      <c r="J7" s="53">
        <v>70</v>
      </c>
      <c r="K7" s="53">
        <v>0</v>
      </c>
      <c r="L7" s="54">
        <v>296.48009999999999</v>
      </c>
      <c r="M7" s="54">
        <v>28.8</v>
      </c>
      <c r="N7" s="55">
        <v>0</v>
      </c>
      <c r="O7" s="56">
        <v>35065</v>
      </c>
      <c r="P7" s="33">
        <f t="shared" si="2"/>
        <v>35065</v>
      </c>
      <c r="Q7" s="1">
        <v>5</v>
      </c>
      <c r="R7" s="57" t="e">
        <f t="shared" si="3"/>
        <v>#REF!</v>
      </c>
      <c r="S7" s="35" t="e">
        <f>#REF!*1000000</f>
        <v>#REF!</v>
      </c>
      <c r="T7" s="58" t="e">
        <f t="shared" si="9"/>
        <v>#REF!</v>
      </c>
      <c r="U7" s="37"/>
      <c r="V7" s="58">
        <f t="shared" si="4"/>
        <v>35065</v>
      </c>
      <c r="W7" s="59">
        <f t="shared" si="10"/>
        <v>1238308.9035499999</v>
      </c>
      <c r="X7" s="37"/>
      <c r="Y7" s="60" t="e">
        <f t="shared" si="11"/>
        <v>#REF!</v>
      </c>
      <c r="Z7" s="35" t="e">
        <f t="shared" si="12"/>
        <v>#REF!</v>
      </c>
      <c r="AA7" s="58" t="e">
        <f t="shared" si="13"/>
        <v>#REF!</v>
      </c>
      <c r="AE7" s="2" t="str">
        <f t="shared" si="5"/>
        <v>528079</v>
      </c>
      <c r="AF7" s="61">
        <v>227</v>
      </c>
      <c r="AG7" s="62">
        <v>5</v>
      </c>
      <c r="AH7" s="63">
        <v>528106</v>
      </c>
      <c r="AI7" s="64">
        <f t="shared" si="0"/>
        <v>528079</v>
      </c>
      <c r="AJ7" s="65">
        <f t="shared" si="6"/>
        <v>-27</v>
      </c>
      <c r="AK7" s="3"/>
      <c r="AL7" s="47">
        <f t="shared" si="7"/>
        <v>35068</v>
      </c>
      <c r="AM7" s="66">
        <f t="shared" si="7"/>
        <v>35065</v>
      </c>
      <c r="AN7" s="67">
        <f t="shared" si="8"/>
        <v>-3</v>
      </c>
      <c r="AO7" s="68">
        <f t="shared" si="1"/>
        <v>-8.5555397119634963E-5</v>
      </c>
      <c r="AP7" s="3"/>
    </row>
    <row r="8" spans="1:42" x14ac:dyDescent="0.2">
      <c r="A8" s="51">
        <v>227</v>
      </c>
      <c r="B8" s="52">
        <v>0.375</v>
      </c>
      <c r="C8" s="53">
        <v>2013</v>
      </c>
      <c r="D8" s="53">
        <v>7</v>
      </c>
      <c r="E8" s="53">
        <v>6</v>
      </c>
      <c r="F8" s="54">
        <v>563144</v>
      </c>
      <c r="G8" s="53">
        <v>0</v>
      </c>
      <c r="H8" s="54">
        <v>119664</v>
      </c>
      <c r="I8" s="53">
        <v>0</v>
      </c>
      <c r="J8" s="53">
        <v>70</v>
      </c>
      <c r="K8" s="53">
        <v>0</v>
      </c>
      <c r="L8" s="54">
        <v>298.4907</v>
      </c>
      <c r="M8" s="54">
        <v>30</v>
      </c>
      <c r="N8" s="55">
        <v>0</v>
      </c>
      <c r="O8" s="56">
        <v>34181</v>
      </c>
      <c r="P8" s="33">
        <f t="shared" si="2"/>
        <v>34181</v>
      </c>
      <c r="Q8" s="1">
        <v>6</v>
      </c>
      <c r="R8" s="57" t="e">
        <f t="shared" si="3"/>
        <v>#REF!</v>
      </c>
      <c r="S8" s="35" t="e">
        <f>#REF!*1000000</f>
        <v>#REF!</v>
      </c>
      <c r="T8" s="58" t="e">
        <f t="shared" si="9"/>
        <v>#REF!</v>
      </c>
      <c r="U8" s="37"/>
      <c r="V8" s="58">
        <f t="shared" si="4"/>
        <v>34181</v>
      </c>
      <c r="W8" s="59">
        <f t="shared" si="10"/>
        <v>1207090.7352700001</v>
      </c>
      <c r="X8" s="37"/>
      <c r="Y8" s="60" t="e">
        <f t="shared" si="11"/>
        <v>#REF!</v>
      </c>
      <c r="Z8" s="35" t="e">
        <f t="shared" si="12"/>
        <v>#REF!</v>
      </c>
      <c r="AA8" s="58" t="e">
        <f t="shared" si="13"/>
        <v>#REF!</v>
      </c>
      <c r="AE8" s="2" t="str">
        <f t="shared" si="5"/>
        <v>563144</v>
      </c>
      <c r="AF8" s="61">
        <v>227</v>
      </c>
      <c r="AG8" s="62">
        <v>6</v>
      </c>
      <c r="AH8" s="63">
        <v>563174</v>
      </c>
      <c r="AI8" s="64">
        <f t="shared" si="0"/>
        <v>563144</v>
      </c>
      <c r="AJ8" s="65">
        <f t="shared" si="6"/>
        <v>-30</v>
      </c>
      <c r="AK8" s="3"/>
      <c r="AL8" s="47">
        <f t="shared" si="7"/>
        <v>34179</v>
      </c>
      <c r="AM8" s="66">
        <f t="shared" si="7"/>
        <v>34181</v>
      </c>
      <c r="AN8" s="67">
        <f t="shared" si="8"/>
        <v>2</v>
      </c>
      <c r="AO8" s="68">
        <f t="shared" si="1"/>
        <v>5.8512038851993798E-5</v>
      </c>
      <c r="AP8" s="3"/>
    </row>
    <row r="9" spans="1:42" x14ac:dyDescent="0.2">
      <c r="A9" s="51">
        <v>227</v>
      </c>
      <c r="B9" s="52">
        <v>0.375</v>
      </c>
      <c r="C9" s="53">
        <v>2013</v>
      </c>
      <c r="D9" s="53">
        <v>7</v>
      </c>
      <c r="E9" s="53">
        <v>7</v>
      </c>
      <c r="F9" s="54">
        <v>597325</v>
      </c>
      <c r="G9" s="53">
        <v>0</v>
      </c>
      <c r="H9" s="54">
        <v>121273</v>
      </c>
      <c r="I9" s="53">
        <v>0</v>
      </c>
      <c r="J9" s="53">
        <v>70</v>
      </c>
      <c r="K9" s="53">
        <v>0</v>
      </c>
      <c r="L9" s="54">
        <v>300635</v>
      </c>
      <c r="M9" s="54">
        <v>29.8</v>
      </c>
      <c r="N9" s="55">
        <v>0</v>
      </c>
      <c r="O9" s="56">
        <v>26198</v>
      </c>
      <c r="P9" s="33">
        <f t="shared" si="2"/>
        <v>26198</v>
      </c>
      <c r="Q9" s="1">
        <v>7</v>
      </c>
      <c r="R9" s="57" t="e">
        <f t="shared" si="3"/>
        <v>#REF!</v>
      </c>
      <c r="S9" s="35" t="e">
        <f>#REF!*1000000</f>
        <v>#REF!</v>
      </c>
      <c r="T9" s="58" t="e">
        <f t="shared" si="9"/>
        <v>#REF!</v>
      </c>
      <c r="U9" s="37"/>
      <c r="V9" s="58">
        <f t="shared" si="4"/>
        <v>26198</v>
      </c>
      <c r="W9" s="59">
        <f t="shared" si="10"/>
        <v>925173.72465999995</v>
      </c>
      <c r="X9" s="37"/>
      <c r="Y9" s="60" t="e">
        <f t="shared" si="11"/>
        <v>#REF!</v>
      </c>
      <c r="Z9" s="35" t="e">
        <f t="shared" si="12"/>
        <v>#REF!</v>
      </c>
      <c r="AA9" s="58" t="e">
        <f t="shared" si="13"/>
        <v>#REF!</v>
      </c>
      <c r="AE9" s="2" t="str">
        <f t="shared" si="5"/>
        <v>597325</v>
      </c>
      <c r="AF9" s="61">
        <v>227</v>
      </c>
      <c r="AG9" s="62">
        <v>7</v>
      </c>
      <c r="AH9" s="63">
        <v>597353</v>
      </c>
      <c r="AI9" s="64">
        <f t="shared" si="0"/>
        <v>597325</v>
      </c>
      <c r="AJ9" s="65">
        <f t="shared" si="6"/>
        <v>-28</v>
      </c>
      <c r="AK9" s="3"/>
      <c r="AL9" s="47">
        <f t="shared" si="7"/>
        <v>26192</v>
      </c>
      <c r="AM9" s="66">
        <f t="shared" si="7"/>
        <v>26198</v>
      </c>
      <c r="AN9" s="67">
        <f t="shared" si="8"/>
        <v>6</v>
      </c>
      <c r="AO9" s="68">
        <f t="shared" si="1"/>
        <v>2.2902511642110084E-4</v>
      </c>
      <c r="AP9" s="3"/>
    </row>
    <row r="10" spans="1:42" x14ac:dyDescent="0.2">
      <c r="A10" s="51">
        <v>227</v>
      </c>
      <c r="B10" s="52">
        <v>0.375</v>
      </c>
      <c r="C10" s="53">
        <v>2013</v>
      </c>
      <c r="D10" s="53">
        <v>7</v>
      </c>
      <c r="E10" s="53">
        <v>8</v>
      </c>
      <c r="F10" s="54">
        <v>623523</v>
      </c>
      <c r="G10" s="53">
        <v>0</v>
      </c>
      <c r="H10" s="54">
        <v>122498</v>
      </c>
      <c r="I10" s="53">
        <v>0</v>
      </c>
      <c r="J10" s="53">
        <v>70</v>
      </c>
      <c r="K10" s="53">
        <v>0</v>
      </c>
      <c r="L10" s="54">
        <v>304.30439999999999</v>
      </c>
      <c r="M10" s="54">
        <v>28.9</v>
      </c>
      <c r="N10" s="55">
        <v>0</v>
      </c>
      <c r="O10" s="56">
        <v>34543</v>
      </c>
      <c r="P10" s="33">
        <f t="shared" si="2"/>
        <v>34543</v>
      </c>
      <c r="Q10" s="1">
        <v>8</v>
      </c>
      <c r="R10" s="57" t="e">
        <f t="shared" si="3"/>
        <v>#REF!</v>
      </c>
      <c r="S10" s="35" t="e">
        <f>#REF!*1000000</f>
        <v>#REF!</v>
      </c>
      <c r="T10" s="58" t="e">
        <f t="shared" si="9"/>
        <v>#REF!</v>
      </c>
      <c r="U10" s="37"/>
      <c r="V10" s="58">
        <f t="shared" si="4"/>
        <v>34543</v>
      </c>
      <c r="W10" s="59">
        <f t="shared" si="10"/>
        <v>1219874.6458099999</v>
      </c>
      <c r="X10" s="37"/>
      <c r="Y10" s="60" t="e">
        <f t="shared" si="11"/>
        <v>#REF!</v>
      </c>
      <c r="Z10" s="35" t="e">
        <f t="shared" si="12"/>
        <v>#REF!</v>
      </c>
      <c r="AA10" s="58" t="e">
        <f t="shared" si="13"/>
        <v>#REF!</v>
      </c>
      <c r="AE10" s="2" t="str">
        <f t="shared" si="5"/>
        <v>623523</v>
      </c>
      <c r="AF10" s="61">
        <v>227</v>
      </c>
      <c r="AG10" s="62">
        <v>8</v>
      </c>
      <c r="AH10" s="63">
        <v>623545</v>
      </c>
      <c r="AI10" s="64">
        <f t="shared" si="0"/>
        <v>623523</v>
      </c>
      <c r="AJ10" s="65">
        <f t="shared" si="6"/>
        <v>-22</v>
      </c>
      <c r="AK10" s="3"/>
      <c r="AL10" s="47">
        <f t="shared" si="7"/>
        <v>34547</v>
      </c>
      <c r="AM10" s="66">
        <f t="shared" si="7"/>
        <v>34543</v>
      </c>
      <c r="AN10" s="67">
        <f t="shared" si="8"/>
        <v>-4</v>
      </c>
      <c r="AO10" s="68">
        <f t="shared" si="1"/>
        <v>-1.157977014156269E-4</v>
      </c>
      <c r="AP10" s="3"/>
    </row>
    <row r="11" spans="1:42" x14ac:dyDescent="0.2">
      <c r="A11" s="51">
        <v>227</v>
      </c>
      <c r="B11" s="52">
        <v>0.375</v>
      </c>
      <c r="C11" s="53">
        <v>2013</v>
      </c>
      <c r="D11" s="53">
        <v>7</v>
      </c>
      <c r="E11" s="53">
        <v>9</v>
      </c>
      <c r="F11" s="54">
        <v>658066</v>
      </c>
      <c r="G11" s="53">
        <v>0</v>
      </c>
      <c r="H11" s="54">
        <v>124135</v>
      </c>
      <c r="I11" s="53">
        <v>0</v>
      </c>
      <c r="J11" s="53">
        <v>70</v>
      </c>
      <c r="K11" s="53">
        <v>0</v>
      </c>
      <c r="L11" s="54">
        <v>298.92849999999999</v>
      </c>
      <c r="M11" s="54">
        <v>29.5</v>
      </c>
      <c r="N11" s="55">
        <v>0</v>
      </c>
      <c r="O11" s="56">
        <v>32293</v>
      </c>
      <c r="P11" s="33">
        <f t="shared" si="2"/>
        <v>32293</v>
      </c>
      <c r="Q11" s="1">
        <v>9</v>
      </c>
      <c r="R11" s="57" t="e">
        <f t="shared" si="3"/>
        <v>#REF!</v>
      </c>
      <c r="S11" s="35" t="e">
        <f>#REF!*1000000</f>
        <v>#REF!</v>
      </c>
      <c r="T11" s="58" t="e">
        <f t="shared" si="9"/>
        <v>#REF!</v>
      </c>
      <c r="V11" s="69">
        <f t="shared" si="4"/>
        <v>32293</v>
      </c>
      <c r="W11" s="70">
        <f t="shared" si="10"/>
        <v>1140416.6383100001</v>
      </c>
      <c r="Y11" s="60" t="e">
        <f t="shared" si="11"/>
        <v>#REF!</v>
      </c>
      <c r="Z11" s="35" t="e">
        <f t="shared" si="12"/>
        <v>#REF!</v>
      </c>
      <c r="AA11" s="58" t="e">
        <f t="shared" si="13"/>
        <v>#REF!</v>
      </c>
      <c r="AE11" s="2" t="str">
        <f t="shared" si="5"/>
        <v>658066</v>
      </c>
      <c r="AF11" s="61">
        <v>227</v>
      </c>
      <c r="AG11" s="62">
        <v>9</v>
      </c>
      <c r="AH11" s="63">
        <v>658092</v>
      </c>
      <c r="AI11" s="64">
        <f t="shared" si="0"/>
        <v>658066</v>
      </c>
      <c r="AJ11" s="65">
        <f t="shared" si="6"/>
        <v>-26</v>
      </c>
      <c r="AK11" s="3"/>
      <c r="AL11" s="47">
        <f t="shared" si="7"/>
        <v>32290</v>
      </c>
      <c r="AM11" s="66">
        <f t="shared" si="7"/>
        <v>32293</v>
      </c>
      <c r="AN11" s="67">
        <f t="shared" si="8"/>
        <v>3</v>
      </c>
      <c r="AO11" s="68">
        <f t="shared" si="1"/>
        <v>9.2899389960672592E-5</v>
      </c>
      <c r="AP11" s="3"/>
    </row>
    <row r="12" spans="1:42" x14ac:dyDescent="0.2">
      <c r="A12" s="51">
        <v>227</v>
      </c>
      <c r="B12" s="52">
        <v>0.375</v>
      </c>
      <c r="C12" s="53">
        <v>2013</v>
      </c>
      <c r="D12" s="53">
        <v>7</v>
      </c>
      <c r="E12" s="53">
        <v>10</v>
      </c>
      <c r="F12" s="54">
        <v>690359</v>
      </c>
      <c r="G12" s="53">
        <v>0</v>
      </c>
      <c r="H12" s="54">
        <v>125670</v>
      </c>
      <c r="I12" s="53">
        <v>0</v>
      </c>
      <c r="J12" s="53">
        <v>70</v>
      </c>
      <c r="K12" s="53">
        <v>0</v>
      </c>
      <c r="L12" s="54">
        <v>298.24059999999997</v>
      </c>
      <c r="M12" s="54">
        <v>29.3</v>
      </c>
      <c r="N12" s="55">
        <v>0</v>
      </c>
      <c r="O12" s="56">
        <v>33602</v>
      </c>
      <c r="P12" s="33">
        <f t="shared" si="2"/>
        <v>33602</v>
      </c>
      <c r="Q12" s="1">
        <v>10</v>
      </c>
      <c r="R12" s="57" t="e">
        <f t="shared" si="3"/>
        <v>#REF!</v>
      </c>
      <c r="S12" s="35" t="e">
        <f>#REF!*1000000</f>
        <v>#REF!</v>
      </c>
      <c r="T12" s="58" t="e">
        <f t="shared" si="9"/>
        <v>#REF!</v>
      </c>
      <c r="V12" s="69">
        <f t="shared" si="4"/>
        <v>33602</v>
      </c>
      <c r="W12" s="70">
        <f t="shared" si="10"/>
        <v>1186643.54134</v>
      </c>
      <c r="Y12" s="60" t="e">
        <f t="shared" si="11"/>
        <v>#REF!</v>
      </c>
      <c r="Z12" s="35" t="e">
        <f t="shared" si="12"/>
        <v>#REF!</v>
      </c>
      <c r="AA12" s="58" t="e">
        <f t="shared" si="13"/>
        <v>#REF!</v>
      </c>
      <c r="AE12" s="2" t="str">
        <f t="shared" si="5"/>
        <v>690359</v>
      </c>
      <c r="AF12" s="61">
        <v>227</v>
      </c>
      <c r="AG12" s="62">
        <v>10</v>
      </c>
      <c r="AH12" s="63">
        <v>690382</v>
      </c>
      <c r="AI12" s="64">
        <f t="shared" si="0"/>
        <v>690359</v>
      </c>
      <c r="AJ12" s="65">
        <f t="shared" si="6"/>
        <v>-23</v>
      </c>
      <c r="AK12" s="3"/>
      <c r="AL12" s="47">
        <f t="shared" si="7"/>
        <v>33619</v>
      </c>
      <c r="AM12" s="66">
        <f t="shared" si="7"/>
        <v>33602</v>
      </c>
      <c r="AN12" s="67">
        <f t="shared" si="8"/>
        <v>-17</v>
      </c>
      <c r="AO12" s="68">
        <f t="shared" si="1"/>
        <v>-5.0592226653175404E-4</v>
      </c>
      <c r="AP12" s="3"/>
    </row>
    <row r="13" spans="1:42" x14ac:dyDescent="0.2">
      <c r="A13" s="51">
        <v>227</v>
      </c>
      <c r="B13" s="52">
        <v>0.375</v>
      </c>
      <c r="C13" s="53">
        <v>2013</v>
      </c>
      <c r="D13" s="53">
        <v>7</v>
      </c>
      <c r="E13" s="53">
        <v>11</v>
      </c>
      <c r="F13" s="54">
        <v>723961</v>
      </c>
      <c r="G13" s="53">
        <v>0</v>
      </c>
      <c r="H13" s="54">
        <v>127267</v>
      </c>
      <c r="I13" s="53">
        <v>0</v>
      </c>
      <c r="J13" s="53">
        <v>70</v>
      </c>
      <c r="K13" s="53">
        <v>0</v>
      </c>
      <c r="L13" s="54">
        <v>297.2681</v>
      </c>
      <c r="M13" s="54">
        <v>28.8</v>
      </c>
      <c r="N13" s="55">
        <v>0</v>
      </c>
      <c r="O13" s="56">
        <v>32305</v>
      </c>
      <c r="P13" s="33">
        <f t="shared" si="2"/>
        <v>32305</v>
      </c>
      <c r="Q13" s="1">
        <v>11</v>
      </c>
      <c r="R13" s="57" t="e">
        <f t="shared" si="3"/>
        <v>#REF!</v>
      </c>
      <c r="S13" s="35" t="e">
        <f>#REF!*1000000</f>
        <v>#REF!</v>
      </c>
      <c r="T13" s="58" t="e">
        <f t="shared" si="9"/>
        <v>#REF!</v>
      </c>
      <c r="V13" s="69">
        <f t="shared" si="4"/>
        <v>32305</v>
      </c>
      <c r="W13" s="70">
        <f t="shared" si="10"/>
        <v>1140840.41435</v>
      </c>
      <c r="Y13" s="60" t="e">
        <f t="shared" si="11"/>
        <v>#REF!</v>
      </c>
      <c r="Z13" s="35" t="e">
        <f t="shared" si="12"/>
        <v>#REF!</v>
      </c>
      <c r="AA13" s="58" t="e">
        <f t="shared" si="13"/>
        <v>#REF!</v>
      </c>
      <c r="AE13" s="2" t="str">
        <f t="shared" si="5"/>
        <v>723961</v>
      </c>
      <c r="AF13" s="61">
        <v>227</v>
      </c>
      <c r="AG13" s="62">
        <v>11</v>
      </c>
      <c r="AH13" s="63">
        <v>724001</v>
      </c>
      <c r="AI13" s="64">
        <f t="shared" si="0"/>
        <v>723961</v>
      </c>
      <c r="AJ13" s="65">
        <f t="shared" si="6"/>
        <v>-40</v>
      </c>
      <c r="AK13" s="3"/>
      <c r="AL13" s="47">
        <f t="shared" si="7"/>
        <v>32285</v>
      </c>
      <c r="AM13" s="66">
        <f t="shared" si="7"/>
        <v>32305</v>
      </c>
      <c r="AN13" s="67">
        <f t="shared" si="8"/>
        <v>20</v>
      </c>
      <c r="AO13" s="68">
        <f t="shared" si="1"/>
        <v>6.1909921064850647E-4</v>
      </c>
      <c r="AP13" s="3"/>
    </row>
    <row r="14" spans="1:42" x14ac:dyDescent="0.2">
      <c r="A14" s="51">
        <v>227</v>
      </c>
      <c r="B14" s="52">
        <v>0.375</v>
      </c>
      <c r="C14" s="53">
        <v>2013</v>
      </c>
      <c r="D14" s="53">
        <v>7</v>
      </c>
      <c r="E14" s="53">
        <v>12</v>
      </c>
      <c r="F14" s="54">
        <v>756266</v>
      </c>
      <c r="G14" s="53">
        <v>0</v>
      </c>
      <c r="H14" s="54">
        <v>128795</v>
      </c>
      <c r="I14" s="53">
        <v>0</v>
      </c>
      <c r="J14" s="53">
        <v>70</v>
      </c>
      <c r="K14" s="53">
        <v>0</v>
      </c>
      <c r="L14" s="54">
        <v>298.94749999999999</v>
      </c>
      <c r="M14" s="54">
        <v>28.9</v>
      </c>
      <c r="N14" s="55">
        <v>0</v>
      </c>
      <c r="O14" s="56">
        <v>17190</v>
      </c>
      <c r="P14" s="33">
        <f t="shared" si="2"/>
        <v>17190</v>
      </c>
      <c r="Q14" s="1">
        <v>12</v>
      </c>
      <c r="R14" s="57" t="e">
        <f t="shared" si="3"/>
        <v>#REF!</v>
      </c>
      <c r="S14" s="35" t="e">
        <f>#REF!*1000000</f>
        <v>#REF!</v>
      </c>
      <c r="T14" s="58" t="e">
        <f t="shared" si="9"/>
        <v>#REF!</v>
      </c>
      <c r="V14" s="69">
        <f t="shared" si="4"/>
        <v>17190</v>
      </c>
      <c r="W14" s="70">
        <f t="shared" si="10"/>
        <v>607059.17729999998</v>
      </c>
      <c r="Y14" s="60" t="e">
        <f t="shared" si="11"/>
        <v>#REF!</v>
      </c>
      <c r="Z14" s="35" t="e">
        <f t="shared" si="12"/>
        <v>#REF!</v>
      </c>
      <c r="AA14" s="58" t="e">
        <f t="shared" si="13"/>
        <v>#REF!</v>
      </c>
      <c r="AE14" s="2" t="str">
        <f t="shared" si="5"/>
        <v>756266</v>
      </c>
      <c r="AF14" s="61">
        <v>227</v>
      </c>
      <c r="AG14" s="62">
        <v>12</v>
      </c>
      <c r="AH14" s="63">
        <v>756286</v>
      </c>
      <c r="AI14" s="64">
        <f t="shared" si="0"/>
        <v>756266</v>
      </c>
      <c r="AJ14" s="65">
        <f t="shared" si="6"/>
        <v>-20</v>
      </c>
      <c r="AK14" s="3"/>
      <c r="AL14" s="47">
        <f t="shared" si="7"/>
        <v>18343</v>
      </c>
      <c r="AM14" s="66">
        <f t="shared" si="7"/>
        <v>17190</v>
      </c>
      <c r="AN14" s="67">
        <f t="shared" si="8"/>
        <v>-1153</v>
      </c>
      <c r="AO14" s="68">
        <f t="shared" si="1"/>
        <v>-6.7073880162885402E-2</v>
      </c>
      <c r="AP14" s="3"/>
    </row>
    <row r="15" spans="1:42" x14ac:dyDescent="0.2">
      <c r="A15" s="51">
        <v>227</v>
      </c>
      <c r="B15" s="52">
        <v>0.375</v>
      </c>
      <c r="C15" s="53">
        <v>2013</v>
      </c>
      <c r="D15" s="53">
        <v>7</v>
      </c>
      <c r="E15" s="53">
        <v>13</v>
      </c>
      <c r="F15" s="54">
        <v>773456</v>
      </c>
      <c r="G15" s="53">
        <v>0</v>
      </c>
      <c r="H15" s="54">
        <v>129584</v>
      </c>
      <c r="I15" s="53">
        <v>0</v>
      </c>
      <c r="J15" s="53">
        <v>70</v>
      </c>
      <c r="K15" s="53">
        <v>0</v>
      </c>
      <c r="L15" s="54">
        <v>307.75330000000002</v>
      </c>
      <c r="M15" s="54">
        <v>29.7</v>
      </c>
      <c r="N15" s="55">
        <v>0</v>
      </c>
      <c r="O15" s="56">
        <v>17619</v>
      </c>
      <c r="P15" s="33">
        <f t="shared" si="2"/>
        <v>17619</v>
      </c>
      <c r="Q15" s="1">
        <v>13</v>
      </c>
      <c r="R15" s="57" t="e">
        <f t="shared" si="3"/>
        <v>#REF!</v>
      </c>
      <c r="S15" s="35" t="e">
        <f>#REF!*1000000</f>
        <v>#REF!</v>
      </c>
      <c r="T15" s="58" t="e">
        <f t="shared" si="9"/>
        <v>#REF!</v>
      </c>
      <c r="V15" s="69">
        <f t="shared" si="4"/>
        <v>17619</v>
      </c>
      <c r="W15" s="70">
        <f t="shared" si="10"/>
        <v>622209.17073000001</v>
      </c>
      <c r="Y15" s="60" t="e">
        <f t="shared" si="11"/>
        <v>#REF!</v>
      </c>
      <c r="Z15" s="35" t="e">
        <f t="shared" si="12"/>
        <v>#REF!</v>
      </c>
      <c r="AA15" s="58" t="e">
        <f t="shared" si="13"/>
        <v>#REF!</v>
      </c>
      <c r="AE15" s="2" t="str">
        <f t="shared" si="5"/>
        <v>773456</v>
      </c>
      <c r="AF15" s="61">
        <v>227</v>
      </c>
      <c r="AG15" s="62">
        <v>13</v>
      </c>
      <c r="AH15" s="63">
        <v>774629</v>
      </c>
      <c r="AI15" s="64">
        <f t="shared" si="0"/>
        <v>773456</v>
      </c>
      <c r="AJ15" s="65">
        <f t="shared" si="6"/>
        <v>-1173</v>
      </c>
      <c r="AK15" s="3"/>
      <c r="AL15" s="47">
        <f t="shared" si="7"/>
        <v>16446</v>
      </c>
      <c r="AM15" s="66">
        <f t="shared" si="7"/>
        <v>17619</v>
      </c>
      <c r="AN15" s="67">
        <f t="shared" si="8"/>
        <v>1173</v>
      </c>
      <c r="AO15" s="68">
        <f t="shared" si="1"/>
        <v>6.6575855610420565E-2</v>
      </c>
      <c r="AP15" s="3"/>
    </row>
    <row r="16" spans="1:42" x14ac:dyDescent="0.2">
      <c r="A16" s="51">
        <v>227</v>
      </c>
      <c r="B16" s="52">
        <v>0.375</v>
      </c>
      <c r="C16" s="53">
        <v>2013</v>
      </c>
      <c r="D16" s="53">
        <v>7</v>
      </c>
      <c r="E16" s="53">
        <v>14</v>
      </c>
      <c r="F16" s="54">
        <v>791075</v>
      </c>
      <c r="G16" s="53">
        <v>0</v>
      </c>
      <c r="H16" s="54">
        <v>130384</v>
      </c>
      <c r="I16" s="53">
        <v>0</v>
      </c>
      <c r="J16" s="53">
        <v>70</v>
      </c>
      <c r="K16" s="53">
        <v>0</v>
      </c>
      <c r="L16" s="54">
        <v>309.15339999999998</v>
      </c>
      <c r="M16" s="54">
        <v>28.1</v>
      </c>
      <c r="N16" s="55">
        <v>0</v>
      </c>
      <c r="O16" s="56">
        <v>28266</v>
      </c>
      <c r="P16" s="33">
        <f t="shared" si="2"/>
        <v>28266</v>
      </c>
      <c r="Q16" s="1">
        <v>14</v>
      </c>
      <c r="R16" s="57" t="e">
        <f t="shared" si="3"/>
        <v>#REF!</v>
      </c>
      <c r="S16" s="35" t="e">
        <f>#REF!*1000000</f>
        <v>#REF!</v>
      </c>
      <c r="T16" s="58" t="e">
        <f t="shared" si="9"/>
        <v>#REF!</v>
      </c>
      <c r="V16" s="69">
        <f t="shared" si="4"/>
        <v>28266</v>
      </c>
      <c r="W16" s="70">
        <f t="shared" si="10"/>
        <v>998204.46221999999</v>
      </c>
      <c r="Y16" s="60" t="e">
        <f t="shared" si="11"/>
        <v>#REF!</v>
      </c>
      <c r="Z16" s="35" t="e">
        <f t="shared" si="12"/>
        <v>#REF!</v>
      </c>
      <c r="AA16" s="58" t="e">
        <f t="shared" si="13"/>
        <v>#REF!</v>
      </c>
      <c r="AE16" s="2" t="str">
        <f t="shared" si="5"/>
        <v>791075</v>
      </c>
      <c r="AF16" s="61">
        <v>227</v>
      </c>
      <c r="AG16" s="62">
        <v>14</v>
      </c>
      <c r="AH16" s="63">
        <v>791075</v>
      </c>
      <c r="AI16" s="64">
        <f t="shared" si="0"/>
        <v>791075</v>
      </c>
      <c r="AJ16" s="65">
        <f t="shared" si="6"/>
        <v>0</v>
      </c>
      <c r="AK16" s="3"/>
      <c r="AL16" s="47">
        <f t="shared" si="7"/>
        <v>28268</v>
      </c>
      <c r="AM16" s="66">
        <f t="shared" si="7"/>
        <v>28266</v>
      </c>
      <c r="AN16" s="67">
        <f t="shared" si="8"/>
        <v>-2</v>
      </c>
      <c r="AO16" s="68">
        <f t="shared" si="1"/>
        <v>-7.075638576381519E-5</v>
      </c>
      <c r="AP16" s="3"/>
    </row>
    <row r="17" spans="1:42" x14ac:dyDescent="0.2">
      <c r="A17" s="51">
        <v>227</v>
      </c>
      <c r="B17" s="52">
        <v>0.375</v>
      </c>
      <c r="C17" s="53">
        <v>2013</v>
      </c>
      <c r="D17" s="53">
        <v>7</v>
      </c>
      <c r="E17" s="53">
        <v>15</v>
      </c>
      <c r="F17" s="54">
        <v>819341</v>
      </c>
      <c r="G17" s="53">
        <v>0</v>
      </c>
      <c r="H17" s="54">
        <v>131683</v>
      </c>
      <c r="I17" s="53">
        <v>0</v>
      </c>
      <c r="J17" s="53">
        <v>70</v>
      </c>
      <c r="K17" s="53">
        <v>0</v>
      </c>
      <c r="L17" s="54">
        <v>305.69580000000002</v>
      </c>
      <c r="M17" s="54">
        <v>27.8</v>
      </c>
      <c r="N17" s="55">
        <v>0</v>
      </c>
      <c r="O17" s="56">
        <v>17507</v>
      </c>
      <c r="P17" s="33">
        <f t="shared" si="2"/>
        <v>17507</v>
      </c>
      <c r="Q17" s="1">
        <v>15</v>
      </c>
      <c r="R17" s="57" t="e">
        <f t="shared" si="3"/>
        <v>#REF!</v>
      </c>
      <c r="S17" s="35" t="e">
        <f>#REF!*1000000</f>
        <v>#REF!</v>
      </c>
      <c r="T17" s="58" t="e">
        <f t="shared" si="9"/>
        <v>#REF!</v>
      </c>
      <c r="V17" s="69">
        <f t="shared" si="4"/>
        <v>17507</v>
      </c>
      <c r="W17" s="70">
        <f t="shared" si="10"/>
        <v>618253.92769000004</v>
      </c>
      <c r="Y17" s="60" t="e">
        <f t="shared" si="11"/>
        <v>#REF!</v>
      </c>
      <c r="Z17" s="35" t="e">
        <f t="shared" si="12"/>
        <v>#REF!</v>
      </c>
      <c r="AA17" s="58" t="e">
        <f t="shared" si="13"/>
        <v>#REF!</v>
      </c>
      <c r="AE17" s="2" t="str">
        <f t="shared" si="5"/>
        <v>819341</v>
      </c>
      <c r="AF17" s="61">
        <v>227</v>
      </c>
      <c r="AG17" s="62">
        <v>15</v>
      </c>
      <c r="AH17" s="63">
        <v>819343</v>
      </c>
      <c r="AI17" s="64">
        <f t="shared" si="0"/>
        <v>819341</v>
      </c>
      <c r="AJ17" s="65">
        <f t="shared" si="6"/>
        <v>-2</v>
      </c>
      <c r="AK17" s="3"/>
      <c r="AL17" s="47">
        <f t="shared" si="7"/>
        <v>17509</v>
      </c>
      <c r="AM17" s="66">
        <f t="shared" si="7"/>
        <v>17507</v>
      </c>
      <c r="AN17" s="67">
        <f t="shared" si="8"/>
        <v>-2</v>
      </c>
      <c r="AO17" s="68">
        <f t="shared" si="1"/>
        <v>-1.1424001827840292E-4</v>
      </c>
      <c r="AP17" s="3"/>
    </row>
    <row r="18" spans="1:42" x14ac:dyDescent="0.2">
      <c r="A18" s="51">
        <v>227</v>
      </c>
      <c r="B18" s="52">
        <v>0.375</v>
      </c>
      <c r="C18" s="53">
        <v>2013</v>
      </c>
      <c r="D18" s="53">
        <v>7</v>
      </c>
      <c r="E18" s="53">
        <v>16</v>
      </c>
      <c r="F18" s="54">
        <v>836848</v>
      </c>
      <c r="G18" s="53">
        <v>0</v>
      </c>
      <c r="H18" s="54">
        <v>132475</v>
      </c>
      <c r="I18" s="53">
        <v>0</v>
      </c>
      <c r="J18" s="53">
        <v>70</v>
      </c>
      <c r="K18" s="53">
        <v>0</v>
      </c>
      <c r="L18" s="54">
        <v>309.8057</v>
      </c>
      <c r="M18" s="54">
        <v>27.3</v>
      </c>
      <c r="N18" s="55">
        <v>0</v>
      </c>
      <c r="O18" s="56">
        <v>28494</v>
      </c>
      <c r="P18" s="33">
        <f t="shared" si="2"/>
        <v>28494</v>
      </c>
      <c r="Q18" s="1">
        <v>16</v>
      </c>
      <c r="R18" s="57" t="e">
        <f t="shared" si="3"/>
        <v>#REF!</v>
      </c>
      <c r="S18" s="35" t="e">
        <f>#REF!*1000000</f>
        <v>#REF!</v>
      </c>
      <c r="T18" s="58" t="e">
        <f t="shared" si="9"/>
        <v>#REF!</v>
      </c>
      <c r="V18" s="69">
        <f t="shared" si="4"/>
        <v>28494</v>
      </c>
      <c r="W18" s="70">
        <f t="shared" si="10"/>
        <v>1006256.20698</v>
      </c>
      <c r="Y18" s="60" t="e">
        <f t="shared" si="11"/>
        <v>#REF!</v>
      </c>
      <c r="Z18" s="35" t="e">
        <f t="shared" si="12"/>
        <v>#REF!</v>
      </c>
      <c r="AA18" s="58" t="e">
        <f t="shared" si="13"/>
        <v>#REF!</v>
      </c>
      <c r="AE18" s="2" t="str">
        <f t="shared" si="5"/>
        <v>836848</v>
      </c>
      <c r="AF18" s="61">
        <v>227</v>
      </c>
      <c r="AG18" s="62">
        <v>16</v>
      </c>
      <c r="AH18" s="63">
        <v>836852</v>
      </c>
      <c r="AI18" s="64">
        <f t="shared" si="0"/>
        <v>836848</v>
      </c>
      <c r="AJ18" s="65">
        <f t="shared" si="6"/>
        <v>-4</v>
      </c>
      <c r="AK18" s="3"/>
      <c r="AL18" s="47">
        <f t="shared" si="7"/>
        <v>28499</v>
      </c>
      <c r="AM18" s="66">
        <f t="shared" si="7"/>
        <v>28494</v>
      </c>
      <c r="AN18" s="67">
        <f t="shared" si="8"/>
        <v>-5</v>
      </c>
      <c r="AO18" s="68">
        <f t="shared" si="1"/>
        <v>-1.7547553870990383E-4</v>
      </c>
      <c r="AP18" s="3"/>
    </row>
    <row r="19" spans="1:42" x14ac:dyDescent="0.2">
      <c r="A19" s="51">
        <v>227</v>
      </c>
      <c r="B19" s="52">
        <v>0.375</v>
      </c>
      <c r="C19" s="53">
        <v>2013</v>
      </c>
      <c r="D19" s="53">
        <v>7</v>
      </c>
      <c r="E19" s="53">
        <v>17</v>
      </c>
      <c r="F19" s="54">
        <v>865342</v>
      </c>
      <c r="G19" s="53">
        <v>0</v>
      </c>
      <c r="H19" s="54">
        <v>133806</v>
      </c>
      <c r="I19" s="53">
        <v>0</v>
      </c>
      <c r="J19" s="53">
        <v>70</v>
      </c>
      <c r="K19" s="53">
        <v>0</v>
      </c>
      <c r="L19" s="54">
        <v>303.18819999999999</v>
      </c>
      <c r="M19" s="54">
        <v>29.8</v>
      </c>
      <c r="N19" s="55">
        <v>0</v>
      </c>
      <c r="O19" s="56">
        <v>33797</v>
      </c>
      <c r="P19" s="33">
        <f t="shared" si="2"/>
        <v>33797</v>
      </c>
      <c r="Q19" s="1">
        <v>17</v>
      </c>
      <c r="R19" s="57" t="e">
        <f t="shared" si="3"/>
        <v>#REF!</v>
      </c>
      <c r="S19" s="35" t="e">
        <f>#REF!*1000000</f>
        <v>#REF!</v>
      </c>
      <c r="T19" s="58" t="e">
        <f t="shared" si="9"/>
        <v>#REF!</v>
      </c>
      <c r="V19" s="69">
        <f t="shared" si="4"/>
        <v>33797</v>
      </c>
      <c r="W19" s="70">
        <f t="shared" si="10"/>
        <v>1193529.9019899999</v>
      </c>
      <c r="Y19" s="60" t="e">
        <f t="shared" si="11"/>
        <v>#REF!</v>
      </c>
      <c r="Z19" s="35" t="e">
        <f t="shared" si="12"/>
        <v>#REF!</v>
      </c>
      <c r="AA19" s="58" t="e">
        <f t="shared" si="13"/>
        <v>#REF!</v>
      </c>
      <c r="AE19" s="2" t="str">
        <f t="shared" si="5"/>
        <v>865342</v>
      </c>
      <c r="AF19" s="61">
        <v>227</v>
      </c>
      <c r="AG19" s="62">
        <v>17</v>
      </c>
      <c r="AH19" s="63">
        <v>865351</v>
      </c>
      <c r="AI19" s="64">
        <f t="shared" si="0"/>
        <v>865342</v>
      </c>
      <c r="AJ19" s="65">
        <f t="shared" si="6"/>
        <v>-9</v>
      </c>
      <c r="AK19" s="3"/>
      <c r="AL19" s="47">
        <f t="shared" si="7"/>
        <v>33798</v>
      </c>
      <c r="AM19" s="66">
        <f t="shared" si="7"/>
        <v>33797</v>
      </c>
      <c r="AN19" s="67">
        <f t="shared" si="8"/>
        <v>-1</v>
      </c>
      <c r="AO19" s="68">
        <f t="shared" si="1"/>
        <v>-2.9588425008136817E-5</v>
      </c>
      <c r="AP19" s="3"/>
    </row>
    <row r="20" spans="1:42" x14ac:dyDescent="0.2">
      <c r="A20" s="51">
        <v>227</v>
      </c>
      <c r="B20" s="52">
        <v>0.375</v>
      </c>
      <c r="C20" s="53">
        <v>2013</v>
      </c>
      <c r="D20" s="53">
        <v>7</v>
      </c>
      <c r="E20" s="53">
        <v>18</v>
      </c>
      <c r="F20" s="54">
        <v>899139</v>
      </c>
      <c r="G20" s="53">
        <v>0</v>
      </c>
      <c r="H20" s="54">
        <v>135408</v>
      </c>
      <c r="I20" s="53">
        <v>0</v>
      </c>
      <c r="J20" s="53">
        <v>70</v>
      </c>
      <c r="K20" s="53">
        <v>0</v>
      </c>
      <c r="L20" s="54">
        <v>297.9221</v>
      </c>
      <c r="M20" s="54">
        <v>29</v>
      </c>
      <c r="N20" s="55">
        <v>0</v>
      </c>
      <c r="O20" s="56">
        <v>32277</v>
      </c>
      <c r="P20" s="33">
        <f t="shared" si="2"/>
        <v>32277</v>
      </c>
      <c r="Q20" s="1">
        <v>18</v>
      </c>
      <c r="R20" s="57" t="e">
        <f t="shared" si="3"/>
        <v>#REF!</v>
      </c>
      <c r="S20" s="35" t="e">
        <f>#REF!*1000000</f>
        <v>#REF!</v>
      </c>
      <c r="T20" s="58" t="e">
        <f t="shared" si="9"/>
        <v>#REF!</v>
      </c>
      <c r="V20" s="69">
        <f t="shared" si="4"/>
        <v>32277</v>
      </c>
      <c r="W20" s="70">
        <f t="shared" si="10"/>
        <v>1139851.60359</v>
      </c>
      <c r="Y20" s="60" t="e">
        <f t="shared" si="11"/>
        <v>#REF!</v>
      </c>
      <c r="Z20" s="35" t="e">
        <f t="shared" si="12"/>
        <v>#REF!</v>
      </c>
      <c r="AA20" s="58" t="e">
        <f t="shared" si="13"/>
        <v>#REF!</v>
      </c>
      <c r="AE20" s="2" t="str">
        <f t="shared" si="5"/>
        <v>899139</v>
      </c>
      <c r="AF20" s="61">
        <v>227</v>
      </c>
      <c r="AG20" s="62">
        <v>18</v>
      </c>
      <c r="AH20" s="63">
        <v>899149</v>
      </c>
      <c r="AI20" s="64">
        <f t="shared" si="0"/>
        <v>899139</v>
      </c>
      <c r="AJ20" s="65">
        <f t="shared" si="6"/>
        <v>-10</v>
      </c>
      <c r="AK20" s="3"/>
      <c r="AL20" s="47">
        <f t="shared" si="7"/>
        <v>32280</v>
      </c>
      <c r="AM20" s="66">
        <f t="shared" si="7"/>
        <v>32277</v>
      </c>
      <c r="AN20" s="67">
        <f t="shared" si="8"/>
        <v>-3</v>
      </c>
      <c r="AO20" s="68">
        <f t="shared" si="1"/>
        <v>-9.294544102611767E-5</v>
      </c>
      <c r="AP20" s="3"/>
    </row>
    <row r="21" spans="1:42" x14ac:dyDescent="0.2">
      <c r="A21" s="51">
        <v>227</v>
      </c>
      <c r="B21" s="52">
        <v>0.375</v>
      </c>
      <c r="C21" s="53">
        <v>2013</v>
      </c>
      <c r="D21" s="53">
        <v>7</v>
      </c>
      <c r="E21" s="53">
        <v>19</v>
      </c>
      <c r="F21" s="54">
        <v>931416</v>
      </c>
      <c r="G21" s="53">
        <v>0</v>
      </c>
      <c r="H21" s="54">
        <v>136924</v>
      </c>
      <c r="I21" s="53">
        <v>0</v>
      </c>
      <c r="J21" s="53">
        <v>70</v>
      </c>
      <c r="K21" s="53">
        <v>0</v>
      </c>
      <c r="L21" s="54">
        <v>299.84780000000001</v>
      </c>
      <c r="M21" s="54">
        <v>28.8</v>
      </c>
      <c r="N21" s="55">
        <v>0</v>
      </c>
      <c r="O21" s="56">
        <v>34203</v>
      </c>
      <c r="P21" s="33">
        <f t="shared" si="2"/>
        <v>34203</v>
      </c>
      <c r="Q21" s="1">
        <v>19</v>
      </c>
      <c r="R21" s="57" t="e">
        <f t="shared" si="3"/>
        <v>#REF!</v>
      </c>
      <c r="S21" s="35" t="e">
        <f>#REF!*1000000</f>
        <v>#REF!</v>
      </c>
      <c r="T21" s="58" t="e">
        <f t="shared" si="9"/>
        <v>#REF!</v>
      </c>
      <c r="V21" s="69">
        <f t="shared" si="4"/>
        <v>34203</v>
      </c>
      <c r="W21" s="70">
        <f t="shared" si="10"/>
        <v>1207867.6580099999</v>
      </c>
      <c r="Y21" s="60" t="e">
        <f t="shared" si="11"/>
        <v>#REF!</v>
      </c>
      <c r="Z21" s="35" t="e">
        <f t="shared" si="12"/>
        <v>#REF!</v>
      </c>
      <c r="AA21" s="58" t="e">
        <f t="shared" si="13"/>
        <v>#REF!</v>
      </c>
      <c r="AE21" s="2" t="str">
        <f t="shared" si="5"/>
        <v>931416</v>
      </c>
      <c r="AF21" s="61">
        <v>227</v>
      </c>
      <c r="AG21" s="62">
        <v>19</v>
      </c>
      <c r="AH21" s="63">
        <v>931429</v>
      </c>
      <c r="AI21" s="64">
        <f t="shared" si="0"/>
        <v>931416</v>
      </c>
      <c r="AJ21" s="65">
        <f t="shared" si="6"/>
        <v>-13</v>
      </c>
      <c r="AK21" s="3"/>
      <c r="AL21" s="47">
        <f t="shared" si="7"/>
        <v>34205</v>
      </c>
      <c r="AM21" s="66">
        <f t="shared" si="7"/>
        <v>34203</v>
      </c>
      <c r="AN21" s="67">
        <f t="shared" si="8"/>
        <v>-2</v>
      </c>
      <c r="AO21" s="68">
        <f t="shared" si="1"/>
        <v>-5.8474402830161097E-5</v>
      </c>
      <c r="AP21" s="3"/>
    </row>
    <row r="22" spans="1:42" x14ac:dyDescent="0.2">
      <c r="A22" s="51">
        <v>227</v>
      </c>
      <c r="B22" s="52">
        <v>0.375</v>
      </c>
      <c r="C22" s="53">
        <v>2013</v>
      </c>
      <c r="D22" s="53">
        <v>7</v>
      </c>
      <c r="E22" s="53">
        <v>20</v>
      </c>
      <c r="F22" s="54">
        <v>965619</v>
      </c>
      <c r="G22" s="53">
        <v>0</v>
      </c>
      <c r="H22" s="54">
        <v>138549</v>
      </c>
      <c r="I22" s="53">
        <v>0</v>
      </c>
      <c r="J22" s="53">
        <v>70</v>
      </c>
      <c r="K22" s="53">
        <v>0</v>
      </c>
      <c r="L22" s="54">
        <v>297.80189999999999</v>
      </c>
      <c r="M22" s="54">
        <v>29.7</v>
      </c>
      <c r="N22" s="55">
        <v>0</v>
      </c>
      <c r="O22" s="56">
        <v>17756</v>
      </c>
      <c r="P22" s="33">
        <f t="shared" si="2"/>
        <v>17756</v>
      </c>
      <c r="Q22" s="1">
        <v>20</v>
      </c>
      <c r="R22" s="57" t="e">
        <f t="shared" si="3"/>
        <v>#REF!</v>
      </c>
      <c r="S22" s="35" t="e">
        <f>#REF!*1000000</f>
        <v>#REF!</v>
      </c>
      <c r="T22" s="58" t="e">
        <f t="shared" si="9"/>
        <v>#REF!</v>
      </c>
      <c r="V22" s="69">
        <f t="shared" si="4"/>
        <v>17756</v>
      </c>
      <c r="W22" s="70">
        <f t="shared" si="10"/>
        <v>627047.28052000003</v>
      </c>
      <c r="Y22" s="60" t="e">
        <f t="shared" si="11"/>
        <v>#REF!</v>
      </c>
      <c r="Z22" s="35" t="e">
        <f t="shared" si="12"/>
        <v>#REF!</v>
      </c>
      <c r="AA22" s="58" t="e">
        <f t="shared" si="13"/>
        <v>#REF!</v>
      </c>
      <c r="AE22" s="2" t="str">
        <f t="shared" si="5"/>
        <v>965619</v>
      </c>
      <c r="AF22" s="61">
        <v>227</v>
      </c>
      <c r="AG22" s="62">
        <v>20</v>
      </c>
      <c r="AH22" s="63">
        <v>965634</v>
      </c>
      <c r="AI22" s="64">
        <f t="shared" si="0"/>
        <v>965619</v>
      </c>
      <c r="AJ22" s="65">
        <f t="shared" si="6"/>
        <v>-15</v>
      </c>
      <c r="AK22" s="3"/>
      <c r="AL22" s="47">
        <f t="shared" si="7"/>
        <v>17741</v>
      </c>
      <c r="AM22" s="66">
        <f t="shared" si="7"/>
        <v>17756</v>
      </c>
      <c r="AN22" s="67">
        <f t="shared" si="8"/>
        <v>15</v>
      </c>
      <c r="AO22" s="68">
        <f t="shared" si="1"/>
        <v>8.4478486145528277E-4</v>
      </c>
      <c r="AP22" s="3"/>
    </row>
    <row r="23" spans="1:42" x14ac:dyDescent="0.2">
      <c r="A23" s="51">
        <v>227</v>
      </c>
      <c r="B23" s="52">
        <v>0.375</v>
      </c>
      <c r="C23" s="53">
        <v>2013</v>
      </c>
      <c r="D23" s="53">
        <v>7</v>
      </c>
      <c r="E23" s="53">
        <v>21</v>
      </c>
      <c r="F23" s="54">
        <v>983375</v>
      </c>
      <c r="G23" s="53">
        <v>0</v>
      </c>
      <c r="H23" s="54">
        <v>139388</v>
      </c>
      <c r="I23" s="53">
        <v>0</v>
      </c>
      <c r="J23" s="53">
        <v>70</v>
      </c>
      <c r="K23" s="53">
        <v>0</v>
      </c>
      <c r="L23" s="54">
        <v>175.84119999999999</v>
      </c>
      <c r="M23" s="54">
        <v>27.7</v>
      </c>
      <c r="N23" s="55">
        <v>0</v>
      </c>
      <c r="O23" s="56">
        <v>13657</v>
      </c>
      <c r="P23" s="33">
        <f t="shared" si="2"/>
        <v>13657</v>
      </c>
      <c r="Q23" s="1">
        <v>21</v>
      </c>
      <c r="R23" s="57" t="e">
        <f t="shared" si="3"/>
        <v>#REF!</v>
      </c>
      <c r="S23" s="35" t="e">
        <f>#REF!*1000000</f>
        <v>#REF!</v>
      </c>
      <c r="T23" s="58" t="e">
        <f t="shared" si="9"/>
        <v>#REF!</v>
      </c>
      <c r="V23" s="69">
        <f t="shared" si="4"/>
        <v>13657</v>
      </c>
      <c r="W23" s="70">
        <f t="shared" si="10"/>
        <v>482292.44818999997</v>
      </c>
      <c r="Y23" s="60" t="e">
        <f t="shared" si="11"/>
        <v>#REF!</v>
      </c>
      <c r="Z23" s="35" t="e">
        <f t="shared" si="12"/>
        <v>#REF!</v>
      </c>
      <c r="AA23" s="58" t="e">
        <f t="shared" si="13"/>
        <v>#REF!</v>
      </c>
      <c r="AE23" s="2" t="str">
        <f t="shared" si="5"/>
        <v>983375</v>
      </c>
      <c r="AF23" s="61">
        <v>227</v>
      </c>
      <c r="AG23" s="62">
        <v>21</v>
      </c>
      <c r="AH23" s="63">
        <v>983375</v>
      </c>
      <c r="AI23" s="64">
        <f t="shared" si="0"/>
        <v>983375</v>
      </c>
      <c r="AJ23" s="65">
        <f t="shared" si="6"/>
        <v>0</v>
      </c>
      <c r="AK23" s="3"/>
      <c r="AL23" s="47">
        <f t="shared" si="7"/>
        <v>13666</v>
      </c>
      <c r="AM23" s="66">
        <f t="shared" si="7"/>
        <v>13657</v>
      </c>
      <c r="AN23" s="67">
        <f t="shared" si="8"/>
        <v>-9</v>
      </c>
      <c r="AO23" s="68">
        <f t="shared" si="1"/>
        <v>-6.590027092333602E-4</v>
      </c>
      <c r="AP23" s="3"/>
    </row>
    <row r="24" spans="1:42" x14ac:dyDescent="0.2">
      <c r="A24" s="51">
        <v>227</v>
      </c>
      <c r="B24" s="52">
        <v>0.375</v>
      </c>
      <c r="C24" s="53">
        <v>2013</v>
      </c>
      <c r="D24" s="53">
        <v>7</v>
      </c>
      <c r="E24" s="53">
        <v>22</v>
      </c>
      <c r="F24" s="54">
        <v>997032</v>
      </c>
      <c r="G24" s="53">
        <v>0</v>
      </c>
      <c r="H24" s="54">
        <v>140014</v>
      </c>
      <c r="I24" s="53">
        <v>0</v>
      </c>
      <c r="J24" s="53">
        <v>70</v>
      </c>
      <c r="K24" s="53">
        <v>0</v>
      </c>
      <c r="L24" s="54">
        <v>267.16149999999999</v>
      </c>
      <c r="M24" s="54">
        <v>29.9</v>
      </c>
      <c r="N24" s="55">
        <v>0</v>
      </c>
      <c r="O24" s="56">
        <v>28743</v>
      </c>
      <c r="P24" s="33">
        <f t="shared" si="2"/>
        <v>-971257</v>
      </c>
      <c r="Q24" s="1">
        <v>22</v>
      </c>
      <c r="R24" s="57" t="e">
        <f t="shared" si="3"/>
        <v>#REF!</v>
      </c>
      <c r="S24" s="35" t="e">
        <f>#REF!*1000000</f>
        <v>#REF!</v>
      </c>
      <c r="T24" s="58" t="e">
        <f t="shared" si="9"/>
        <v>#REF!</v>
      </c>
      <c r="V24" s="69">
        <f t="shared" si="4"/>
        <v>28743</v>
      </c>
      <c r="W24" s="70">
        <f t="shared" si="10"/>
        <v>1015049.55981</v>
      </c>
      <c r="Y24" s="60" t="e">
        <f t="shared" si="11"/>
        <v>#REF!</v>
      </c>
      <c r="Z24" s="35" t="e">
        <f t="shared" si="12"/>
        <v>#REF!</v>
      </c>
      <c r="AA24" s="58" t="e">
        <f t="shared" si="13"/>
        <v>#REF!</v>
      </c>
      <c r="AE24" s="2" t="str">
        <f t="shared" si="5"/>
        <v>997032</v>
      </c>
      <c r="AF24" s="61">
        <v>227</v>
      </c>
      <c r="AG24" s="62">
        <v>22</v>
      </c>
      <c r="AH24" s="63">
        <v>997041</v>
      </c>
      <c r="AI24" s="64">
        <f t="shared" si="0"/>
        <v>997032</v>
      </c>
      <c r="AJ24" s="65">
        <f t="shared" si="6"/>
        <v>-9</v>
      </c>
      <c r="AK24" s="3"/>
      <c r="AL24" s="47">
        <f t="shared" si="7"/>
        <v>-971245</v>
      </c>
      <c r="AM24" s="66">
        <f t="shared" si="7"/>
        <v>-971257</v>
      </c>
      <c r="AN24" s="67">
        <f t="shared" si="8"/>
        <v>-12</v>
      </c>
      <c r="AO24" s="68">
        <f t="shared" si="1"/>
        <v>1.2355123309278594E-5</v>
      </c>
      <c r="AP24" s="3"/>
    </row>
    <row r="25" spans="1:42" x14ac:dyDescent="0.2">
      <c r="A25" s="51">
        <v>227</v>
      </c>
      <c r="B25" s="52">
        <v>0.375</v>
      </c>
      <c r="C25" s="53">
        <v>2013</v>
      </c>
      <c r="D25" s="53">
        <v>7</v>
      </c>
      <c r="E25" s="53">
        <v>23</v>
      </c>
      <c r="F25" s="54">
        <v>25775</v>
      </c>
      <c r="G25" s="53">
        <v>0</v>
      </c>
      <c r="H25" s="54">
        <v>141387</v>
      </c>
      <c r="I25" s="53">
        <v>0</v>
      </c>
      <c r="J25" s="53">
        <v>70</v>
      </c>
      <c r="K25" s="53">
        <v>0</v>
      </c>
      <c r="L25" s="54">
        <v>298.42630000000003</v>
      </c>
      <c r="M25" s="54">
        <v>30.4</v>
      </c>
      <c r="N25" s="55">
        <v>0</v>
      </c>
      <c r="O25" s="56">
        <v>32741</v>
      </c>
      <c r="P25" s="33">
        <f t="shared" si="2"/>
        <v>32741</v>
      </c>
      <c r="Q25" s="1">
        <v>23</v>
      </c>
      <c r="R25" s="57" t="e">
        <f t="shared" si="3"/>
        <v>#REF!</v>
      </c>
      <c r="S25" s="35" t="e">
        <f>#REF!*1000000</f>
        <v>#REF!</v>
      </c>
      <c r="T25" s="58" t="e">
        <f t="shared" si="9"/>
        <v>#REF!</v>
      </c>
      <c r="V25" s="69">
        <f t="shared" si="4"/>
        <v>32741</v>
      </c>
      <c r="W25" s="70">
        <f t="shared" si="10"/>
        <v>1156237.61047</v>
      </c>
      <c r="Y25" s="60" t="e">
        <f t="shared" si="11"/>
        <v>#REF!</v>
      </c>
      <c r="Z25" s="35" t="e">
        <f t="shared" si="12"/>
        <v>#REF!</v>
      </c>
      <c r="AA25" s="58" t="e">
        <f t="shared" si="13"/>
        <v>#REF!</v>
      </c>
      <c r="AE25" s="2" t="str">
        <f t="shared" si="5"/>
        <v>25775</v>
      </c>
      <c r="AF25" s="61">
        <v>227</v>
      </c>
      <c r="AG25" s="62">
        <v>23</v>
      </c>
      <c r="AH25" s="63">
        <v>25796</v>
      </c>
      <c r="AI25" s="64">
        <f t="shared" si="0"/>
        <v>25775</v>
      </c>
      <c r="AJ25" s="65">
        <f t="shared" si="6"/>
        <v>-21</v>
      </c>
      <c r="AK25" s="3"/>
      <c r="AL25" s="47">
        <f t="shared" si="7"/>
        <v>32743</v>
      </c>
      <c r="AM25" s="66">
        <f t="shared" si="7"/>
        <v>32741</v>
      </c>
      <c r="AN25" s="67">
        <f t="shared" si="8"/>
        <v>-2</v>
      </c>
      <c r="AO25" s="68">
        <f t="shared" si="1"/>
        <v>-6.108548914205431E-5</v>
      </c>
      <c r="AP25" s="3"/>
    </row>
    <row r="26" spans="1:42" x14ac:dyDescent="0.2">
      <c r="A26" s="51">
        <v>227</v>
      </c>
      <c r="B26" s="52">
        <v>0.375</v>
      </c>
      <c r="C26" s="53">
        <v>2013</v>
      </c>
      <c r="D26" s="53">
        <v>7</v>
      </c>
      <c r="E26" s="53">
        <v>24</v>
      </c>
      <c r="F26" s="54">
        <v>58516</v>
      </c>
      <c r="G26" s="53">
        <v>0</v>
      </c>
      <c r="H26" s="54">
        <v>142953</v>
      </c>
      <c r="I26" s="53">
        <v>0</v>
      </c>
      <c r="J26" s="53">
        <v>70</v>
      </c>
      <c r="K26" s="53">
        <v>0</v>
      </c>
      <c r="L26" s="54">
        <v>296.22289999999998</v>
      </c>
      <c r="M26" s="54">
        <v>29.8</v>
      </c>
      <c r="N26" s="55">
        <v>0</v>
      </c>
      <c r="O26" s="56">
        <v>32441</v>
      </c>
      <c r="P26" s="33">
        <f t="shared" si="2"/>
        <v>32441</v>
      </c>
      <c r="Q26" s="1">
        <v>24</v>
      </c>
      <c r="R26" s="57" t="e">
        <f t="shared" si="3"/>
        <v>#REF!</v>
      </c>
      <c r="S26" s="35" t="e">
        <f>#REF!*1000000</f>
        <v>#REF!</v>
      </c>
      <c r="T26" s="58" t="e">
        <f t="shared" si="9"/>
        <v>#REF!</v>
      </c>
      <c r="V26" s="69">
        <f t="shared" si="4"/>
        <v>32441</v>
      </c>
      <c r="W26" s="70">
        <f t="shared" si="10"/>
        <v>1145643.2094699999</v>
      </c>
      <c r="Y26" s="60" t="e">
        <f t="shared" si="11"/>
        <v>#REF!</v>
      </c>
      <c r="Z26" s="35" t="e">
        <f t="shared" si="12"/>
        <v>#REF!</v>
      </c>
      <c r="AA26" s="58" t="e">
        <f t="shared" si="13"/>
        <v>#REF!</v>
      </c>
      <c r="AE26" s="2" t="str">
        <f t="shared" si="5"/>
        <v>58516</v>
      </c>
      <c r="AF26" s="61">
        <v>227</v>
      </c>
      <c r="AG26" s="62">
        <v>24</v>
      </c>
      <c r="AH26" s="63">
        <v>58539</v>
      </c>
      <c r="AI26" s="64">
        <f t="shared" si="0"/>
        <v>58516</v>
      </c>
      <c r="AJ26" s="65">
        <f t="shared" si="6"/>
        <v>-23</v>
      </c>
      <c r="AK26" s="3"/>
      <c r="AL26" s="47">
        <f t="shared" si="7"/>
        <v>32443</v>
      </c>
      <c r="AM26" s="66">
        <f t="shared" si="7"/>
        <v>32441</v>
      </c>
      <c r="AN26" s="67">
        <f t="shared" si="8"/>
        <v>-2</v>
      </c>
      <c r="AO26" s="68">
        <f t="shared" si="1"/>
        <v>-6.1650380691100762E-5</v>
      </c>
      <c r="AP26" s="3"/>
    </row>
    <row r="27" spans="1:42" x14ac:dyDescent="0.2">
      <c r="A27" s="51">
        <v>227</v>
      </c>
      <c r="B27" s="52">
        <v>0.375</v>
      </c>
      <c r="C27" s="53">
        <v>2013</v>
      </c>
      <c r="D27" s="53">
        <v>7</v>
      </c>
      <c r="E27" s="53">
        <v>25</v>
      </c>
      <c r="F27" s="54">
        <v>90957</v>
      </c>
      <c r="G27" s="53">
        <v>0</v>
      </c>
      <c r="H27" s="54">
        <v>144504</v>
      </c>
      <c r="I27" s="53">
        <v>0</v>
      </c>
      <c r="J27" s="53">
        <v>70</v>
      </c>
      <c r="K27" s="53">
        <v>0</v>
      </c>
      <c r="L27" s="54">
        <v>296.51060000000001</v>
      </c>
      <c r="M27" s="54">
        <v>30.1</v>
      </c>
      <c r="N27" s="55">
        <v>0</v>
      </c>
      <c r="O27" s="56">
        <v>32252</v>
      </c>
      <c r="P27" s="33">
        <f t="shared" si="2"/>
        <v>32252</v>
      </c>
      <c r="Q27" s="1">
        <v>25</v>
      </c>
      <c r="R27" s="57" t="e">
        <f t="shared" si="3"/>
        <v>#REF!</v>
      </c>
      <c r="S27" s="35" t="e">
        <f>#REF!*1000000</f>
        <v>#REF!</v>
      </c>
      <c r="T27" s="58" t="e">
        <f t="shared" si="9"/>
        <v>#REF!</v>
      </c>
      <c r="V27" s="69">
        <f t="shared" si="4"/>
        <v>32252</v>
      </c>
      <c r="W27" s="70">
        <f t="shared" si="10"/>
        <v>1138968.7368399999</v>
      </c>
      <c r="Y27" s="60" t="e">
        <f t="shared" si="11"/>
        <v>#REF!</v>
      </c>
      <c r="Z27" s="35" t="e">
        <f t="shared" si="12"/>
        <v>#REF!</v>
      </c>
      <c r="AA27" s="58" t="e">
        <f t="shared" si="13"/>
        <v>#REF!</v>
      </c>
      <c r="AE27" s="2" t="str">
        <f t="shared" si="5"/>
        <v>90957</v>
      </c>
      <c r="AF27" s="61">
        <v>227</v>
      </c>
      <c r="AG27" s="62">
        <v>25</v>
      </c>
      <c r="AH27" s="63">
        <v>90982</v>
      </c>
      <c r="AI27" s="64">
        <f t="shared" si="0"/>
        <v>90957</v>
      </c>
      <c r="AJ27" s="65">
        <f t="shared" si="6"/>
        <v>-25</v>
      </c>
      <c r="AK27" s="3"/>
      <c r="AL27" s="47">
        <f t="shared" si="7"/>
        <v>32246</v>
      </c>
      <c r="AM27" s="66">
        <f t="shared" si="7"/>
        <v>32252</v>
      </c>
      <c r="AN27" s="67">
        <f t="shared" si="8"/>
        <v>6</v>
      </c>
      <c r="AO27" s="68">
        <f t="shared" si="1"/>
        <v>1.8603497457522015E-4</v>
      </c>
      <c r="AP27" s="3"/>
    </row>
    <row r="28" spans="1:42" x14ac:dyDescent="0.2">
      <c r="A28" s="51">
        <v>227</v>
      </c>
      <c r="B28" s="52">
        <v>0.375</v>
      </c>
      <c r="C28" s="53">
        <v>2013</v>
      </c>
      <c r="D28" s="53">
        <v>7</v>
      </c>
      <c r="E28" s="53">
        <v>26</v>
      </c>
      <c r="F28" s="54">
        <v>123209</v>
      </c>
      <c r="G28" s="53">
        <v>0</v>
      </c>
      <c r="H28" s="54">
        <v>146045</v>
      </c>
      <c r="I28" s="53">
        <v>0</v>
      </c>
      <c r="J28" s="53">
        <v>70</v>
      </c>
      <c r="K28" s="53">
        <v>0</v>
      </c>
      <c r="L28" s="54">
        <v>297.09030000000001</v>
      </c>
      <c r="M28" s="54">
        <v>30.5</v>
      </c>
      <c r="N28" s="55">
        <v>0</v>
      </c>
      <c r="O28" s="56">
        <v>33529</v>
      </c>
      <c r="P28" s="33">
        <f t="shared" si="2"/>
        <v>33529</v>
      </c>
      <c r="Q28" s="1">
        <v>26</v>
      </c>
      <c r="R28" s="57" t="e">
        <f t="shared" si="3"/>
        <v>#REF!</v>
      </c>
      <c r="S28" s="35" t="e">
        <f>#REF!*1000000</f>
        <v>#REF!</v>
      </c>
      <c r="T28" s="58" t="e">
        <f t="shared" si="9"/>
        <v>#REF!</v>
      </c>
      <c r="V28" s="69">
        <f t="shared" si="4"/>
        <v>33529</v>
      </c>
      <c r="W28" s="70">
        <f t="shared" si="10"/>
        <v>1184065.5704300001</v>
      </c>
      <c r="Y28" s="60" t="e">
        <f t="shared" si="11"/>
        <v>#REF!</v>
      </c>
      <c r="Z28" s="35" t="e">
        <f t="shared" si="12"/>
        <v>#REF!</v>
      </c>
      <c r="AA28" s="58" t="e">
        <f t="shared" si="13"/>
        <v>#REF!</v>
      </c>
      <c r="AE28" s="2" t="str">
        <f t="shared" si="5"/>
        <v>123209</v>
      </c>
      <c r="AF28" s="61">
        <v>227</v>
      </c>
      <c r="AG28" s="62">
        <v>26</v>
      </c>
      <c r="AH28" s="63">
        <v>123228</v>
      </c>
      <c r="AI28" s="64">
        <f t="shared" si="0"/>
        <v>123209</v>
      </c>
      <c r="AJ28" s="65">
        <f t="shared" si="6"/>
        <v>-19</v>
      </c>
      <c r="AK28" s="3"/>
      <c r="AL28" s="47">
        <f t="shared" si="7"/>
        <v>33541</v>
      </c>
      <c r="AM28" s="66">
        <f t="shared" si="7"/>
        <v>33529</v>
      </c>
      <c r="AN28" s="67">
        <f t="shared" si="8"/>
        <v>-12</v>
      </c>
      <c r="AO28" s="68">
        <f t="shared" si="1"/>
        <v>-3.5789913209460469E-4</v>
      </c>
      <c r="AP28" s="3"/>
    </row>
    <row r="29" spans="1:42" x14ac:dyDescent="0.2">
      <c r="A29" s="51">
        <v>227</v>
      </c>
      <c r="B29" s="52">
        <v>0.375</v>
      </c>
      <c r="C29" s="53">
        <v>2013</v>
      </c>
      <c r="D29" s="53">
        <v>7</v>
      </c>
      <c r="E29" s="53">
        <v>27</v>
      </c>
      <c r="F29" s="54">
        <v>156738</v>
      </c>
      <c r="G29" s="53">
        <v>0</v>
      </c>
      <c r="H29" s="54">
        <v>147655</v>
      </c>
      <c r="I29" s="53">
        <v>0</v>
      </c>
      <c r="J29" s="53">
        <v>70</v>
      </c>
      <c r="K29" s="53">
        <v>0</v>
      </c>
      <c r="L29" s="54">
        <v>296.26920000000001</v>
      </c>
      <c r="M29" s="54">
        <v>30.3</v>
      </c>
      <c r="N29" s="55">
        <v>0</v>
      </c>
      <c r="O29" s="56">
        <v>33719</v>
      </c>
      <c r="P29" s="33">
        <f t="shared" si="2"/>
        <v>33719</v>
      </c>
      <c r="Q29" s="1">
        <v>27</v>
      </c>
      <c r="R29" s="57" t="e">
        <f t="shared" si="3"/>
        <v>#REF!</v>
      </c>
      <c r="S29" s="35" t="e">
        <f>#REF!*1000000</f>
        <v>#REF!</v>
      </c>
      <c r="T29" s="58" t="e">
        <f t="shared" si="9"/>
        <v>#REF!</v>
      </c>
      <c r="V29" s="69">
        <f t="shared" si="4"/>
        <v>33719</v>
      </c>
      <c r="W29" s="70">
        <f t="shared" si="10"/>
        <v>1190775.35773</v>
      </c>
      <c r="Y29" s="60" t="e">
        <f t="shared" si="11"/>
        <v>#REF!</v>
      </c>
      <c r="Z29" s="35" t="e">
        <f t="shared" si="12"/>
        <v>#REF!</v>
      </c>
      <c r="AA29" s="58" t="e">
        <f t="shared" si="13"/>
        <v>#REF!</v>
      </c>
      <c r="AE29" s="2" t="str">
        <f t="shared" si="5"/>
        <v>156738</v>
      </c>
      <c r="AF29" s="61">
        <v>227</v>
      </c>
      <c r="AG29" s="62">
        <v>27</v>
      </c>
      <c r="AH29" s="63">
        <v>156769</v>
      </c>
      <c r="AI29" s="64">
        <f t="shared" si="0"/>
        <v>156738</v>
      </c>
      <c r="AJ29" s="65">
        <f t="shared" si="6"/>
        <v>-31</v>
      </c>
      <c r="AK29" s="3"/>
      <c r="AL29" s="47">
        <f t="shared" si="7"/>
        <v>33719</v>
      </c>
      <c r="AM29" s="66">
        <f t="shared" si="7"/>
        <v>33719</v>
      </c>
      <c r="AN29" s="67">
        <f t="shared" si="8"/>
        <v>0</v>
      </c>
      <c r="AO29" s="68">
        <f t="shared" si="1"/>
        <v>0</v>
      </c>
      <c r="AP29" s="3"/>
    </row>
    <row r="30" spans="1:42" x14ac:dyDescent="0.2">
      <c r="A30" s="51">
        <v>227</v>
      </c>
      <c r="B30" s="52">
        <v>0.375</v>
      </c>
      <c r="C30" s="53">
        <v>2013</v>
      </c>
      <c r="D30" s="53">
        <v>7</v>
      </c>
      <c r="E30" s="53">
        <v>28</v>
      </c>
      <c r="F30" s="54">
        <v>190457</v>
      </c>
      <c r="G30" s="53">
        <v>0</v>
      </c>
      <c r="H30" s="54">
        <v>149255</v>
      </c>
      <c r="I30" s="53">
        <v>0</v>
      </c>
      <c r="J30" s="53">
        <v>70</v>
      </c>
      <c r="K30" s="53">
        <v>0</v>
      </c>
      <c r="L30" s="54">
        <v>298.67489999999998</v>
      </c>
      <c r="M30" s="54">
        <v>30.3</v>
      </c>
      <c r="N30" s="55">
        <v>0</v>
      </c>
      <c r="O30" s="56">
        <v>34426</v>
      </c>
      <c r="P30" s="33">
        <f t="shared" si="2"/>
        <v>34426</v>
      </c>
      <c r="Q30" s="1">
        <v>28</v>
      </c>
      <c r="R30" s="57" t="e">
        <f t="shared" si="3"/>
        <v>#REF!</v>
      </c>
      <c r="S30" s="35" t="e">
        <f>#REF!*1000000</f>
        <v>#REF!</v>
      </c>
      <c r="T30" s="58" t="e">
        <f t="shared" si="9"/>
        <v>#REF!</v>
      </c>
      <c r="V30" s="69">
        <f t="shared" si="4"/>
        <v>34426</v>
      </c>
      <c r="W30" s="70">
        <f t="shared" si="10"/>
        <v>1215742.8294200001</v>
      </c>
      <c r="Y30" s="60" t="e">
        <f t="shared" si="11"/>
        <v>#REF!</v>
      </c>
      <c r="Z30" s="35" t="e">
        <f t="shared" si="12"/>
        <v>#REF!</v>
      </c>
      <c r="AA30" s="58" t="e">
        <f t="shared" si="13"/>
        <v>#REF!</v>
      </c>
      <c r="AE30" s="2" t="str">
        <f t="shared" si="5"/>
        <v>190457</v>
      </c>
      <c r="AF30" s="61">
        <v>227</v>
      </c>
      <c r="AG30" s="62">
        <v>28</v>
      </c>
      <c r="AH30" s="63">
        <v>190488</v>
      </c>
      <c r="AI30" s="64">
        <f t="shared" si="0"/>
        <v>190457</v>
      </c>
      <c r="AJ30" s="65">
        <f t="shared" si="6"/>
        <v>-31</v>
      </c>
      <c r="AK30" s="3"/>
      <c r="AL30" s="47">
        <f t="shared" si="7"/>
        <v>34427</v>
      </c>
      <c r="AM30" s="66">
        <f t="shared" si="7"/>
        <v>34426</v>
      </c>
      <c r="AN30" s="67">
        <f t="shared" si="8"/>
        <v>-1</v>
      </c>
      <c r="AO30" s="68">
        <f t="shared" si="1"/>
        <v>-2.9047812699703712E-5</v>
      </c>
      <c r="AP30" s="3"/>
    </row>
    <row r="31" spans="1:42" x14ac:dyDescent="0.2">
      <c r="A31" s="51">
        <v>227</v>
      </c>
      <c r="B31" s="52">
        <v>0.375</v>
      </c>
      <c r="C31" s="53">
        <v>2013</v>
      </c>
      <c r="D31" s="53">
        <v>7</v>
      </c>
      <c r="E31" s="53">
        <v>29</v>
      </c>
      <c r="F31" s="54">
        <v>224883</v>
      </c>
      <c r="G31" s="53">
        <v>0</v>
      </c>
      <c r="H31" s="54">
        <v>150890</v>
      </c>
      <c r="I31" s="53">
        <v>0</v>
      </c>
      <c r="J31" s="53">
        <v>70</v>
      </c>
      <c r="K31" s="53">
        <v>0</v>
      </c>
      <c r="L31" s="54">
        <v>298.8904</v>
      </c>
      <c r="M31" s="54">
        <v>30.5</v>
      </c>
      <c r="N31" s="55">
        <v>0</v>
      </c>
      <c r="O31" s="56">
        <v>19683</v>
      </c>
      <c r="P31" s="33">
        <f t="shared" si="2"/>
        <v>19683</v>
      </c>
      <c r="Q31" s="1">
        <v>29</v>
      </c>
      <c r="R31" s="57" t="e">
        <f t="shared" si="3"/>
        <v>#REF!</v>
      </c>
      <c r="S31" s="35" t="e">
        <f>#REF!*1000000</f>
        <v>#REF!</v>
      </c>
      <c r="T31" s="58" t="e">
        <f t="shared" si="9"/>
        <v>#REF!</v>
      </c>
      <c r="V31" s="69">
        <f t="shared" si="4"/>
        <v>19683</v>
      </c>
      <c r="W31" s="70">
        <f t="shared" si="10"/>
        <v>695098.64960999996</v>
      </c>
      <c r="Y31" s="60" t="e">
        <f t="shared" si="11"/>
        <v>#REF!</v>
      </c>
      <c r="Z31" s="35" t="e">
        <f t="shared" si="12"/>
        <v>#REF!</v>
      </c>
      <c r="AA31" s="58" t="e">
        <f t="shared" si="13"/>
        <v>#REF!</v>
      </c>
      <c r="AE31" s="2" t="str">
        <f t="shared" si="5"/>
        <v>224883</v>
      </c>
      <c r="AF31" s="61">
        <v>227</v>
      </c>
      <c r="AG31" s="62">
        <v>29</v>
      </c>
      <c r="AH31" s="63">
        <v>224915</v>
      </c>
      <c r="AI31" s="64">
        <f t="shared" si="0"/>
        <v>224883</v>
      </c>
      <c r="AJ31" s="65">
        <f t="shared" si="6"/>
        <v>-32</v>
      </c>
      <c r="AK31" s="3"/>
      <c r="AL31" s="47">
        <f t="shared" si="7"/>
        <v>19651</v>
      </c>
      <c r="AM31" s="66">
        <f t="shared" si="7"/>
        <v>19683</v>
      </c>
      <c r="AN31" s="67">
        <f t="shared" si="8"/>
        <v>32</v>
      </c>
      <c r="AO31" s="68">
        <f t="shared" si="1"/>
        <v>1.6257684296093074E-3</v>
      </c>
      <c r="AP31" s="3"/>
    </row>
    <row r="32" spans="1:42" x14ac:dyDescent="0.2">
      <c r="A32" s="51">
        <v>227</v>
      </c>
      <c r="B32" s="52">
        <v>0.375</v>
      </c>
      <c r="C32" s="53">
        <v>2013</v>
      </c>
      <c r="D32" s="53">
        <v>7</v>
      </c>
      <c r="E32" s="53">
        <v>30</v>
      </c>
      <c r="F32" s="54">
        <v>244566</v>
      </c>
      <c r="G32" s="53">
        <v>0</v>
      </c>
      <c r="H32" s="54">
        <v>151805</v>
      </c>
      <c r="I32" s="53">
        <v>0</v>
      </c>
      <c r="J32" s="53">
        <v>70</v>
      </c>
      <c r="K32" s="53">
        <v>0</v>
      </c>
      <c r="L32" s="54">
        <v>306.60930000000002</v>
      </c>
      <c r="M32" s="54">
        <v>30.2</v>
      </c>
      <c r="N32" s="55">
        <v>0</v>
      </c>
      <c r="O32" s="56">
        <v>17323</v>
      </c>
      <c r="P32" s="33">
        <f t="shared" si="2"/>
        <v>17323</v>
      </c>
      <c r="Q32" s="1">
        <v>30</v>
      </c>
      <c r="R32" s="57" t="e">
        <f t="shared" si="3"/>
        <v>#REF!</v>
      </c>
      <c r="S32" s="35" t="e">
        <f>#REF!*1000000</f>
        <v>#REF!</v>
      </c>
      <c r="T32" s="58" t="e">
        <f t="shared" si="9"/>
        <v>#REF!</v>
      </c>
      <c r="V32" s="69">
        <f t="shared" si="4"/>
        <v>17323</v>
      </c>
      <c r="W32" s="70">
        <f t="shared" si="10"/>
        <v>611756.02841000003</v>
      </c>
      <c r="Y32" s="60" t="e">
        <f t="shared" si="11"/>
        <v>#REF!</v>
      </c>
      <c r="Z32" s="35" t="e">
        <f t="shared" si="12"/>
        <v>#REF!</v>
      </c>
      <c r="AA32" s="58" t="e">
        <f t="shared" si="13"/>
        <v>#REF!</v>
      </c>
      <c r="AE32" s="2" t="str">
        <f t="shared" si="5"/>
        <v>244566</v>
      </c>
      <c r="AF32" s="61">
        <v>227</v>
      </c>
      <c r="AG32" s="62">
        <v>30</v>
      </c>
      <c r="AH32" s="63">
        <v>244566</v>
      </c>
      <c r="AI32" s="64">
        <f t="shared" si="0"/>
        <v>244566</v>
      </c>
      <c r="AJ32" s="65">
        <f t="shared" si="6"/>
        <v>0</v>
      </c>
      <c r="AK32" s="3"/>
      <c r="AL32" s="47">
        <f t="shared" si="7"/>
        <v>-244566</v>
      </c>
      <c r="AM32" s="66">
        <f t="shared" si="7"/>
        <v>17323</v>
      </c>
      <c r="AN32" s="67">
        <f t="shared" si="8"/>
        <v>261889</v>
      </c>
      <c r="AO32" s="68">
        <f t="shared" si="1"/>
        <v>15.117993419153727</v>
      </c>
      <c r="AP32" s="3"/>
    </row>
    <row r="33" spans="1:42" ht="13.5" thickBot="1" x14ac:dyDescent="0.25">
      <c r="A33" s="51">
        <v>227</v>
      </c>
      <c r="B33" s="52">
        <v>0.375</v>
      </c>
      <c r="C33" s="53">
        <v>2013</v>
      </c>
      <c r="D33" s="53">
        <v>7</v>
      </c>
      <c r="E33" s="53">
        <v>31</v>
      </c>
      <c r="F33" s="54">
        <v>261889</v>
      </c>
      <c r="G33" s="53">
        <v>0</v>
      </c>
      <c r="H33" s="54">
        <v>152603</v>
      </c>
      <c r="I33" s="53">
        <v>0</v>
      </c>
      <c r="J33" s="53">
        <v>70</v>
      </c>
      <c r="K33" s="53">
        <v>0</v>
      </c>
      <c r="L33" s="54">
        <v>307.53579999999999</v>
      </c>
      <c r="M33" s="54">
        <v>30.5</v>
      </c>
      <c r="N33" s="55">
        <v>0</v>
      </c>
      <c r="O33" s="56">
        <v>16743</v>
      </c>
      <c r="P33" s="33">
        <f t="shared" si="2"/>
        <v>16743</v>
      </c>
      <c r="Q33" s="1">
        <v>31</v>
      </c>
      <c r="R33" s="71" t="e">
        <f t="shared" si="3"/>
        <v>#REF!</v>
      </c>
      <c r="S33" s="72" t="e">
        <f>#REF!*1000000</f>
        <v>#REF!</v>
      </c>
      <c r="T33" s="73" t="e">
        <f t="shared" si="9"/>
        <v>#REF!</v>
      </c>
      <c r="V33" s="74">
        <f t="shared" si="4"/>
        <v>16743</v>
      </c>
      <c r="W33" s="75">
        <f t="shared" si="10"/>
        <v>591273.51980999997</v>
      </c>
      <c r="Y33" s="60" t="e">
        <f t="shared" si="11"/>
        <v>#REF!</v>
      </c>
      <c r="Z33" s="35" t="e">
        <f t="shared" si="12"/>
        <v>#REF!</v>
      </c>
      <c r="AA33" s="58" t="e">
        <f t="shared" si="13"/>
        <v>#REF!</v>
      </c>
      <c r="AE33" s="2" t="str">
        <f t="shared" si="5"/>
        <v>261889</v>
      </c>
      <c r="AF33" s="61"/>
      <c r="AG33" s="62"/>
      <c r="AH33" s="63"/>
      <c r="AI33" s="64">
        <f t="shared" si="0"/>
        <v>261889</v>
      </c>
      <c r="AJ33" s="65">
        <f t="shared" si="6"/>
        <v>261889</v>
      </c>
      <c r="AK33" s="3"/>
      <c r="AL33" s="47">
        <f t="shared" si="7"/>
        <v>0</v>
      </c>
      <c r="AM33" s="76">
        <f t="shared" si="7"/>
        <v>16743</v>
      </c>
      <c r="AN33" s="67">
        <f t="shared" si="8"/>
        <v>16743</v>
      </c>
      <c r="AO33" s="68">
        <f t="shared" si="1"/>
        <v>1</v>
      </c>
      <c r="AP33" s="3"/>
    </row>
    <row r="34" spans="1:42" ht="13.5" thickBot="1" x14ac:dyDescent="0.25">
      <c r="A34" s="77">
        <v>227</v>
      </c>
      <c r="B34" s="78">
        <v>0.375</v>
      </c>
      <c r="C34" s="79">
        <v>2013</v>
      </c>
      <c r="D34" s="79">
        <v>8</v>
      </c>
      <c r="E34" s="79">
        <v>1</v>
      </c>
      <c r="F34" s="80">
        <v>278632</v>
      </c>
      <c r="G34" s="79">
        <v>0</v>
      </c>
      <c r="H34" s="80">
        <v>153374</v>
      </c>
      <c r="I34" s="79">
        <v>0</v>
      </c>
      <c r="J34" s="79">
        <v>70</v>
      </c>
      <c r="K34" s="79">
        <v>0</v>
      </c>
      <c r="L34" s="80">
        <v>307.72179999999997</v>
      </c>
      <c r="M34" s="80">
        <v>30.5</v>
      </c>
      <c r="N34" s="81">
        <v>0</v>
      </c>
      <c r="O34" s="82">
        <v>0</v>
      </c>
      <c r="R34" s="83"/>
      <c r="S34" s="84"/>
      <c r="T34" s="85"/>
      <c r="V34" s="86"/>
      <c r="W34" s="87"/>
      <c r="Y34" s="88"/>
      <c r="Z34" s="89"/>
      <c r="AA34" s="90"/>
      <c r="AE34" s="2" t="str">
        <f t="shared" si="5"/>
        <v>278632</v>
      </c>
      <c r="AF34" s="91"/>
      <c r="AG34" s="92"/>
      <c r="AH34" s="93"/>
      <c r="AI34" s="94">
        <f t="shared" si="0"/>
        <v>278632</v>
      </c>
      <c r="AJ34" s="95">
        <f t="shared" si="6"/>
        <v>278632</v>
      </c>
      <c r="AK34" s="3"/>
      <c r="AL34" s="96"/>
      <c r="AM34" s="97"/>
      <c r="AN34" s="98"/>
      <c r="AO34" s="98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99" t="s">
        <v>34</v>
      </c>
      <c r="E36" s="100">
        <f>COUNT(E3:E34)</f>
        <v>32</v>
      </c>
      <c r="K36" s="99" t="s">
        <v>35</v>
      </c>
      <c r="L36" s="101">
        <f>MAX(L3:L34)</f>
        <v>311947</v>
      </c>
      <c r="M36" s="101">
        <f>MAX(M3:M34)</f>
        <v>30.6</v>
      </c>
      <c r="N36" s="99" t="s">
        <v>36</v>
      </c>
      <c r="O36" s="101">
        <f>SUM(O3:O33)</f>
        <v>880419</v>
      </c>
      <c r="Q36" s="99" t="s">
        <v>37</v>
      </c>
      <c r="R36" s="102" t="e">
        <f>AVERAGE(R3:R33)</f>
        <v>#REF!</v>
      </c>
      <c r="S36" s="102" t="e">
        <f>AVERAGE(S3:S33)</f>
        <v>#REF!</v>
      </c>
      <c r="T36" s="103" t="e">
        <f>AVERAGE(T3:T33)</f>
        <v>#REF!</v>
      </c>
      <c r="V36" s="104">
        <f>SUM(V3:V33)</f>
        <v>880419</v>
      </c>
      <c r="W36" s="105">
        <f>SUM(W3:W33)</f>
        <v>31091706.446729999</v>
      </c>
      <c r="Y36" s="106" t="e">
        <f>SUM(Y3:Y33)</f>
        <v>#REF!</v>
      </c>
      <c r="Z36" s="107" t="e">
        <f>SUM(Z3:Z33)</f>
        <v>#REF!</v>
      </c>
      <c r="AA36" s="108" t="e">
        <f>SUM(AA3:AA33)</f>
        <v>#REF!</v>
      </c>
      <c r="AE36" s="2"/>
      <c r="AF36" s="109" t="s">
        <v>38</v>
      </c>
      <c r="AG36" s="110">
        <f>COUNT(AG3:AG34)</f>
        <v>30</v>
      </c>
      <c r="AH36" s="3"/>
      <c r="AI36" s="3"/>
      <c r="AJ36" s="111">
        <f>SUM(AJ3:AJ33)</f>
        <v>260184</v>
      </c>
      <c r="AK36" s="112" t="s">
        <v>39</v>
      </c>
      <c r="AL36" s="113"/>
      <c r="AM36" s="113"/>
      <c r="AN36" s="111">
        <f>SUM(AN3:AN33)</f>
        <v>278643</v>
      </c>
      <c r="AO36" s="114" t="s">
        <v>39</v>
      </c>
      <c r="AP36" s="3"/>
    </row>
    <row r="37" spans="1:42" ht="13.5" thickBot="1" x14ac:dyDescent="0.25">
      <c r="K37" s="99" t="s">
        <v>37</v>
      </c>
      <c r="L37" s="115">
        <f>AVERAGE(L3:L34)</f>
        <v>19420.277793750007</v>
      </c>
      <c r="M37" s="115">
        <f>AVERAGE(M3:M34)</f>
        <v>29.490625000000001</v>
      </c>
      <c r="N37" s="99" t="s">
        <v>40</v>
      </c>
      <c r="O37" s="116">
        <f>O36*35.31467</f>
        <v>31091706.446729999</v>
      </c>
      <c r="R37" s="117" t="s">
        <v>41</v>
      </c>
      <c r="S37" s="117" t="s">
        <v>42</v>
      </c>
      <c r="T37" s="117" t="s">
        <v>43</v>
      </c>
      <c r="V37" s="118" t="s">
        <v>39</v>
      </c>
      <c r="W37" s="118" t="s">
        <v>39</v>
      </c>
      <c r="Y37" s="118" t="s">
        <v>39</v>
      </c>
      <c r="Z37" s="118" t="s">
        <v>39</v>
      </c>
      <c r="AA37" s="118" t="s">
        <v>39</v>
      </c>
      <c r="AE37" s="2"/>
      <c r="AF37" s="109" t="s">
        <v>44</v>
      </c>
      <c r="AG37" s="119">
        <f>COUNT(E3:E34)-COUNT(AG3:AG34)</f>
        <v>2</v>
      </c>
      <c r="AH37" s="3"/>
      <c r="AI37" s="3"/>
      <c r="AJ37" s="3"/>
      <c r="AK37" s="3"/>
      <c r="AL37" s="3"/>
      <c r="AM37" s="3"/>
      <c r="AN37" s="120">
        <f>IFERROR(AN36/SUM(AM3:AM33),"")</f>
        <v>-2.3301611460014553</v>
      </c>
      <c r="AO37" s="114" t="s">
        <v>45</v>
      </c>
      <c r="AP37" s="3"/>
    </row>
    <row r="38" spans="1:42" ht="13.5" thickBot="1" x14ac:dyDescent="0.25">
      <c r="K38" s="99" t="s">
        <v>46</v>
      </c>
      <c r="L38" s="116">
        <f>MIN(L3:L34)</f>
        <v>175.84119999999999</v>
      </c>
      <c r="M38" s="116">
        <f>MIN(M3:M34)</f>
        <v>27.3</v>
      </c>
      <c r="V38" s="121" t="s">
        <v>36</v>
      </c>
      <c r="W38" s="121" t="s">
        <v>47</v>
      </c>
      <c r="Y38" s="121" t="s">
        <v>48</v>
      </c>
      <c r="Z38" s="121" t="s">
        <v>49</v>
      </c>
      <c r="AA38" s="121" t="s">
        <v>50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122" t="s">
        <v>51</v>
      </c>
      <c r="M39" s="121" t="s">
        <v>52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109" t="s">
        <v>53</v>
      </c>
      <c r="AG40" s="110">
        <v>1</v>
      </c>
      <c r="AH40" s="3" t="s">
        <v>36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109" t="s">
        <v>54</v>
      </c>
      <c r="AG41" s="123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124" t="s">
        <v>55</v>
      </c>
      <c r="L43" s="125">
        <v>0.1</v>
      </c>
      <c r="M43" s="124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126" t="s">
        <v>56</v>
      </c>
      <c r="L44" s="127">
        <f>L37*(1+$L$43)</f>
        <v>21362.30557312501</v>
      </c>
      <c r="M44" s="127">
        <f>M37*(1+$L$43)</f>
        <v>32.439687500000005</v>
      </c>
    </row>
    <row r="45" spans="1:42" x14ac:dyDescent="0.2">
      <c r="K45" s="126" t="s">
        <v>57</v>
      </c>
      <c r="L45" s="127">
        <f>L37*(1-$L$43)</f>
        <v>17478.250014375008</v>
      </c>
      <c r="M45" s="127">
        <f>M37*(1-$L$43)</f>
        <v>26.541562500000001</v>
      </c>
    </row>
    <row r="47" spans="1:42" x14ac:dyDescent="0.2">
      <c r="A47" s="99" t="s">
        <v>58</v>
      </c>
      <c r="B47" s="129" t="s">
        <v>59</v>
      </c>
    </row>
    <row r="48" spans="1:42" x14ac:dyDescent="0.2">
      <c r="A48" s="99" t="s">
        <v>60</v>
      </c>
      <c r="B48" s="130">
        <v>40583</v>
      </c>
    </row>
  </sheetData>
  <conditionalFormatting sqref="L3:L34">
    <cfRule type="cellIs" dxfId="151" priority="47" stopIfTrue="1" operator="lessThan">
      <formula>$L$45</formula>
    </cfRule>
    <cfRule type="cellIs" dxfId="150" priority="48" stopIfTrue="1" operator="greaterThan">
      <formula>$L$44</formula>
    </cfRule>
  </conditionalFormatting>
  <conditionalFormatting sqref="M3:M34">
    <cfRule type="cellIs" dxfId="149" priority="45" stopIfTrue="1" operator="lessThan">
      <formula>$M$45</formula>
    </cfRule>
    <cfRule type="cellIs" dxfId="148" priority="46" stopIfTrue="1" operator="greaterThan">
      <formula>$M$44</formula>
    </cfRule>
  </conditionalFormatting>
  <conditionalFormatting sqref="O3:O34">
    <cfRule type="cellIs" dxfId="147" priority="44" stopIfTrue="1" operator="lessThan">
      <formula>0</formula>
    </cfRule>
  </conditionalFormatting>
  <conditionalFormatting sqref="O3:O33">
    <cfRule type="cellIs" dxfId="146" priority="43" stopIfTrue="1" operator="lessThan">
      <formula>0</formula>
    </cfRule>
  </conditionalFormatting>
  <conditionalFormatting sqref="O3">
    <cfRule type="cellIs" dxfId="145" priority="42" stopIfTrue="1" operator="notEqual">
      <formula>$P$3</formula>
    </cfRule>
  </conditionalFormatting>
  <conditionalFormatting sqref="O4">
    <cfRule type="cellIs" dxfId="144" priority="41" stopIfTrue="1" operator="notEqual">
      <formula>P$4</formula>
    </cfRule>
  </conditionalFormatting>
  <conditionalFormatting sqref="O5">
    <cfRule type="cellIs" dxfId="143" priority="40" stopIfTrue="1" operator="notEqual">
      <formula>$P$5</formula>
    </cfRule>
  </conditionalFormatting>
  <conditionalFormatting sqref="O6">
    <cfRule type="cellIs" dxfId="142" priority="39" stopIfTrue="1" operator="notEqual">
      <formula>$P$6</formula>
    </cfRule>
  </conditionalFormatting>
  <conditionalFormatting sqref="O7">
    <cfRule type="cellIs" dxfId="141" priority="38" stopIfTrue="1" operator="notEqual">
      <formula>$P$7</formula>
    </cfRule>
  </conditionalFormatting>
  <conditionalFormatting sqref="O8">
    <cfRule type="cellIs" dxfId="140" priority="37" stopIfTrue="1" operator="notEqual">
      <formula>$P$8</formula>
    </cfRule>
  </conditionalFormatting>
  <conditionalFormatting sqref="O9">
    <cfRule type="cellIs" dxfId="139" priority="36" stopIfTrue="1" operator="notEqual">
      <formula>$P$9</formula>
    </cfRule>
  </conditionalFormatting>
  <conditionalFormatting sqref="O10">
    <cfRule type="cellIs" dxfId="138" priority="34" stopIfTrue="1" operator="notEqual">
      <formula>$P$10</formula>
    </cfRule>
    <cfRule type="cellIs" dxfId="137" priority="35" stopIfTrue="1" operator="greaterThan">
      <formula>$P$10</formula>
    </cfRule>
  </conditionalFormatting>
  <conditionalFormatting sqref="O11">
    <cfRule type="cellIs" dxfId="136" priority="32" stopIfTrue="1" operator="notEqual">
      <formula>$P$11</formula>
    </cfRule>
    <cfRule type="cellIs" dxfId="135" priority="33" stopIfTrue="1" operator="greaterThan">
      <formula>$P$11</formula>
    </cfRule>
  </conditionalFormatting>
  <conditionalFormatting sqref="O12">
    <cfRule type="cellIs" dxfId="134" priority="31" stopIfTrue="1" operator="notEqual">
      <formula>$P$12</formula>
    </cfRule>
  </conditionalFormatting>
  <conditionalFormatting sqref="O14">
    <cfRule type="cellIs" dxfId="133" priority="30" stopIfTrue="1" operator="notEqual">
      <formula>$P$14</formula>
    </cfRule>
  </conditionalFormatting>
  <conditionalFormatting sqref="O15">
    <cfRule type="cellIs" dxfId="132" priority="29" stopIfTrue="1" operator="notEqual">
      <formula>$P$15</formula>
    </cfRule>
  </conditionalFormatting>
  <conditionalFormatting sqref="O16">
    <cfRule type="cellIs" dxfId="131" priority="28" stopIfTrue="1" operator="notEqual">
      <formula>$P$16</formula>
    </cfRule>
  </conditionalFormatting>
  <conditionalFormatting sqref="O17">
    <cfRule type="cellIs" dxfId="130" priority="27" stopIfTrue="1" operator="notEqual">
      <formula>$P$17</formula>
    </cfRule>
  </conditionalFormatting>
  <conditionalFormatting sqref="O18">
    <cfRule type="cellIs" dxfId="129" priority="26" stopIfTrue="1" operator="notEqual">
      <formula>$P$18</formula>
    </cfRule>
  </conditionalFormatting>
  <conditionalFormatting sqref="O19">
    <cfRule type="cellIs" dxfId="128" priority="24" stopIfTrue="1" operator="notEqual">
      <formula>$P$19</formula>
    </cfRule>
    <cfRule type="cellIs" dxfId="127" priority="25" stopIfTrue="1" operator="greaterThan">
      <formula>$P$19</formula>
    </cfRule>
  </conditionalFormatting>
  <conditionalFormatting sqref="O20">
    <cfRule type="cellIs" dxfId="126" priority="22" stopIfTrue="1" operator="notEqual">
      <formula>$P$20</formula>
    </cfRule>
    <cfRule type="cellIs" dxfId="125" priority="23" stopIfTrue="1" operator="greaterThan">
      <formula>$P$20</formula>
    </cfRule>
  </conditionalFormatting>
  <conditionalFormatting sqref="O21">
    <cfRule type="cellIs" dxfId="124" priority="21" stopIfTrue="1" operator="notEqual">
      <formula>$P$21</formula>
    </cfRule>
  </conditionalFormatting>
  <conditionalFormatting sqref="O22">
    <cfRule type="cellIs" dxfId="123" priority="20" stopIfTrue="1" operator="notEqual">
      <formula>$P$22</formula>
    </cfRule>
  </conditionalFormatting>
  <conditionalFormatting sqref="O23">
    <cfRule type="cellIs" dxfId="122" priority="19" stopIfTrue="1" operator="notEqual">
      <formula>$P$23</formula>
    </cfRule>
  </conditionalFormatting>
  <conditionalFormatting sqref="O24">
    <cfRule type="cellIs" dxfId="121" priority="17" stopIfTrue="1" operator="notEqual">
      <formula>$P$24</formula>
    </cfRule>
    <cfRule type="cellIs" dxfId="120" priority="18" stopIfTrue="1" operator="greaterThan">
      <formula>$P$24</formula>
    </cfRule>
  </conditionalFormatting>
  <conditionalFormatting sqref="O25">
    <cfRule type="cellIs" dxfId="119" priority="15" stopIfTrue="1" operator="notEqual">
      <formula>$P$25</formula>
    </cfRule>
    <cfRule type="cellIs" dxfId="118" priority="16" stopIfTrue="1" operator="greaterThan">
      <formula>$P$25</formula>
    </cfRule>
  </conditionalFormatting>
  <conditionalFormatting sqref="O26">
    <cfRule type="cellIs" dxfId="117" priority="14" stopIfTrue="1" operator="notEqual">
      <formula>$P$26</formula>
    </cfRule>
  </conditionalFormatting>
  <conditionalFormatting sqref="O27">
    <cfRule type="cellIs" dxfId="116" priority="13" stopIfTrue="1" operator="notEqual">
      <formula>$P$27</formula>
    </cfRule>
  </conditionalFormatting>
  <conditionalFormatting sqref="O28">
    <cfRule type="cellIs" dxfId="115" priority="12" stopIfTrue="1" operator="notEqual">
      <formula>$P$28</formula>
    </cfRule>
  </conditionalFormatting>
  <conditionalFormatting sqref="O29">
    <cfRule type="cellIs" dxfId="114" priority="11" stopIfTrue="1" operator="notEqual">
      <formula>$P$29</formula>
    </cfRule>
  </conditionalFormatting>
  <conditionalFormatting sqref="O30">
    <cfRule type="cellIs" dxfId="113" priority="10" stopIfTrue="1" operator="notEqual">
      <formula>$P$30</formula>
    </cfRule>
  </conditionalFormatting>
  <conditionalFormatting sqref="O31">
    <cfRule type="cellIs" dxfId="112" priority="8" stopIfTrue="1" operator="notEqual">
      <formula>$P$31</formula>
    </cfRule>
    <cfRule type="cellIs" dxfId="111" priority="9" stopIfTrue="1" operator="greaterThan">
      <formula>$P$31</formula>
    </cfRule>
  </conditionalFormatting>
  <conditionalFormatting sqref="O32">
    <cfRule type="cellIs" dxfId="110" priority="6" stopIfTrue="1" operator="notEqual">
      <formula>$P$32</formula>
    </cfRule>
    <cfRule type="cellIs" dxfId="109" priority="7" stopIfTrue="1" operator="greaterThan">
      <formula>$P$32</formula>
    </cfRule>
  </conditionalFormatting>
  <conditionalFormatting sqref="O33">
    <cfRule type="cellIs" dxfId="108" priority="5" stopIfTrue="1" operator="notEqual">
      <formula>$P$33</formula>
    </cfRule>
  </conditionalFormatting>
  <conditionalFormatting sqref="O13">
    <cfRule type="cellIs" dxfId="107" priority="4" stopIfTrue="1" operator="notEqual">
      <formula>$P$13</formula>
    </cfRule>
  </conditionalFormatting>
  <conditionalFormatting sqref="AG3:AG34">
    <cfRule type="cellIs" dxfId="106" priority="3" stopIfTrue="1" operator="notEqual">
      <formula>E3</formula>
    </cfRule>
  </conditionalFormatting>
  <conditionalFormatting sqref="AH3:AH34">
    <cfRule type="cellIs" dxfId="105" priority="2" stopIfTrue="1" operator="notBetween">
      <formula>AI3+$AG$40</formula>
      <formula>AI3-$AG$40</formula>
    </cfRule>
  </conditionalFormatting>
  <conditionalFormatting sqref="AL3:AL33">
    <cfRule type="cellIs" dxfId="10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workbookViewId="0">
      <selection activeCell="A5" sqref="A5:H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2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1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9" t="s">
        <v>15</v>
      </c>
      <c r="O2" s="10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V2" s="14" t="s">
        <v>21</v>
      </c>
      <c r="W2" s="15" t="s">
        <v>22</v>
      </c>
      <c r="Y2" s="16" t="s">
        <v>23</v>
      </c>
      <c r="Z2" s="17" t="s">
        <v>24</v>
      </c>
      <c r="AA2" s="18" t="s">
        <v>25</v>
      </c>
      <c r="AE2" s="2"/>
      <c r="AF2" s="19" t="s">
        <v>26</v>
      </c>
      <c r="AG2" s="20" t="s">
        <v>6</v>
      </c>
      <c r="AH2" s="21" t="s">
        <v>27</v>
      </c>
      <c r="AI2" s="22" t="s">
        <v>28</v>
      </c>
      <c r="AJ2" s="23" t="s">
        <v>29</v>
      </c>
      <c r="AK2" s="3"/>
      <c r="AL2" s="24" t="s">
        <v>30</v>
      </c>
      <c r="AM2" s="25" t="s">
        <v>31</v>
      </c>
      <c r="AN2" s="26" t="s">
        <v>32</v>
      </c>
      <c r="AO2" s="26" t="s">
        <v>33</v>
      </c>
      <c r="AP2" s="3"/>
    </row>
    <row r="3" spans="1:42" x14ac:dyDescent="0.2">
      <c r="A3" s="27">
        <v>229</v>
      </c>
      <c r="B3" s="28">
        <v>0.375</v>
      </c>
      <c r="C3" s="29">
        <v>2013</v>
      </c>
      <c r="D3" s="29">
        <v>7</v>
      </c>
      <c r="E3" s="29">
        <v>1</v>
      </c>
      <c r="F3" s="30">
        <v>119533</v>
      </c>
      <c r="G3" s="29">
        <v>0</v>
      </c>
      <c r="H3" s="30">
        <v>367585</v>
      </c>
      <c r="I3" s="29">
        <v>0</v>
      </c>
      <c r="J3" s="29">
        <v>6</v>
      </c>
      <c r="K3" s="29">
        <v>0</v>
      </c>
      <c r="L3" s="30">
        <v>312.3381</v>
      </c>
      <c r="M3" s="30">
        <v>29.6</v>
      </c>
      <c r="N3" s="31">
        <v>0</v>
      </c>
      <c r="O3" s="32">
        <v>4416</v>
      </c>
      <c r="P3" s="33">
        <f>F4-F3</f>
        <v>4416</v>
      </c>
      <c r="Q3" s="1">
        <v>1</v>
      </c>
      <c r="R3" s="34" t="e">
        <f>S3/4.1868</f>
        <v>#REF!</v>
      </c>
      <c r="S3" s="35" t="e">
        <f>#REF!*1000000</f>
        <v>#REF!</v>
      </c>
      <c r="T3" s="36" t="e">
        <f>R3*0.11237</f>
        <v>#REF!</v>
      </c>
      <c r="U3" s="37"/>
      <c r="V3" s="36">
        <f>O3</f>
        <v>4416</v>
      </c>
      <c r="W3" s="38">
        <f>V3*35.31467</f>
        <v>155949.58272000001</v>
      </c>
      <c r="X3" s="37"/>
      <c r="Y3" s="39" t="e">
        <f>V3*R3/1000000</f>
        <v>#REF!</v>
      </c>
      <c r="Z3" s="40" t="e">
        <f>S3*V3/1000000</f>
        <v>#REF!</v>
      </c>
      <c r="AA3" s="41" t="e">
        <f>W3*T3/1000000</f>
        <v>#REF!</v>
      </c>
      <c r="AE3" s="2" t="str">
        <f>RIGHT(F3,6)</f>
        <v>119533</v>
      </c>
      <c r="AF3" s="42">
        <v>229</v>
      </c>
      <c r="AG3" s="43">
        <v>1</v>
      </c>
      <c r="AH3" s="44">
        <v>119538</v>
      </c>
      <c r="AI3" s="45">
        <f t="shared" ref="AI3:AI34" si="0">IFERROR(AE3*1,0)</f>
        <v>119533</v>
      </c>
      <c r="AJ3" s="46">
        <f>(AI3-AH3)</f>
        <v>-5</v>
      </c>
      <c r="AK3" s="3"/>
      <c r="AL3" s="47">
        <f>AH4-AH3</f>
        <v>4411</v>
      </c>
      <c r="AM3" s="48">
        <f>AI4-AI3</f>
        <v>4416</v>
      </c>
      <c r="AN3" s="49">
        <f>(AM3-AL3)</f>
        <v>5</v>
      </c>
      <c r="AO3" s="50">
        <f t="shared" ref="AO3:AO33" si="1">IFERROR(AN3/AM3,"")</f>
        <v>1.1322463768115942E-3</v>
      </c>
      <c r="AP3" s="3"/>
    </row>
    <row r="4" spans="1:42" x14ac:dyDescent="0.2">
      <c r="A4" s="51">
        <v>229</v>
      </c>
      <c r="B4" s="52">
        <v>0.375</v>
      </c>
      <c r="C4" s="53">
        <v>2013</v>
      </c>
      <c r="D4" s="53">
        <v>7</v>
      </c>
      <c r="E4" s="53">
        <v>2</v>
      </c>
      <c r="F4" s="54">
        <v>123949</v>
      </c>
      <c r="G4" s="53">
        <v>0</v>
      </c>
      <c r="H4" s="54">
        <v>367792</v>
      </c>
      <c r="I4" s="53">
        <v>0</v>
      </c>
      <c r="J4" s="53">
        <v>6</v>
      </c>
      <c r="K4" s="53">
        <v>0</v>
      </c>
      <c r="L4" s="54">
        <v>304.31229999999999</v>
      </c>
      <c r="M4" s="54">
        <v>32.200000000000003</v>
      </c>
      <c r="N4" s="55">
        <v>0</v>
      </c>
      <c r="O4" s="56">
        <v>2970</v>
      </c>
      <c r="P4" s="33">
        <f t="shared" ref="P4:P33" si="2">F5-F4</f>
        <v>2970</v>
      </c>
      <c r="Q4" s="1">
        <v>2</v>
      </c>
      <c r="R4" s="57" t="e">
        <f t="shared" ref="R4:R33" si="3">S4/4.1868</f>
        <v>#REF!</v>
      </c>
      <c r="S4" s="35" t="e">
        <f>#REF!*1000000</f>
        <v>#REF!</v>
      </c>
      <c r="T4" s="58" t="e">
        <f>R4*0.11237</f>
        <v>#REF!</v>
      </c>
      <c r="U4" s="37"/>
      <c r="V4" s="58">
        <f t="shared" ref="V4:V33" si="4">O4</f>
        <v>2970</v>
      </c>
      <c r="W4" s="59">
        <f>V4*35.31467</f>
        <v>104884.5699</v>
      </c>
      <c r="X4" s="37"/>
      <c r="Y4" s="60" t="e">
        <f>V4*R4/1000000</f>
        <v>#REF!</v>
      </c>
      <c r="Z4" s="35" t="e">
        <f>S4*V4/1000000</f>
        <v>#REF!</v>
      </c>
      <c r="AA4" s="58" t="e">
        <f>W4*T4/1000000</f>
        <v>#REF!</v>
      </c>
      <c r="AE4" s="2" t="str">
        <f t="shared" ref="AE4:AE34" si="5">RIGHT(F4,6)</f>
        <v>123949</v>
      </c>
      <c r="AF4" s="61">
        <v>229</v>
      </c>
      <c r="AG4" s="62">
        <v>2</v>
      </c>
      <c r="AH4" s="63">
        <v>123949</v>
      </c>
      <c r="AI4" s="64">
        <f t="shared" si="0"/>
        <v>123949</v>
      </c>
      <c r="AJ4" s="65">
        <f t="shared" ref="AJ4:AJ34" si="6">(AI4-AH4)</f>
        <v>0</v>
      </c>
      <c r="AK4" s="3"/>
      <c r="AL4" s="47">
        <f t="shared" ref="AL4:AM33" si="7">AH5-AH4</f>
        <v>2975</v>
      </c>
      <c r="AM4" s="66">
        <f t="shared" si="7"/>
        <v>2970</v>
      </c>
      <c r="AN4" s="67">
        <f t="shared" ref="AN4:AN33" si="8">(AM4-AL4)</f>
        <v>-5</v>
      </c>
      <c r="AO4" s="68">
        <f t="shared" si="1"/>
        <v>-1.6835016835016834E-3</v>
      </c>
      <c r="AP4" s="3"/>
    </row>
    <row r="5" spans="1:42" x14ac:dyDescent="0.2">
      <c r="A5" s="51">
        <v>229</v>
      </c>
      <c r="B5" s="52">
        <v>0.375</v>
      </c>
      <c r="C5" s="53">
        <v>2013</v>
      </c>
      <c r="D5" s="53">
        <v>7</v>
      </c>
      <c r="E5" s="53">
        <v>3</v>
      </c>
      <c r="F5" s="54">
        <v>126919</v>
      </c>
      <c r="G5" s="53">
        <v>0</v>
      </c>
      <c r="H5" s="54">
        <v>367933</v>
      </c>
      <c r="I5" s="53">
        <v>0</v>
      </c>
      <c r="J5" s="53">
        <v>6</v>
      </c>
      <c r="K5" s="53">
        <v>0</v>
      </c>
      <c r="L5" s="54">
        <v>301.15449999999998</v>
      </c>
      <c r="M5" s="54">
        <v>31.4</v>
      </c>
      <c r="N5" s="55">
        <v>0</v>
      </c>
      <c r="O5" s="56">
        <v>6063</v>
      </c>
      <c r="P5" s="33">
        <f t="shared" si="2"/>
        <v>6063</v>
      </c>
      <c r="Q5" s="1">
        <v>3</v>
      </c>
      <c r="R5" s="57" t="e">
        <f t="shared" si="3"/>
        <v>#REF!</v>
      </c>
      <c r="S5" s="35" t="e">
        <f>#REF!*1000000</f>
        <v>#REF!</v>
      </c>
      <c r="T5" s="58" t="e">
        <f t="shared" ref="T5:T33" si="9">R5*0.11237</f>
        <v>#REF!</v>
      </c>
      <c r="U5" s="37"/>
      <c r="V5" s="58">
        <f t="shared" si="4"/>
        <v>6063</v>
      </c>
      <c r="W5" s="59">
        <f t="shared" ref="W5:W33" si="10">V5*35.31467</f>
        <v>214112.84421000001</v>
      </c>
      <c r="X5" s="37"/>
      <c r="Y5" s="60" t="e">
        <f t="shared" ref="Y5:Y33" si="11">V5*R5/1000000</f>
        <v>#REF!</v>
      </c>
      <c r="Z5" s="35" t="e">
        <f t="shared" ref="Z5:Z33" si="12">S5*V5/1000000</f>
        <v>#REF!</v>
      </c>
      <c r="AA5" s="58" t="e">
        <f t="shared" ref="AA5:AA33" si="13">W5*T5/1000000</f>
        <v>#REF!</v>
      </c>
      <c r="AE5" s="2" t="str">
        <f t="shared" si="5"/>
        <v>126919</v>
      </c>
      <c r="AF5" s="61">
        <v>229</v>
      </c>
      <c r="AG5" s="62">
        <v>3</v>
      </c>
      <c r="AH5" s="63">
        <v>126924</v>
      </c>
      <c r="AI5" s="64">
        <f t="shared" si="0"/>
        <v>126919</v>
      </c>
      <c r="AJ5" s="65">
        <f t="shared" si="6"/>
        <v>-5</v>
      </c>
      <c r="AK5" s="3"/>
      <c r="AL5" s="47">
        <f t="shared" si="7"/>
        <v>6065</v>
      </c>
      <c r="AM5" s="66">
        <f t="shared" si="7"/>
        <v>6063</v>
      </c>
      <c r="AN5" s="67">
        <f t="shared" si="8"/>
        <v>-2</v>
      </c>
      <c r="AO5" s="68">
        <f t="shared" si="1"/>
        <v>-3.2986970146792015E-4</v>
      </c>
      <c r="AP5" s="3"/>
    </row>
    <row r="6" spans="1:42" x14ac:dyDescent="0.2">
      <c r="A6" s="51">
        <v>229</v>
      </c>
      <c r="B6" s="52">
        <v>0.375</v>
      </c>
      <c r="C6" s="53">
        <v>2013</v>
      </c>
      <c r="D6" s="53">
        <v>7</v>
      </c>
      <c r="E6" s="53">
        <v>4</v>
      </c>
      <c r="F6" s="54">
        <v>132982</v>
      </c>
      <c r="G6" s="53">
        <v>0</v>
      </c>
      <c r="H6" s="54">
        <v>368222</v>
      </c>
      <c r="I6" s="53">
        <v>0</v>
      </c>
      <c r="J6" s="53">
        <v>6</v>
      </c>
      <c r="K6" s="53">
        <v>0</v>
      </c>
      <c r="L6" s="54">
        <v>299.11200000000002</v>
      </c>
      <c r="M6" s="54">
        <v>31</v>
      </c>
      <c r="N6" s="55">
        <v>0</v>
      </c>
      <c r="O6" s="56">
        <v>6293</v>
      </c>
      <c r="P6" s="33">
        <f t="shared" si="2"/>
        <v>6293</v>
      </c>
      <c r="Q6" s="1">
        <v>4</v>
      </c>
      <c r="R6" s="57" t="e">
        <f t="shared" si="3"/>
        <v>#REF!</v>
      </c>
      <c r="S6" s="35" t="e">
        <f>#REF!*1000000</f>
        <v>#REF!</v>
      </c>
      <c r="T6" s="58" t="e">
        <f t="shared" si="9"/>
        <v>#REF!</v>
      </c>
      <c r="U6" s="37"/>
      <c r="V6" s="58">
        <f t="shared" si="4"/>
        <v>6293</v>
      </c>
      <c r="W6" s="59">
        <f t="shared" si="10"/>
        <v>222235.21831</v>
      </c>
      <c r="X6" s="37"/>
      <c r="Y6" s="60" t="e">
        <f t="shared" si="11"/>
        <v>#REF!</v>
      </c>
      <c r="Z6" s="35" t="e">
        <f t="shared" si="12"/>
        <v>#REF!</v>
      </c>
      <c r="AA6" s="58" t="e">
        <f t="shared" si="13"/>
        <v>#REF!</v>
      </c>
      <c r="AE6" s="2" t="str">
        <f t="shared" si="5"/>
        <v>132982</v>
      </c>
      <c r="AF6" s="61">
        <v>229</v>
      </c>
      <c r="AG6" s="62">
        <v>4</v>
      </c>
      <c r="AH6" s="63">
        <v>132989</v>
      </c>
      <c r="AI6" s="64">
        <f t="shared" si="0"/>
        <v>132982</v>
      </c>
      <c r="AJ6" s="65">
        <f t="shared" si="6"/>
        <v>-7</v>
      </c>
      <c r="AK6" s="3"/>
      <c r="AL6" s="47">
        <f t="shared" si="7"/>
        <v>6293</v>
      </c>
      <c r="AM6" s="66">
        <f t="shared" si="7"/>
        <v>6293</v>
      </c>
      <c r="AN6" s="67">
        <f t="shared" si="8"/>
        <v>0</v>
      </c>
      <c r="AO6" s="68">
        <f t="shared" si="1"/>
        <v>0</v>
      </c>
      <c r="AP6" s="3"/>
    </row>
    <row r="7" spans="1:42" x14ac:dyDescent="0.2">
      <c r="A7" s="51">
        <v>229</v>
      </c>
      <c r="B7" s="52">
        <v>0.375</v>
      </c>
      <c r="C7" s="53">
        <v>2013</v>
      </c>
      <c r="D7" s="53">
        <v>7</v>
      </c>
      <c r="E7" s="53">
        <v>5</v>
      </c>
      <c r="F7" s="54">
        <v>139275</v>
      </c>
      <c r="G7" s="53">
        <v>0</v>
      </c>
      <c r="H7" s="54">
        <v>368522</v>
      </c>
      <c r="I7" s="53">
        <v>0</v>
      </c>
      <c r="J7" s="53">
        <v>6</v>
      </c>
      <c r="K7" s="53">
        <v>0</v>
      </c>
      <c r="L7" s="54">
        <v>298.90050000000002</v>
      </c>
      <c r="M7" s="54">
        <v>31.4</v>
      </c>
      <c r="N7" s="55">
        <v>0</v>
      </c>
      <c r="O7" s="56">
        <v>1619</v>
      </c>
      <c r="P7" s="33">
        <f t="shared" si="2"/>
        <v>1619</v>
      </c>
      <c r="Q7" s="1">
        <v>5</v>
      </c>
      <c r="R7" s="57" t="e">
        <f t="shared" si="3"/>
        <v>#REF!</v>
      </c>
      <c r="S7" s="35" t="e">
        <f>#REF!*1000000</f>
        <v>#REF!</v>
      </c>
      <c r="T7" s="58" t="e">
        <f t="shared" si="9"/>
        <v>#REF!</v>
      </c>
      <c r="U7" s="37"/>
      <c r="V7" s="58">
        <f t="shared" si="4"/>
        <v>1619</v>
      </c>
      <c r="W7" s="59">
        <f t="shared" si="10"/>
        <v>57174.450729999997</v>
      </c>
      <c r="X7" s="37"/>
      <c r="Y7" s="60" t="e">
        <f t="shared" si="11"/>
        <v>#REF!</v>
      </c>
      <c r="Z7" s="35" t="e">
        <f t="shared" si="12"/>
        <v>#REF!</v>
      </c>
      <c r="AA7" s="58" t="e">
        <f t="shared" si="13"/>
        <v>#REF!</v>
      </c>
      <c r="AE7" s="2" t="str">
        <f t="shared" si="5"/>
        <v>139275</v>
      </c>
      <c r="AF7" s="61">
        <v>229</v>
      </c>
      <c r="AG7" s="62">
        <v>5</v>
      </c>
      <c r="AH7" s="63">
        <v>139282</v>
      </c>
      <c r="AI7" s="64">
        <f t="shared" si="0"/>
        <v>139275</v>
      </c>
      <c r="AJ7" s="65">
        <f t="shared" si="6"/>
        <v>-7</v>
      </c>
      <c r="AK7" s="3"/>
      <c r="AL7" s="47">
        <f t="shared" si="7"/>
        <v>1612</v>
      </c>
      <c r="AM7" s="66">
        <f t="shared" si="7"/>
        <v>1619</v>
      </c>
      <c r="AN7" s="67">
        <f t="shared" si="8"/>
        <v>7</v>
      </c>
      <c r="AO7" s="68">
        <f t="shared" si="1"/>
        <v>4.3236565781346508E-3</v>
      </c>
      <c r="AP7" s="3"/>
    </row>
    <row r="8" spans="1:42" x14ac:dyDescent="0.2">
      <c r="A8" s="51">
        <v>229</v>
      </c>
      <c r="B8" s="52">
        <v>0.375</v>
      </c>
      <c r="C8" s="53">
        <v>2013</v>
      </c>
      <c r="D8" s="53">
        <v>7</v>
      </c>
      <c r="E8" s="53">
        <v>6</v>
      </c>
      <c r="F8" s="54">
        <v>140894</v>
      </c>
      <c r="G8" s="53">
        <v>0</v>
      </c>
      <c r="H8" s="54">
        <v>368599</v>
      </c>
      <c r="I8" s="53">
        <v>0</v>
      </c>
      <c r="J8" s="53">
        <v>6</v>
      </c>
      <c r="K8" s="53">
        <v>0</v>
      </c>
      <c r="L8" s="54">
        <v>302.28440000000001</v>
      </c>
      <c r="M8" s="54">
        <v>30.4</v>
      </c>
      <c r="N8" s="55">
        <v>0</v>
      </c>
      <c r="O8" s="56">
        <v>40</v>
      </c>
      <c r="P8" s="33">
        <f t="shared" si="2"/>
        <v>40</v>
      </c>
      <c r="Q8" s="1">
        <v>6</v>
      </c>
      <c r="R8" s="57" t="e">
        <f t="shared" si="3"/>
        <v>#REF!</v>
      </c>
      <c r="S8" s="35" t="e">
        <f>#REF!*1000000</f>
        <v>#REF!</v>
      </c>
      <c r="T8" s="58" t="e">
        <f t="shared" si="9"/>
        <v>#REF!</v>
      </c>
      <c r="U8" s="37"/>
      <c r="V8" s="58">
        <f t="shared" si="4"/>
        <v>40</v>
      </c>
      <c r="W8" s="59">
        <f t="shared" si="10"/>
        <v>1412.5868</v>
      </c>
      <c r="X8" s="37"/>
      <c r="Y8" s="60" t="e">
        <f t="shared" si="11"/>
        <v>#REF!</v>
      </c>
      <c r="Z8" s="35" t="e">
        <f t="shared" si="12"/>
        <v>#REF!</v>
      </c>
      <c r="AA8" s="58" t="e">
        <f t="shared" si="13"/>
        <v>#REF!</v>
      </c>
      <c r="AE8" s="2" t="str">
        <f t="shared" si="5"/>
        <v>140894</v>
      </c>
      <c r="AF8" s="61">
        <v>229</v>
      </c>
      <c r="AG8" s="62">
        <v>6</v>
      </c>
      <c r="AH8" s="63">
        <v>140894</v>
      </c>
      <c r="AI8" s="64">
        <f t="shared" si="0"/>
        <v>140894</v>
      </c>
      <c r="AJ8" s="65">
        <f t="shared" si="6"/>
        <v>0</v>
      </c>
      <c r="AK8" s="3"/>
      <c r="AL8" s="47">
        <f t="shared" si="7"/>
        <v>40</v>
      </c>
      <c r="AM8" s="66">
        <f t="shared" si="7"/>
        <v>40</v>
      </c>
      <c r="AN8" s="67">
        <f t="shared" si="8"/>
        <v>0</v>
      </c>
      <c r="AO8" s="68">
        <f t="shared" si="1"/>
        <v>0</v>
      </c>
      <c r="AP8" s="3"/>
    </row>
    <row r="9" spans="1:42" x14ac:dyDescent="0.2">
      <c r="A9" s="51">
        <v>229</v>
      </c>
      <c r="B9" s="52">
        <v>0.375</v>
      </c>
      <c r="C9" s="53">
        <v>2013</v>
      </c>
      <c r="D9" s="53">
        <v>7</v>
      </c>
      <c r="E9" s="53">
        <v>7</v>
      </c>
      <c r="F9" s="54">
        <v>140934</v>
      </c>
      <c r="G9" s="53">
        <v>0</v>
      </c>
      <c r="H9" s="54">
        <v>368601</v>
      </c>
      <c r="I9" s="53">
        <v>0</v>
      </c>
      <c r="J9" s="53">
        <v>6</v>
      </c>
      <c r="K9" s="53">
        <v>0</v>
      </c>
      <c r="L9" s="54">
        <v>304.4511</v>
      </c>
      <c r="M9" s="54">
        <v>29.5</v>
      </c>
      <c r="N9" s="55">
        <v>0</v>
      </c>
      <c r="O9" s="56">
        <v>22</v>
      </c>
      <c r="P9" s="33">
        <f t="shared" si="2"/>
        <v>22</v>
      </c>
      <c r="Q9" s="1">
        <v>7</v>
      </c>
      <c r="R9" s="57" t="e">
        <f t="shared" si="3"/>
        <v>#REF!</v>
      </c>
      <c r="S9" s="35" t="e">
        <f>#REF!*1000000</f>
        <v>#REF!</v>
      </c>
      <c r="T9" s="58" t="e">
        <f t="shared" si="9"/>
        <v>#REF!</v>
      </c>
      <c r="U9" s="37"/>
      <c r="V9" s="58">
        <f t="shared" si="4"/>
        <v>22</v>
      </c>
      <c r="W9" s="59">
        <f t="shared" si="10"/>
        <v>776.92273999999998</v>
      </c>
      <c r="X9" s="37"/>
      <c r="Y9" s="60" t="e">
        <f t="shared" si="11"/>
        <v>#REF!</v>
      </c>
      <c r="Z9" s="35" t="e">
        <f t="shared" si="12"/>
        <v>#REF!</v>
      </c>
      <c r="AA9" s="58" t="e">
        <f t="shared" si="13"/>
        <v>#REF!</v>
      </c>
      <c r="AE9" s="2" t="str">
        <f t="shared" si="5"/>
        <v>140934</v>
      </c>
      <c r="AF9" s="61">
        <v>229</v>
      </c>
      <c r="AG9" s="62">
        <v>7</v>
      </c>
      <c r="AH9" s="63">
        <v>140934</v>
      </c>
      <c r="AI9" s="64">
        <f t="shared" si="0"/>
        <v>140934</v>
      </c>
      <c r="AJ9" s="65">
        <f t="shared" si="6"/>
        <v>0</v>
      </c>
      <c r="AK9" s="3"/>
      <c r="AL9" s="47">
        <f t="shared" si="7"/>
        <v>24</v>
      </c>
      <c r="AM9" s="66">
        <f t="shared" si="7"/>
        <v>22</v>
      </c>
      <c r="AN9" s="67">
        <f t="shared" si="8"/>
        <v>-2</v>
      </c>
      <c r="AO9" s="68">
        <f t="shared" si="1"/>
        <v>-9.0909090909090912E-2</v>
      </c>
      <c r="AP9" s="3"/>
    </row>
    <row r="10" spans="1:42" x14ac:dyDescent="0.2">
      <c r="A10" s="51">
        <v>229</v>
      </c>
      <c r="B10" s="52">
        <v>0.375</v>
      </c>
      <c r="C10" s="53">
        <v>2013</v>
      </c>
      <c r="D10" s="53">
        <v>7</v>
      </c>
      <c r="E10" s="53">
        <v>8</v>
      </c>
      <c r="F10" s="54">
        <v>140956</v>
      </c>
      <c r="G10" s="53">
        <v>0</v>
      </c>
      <c r="H10" s="54">
        <v>368602</v>
      </c>
      <c r="I10" s="53">
        <v>0</v>
      </c>
      <c r="J10" s="53">
        <v>6</v>
      </c>
      <c r="K10" s="53">
        <v>0</v>
      </c>
      <c r="L10" s="54">
        <v>306.99959999999999</v>
      </c>
      <c r="M10" s="54">
        <v>28.1</v>
      </c>
      <c r="N10" s="55">
        <v>0</v>
      </c>
      <c r="O10" s="56">
        <v>999</v>
      </c>
      <c r="P10" s="33">
        <f t="shared" si="2"/>
        <v>999</v>
      </c>
      <c r="Q10" s="1">
        <v>8</v>
      </c>
      <c r="R10" s="57" t="e">
        <f t="shared" si="3"/>
        <v>#REF!</v>
      </c>
      <c r="S10" s="35" t="e">
        <f>#REF!*1000000</f>
        <v>#REF!</v>
      </c>
      <c r="T10" s="58" t="e">
        <f t="shared" si="9"/>
        <v>#REF!</v>
      </c>
      <c r="U10" s="37"/>
      <c r="V10" s="58">
        <f t="shared" si="4"/>
        <v>999</v>
      </c>
      <c r="W10" s="59">
        <f t="shared" si="10"/>
        <v>35279.355329999999</v>
      </c>
      <c r="X10" s="37"/>
      <c r="Y10" s="60" t="e">
        <f t="shared" si="11"/>
        <v>#REF!</v>
      </c>
      <c r="Z10" s="35" t="e">
        <f t="shared" si="12"/>
        <v>#REF!</v>
      </c>
      <c r="AA10" s="58" t="e">
        <f t="shared" si="13"/>
        <v>#REF!</v>
      </c>
      <c r="AE10" s="2" t="str">
        <f t="shared" si="5"/>
        <v>140956</v>
      </c>
      <c r="AF10" s="61">
        <v>229</v>
      </c>
      <c r="AG10" s="62">
        <v>8</v>
      </c>
      <c r="AH10" s="63">
        <v>140958</v>
      </c>
      <c r="AI10" s="64">
        <f t="shared" si="0"/>
        <v>140956</v>
      </c>
      <c r="AJ10" s="65">
        <f t="shared" si="6"/>
        <v>-2</v>
      </c>
      <c r="AK10" s="3"/>
      <c r="AL10" s="47">
        <f t="shared" si="7"/>
        <v>1006</v>
      </c>
      <c r="AM10" s="66">
        <f t="shared" si="7"/>
        <v>999</v>
      </c>
      <c r="AN10" s="67">
        <f t="shared" si="8"/>
        <v>-7</v>
      </c>
      <c r="AO10" s="68">
        <f t="shared" si="1"/>
        <v>-7.0070070070070069E-3</v>
      </c>
      <c r="AP10" s="3"/>
    </row>
    <row r="11" spans="1:42" x14ac:dyDescent="0.2">
      <c r="A11" s="51">
        <v>229</v>
      </c>
      <c r="B11" s="52">
        <v>0.375</v>
      </c>
      <c r="C11" s="53">
        <v>2013</v>
      </c>
      <c r="D11" s="53">
        <v>7</v>
      </c>
      <c r="E11" s="53">
        <v>9</v>
      </c>
      <c r="F11" s="54">
        <v>141955</v>
      </c>
      <c r="G11" s="53">
        <v>0</v>
      </c>
      <c r="H11" s="54">
        <v>368648</v>
      </c>
      <c r="I11" s="53">
        <v>0</v>
      </c>
      <c r="J11" s="53">
        <v>6</v>
      </c>
      <c r="K11" s="53">
        <v>0</v>
      </c>
      <c r="L11" s="54">
        <v>302.74329999999998</v>
      </c>
      <c r="M11" s="54">
        <v>29.2</v>
      </c>
      <c r="N11" s="55">
        <v>0</v>
      </c>
      <c r="O11" s="56">
        <v>5559</v>
      </c>
      <c r="P11" s="33">
        <f t="shared" si="2"/>
        <v>5559</v>
      </c>
      <c r="Q11" s="1">
        <v>9</v>
      </c>
      <c r="R11" s="57" t="e">
        <f t="shared" si="3"/>
        <v>#REF!</v>
      </c>
      <c r="S11" s="35" t="e">
        <f>#REF!*1000000</f>
        <v>#REF!</v>
      </c>
      <c r="T11" s="58" t="e">
        <f t="shared" si="9"/>
        <v>#REF!</v>
      </c>
      <c r="V11" s="69">
        <f t="shared" si="4"/>
        <v>5559</v>
      </c>
      <c r="W11" s="70">
        <f t="shared" si="10"/>
        <v>196314.25052999999</v>
      </c>
      <c r="Y11" s="60" t="e">
        <f t="shared" si="11"/>
        <v>#REF!</v>
      </c>
      <c r="Z11" s="35" t="e">
        <f t="shared" si="12"/>
        <v>#REF!</v>
      </c>
      <c r="AA11" s="58" t="e">
        <f t="shared" si="13"/>
        <v>#REF!</v>
      </c>
      <c r="AE11" s="2" t="str">
        <f t="shared" si="5"/>
        <v>141955</v>
      </c>
      <c r="AF11" s="61">
        <v>229</v>
      </c>
      <c r="AG11" s="62">
        <v>9</v>
      </c>
      <c r="AH11" s="63">
        <v>141964</v>
      </c>
      <c r="AI11" s="64">
        <f t="shared" si="0"/>
        <v>141955</v>
      </c>
      <c r="AJ11" s="65">
        <f t="shared" si="6"/>
        <v>-9</v>
      </c>
      <c r="AK11" s="3"/>
      <c r="AL11" s="47">
        <f t="shared" si="7"/>
        <v>5556</v>
      </c>
      <c r="AM11" s="66">
        <f t="shared" si="7"/>
        <v>5559</v>
      </c>
      <c r="AN11" s="67">
        <f t="shared" si="8"/>
        <v>3</v>
      </c>
      <c r="AO11" s="68">
        <f t="shared" si="1"/>
        <v>5.3966540744738263E-4</v>
      </c>
      <c r="AP11" s="3"/>
    </row>
    <row r="12" spans="1:42" x14ac:dyDescent="0.2">
      <c r="A12" s="51">
        <v>229</v>
      </c>
      <c r="B12" s="52">
        <v>0.375</v>
      </c>
      <c r="C12" s="53">
        <v>2013</v>
      </c>
      <c r="D12" s="53">
        <v>7</v>
      </c>
      <c r="E12" s="53">
        <v>10</v>
      </c>
      <c r="F12" s="54">
        <v>147514</v>
      </c>
      <c r="G12" s="53">
        <v>0</v>
      </c>
      <c r="H12" s="54">
        <v>368912</v>
      </c>
      <c r="I12" s="53">
        <v>0</v>
      </c>
      <c r="J12" s="53">
        <v>6</v>
      </c>
      <c r="K12" s="53">
        <v>0</v>
      </c>
      <c r="L12" s="54">
        <v>300.74029999999999</v>
      </c>
      <c r="M12" s="54">
        <v>31.2</v>
      </c>
      <c r="N12" s="55">
        <v>0</v>
      </c>
      <c r="O12" s="56">
        <v>4766</v>
      </c>
      <c r="P12" s="33">
        <f t="shared" si="2"/>
        <v>4766</v>
      </c>
      <c r="Q12" s="1">
        <v>10</v>
      </c>
      <c r="R12" s="57" t="e">
        <f t="shared" si="3"/>
        <v>#REF!</v>
      </c>
      <c r="S12" s="35" t="e">
        <f>#REF!*1000000</f>
        <v>#REF!</v>
      </c>
      <c r="T12" s="58" t="e">
        <f t="shared" si="9"/>
        <v>#REF!</v>
      </c>
      <c r="V12" s="69">
        <f t="shared" si="4"/>
        <v>4766</v>
      </c>
      <c r="W12" s="70">
        <f t="shared" si="10"/>
        <v>168309.71721999999</v>
      </c>
      <c r="Y12" s="60" t="e">
        <f t="shared" si="11"/>
        <v>#REF!</v>
      </c>
      <c r="Z12" s="35" t="e">
        <f t="shared" si="12"/>
        <v>#REF!</v>
      </c>
      <c r="AA12" s="58" t="e">
        <f t="shared" si="13"/>
        <v>#REF!</v>
      </c>
      <c r="AE12" s="2" t="str">
        <f t="shared" si="5"/>
        <v>147514</v>
      </c>
      <c r="AF12" s="61">
        <v>229</v>
      </c>
      <c r="AG12" s="62">
        <v>10</v>
      </c>
      <c r="AH12" s="63">
        <v>147520</v>
      </c>
      <c r="AI12" s="64">
        <f t="shared" si="0"/>
        <v>147514</v>
      </c>
      <c r="AJ12" s="65">
        <f t="shared" si="6"/>
        <v>-6</v>
      </c>
      <c r="AK12" s="3"/>
      <c r="AL12" s="47">
        <f t="shared" si="7"/>
        <v>4768</v>
      </c>
      <c r="AM12" s="66">
        <f t="shared" si="7"/>
        <v>4766</v>
      </c>
      <c r="AN12" s="67">
        <f t="shared" si="8"/>
        <v>-2</v>
      </c>
      <c r="AO12" s="68">
        <f t="shared" si="1"/>
        <v>-4.1963911036508602E-4</v>
      </c>
      <c r="AP12" s="3"/>
    </row>
    <row r="13" spans="1:42" x14ac:dyDescent="0.2">
      <c r="A13" s="51">
        <v>229</v>
      </c>
      <c r="B13" s="52">
        <v>0.375</v>
      </c>
      <c r="C13" s="53">
        <v>2013</v>
      </c>
      <c r="D13" s="53">
        <v>7</v>
      </c>
      <c r="E13" s="53">
        <v>11</v>
      </c>
      <c r="F13" s="54">
        <v>152280</v>
      </c>
      <c r="G13" s="53">
        <v>0</v>
      </c>
      <c r="H13" s="54">
        <v>369138</v>
      </c>
      <c r="I13" s="53">
        <v>0</v>
      </c>
      <c r="J13" s="53">
        <v>6</v>
      </c>
      <c r="K13" s="53">
        <v>0</v>
      </c>
      <c r="L13" s="54">
        <v>300.16250000000002</v>
      </c>
      <c r="M13" s="54">
        <v>30.9</v>
      </c>
      <c r="N13" s="55">
        <v>0</v>
      </c>
      <c r="O13" s="56">
        <v>5425</v>
      </c>
      <c r="P13" s="33">
        <f t="shared" si="2"/>
        <v>5425</v>
      </c>
      <c r="Q13" s="1">
        <v>11</v>
      </c>
      <c r="R13" s="57" t="e">
        <f t="shared" si="3"/>
        <v>#REF!</v>
      </c>
      <c r="S13" s="35" t="e">
        <f>#REF!*1000000</f>
        <v>#REF!</v>
      </c>
      <c r="T13" s="58" t="e">
        <f t="shared" si="9"/>
        <v>#REF!</v>
      </c>
      <c r="V13" s="69">
        <f t="shared" si="4"/>
        <v>5425</v>
      </c>
      <c r="W13" s="70">
        <f t="shared" si="10"/>
        <v>191582.08475000001</v>
      </c>
      <c r="Y13" s="60" t="e">
        <f t="shared" si="11"/>
        <v>#REF!</v>
      </c>
      <c r="Z13" s="35" t="e">
        <f t="shared" si="12"/>
        <v>#REF!</v>
      </c>
      <c r="AA13" s="58" t="e">
        <f t="shared" si="13"/>
        <v>#REF!</v>
      </c>
      <c r="AE13" s="2" t="str">
        <f t="shared" si="5"/>
        <v>152280</v>
      </c>
      <c r="AF13" s="61">
        <v>229</v>
      </c>
      <c r="AG13" s="62">
        <v>11</v>
      </c>
      <c r="AH13" s="63">
        <v>152288</v>
      </c>
      <c r="AI13" s="64">
        <f t="shared" si="0"/>
        <v>152280</v>
      </c>
      <c r="AJ13" s="65">
        <f t="shared" si="6"/>
        <v>-8</v>
      </c>
      <c r="AK13" s="3"/>
      <c r="AL13" s="47">
        <f t="shared" si="7"/>
        <v>5423</v>
      </c>
      <c r="AM13" s="66">
        <f t="shared" si="7"/>
        <v>5425</v>
      </c>
      <c r="AN13" s="67">
        <f t="shared" si="8"/>
        <v>2</v>
      </c>
      <c r="AO13" s="68">
        <f t="shared" si="1"/>
        <v>3.6866359447004608E-4</v>
      </c>
      <c r="AP13" s="3"/>
    </row>
    <row r="14" spans="1:42" x14ac:dyDescent="0.2">
      <c r="A14" s="51">
        <v>229</v>
      </c>
      <c r="B14" s="52">
        <v>0.375</v>
      </c>
      <c r="C14" s="53">
        <v>2013</v>
      </c>
      <c r="D14" s="53">
        <v>7</v>
      </c>
      <c r="E14" s="53">
        <v>12</v>
      </c>
      <c r="F14" s="54">
        <v>157705</v>
      </c>
      <c r="G14" s="53">
        <v>0</v>
      </c>
      <c r="H14" s="54">
        <v>369394</v>
      </c>
      <c r="I14" s="53">
        <v>0</v>
      </c>
      <c r="J14" s="53">
        <v>6</v>
      </c>
      <c r="K14" s="53">
        <v>0</v>
      </c>
      <c r="L14" s="54">
        <v>301.38069999999999</v>
      </c>
      <c r="M14" s="54">
        <v>30.7</v>
      </c>
      <c r="N14" s="55">
        <v>0</v>
      </c>
      <c r="O14" s="56">
        <v>5344</v>
      </c>
      <c r="P14" s="33">
        <f t="shared" si="2"/>
        <v>5344</v>
      </c>
      <c r="Q14" s="1">
        <v>12</v>
      </c>
      <c r="R14" s="57" t="e">
        <f t="shared" si="3"/>
        <v>#REF!</v>
      </c>
      <c r="S14" s="35" t="e">
        <f>#REF!*1000000</f>
        <v>#REF!</v>
      </c>
      <c r="T14" s="58" t="e">
        <f t="shared" si="9"/>
        <v>#REF!</v>
      </c>
      <c r="V14" s="69">
        <f t="shared" si="4"/>
        <v>5344</v>
      </c>
      <c r="W14" s="70">
        <f t="shared" si="10"/>
        <v>188721.59648000001</v>
      </c>
      <c r="Y14" s="60" t="e">
        <f t="shared" si="11"/>
        <v>#REF!</v>
      </c>
      <c r="Z14" s="35" t="e">
        <f t="shared" si="12"/>
        <v>#REF!</v>
      </c>
      <c r="AA14" s="58" t="e">
        <f t="shared" si="13"/>
        <v>#REF!</v>
      </c>
      <c r="AE14" s="2" t="str">
        <f t="shared" si="5"/>
        <v>157705</v>
      </c>
      <c r="AF14" s="61">
        <v>229</v>
      </c>
      <c r="AG14" s="62">
        <v>12</v>
      </c>
      <c r="AH14" s="63">
        <v>157711</v>
      </c>
      <c r="AI14" s="64">
        <f t="shared" si="0"/>
        <v>157705</v>
      </c>
      <c r="AJ14" s="65">
        <f t="shared" si="6"/>
        <v>-6</v>
      </c>
      <c r="AK14" s="3"/>
      <c r="AL14" s="47">
        <f t="shared" si="7"/>
        <v>5608</v>
      </c>
      <c r="AM14" s="66">
        <f t="shared" si="7"/>
        <v>5344</v>
      </c>
      <c r="AN14" s="67">
        <f t="shared" si="8"/>
        <v>-264</v>
      </c>
      <c r="AO14" s="68">
        <f t="shared" si="1"/>
        <v>-4.940119760479042E-2</v>
      </c>
      <c r="AP14" s="3"/>
    </row>
    <row r="15" spans="1:42" x14ac:dyDescent="0.2">
      <c r="A15" s="51">
        <v>229</v>
      </c>
      <c r="B15" s="52">
        <v>0.375</v>
      </c>
      <c r="C15" s="53">
        <v>2013</v>
      </c>
      <c r="D15" s="53">
        <v>7</v>
      </c>
      <c r="E15" s="53">
        <v>13</v>
      </c>
      <c r="F15" s="54">
        <v>163049</v>
      </c>
      <c r="G15" s="53">
        <v>0</v>
      </c>
      <c r="H15" s="54">
        <v>369642</v>
      </c>
      <c r="I15" s="53">
        <v>0</v>
      </c>
      <c r="J15" s="53">
        <v>6</v>
      </c>
      <c r="K15" s="53">
        <v>0</v>
      </c>
      <c r="L15" s="54">
        <v>307.8476</v>
      </c>
      <c r="M15" s="54">
        <v>31.8</v>
      </c>
      <c r="N15" s="55">
        <v>0</v>
      </c>
      <c r="O15" s="56">
        <v>360</v>
      </c>
      <c r="P15" s="33">
        <f t="shared" si="2"/>
        <v>360</v>
      </c>
      <c r="Q15" s="1">
        <v>13</v>
      </c>
      <c r="R15" s="57" t="e">
        <f t="shared" si="3"/>
        <v>#REF!</v>
      </c>
      <c r="S15" s="35" t="e">
        <f>#REF!*1000000</f>
        <v>#REF!</v>
      </c>
      <c r="T15" s="58" t="e">
        <f t="shared" si="9"/>
        <v>#REF!</v>
      </c>
      <c r="V15" s="69">
        <f t="shared" si="4"/>
        <v>360</v>
      </c>
      <c r="W15" s="70">
        <f t="shared" si="10"/>
        <v>12713.281199999999</v>
      </c>
      <c r="Y15" s="60" t="e">
        <f t="shared" si="11"/>
        <v>#REF!</v>
      </c>
      <c r="Z15" s="35" t="e">
        <f t="shared" si="12"/>
        <v>#REF!</v>
      </c>
      <c r="AA15" s="58" t="e">
        <f t="shared" si="13"/>
        <v>#REF!</v>
      </c>
      <c r="AE15" s="2" t="str">
        <f t="shared" si="5"/>
        <v>163049</v>
      </c>
      <c r="AF15" s="61">
        <v>229</v>
      </c>
      <c r="AG15" s="62">
        <v>13</v>
      </c>
      <c r="AH15" s="63">
        <v>163319</v>
      </c>
      <c r="AI15" s="64">
        <f t="shared" si="0"/>
        <v>163049</v>
      </c>
      <c r="AJ15" s="65">
        <f t="shared" si="6"/>
        <v>-270</v>
      </c>
      <c r="AK15" s="3"/>
      <c r="AL15" s="47">
        <f t="shared" si="7"/>
        <v>90</v>
      </c>
      <c r="AM15" s="66">
        <f t="shared" si="7"/>
        <v>360</v>
      </c>
      <c r="AN15" s="67">
        <f t="shared" si="8"/>
        <v>270</v>
      </c>
      <c r="AO15" s="68">
        <f t="shared" si="1"/>
        <v>0.75</v>
      </c>
      <c r="AP15" s="3"/>
    </row>
    <row r="16" spans="1:42" x14ac:dyDescent="0.2">
      <c r="A16" s="51">
        <v>229</v>
      </c>
      <c r="B16" s="52">
        <v>0.375</v>
      </c>
      <c r="C16" s="53">
        <v>2013</v>
      </c>
      <c r="D16" s="53">
        <v>7</v>
      </c>
      <c r="E16" s="53">
        <v>14</v>
      </c>
      <c r="F16" s="54">
        <v>163409</v>
      </c>
      <c r="G16" s="53">
        <v>0</v>
      </c>
      <c r="H16" s="54">
        <v>369658</v>
      </c>
      <c r="I16" s="53">
        <v>0</v>
      </c>
      <c r="J16" s="53">
        <v>6</v>
      </c>
      <c r="K16" s="53">
        <v>0</v>
      </c>
      <c r="L16" s="54">
        <v>310.49349999999998</v>
      </c>
      <c r="M16" s="54">
        <v>26.3</v>
      </c>
      <c r="N16" s="55">
        <v>0</v>
      </c>
      <c r="O16" s="56">
        <v>676</v>
      </c>
      <c r="P16" s="33">
        <f t="shared" si="2"/>
        <v>676</v>
      </c>
      <c r="Q16" s="1">
        <v>14</v>
      </c>
      <c r="R16" s="57" t="e">
        <f t="shared" si="3"/>
        <v>#REF!</v>
      </c>
      <c r="S16" s="35" t="e">
        <f>#REF!*1000000</f>
        <v>#REF!</v>
      </c>
      <c r="T16" s="58" t="e">
        <f t="shared" si="9"/>
        <v>#REF!</v>
      </c>
      <c r="V16" s="69">
        <f t="shared" si="4"/>
        <v>676</v>
      </c>
      <c r="W16" s="70">
        <f t="shared" si="10"/>
        <v>23872.716919999999</v>
      </c>
      <c r="Y16" s="60" t="e">
        <f t="shared" si="11"/>
        <v>#REF!</v>
      </c>
      <c r="Z16" s="35" t="e">
        <f t="shared" si="12"/>
        <v>#REF!</v>
      </c>
      <c r="AA16" s="58" t="e">
        <f t="shared" si="13"/>
        <v>#REF!</v>
      </c>
      <c r="AE16" s="2" t="str">
        <f t="shared" si="5"/>
        <v>163409</v>
      </c>
      <c r="AF16" s="61">
        <v>229</v>
      </c>
      <c r="AG16" s="62">
        <v>14</v>
      </c>
      <c r="AH16" s="63">
        <v>163409</v>
      </c>
      <c r="AI16" s="64">
        <f t="shared" si="0"/>
        <v>163409</v>
      </c>
      <c r="AJ16" s="65">
        <f t="shared" si="6"/>
        <v>0</v>
      </c>
      <c r="AK16" s="3"/>
      <c r="AL16" s="47">
        <f t="shared" si="7"/>
        <v>678</v>
      </c>
      <c r="AM16" s="66">
        <f t="shared" si="7"/>
        <v>676</v>
      </c>
      <c r="AN16" s="67">
        <f t="shared" si="8"/>
        <v>-2</v>
      </c>
      <c r="AO16" s="68">
        <f t="shared" si="1"/>
        <v>-2.9585798816568047E-3</v>
      </c>
      <c r="AP16" s="3"/>
    </row>
    <row r="17" spans="1:42" x14ac:dyDescent="0.2">
      <c r="A17" s="51">
        <v>229</v>
      </c>
      <c r="B17" s="52">
        <v>0.375</v>
      </c>
      <c r="C17" s="53">
        <v>2013</v>
      </c>
      <c r="D17" s="53">
        <v>7</v>
      </c>
      <c r="E17" s="53">
        <v>15</v>
      </c>
      <c r="F17" s="54">
        <v>164085</v>
      </c>
      <c r="G17" s="53">
        <v>0</v>
      </c>
      <c r="H17" s="54">
        <v>369689</v>
      </c>
      <c r="I17" s="53">
        <v>0</v>
      </c>
      <c r="J17" s="53">
        <v>6</v>
      </c>
      <c r="K17" s="53">
        <v>0</v>
      </c>
      <c r="L17" s="54">
        <v>308.34539999999998</v>
      </c>
      <c r="M17" s="54">
        <v>26.8</v>
      </c>
      <c r="N17" s="55">
        <v>0</v>
      </c>
      <c r="O17" s="56">
        <v>5216</v>
      </c>
      <c r="P17" s="33">
        <f t="shared" si="2"/>
        <v>5216</v>
      </c>
      <c r="Q17" s="1">
        <v>15</v>
      </c>
      <c r="R17" s="57" t="e">
        <f t="shared" si="3"/>
        <v>#REF!</v>
      </c>
      <c r="S17" s="35" t="e">
        <f>#REF!*1000000</f>
        <v>#REF!</v>
      </c>
      <c r="T17" s="58" t="e">
        <f t="shared" si="9"/>
        <v>#REF!</v>
      </c>
      <c r="V17" s="69">
        <f t="shared" si="4"/>
        <v>5216</v>
      </c>
      <c r="W17" s="70">
        <f t="shared" si="10"/>
        <v>184201.31872000001</v>
      </c>
      <c r="Y17" s="60" t="e">
        <f t="shared" si="11"/>
        <v>#REF!</v>
      </c>
      <c r="Z17" s="35" t="e">
        <f t="shared" si="12"/>
        <v>#REF!</v>
      </c>
      <c r="AA17" s="58" t="e">
        <f t="shared" si="13"/>
        <v>#REF!</v>
      </c>
      <c r="AE17" s="2" t="str">
        <f t="shared" si="5"/>
        <v>164085</v>
      </c>
      <c r="AF17" s="61">
        <v>229</v>
      </c>
      <c r="AG17" s="62">
        <v>15</v>
      </c>
      <c r="AH17" s="63">
        <v>164087</v>
      </c>
      <c r="AI17" s="64">
        <f t="shared" si="0"/>
        <v>164085</v>
      </c>
      <c r="AJ17" s="65">
        <f t="shared" si="6"/>
        <v>-2</v>
      </c>
      <c r="AK17" s="3"/>
      <c r="AL17" s="47">
        <f t="shared" si="7"/>
        <v>5217</v>
      </c>
      <c r="AM17" s="66">
        <f t="shared" si="7"/>
        <v>5216</v>
      </c>
      <c r="AN17" s="67">
        <f t="shared" si="8"/>
        <v>-1</v>
      </c>
      <c r="AO17" s="68">
        <f t="shared" si="1"/>
        <v>-1.9171779141104295E-4</v>
      </c>
      <c r="AP17" s="3"/>
    </row>
    <row r="18" spans="1:42" x14ac:dyDescent="0.2">
      <c r="A18" s="51">
        <v>229</v>
      </c>
      <c r="B18" s="52">
        <v>0.375</v>
      </c>
      <c r="C18" s="53">
        <v>2013</v>
      </c>
      <c r="D18" s="53">
        <v>7</v>
      </c>
      <c r="E18" s="53">
        <v>16</v>
      </c>
      <c r="F18" s="54">
        <v>169301</v>
      </c>
      <c r="G18" s="53">
        <v>0</v>
      </c>
      <c r="H18" s="54">
        <v>369927</v>
      </c>
      <c r="I18" s="53">
        <v>0</v>
      </c>
      <c r="J18" s="53">
        <v>6</v>
      </c>
      <c r="K18" s="53">
        <v>0</v>
      </c>
      <c r="L18" s="54">
        <v>310.03550000000001</v>
      </c>
      <c r="M18" s="54">
        <v>29.5</v>
      </c>
      <c r="N18" s="55">
        <v>0</v>
      </c>
      <c r="O18" s="56">
        <v>3208</v>
      </c>
      <c r="P18" s="33">
        <f t="shared" si="2"/>
        <v>3208</v>
      </c>
      <c r="Q18" s="1">
        <v>16</v>
      </c>
      <c r="R18" s="57" t="e">
        <f t="shared" si="3"/>
        <v>#REF!</v>
      </c>
      <c r="S18" s="35" t="e">
        <f>#REF!*1000000</f>
        <v>#REF!</v>
      </c>
      <c r="T18" s="58" t="e">
        <f t="shared" si="9"/>
        <v>#REF!</v>
      </c>
      <c r="V18" s="69">
        <f t="shared" si="4"/>
        <v>3208</v>
      </c>
      <c r="W18" s="70">
        <f t="shared" si="10"/>
        <v>113289.46136</v>
      </c>
      <c r="Y18" s="60" t="e">
        <f t="shared" si="11"/>
        <v>#REF!</v>
      </c>
      <c r="Z18" s="35" t="e">
        <f t="shared" si="12"/>
        <v>#REF!</v>
      </c>
      <c r="AA18" s="58" t="e">
        <f t="shared" si="13"/>
        <v>#REF!</v>
      </c>
      <c r="AE18" s="2" t="str">
        <f t="shared" si="5"/>
        <v>169301</v>
      </c>
      <c r="AF18" s="61">
        <v>229</v>
      </c>
      <c r="AG18" s="62">
        <v>16</v>
      </c>
      <c r="AH18" s="63">
        <v>169304</v>
      </c>
      <c r="AI18" s="64">
        <f t="shared" si="0"/>
        <v>169301</v>
      </c>
      <c r="AJ18" s="65">
        <f t="shared" si="6"/>
        <v>-3</v>
      </c>
      <c r="AK18" s="3"/>
      <c r="AL18" s="47">
        <f t="shared" si="7"/>
        <v>3205</v>
      </c>
      <c r="AM18" s="66">
        <f t="shared" si="7"/>
        <v>3208</v>
      </c>
      <c r="AN18" s="67">
        <f t="shared" si="8"/>
        <v>3</v>
      </c>
      <c r="AO18" s="68">
        <f t="shared" si="1"/>
        <v>9.3516209476309225E-4</v>
      </c>
      <c r="AP18" s="3"/>
    </row>
    <row r="19" spans="1:42" x14ac:dyDescent="0.2">
      <c r="A19" s="51">
        <v>229</v>
      </c>
      <c r="B19" s="52">
        <v>0.375</v>
      </c>
      <c r="C19" s="53">
        <v>2013</v>
      </c>
      <c r="D19" s="53">
        <v>7</v>
      </c>
      <c r="E19" s="53">
        <v>17</v>
      </c>
      <c r="F19" s="54">
        <v>172509</v>
      </c>
      <c r="G19" s="53">
        <v>0</v>
      </c>
      <c r="H19" s="54">
        <v>370077</v>
      </c>
      <c r="I19" s="53">
        <v>0</v>
      </c>
      <c r="J19" s="53">
        <v>6</v>
      </c>
      <c r="K19" s="53">
        <v>0</v>
      </c>
      <c r="L19" s="54">
        <v>305.49189999999999</v>
      </c>
      <c r="M19" s="54">
        <v>30.1</v>
      </c>
      <c r="N19" s="55">
        <v>0</v>
      </c>
      <c r="O19" s="56">
        <v>4414</v>
      </c>
      <c r="P19" s="33">
        <f t="shared" si="2"/>
        <v>4414</v>
      </c>
      <c r="Q19" s="1">
        <v>17</v>
      </c>
      <c r="R19" s="57" t="e">
        <f t="shared" si="3"/>
        <v>#REF!</v>
      </c>
      <c r="S19" s="35" t="e">
        <f>#REF!*1000000</f>
        <v>#REF!</v>
      </c>
      <c r="T19" s="58" t="e">
        <f t="shared" si="9"/>
        <v>#REF!</v>
      </c>
      <c r="V19" s="69">
        <f t="shared" si="4"/>
        <v>4414</v>
      </c>
      <c r="W19" s="70">
        <f t="shared" si="10"/>
        <v>155878.95337999999</v>
      </c>
      <c r="Y19" s="60" t="e">
        <f t="shared" si="11"/>
        <v>#REF!</v>
      </c>
      <c r="Z19" s="35" t="e">
        <f t="shared" si="12"/>
        <v>#REF!</v>
      </c>
      <c r="AA19" s="58" t="e">
        <f t="shared" si="13"/>
        <v>#REF!</v>
      </c>
      <c r="AE19" s="2" t="str">
        <f t="shared" si="5"/>
        <v>172509</v>
      </c>
      <c r="AF19" s="61">
        <v>229</v>
      </c>
      <c r="AG19" s="62">
        <v>17</v>
      </c>
      <c r="AH19" s="63">
        <v>172509</v>
      </c>
      <c r="AI19" s="64">
        <f t="shared" si="0"/>
        <v>172509</v>
      </c>
      <c r="AJ19" s="65">
        <f t="shared" si="6"/>
        <v>0</v>
      </c>
      <c r="AK19" s="3"/>
      <c r="AL19" s="47">
        <f t="shared" si="7"/>
        <v>4417</v>
      </c>
      <c r="AM19" s="66">
        <f t="shared" si="7"/>
        <v>4414</v>
      </c>
      <c r="AN19" s="67">
        <f t="shared" si="8"/>
        <v>-3</v>
      </c>
      <c r="AO19" s="68">
        <f t="shared" si="1"/>
        <v>-6.7965564114182153E-4</v>
      </c>
      <c r="AP19" s="3"/>
    </row>
    <row r="20" spans="1:42" x14ac:dyDescent="0.2">
      <c r="A20" s="51">
        <v>229</v>
      </c>
      <c r="B20" s="52">
        <v>0.375</v>
      </c>
      <c r="C20" s="53">
        <v>2013</v>
      </c>
      <c r="D20" s="53">
        <v>7</v>
      </c>
      <c r="E20" s="53">
        <v>18</v>
      </c>
      <c r="F20" s="54">
        <v>176923</v>
      </c>
      <c r="G20" s="53">
        <v>0</v>
      </c>
      <c r="H20" s="54">
        <v>370285</v>
      </c>
      <c r="I20" s="53">
        <v>0</v>
      </c>
      <c r="J20" s="53">
        <v>6</v>
      </c>
      <c r="K20" s="53">
        <v>0</v>
      </c>
      <c r="L20" s="54">
        <v>300.90809999999999</v>
      </c>
      <c r="M20" s="54">
        <v>30.7</v>
      </c>
      <c r="N20" s="55">
        <v>0</v>
      </c>
      <c r="O20" s="56">
        <v>2965</v>
      </c>
      <c r="P20" s="33">
        <f t="shared" si="2"/>
        <v>2965</v>
      </c>
      <c r="Q20" s="1">
        <v>18</v>
      </c>
      <c r="R20" s="57" t="e">
        <f t="shared" si="3"/>
        <v>#REF!</v>
      </c>
      <c r="S20" s="35" t="e">
        <f>#REF!*1000000</f>
        <v>#REF!</v>
      </c>
      <c r="T20" s="58" t="e">
        <f t="shared" si="9"/>
        <v>#REF!</v>
      </c>
      <c r="V20" s="69">
        <f t="shared" si="4"/>
        <v>2965</v>
      </c>
      <c r="W20" s="70">
        <f t="shared" si="10"/>
        <v>104707.99655</v>
      </c>
      <c r="Y20" s="60" t="e">
        <f t="shared" si="11"/>
        <v>#REF!</v>
      </c>
      <c r="Z20" s="35" t="e">
        <f t="shared" si="12"/>
        <v>#REF!</v>
      </c>
      <c r="AA20" s="58" t="e">
        <f t="shared" si="13"/>
        <v>#REF!</v>
      </c>
      <c r="AE20" s="2" t="str">
        <f t="shared" si="5"/>
        <v>176923</v>
      </c>
      <c r="AF20" s="61">
        <v>229</v>
      </c>
      <c r="AG20" s="62">
        <v>18</v>
      </c>
      <c r="AH20" s="63">
        <v>176926</v>
      </c>
      <c r="AI20" s="64">
        <f t="shared" si="0"/>
        <v>176923</v>
      </c>
      <c r="AJ20" s="65">
        <f t="shared" si="6"/>
        <v>-3</v>
      </c>
      <c r="AK20" s="3"/>
      <c r="AL20" s="47">
        <f t="shared" si="7"/>
        <v>2964</v>
      </c>
      <c r="AM20" s="66">
        <f t="shared" si="7"/>
        <v>2965</v>
      </c>
      <c r="AN20" s="67">
        <f t="shared" si="8"/>
        <v>1</v>
      </c>
      <c r="AO20" s="68">
        <f t="shared" si="1"/>
        <v>3.3726812816188871E-4</v>
      </c>
      <c r="AP20" s="3"/>
    </row>
    <row r="21" spans="1:42" x14ac:dyDescent="0.2">
      <c r="A21" s="51">
        <v>229</v>
      </c>
      <c r="B21" s="52">
        <v>0.375</v>
      </c>
      <c r="C21" s="53">
        <v>2013</v>
      </c>
      <c r="D21" s="53">
        <v>7</v>
      </c>
      <c r="E21" s="53">
        <v>19</v>
      </c>
      <c r="F21" s="54">
        <v>179888</v>
      </c>
      <c r="G21" s="53">
        <v>0</v>
      </c>
      <c r="H21" s="54">
        <v>370426</v>
      </c>
      <c r="I21" s="53">
        <v>0</v>
      </c>
      <c r="J21" s="53">
        <v>6</v>
      </c>
      <c r="K21" s="53">
        <v>0</v>
      </c>
      <c r="L21" s="54">
        <v>302.76729999999998</v>
      </c>
      <c r="M21" s="54">
        <v>28.8</v>
      </c>
      <c r="N21" s="55">
        <v>0</v>
      </c>
      <c r="O21" s="56">
        <v>4910</v>
      </c>
      <c r="P21" s="33">
        <f t="shared" si="2"/>
        <v>4910</v>
      </c>
      <c r="Q21" s="1">
        <v>19</v>
      </c>
      <c r="R21" s="57" t="e">
        <f t="shared" si="3"/>
        <v>#REF!</v>
      </c>
      <c r="S21" s="35" t="e">
        <f>#REF!*1000000</f>
        <v>#REF!</v>
      </c>
      <c r="T21" s="58" t="e">
        <f t="shared" si="9"/>
        <v>#REF!</v>
      </c>
      <c r="V21" s="69">
        <f t="shared" si="4"/>
        <v>4910</v>
      </c>
      <c r="W21" s="70">
        <f t="shared" si="10"/>
        <v>173395.02969999998</v>
      </c>
      <c r="Y21" s="60" t="e">
        <f t="shared" si="11"/>
        <v>#REF!</v>
      </c>
      <c r="Z21" s="35" t="e">
        <f t="shared" si="12"/>
        <v>#REF!</v>
      </c>
      <c r="AA21" s="58" t="e">
        <f t="shared" si="13"/>
        <v>#REF!</v>
      </c>
      <c r="AE21" s="2" t="str">
        <f t="shared" si="5"/>
        <v>179888</v>
      </c>
      <c r="AF21" s="61">
        <v>229</v>
      </c>
      <c r="AG21" s="62">
        <v>19</v>
      </c>
      <c r="AH21" s="63">
        <v>179890</v>
      </c>
      <c r="AI21" s="64">
        <f t="shared" si="0"/>
        <v>179888</v>
      </c>
      <c r="AJ21" s="65">
        <f t="shared" si="6"/>
        <v>-2</v>
      </c>
      <c r="AK21" s="3"/>
      <c r="AL21" s="47">
        <f t="shared" si="7"/>
        <v>4910</v>
      </c>
      <c r="AM21" s="66">
        <f t="shared" si="7"/>
        <v>4910</v>
      </c>
      <c r="AN21" s="67">
        <f t="shared" si="8"/>
        <v>0</v>
      </c>
      <c r="AO21" s="68">
        <f t="shared" si="1"/>
        <v>0</v>
      </c>
      <c r="AP21" s="3"/>
    </row>
    <row r="22" spans="1:42" x14ac:dyDescent="0.2">
      <c r="A22" s="51">
        <v>229</v>
      </c>
      <c r="B22" s="52">
        <v>0.375</v>
      </c>
      <c r="C22" s="53">
        <v>2013</v>
      </c>
      <c r="D22" s="53">
        <v>7</v>
      </c>
      <c r="E22" s="53">
        <v>20</v>
      </c>
      <c r="F22" s="54">
        <v>184798</v>
      </c>
      <c r="G22" s="53">
        <v>0</v>
      </c>
      <c r="H22" s="54">
        <v>370659</v>
      </c>
      <c r="I22" s="53">
        <v>0</v>
      </c>
      <c r="J22" s="53">
        <v>6</v>
      </c>
      <c r="K22" s="53">
        <v>0</v>
      </c>
      <c r="L22" s="54">
        <v>300.67469999999997</v>
      </c>
      <c r="M22" s="54">
        <v>31.2</v>
      </c>
      <c r="N22" s="55">
        <v>0</v>
      </c>
      <c r="O22" s="56">
        <v>2110</v>
      </c>
      <c r="P22" s="33">
        <f t="shared" si="2"/>
        <v>2110</v>
      </c>
      <c r="Q22" s="1">
        <v>20</v>
      </c>
      <c r="R22" s="57" t="e">
        <f t="shared" si="3"/>
        <v>#REF!</v>
      </c>
      <c r="S22" s="35" t="e">
        <f>#REF!*1000000</f>
        <v>#REF!</v>
      </c>
      <c r="T22" s="58" t="e">
        <f t="shared" si="9"/>
        <v>#REF!</v>
      </c>
      <c r="V22" s="69">
        <f t="shared" si="4"/>
        <v>2110</v>
      </c>
      <c r="W22" s="70">
        <f t="shared" si="10"/>
        <v>74513.953699999998</v>
      </c>
      <c r="Y22" s="60" t="e">
        <f t="shared" si="11"/>
        <v>#REF!</v>
      </c>
      <c r="Z22" s="35" t="e">
        <f t="shared" si="12"/>
        <v>#REF!</v>
      </c>
      <c r="AA22" s="58" t="e">
        <f t="shared" si="13"/>
        <v>#REF!</v>
      </c>
      <c r="AE22" s="2" t="str">
        <f t="shared" si="5"/>
        <v>184798</v>
      </c>
      <c r="AF22" s="61">
        <v>229</v>
      </c>
      <c r="AG22" s="62">
        <v>20</v>
      </c>
      <c r="AH22" s="63">
        <v>184800</v>
      </c>
      <c r="AI22" s="64">
        <f t="shared" si="0"/>
        <v>184798</v>
      </c>
      <c r="AJ22" s="65">
        <f t="shared" si="6"/>
        <v>-2</v>
      </c>
      <c r="AK22" s="3"/>
      <c r="AL22" s="47">
        <f t="shared" si="7"/>
        <v>2108</v>
      </c>
      <c r="AM22" s="66">
        <f t="shared" si="7"/>
        <v>2110</v>
      </c>
      <c r="AN22" s="67">
        <f t="shared" si="8"/>
        <v>2</v>
      </c>
      <c r="AO22" s="68">
        <f t="shared" si="1"/>
        <v>9.4786729857819908E-4</v>
      </c>
      <c r="AP22" s="3"/>
    </row>
    <row r="23" spans="1:42" x14ac:dyDescent="0.2">
      <c r="A23" s="51">
        <v>229</v>
      </c>
      <c r="B23" s="52">
        <v>0.375</v>
      </c>
      <c r="C23" s="53">
        <v>2013</v>
      </c>
      <c r="D23" s="53">
        <v>7</v>
      </c>
      <c r="E23" s="53">
        <v>21</v>
      </c>
      <c r="F23" s="54">
        <v>186908</v>
      </c>
      <c r="G23" s="53">
        <v>0</v>
      </c>
      <c r="H23" s="54">
        <v>370758</v>
      </c>
      <c r="I23" s="53">
        <v>0</v>
      </c>
      <c r="J23" s="53">
        <v>6</v>
      </c>
      <c r="K23" s="53">
        <v>0</v>
      </c>
      <c r="L23" s="54">
        <v>236.28139999999999</v>
      </c>
      <c r="M23" s="54">
        <v>28.6</v>
      </c>
      <c r="N23" s="55">
        <v>0</v>
      </c>
      <c r="O23" s="56">
        <v>480</v>
      </c>
      <c r="P23" s="33">
        <f t="shared" si="2"/>
        <v>480</v>
      </c>
      <c r="Q23" s="1">
        <v>21</v>
      </c>
      <c r="R23" s="57" t="e">
        <f t="shared" si="3"/>
        <v>#REF!</v>
      </c>
      <c r="S23" s="35" t="e">
        <f>#REF!*1000000</f>
        <v>#REF!</v>
      </c>
      <c r="T23" s="58" t="e">
        <f t="shared" si="9"/>
        <v>#REF!</v>
      </c>
      <c r="V23" s="69">
        <f t="shared" si="4"/>
        <v>480</v>
      </c>
      <c r="W23" s="70">
        <f t="shared" si="10"/>
        <v>16951.0416</v>
      </c>
      <c r="Y23" s="60" t="e">
        <f t="shared" si="11"/>
        <v>#REF!</v>
      </c>
      <c r="Z23" s="35" t="e">
        <f t="shared" si="12"/>
        <v>#REF!</v>
      </c>
      <c r="AA23" s="58" t="e">
        <f t="shared" si="13"/>
        <v>#REF!</v>
      </c>
      <c r="AE23" s="2" t="str">
        <f t="shared" si="5"/>
        <v>186908</v>
      </c>
      <c r="AF23" s="61">
        <v>229</v>
      </c>
      <c r="AG23" s="62">
        <v>21</v>
      </c>
      <c r="AH23" s="63">
        <v>186908</v>
      </c>
      <c r="AI23" s="64">
        <f t="shared" si="0"/>
        <v>186908</v>
      </c>
      <c r="AJ23" s="65">
        <f t="shared" si="6"/>
        <v>0</v>
      </c>
      <c r="AK23" s="3"/>
      <c r="AL23" s="47">
        <f t="shared" si="7"/>
        <v>482</v>
      </c>
      <c r="AM23" s="66">
        <f t="shared" si="7"/>
        <v>480</v>
      </c>
      <c r="AN23" s="67">
        <f t="shared" si="8"/>
        <v>-2</v>
      </c>
      <c r="AO23" s="68">
        <f t="shared" si="1"/>
        <v>-4.1666666666666666E-3</v>
      </c>
      <c r="AP23" s="3"/>
    </row>
    <row r="24" spans="1:42" x14ac:dyDescent="0.2">
      <c r="A24" s="51">
        <v>229</v>
      </c>
      <c r="B24" s="52">
        <v>0.375</v>
      </c>
      <c r="C24" s="53">
        <v>2013</v>
      </c>
      <c r="D24" s="53">
        <v>7</v>
      </c>
      <c r="E24" s="53">
        <v>22</v>
      </c>
      <c r="F24" s="54">
        <v>187388</v>
      </c>
      <c r="G24" s="53">
        <v>0</v>
      </c>
      <c r="H24" s="54">
        <v>370781</v>
      </c>
      <c r="I24" s="53">
        <v>0</v>
      </c>
      <c r="J24" s="53">
        <v>6</v>
      </c>
      <c r="K24" s="53">
        <v>0</v>
      </c>
      <c r="L24" s="54">
        <v>266.42380000000003</v>
      </c>
      <c r="M24" s="54">
        <v>29.9</v>
      </c>
      <c r="N24" s="55">
        <v>0</v>
      </c>
      <c r="O24" s="56">
        <v>5956</v>
      </c>
      <c r="P24" s="33">
        <f t="shared" si="2"/>
        <v>5956</v>
      </c>
      <c r="Q24" s="1">
        <v>22</v>
      </c>
      <c r="R24" s="57" t="e">
        <f t="shared" si="3"/>
        <v>#REF!</v>
      </c>
      <c r="S24" s="35" t="e">
        <f>#REF!*1000000</f>
        <v>#REF!</v>
      </c>
      <c r="T24" s="58" t="e">
        <f t="shared" si="9"/>
        <v>#REF!</v>
      </c>
      <c r="V24" s="69">
        <f t="shared" si="4"/>
        <v>5956</v>
      </c>
      <c r="W24" s="70">
        <f t="shared" si="10"/>
        <v>210334.17452</v>
      </c>
      <c r="Y24" s="60" t="e">
        <f t="shared" si="11"/>
        <v>#REF!</v>
      </c>
      <c r="Z24" s="35" t="e">
        <f t="shared" si="12"/>
        <v>#REF!</v>
      </c>
      <c r="AA24" s="58" t="e">
        <f t="shared" si="13"/>
        <v>#REF!</v>
      </c>
      <c r="AE24" s="2" t="str">
        <f t="shared" si="5"/>
        <v>187388</v>
      </c>
      <c r="AF24" s="61">
        <v>229</v>
      </c>
      <c r="AG24" s="62">
        <v>22</v>
      </c>
      <c r="AH24" s="63">
        <v>187390</v>
      </c>
      <c r="AI24" s="64">
        <f t="shared" si="0"/>
        <v>187388</v>
      </c>
      <c r="AJ24" s="65">
        <f t="shared" si="6"/>
        <v>-2</v>
      </c>
      <c r="AK24" s="3"/>
      <c r="AL24" s="47">
        <f t="shared" si="7"/>
        <v>5958</v>
      </c>
      <c r="AM24" s="66">
        <f t="shared" si="7"/>
        <v>5956</v>
      </c>
      <c r="AN24" s="67">
        <f t="shared" si="8"/>
        <v>-2</v>
      </c>
      <c r="AO24" s="68">
        <f t="shared" si="1"/>
        <v>-3.3579583613163198E-4</v>
      </c>
      <c r="AP24" s="3"/>
    </row>
    <row r="25" spans="1:42" x14ac:dyDescent="0.2">
      <c r="A25" s="51">
        <v>229</v>
      </c>
      <c r="B25" s="52">
        <v>0.375</v>
      </c>
      <c r="C25" s="53">
        <v>2013</v>
      </c>
      <c r="D25" s="53">
        <v>7</v>
      </c>
      <c r="E25" s="53">
        <v>23</v>
      </c>
      <c r="F25" s="54">
        <v>193344</v>
      </c>
      <c r="G25" s="53">
        <v>0</v>
      </c>
      <c r="H25" s="54">
        <v>371064</v>
      </c>
      <c r="I25" s="53">
        <v>0</v>
      </c>
      <c r="J25" s="53">
        <v>6</v>
      </c>
      <c r="K25" s="53">
        <v>0</v>
      </c>
      <c r="L25" s="54">
        <v>300.33640000000003</v>
      </c>
      <c r="M25" s="54">
        <v>32</v>
      </c>
      <c r="N25" s="55">
        <v>0</v>
      </c>
      <c r="O25" s="56">
        <v>5522</v>
      </c>
      <c r="P25" s="33">
        <f t="shared" si="2"/>
        <v>5522</v>
      </c>
      <c r="Q25" s="1">
        <v>23</v>
      </c>
      <c r="R25" s="57" t="e">
        <f t="shared" si="3"/>
        <v>#REF!</v>
      </c>
      <c r="S25" s="35" t="e">
        <f>#REF!*1000000</f>
        <v>#REF!</v>
      </c>
      <c r="T25" s="58" t="e">
        <f t="shared" si="9"/>
        <v>#REF!</v>
      </c>
      <c r="V25" s="69">
        <f t="shared" si="4"/>
        <v>5522</v>
      </c>
      <c r="W25" s="70">
        <f t="shared" si="10"/>
        <v>195007.60774000001</v>
      </c>
      <c r="Y25" s="60" t="e">
        <f t="shared" si="11"/>
        <v>#REF!</v>
      </c>
      <c r="Z25" s="35" t="e">
        <f t="shared" si="12"/>
        <v>#REF!</v>
      </c>
      <c r="AA25" s="58" t="e">
        <f t="shared" si="13"/>
        <v>#REF!</v>
      </c>
      <c r="AE25" s="2" t="str">
        <f t="shared" si="5"/>
        <v>193344</v>
      </c>
      <c r="AF25" s="61">
        <v>229</v>
      </c>
      <c r="AG25" s="62">
        <v>23</v>
      </c>
      <c r="AH25" s="63">
        <v>193348</v>
      </c>
      <c r="AI25" s="64">
        <f t="shared" si="0"/>
        <v>193344</v>
      </c>
      <c r="AJ25" s="65">
        <f t="shared" si="6"/>
        <v>-4</v>
      </c>
      <c r="AK25" s="3"/>
      <c r="AL25" s="47">
        <f t="shared" si="7"/>
        <v>5523</v>
      </c>
      <c r="AM25" s="66">
        <f t="shared" si="7"/>
        <v>5522</v>
      </c>
      <c r="AN25" s="67">
        <f t="shared" si="8"/>
        <v>-1</v>
      </c>
      <c r="AO25" s="68">
        <f t="shared" si="1"/>
        <v>-1.8109380659181456E-4</v>
      </c>
      <c r="AP25" s="3"/>
    </row>
    <row r="26" spans="1:42" x14ac:dyDescent="0.2">
      <c r="A26" s="51">
        <v>229</v>
      </c>
      <c r="B26" s="52">
        <v>0.375</v>
      </c>
      <c r="C26" s="53">
        <v>2013</v>
      </c>
      <c r="D26" s="53">
        <v>7</v>
      </c>
      <c r="E26" s="53">
        <v>24</v>
      </c>
      <c r="F26" s="54">
        <v>198866</v>
      </c>
      <c r="G26" s="53">
        <v>0</v>
      </c>
      <c r="H26" s="54">
        <v>371328</v>
      </c>
      <c r="I26" s="53">
        <v>0</v>
      </c>
      <c r="J26" s="53">
        <v>6</v>
      </c>
      <c r="K26" s="53">
        <v>0</v>
      </c>
      <c r="L26" s="54">
        <v>298.97359999999998</v>
      </c>
      <c r="M26" s="54">
        <v>31.5</v>
      </c>
      <c r="N26" s="55">
        <v>0</v>
      </c>
      <c r="O26" s="56">
        <v>5501</v>
      </c>
      <c r="P26" s="33">
        <f t="shared" si="2"/>
        <v>5501</v>
      </c>
      <c r="Q26" s="1">
        <v>24</v>
      </c>
      <c r="R26" s="57" t="e">
        <f t="shared" si="3"/>
        <v>#REF!</v>
      </c>
      <c r="S26" s="35" t="e">
        <f>#REF!*1000000</f>
        <v>#REF!</v>
      </c>
      <c r="T26" s="58" t="e">
        <f t="shared" si="9"/>
        <v>#REF!</v>
      </c>
      <c r="V26" s="69">
        <f t="shared" si="4"/>
        <v>5501</v>
      </c>
      <c r="W26" s="70">
        <f t="shared" si="10"/>
        <v>194265.99966999999</v>
      </c>
      <c r="Y26" s="60" t="e">
        <f t="shared" si="11"/>
        <v>#REF!</v>
      </c>
      <c r="Z26" s="35" t="e">
        <f t="shared" si="12"/>
        <v>#REF!</v>
      </c>
      <c r="AA26" s="58" t="e">
        <f t="shared" si="13"/>
        <v>#REF!</v>
      </c>
      <c r="AE26" s="2" t="str">
        <f t="shared" si="5"/>
        <v>198866</v>
      </c>
      <c r="AF26" s="61">
        <v>229</v>
      </c>
      <c r="AG26" s="62">
        <v>24</v>
      </c>
      <c r="AH26" s="63">
        <v>198871</v>
      </c>
      <c r="AI26" s="64">
        <f t="shared" si="0"/>
        <v>198866</v>
      </c>
      <c r="AJ26" s="65">
        <f t="shared" si="6"/>
        <v>-5</v>
      </c>
      <c r="AK26" s="3"/>
      <c r="AL26" s="47">
        <f t="shared" si="7"/>
        <v>5500</v>
      </c>
      <c r="AM26" s="66">
        <f t="shared" si="7"/>
        <v>5501</v>
      </c>
      <c r="AN26" s="67">
        <f t="shared" si="8"/>
        <v>1</v>
      </c>
      <c r="AO26" s="68">
        <f t="shared" si="1"/>
        <v>1.8178512997636792E-4</v>
      </c>
      <c r="AP26" s="3"/>
    </row>
    <row r="27" spans="1:42" x14ac:dyDescent="0.2">
      <c r="A27" s="51">
        <v>229</v>
      </c>
      <c r="B27" s="52">
        <v>0.375</v>
      </c>
      <c r="C27" s="53">
        <v>2013</v>
      </c>
      <c r="D27" s="53">
        <v>7</v>
      </c>
      <c r="E27" s="53">
        <v>25</v>
      </c>
      <c r="F27" s="54">
        <v>204367</v>
      </c>
      <c r="G27" s="53">
        <v>0</v>
      </c>
      <c r="H27" s="54">
        <v>371590</v>
      </c>
      <c r="I27" s="53">
        <v>0</v>
      </c>
      <c r="J27" s="53">
        <v>6</v>
      </c>
      <c r="K27" s="53">
        <v>0</v>
      </c>
      <c r="L27" s="54">
        <v>299.39710000000002</v>
      </c>
      <c r="M27" s="54">
        <v>32</v>
      </c>
      <c r="N27" s="55">
        <v>0</v>
      </c>
      <c r="O27" s="56">
        <v>4182</v>
      </c>
      <c r="P27" s="33">
        <f t="shared" si="2"/>
        <v>4182</v>
      </c>
      <c r="Q27" s="1">
        <v>25</v>
      </c>
      <c r="R27" s="57" t="e">
        <f t="shared" si="3"/>
        <v>#REF!</v>
      </c>
      <c r="S27" s="35" t="e">
        <f>#REF!*1000000</f>
        <v>#REF!</v>
      </c>
      <c r="T27" s="58" t="e">
        <f t="shared" si="9"/>
        <v>#REF!</v>
      </c>
      <c r="V27" s="69">
        <f t="shared" si="4"/>
        <v>4182</v>
      </c>
      <c r="W27" s="70">
        <f t="shared" si="10"/>
        <v>147685.94993999999</v>
      </c>
      <c r="Y27" s="60" t="e">
        <f t="shared" si="11"/>
        <v>#REF!</v>
      </c>
      <c r="Z27" s="35" t="e">
        <f t="shared" si="12"/>
        <v>#REF!</v>
      </c>
      <c r="AA27" s="58" t="e">
        <f t="shared" si="13"/>
        <v>#REF!</v>
      </c>
      <c r="AE27" s="2" t="str">
        <f t="shared" si="5"/>
        <v>204367</v>
      </c>
      <c r="AF27" s="61">
        <v>229</v>
      </c>
      <c r="AG27" s="62">
        <v>25</v>
      </c>
      <c r="AH27" s="63">
        <v>204371</v>
      </c>
      <c r="AI27" s="64">
        <f t="shared" si="0"/>
        <v>204367</v>
      </c>
      <c r="AJ27" s="65">
        <f t="shared" si="6"/>
        <v>-4</v>
      </c>
      <c r="AK27" s="3"/>
      <c r="AL27" s="47">
        <f t="shared" si="7"/>
        <v>4184</v>
      </c>
      <c r="AM27" s="66">
        <f t="shared" si="7"/>
        <v>4182</v>
      </c>
      <c r="AN27" s="67">
        <f t="shared" si="8"/>
        <v>-2</v>
      </c>
      <c r="AO27" s="68">
        <f t="shared" si="1"/>
        <v>-4.7824007651841227E-4</v>
      </c>
      <c r="AP27" s="3"/>
    </row>
    <row r="28" spans="1:42" x14ac:dyDescent="0.2">
      <c r="A28" s="51">
        <v>229</v>
      </c>
      <c r="B28" s="52">
        <v>0.375</v>
      </c>
      <c r="C28" s="53">
        <v>2013</v>
      </c>
      <c r="D28" s="53">
        <v>7</v>
      </c>
      <c r="E28" s="53">
        <v>26</v>
      </c>
      <c r="F28" s="54">
        <v>208549</v>
      </c>
      <c r="G28" s="53">
        <v>0</v>
      </c>
      <c r="H28" s="54">
        <v>371790</v>
      </c>
      <c r="I28" s="53">
        <v>0</v>
      </c>
      <c r="J28" s="53">
        <v>6</v>
      </c>
      <c r="K28" s="53">
        <v>0</v>
      </c>
      <c r="L28" s="54">
        <v>300.40069999999997</v>
      </c>
      <c r="M28" s="54">
        <v>31.9</v>
      </c>
      <c r="N28" s="55">
        <v>0</v>
      </c>
      <c r="O28" s="56">
        <v>5242</v>
      </c>
      <c r="P28" s="33">
        <f t="shared" si="2"/>
        <v>5242</v>
      </c>
      <c r="Q28" s="1">
        <v>26</v>
      </c>
      <c r="R28" s="57" t="e">
        <f t="shared" si="3"/>
        <v>#REF!</v>
      </c>
      <c r="S28" s="35" t="e">
        <f>#REF!*1000000</f>
        <v>#REF!</v>
      </c>
      <c r="T28" s="58" t="e">
        <f t="shared" si="9"/>
        <v>#REF!</v>
      </c>
      <c r="V28" s="69">
        <f t="shared" si="4"/>
        <v>5242</v>
      </c>
      <c r="W28" s="70">
        <f t="shared" si="10"/>
        <v>185119.50013999999</v>
      </c>
      <c r="Y28" s="60" t="e">
        <f t="shared" si="11"/>
        <v>#REF!</v>
      </c>
      <c r="Z28" s="35" t="e">
        <f t="shared" si="12"/>
        <v>#REF!</v>
      </c>
      <c r="AA28" s="58" t="e">
        <f t="shared" si="13"/>
        <v>#REF!</v>
      </c>
      <c r="AE28" s="2" t="str">
        <f t="shared" si="5"/>
        <v>208549</v>
      </c>
      <c r="AF28" s="61">
        <v>229</v>
      </c>
      <c r="AG28" s="62">
        <v>26</v>
      </c>
      <c r="AH28" s="63">
        <v>208555</v>
      </c>
      <c r="AI28" s="64">
        <f t="shared" si="0"/>
        <v>208549</v>
      </c>
      <c r="AJ28" s="65">
        <f t="shared" si="6"/>
        <v>-6</v>
      </c>
      <c r="AK28" s="3"/>
      <c r="AL28" s="47">
        <f t="shared" si="7"/>
        <v>5240</v>
      </c>
      <c r="AM28" s="66">
        <f t="shared" si="7"/>
        <v>5242</v>
      </c>
      <c r="AN28" s="67">
        <f t="shared" si="8"/>
        <v>2</v>
      </c>
      <c r="AO28" s="68">
        <f t="shared" si="1"/>
        <v>3.8153376573826786E-4</v>
      </c>
      <c r="AP28" s="3"/>
    </row>
    <row r="29" spans="1:42" x14ac:dyDescent="0.2">
      <c r="A29" s="51">
        <v>229</v>
      </c>
      <c r="B29" s="52">
        <v>0.375</v>
      </c>
      <c r="C29" s="53">
        <v>2013</v>
      </c>
      <c r="D29" s="53">
        <v>7</v>
      </c>
      <c r="E29" s="53">
        <v>27</v>
      </c>
      <c r="F29" s="54">
        <v>213791</v>
      </c>
      <c r="G29" s="53">
        <v>0</v>
      </c>
      <c r="H29" s="54">
        <v>372041</v>
      </c>
      <c r="I29" s="53">
        <v>0</v>
      </c>
      <c r="J29" s="53">
        <v>6</v>
      </c>
      <c r="K29" s="53">
        <v>0</v>
      </c>
      <c r="L29" s="54">
        <v>299.69220000000001</v>
      </c>
      <c r="M29" s="54">
        <v>32.299999999999997</v>
      </c>
      <c r="N29" s="55">
        <v>0</v>
      </c>
      <c r="O29" s="56">
        <v>1103</v>
      </c>
      <c r="P29" s="33">
        <f t="shared" si="2"/>
        <v>1103</v>
      </c>
      <c r="Q29" s="1">
        <v>27</v>
      </c>
      <c r="R29" s="57" t="e">
        <f t="shared" si="3"/>
        <v>#REF!</v>
      </c>
      <c r="S29" s="35" t="e">
        <f>#REF!*1000000</f>
        <v>#REF!</v>
      </c>
      <c r="T29" s="58" t="e">
        <f t="shared" si="9"/>
        <v>#REF!</v>
      </c>
      <c r="V29" s="69">
        <f t="shared" si="4"/>
        <v>1103</v>
      </c>
      <c r="W29" s="70">
        <f t="shared" si="10"/>
        <v>38952.081010000002</v>
      </c>
      <c r="Y29" s="60" t="e">
        <f t="shared" si="11"/>
        <v>#REF!</v>
      </c>
      <c r="Z29" s="35" t="e">
        <f t="shared" si="12"/>
        <v>#REF!</v>
      </c>
      <c r="AA29" s="58" t="e">
        <f t="shared" si="13"/>
        <v>#REF!</v>
      </c>
      <c r="AE29" s="2" t="str">
        <f t="shared" si="5"/>
        <v>213791</v>
      </c>
      <c r="AF29" s="61">
        <v>229</v>
      </c>
      <c r="AG29" s="62">
        <v>27</v>
      </c>
      <c r="AH29" s="63">
        <v>213795</v>
      </c>
      <c r="AI29" s="64">
        <f t="shared" si="0"/>
        <v>213791</v>
      </c>
      <c r="AJ29" s="65">
        <f t="shared" si="6"/>
        <v>-4</v>
      </c>
      <c r="AK29" s="3"/>
      <c r="AL29" s="47">
        <f t="shared" si="7"/>
        <v>1099</v>
      </c>
      <c r="AM29" s="66">
        <f t="shared" si="7"/>
        <v>1103</v>
      </c>
      <c r="AN29" s="67">
        <f t="shared" si="8"/>
        <v>4</v>
      </c>
      <c r="AO29" s="68">
        <f t="shared" si="1"/>
        <v>3.6264732547597461E-3</v>
      </c>
      <c r="AP29" s="3"/>
    </row>
    <row r="30" spans="1:42" x14ac:dyDescent="0.2">
      <c r="A30" s="51">
        <v>229</v>
      </c>
      <c r="B30" s="52">
        <v>0.375</v>
      </c>
      <c r="C30" s="53">
        <v>2013</v>
      </c>
      <c r="D30" s="53">
        <v>7</v>
      </c>
      <c r="E30" s="53">
        <v>28</v>
      </c>
      <c r="F30" s="54">
        <v>214894</v>
      </c>
      <c r="G30" s="53">
        <v>0</v>
      </c>
      <c r="H30" s="54">
        <v>372093</v>
      </c>
      <c r="I30" s="53">
        <v>0</v>
      </c>
      <c r="J30" s="53">
        <v>6</v>
      </c>
      <c r="K30" s="53">
        <v>0</v>
      </c>
      <c r="L30" s="54">
        <v>303.5795</v>
      </c>
      <c r="M30" s="54">
        <v>30.6</v>
      </c>
      <c r="N30" s="55">
        <v>0</v>
      </c>
      <c r="O30" s="56">
        <v>569</v>
      </c>
      <c r="P30" s="33">
        <f t="shared" si="2"/>
        <v>569</v>
      </c>
      <c r="Q30" s="1">
        <v>28</v>
      </c>
      <c r="R30" s="57" t="e">
        <f t="shared" si="3"/>
        <v>#REF!</v>
      </c>
      <c r="S30" s="35" t="e">
        <f>#REF!*1000000</f>
        <v>#REF!</v>
      </c>
      <c r="T30" s="58" t="e">
        <f t="shared" si="9"/>
        <v>#REF!</v>
      </c>
      <c r="V30" s="69">
        <f t="shared" si="4"/>
        <v>569</v>
      </c>
      <c r="W30" s="70">
        <f t="shared" si="10"/>
        <v>20094.04723</v>
      </c>
      <c r="Y30" s="60" t="e">
        <f t="shared" si="11"/>
        <v>#REF!</v>
      </c>
      <c r="Z30" s="35" t="e">
        <f t="shared" si="12"/>
        <v>#REF!</v>
      </c>
      <c r="AA30" s="58" t="e">
        <f t="shared" si="13"/>
        <v>#REF!</v>
      </c>
      <c r="AE30" s="2" t="str">
        <f t="shared" si="5"/>
        <v>214894</v>
      </c>
      <c r="AF30" s="61">
        <v>229</v>
      </c>
      <c r="AG30" s="62">
        <v>28</v>
      </c>
      <c r="AH30" s="63">
        <v>214894</v>
      </c>
      <c r="AI30" s="64">
        <f t="shared" si="0"/>
        <v>214894</v>
      </c>
      <c r="AJ30" s="65">
        <f t="shared" si="6"/>
        <v>0</v>
      </c>
      <c r="AK30" s="3"/>
      <c r="AL30" s="47">
        <f t="shared" si="7"/>
        <v>573</v>
      </c>
      <c r="AM30" s="66">
        <f t="shared" si="7"/>
        <v>569</v>
      </c>
      <c r="AN30" s="67">
        <f t="shared" si="8"/>
        <v>-4</v>
      </c>
      <c r="AO30" s="68">
        <f t="shared" si="1"/>
        <v>-7.0298769771528994E-3</v>
      </c>
      <c r="AP30" s="3"/>
    </row>
    <row r="31" spans="1:42" x14ac:dyDescent="0.2">
      <c r="A31" s="51">
        <v>229</v>
      </c>
      <c r="B31" s="52">
        <v>0.375</v>
      </c>
      <c r="C31" s="53">
        <v>2013</v>
      </c>
      <c r="D31" s="53">
        <v>7</v>
      </c>
      <c r="E31" s="53">
        <v>29</v>
      </c>
      <c r="F31" s="54">
        <v>215463</v>
      </c>
      <c r="G31" s="53">
        <v>0</v>
      </c>
      <c r="H31" s="54">
        <v>372120</v>
      </c>
      <c r="I31" s="53">
        <v>0</v>
      </c>
      <c r="J31" s="53">
        <v>6</v>
      </c>
      <c r="K31" s="53">
        <v>0</v>
      </c>
      <c r="L31" s="54">
        <v>304.11869999999999</v>
      </c>
      <c r="M31" s="54">
        <v>30.7</v>
      </c>
      <c r="N31" s="55">
        <v>0</v>
      </c>
      <c r="O31" s="56">
        <v>3595</v>
      </c>
      <c r="P31" s="33">
        <f t="shared" si="2"/>
        <v>3595</v>
      </c>
      <c r="Q31" s="1">
        <v>29</v>
      </c>
      <c r="R31" s="57" t="e">
        <f t="shared" si="3"/>
        <v>#REF!</v>
      </c>
      <c r="S31" s="35" t="e">
        <f>#REF!*1000000</f>
        <v>#REF!</v>
      </c>
      <c r="T31" s="58" t="e">
        <f t="shared" si="9"/>
        <v>#REF!</v>
      </c>
      <c r="V31" s="69">
        <f t="shared" si="4"/>
        <v>3595</v>
      </c>
      <c r="W31" s="70">
        <f t="shared" si="10"/>
        <v>126956.23865</v>
      </c>
      <c r="Y31" s="60" t="e">
        <f t="shared" si="11"/>
        <v>#REF!</v>
      </c>
      <c r="Z31" s="35" t="e">
        <f t="shared" si="12"/>
        <v>#REF!</v>
      </c>
      <c r="AA31" s="58" t="e">
        <f t="shared" si="13"/>
        <v>#REF!</v>
      </c>
      <c r="AE31" s="2" t="str">
        <f t="shared" si="5"/>
        <v>215463</v>
      </c>
      <c r="AF31" s="61">
        <v>229</v>
      </c>
      <c r="AG31" s="62">
        <v>29</v>
      </c>
      <c r="AH31" s="63">
        <v>215467</v>
      </c>
      <c r="AI31" s="64">
        <f t="shared" si="0"/>
        <v>215463</v>
      </c>
      <c r="AJ31" s="65">
        <f t="shared" si="6"/>
        <v>-4</v>
      </c>
      <c r="AK31" s="3"/>
      <c r="AL31" s="47">
        <f t="shared" si="7"/>
        <v>3591</v>
      </c>
      <c r="AM31" s="66">
        <f t="shared" si="7"/>
        <v>3595</v>
      </c>
      <c r="AN31" s="67">
        <f t="shared" si="8"/>
        <v>4</v>
      </c>
      <c r="AO31" s="68">
        <f t="shared" si="1"/>
        <v>1.1126564673157164E-3</v>
      </c>
      <c r="AP31" s="3"/>
    </row>
    <row r="32" spans="1:42" x14ac:dyDescent="0.2">
      <c r="A32" s="51">
        <v>229</v>
      </c>
      <c r="B32" s="52">
        <v>0.375</v>
      </c>
      <c r="C32" s="53">
        <v>2013</v>
      </c>
      <c r="D32" s="53">
        <v>7</v>
      </c>
      <c r="E32" s="53">
        <v>30</v>
      </c>
      <c r="F32" s="54">
        <v>219058</v>
      </c>
      <c r="G32" s="53">
        <v>0</v>
      </c>
      <c r="H32" s="54">
        <v>372289</v>
      </c>
      <c r="I32" s="53">
        <v>0</v>
      </c>
      <c r="J32" s="53">
        <v>6</v>
      </c>
      <c r="K32" s="53">
        <v>0</v>
      </c>
      <c r="L32" s="54">
        <v>307.93189999999998</v>
      </c>
      <c r="M32" s="54">
        <v>31.4</v>
      </c>
      <c r="N32" s="55">
        <v>0</v>
      </c>
      <c r="O32" s="56">
        <v>5221</v>
      </c>
      <c r="P32" s="33">
        <f t="shared" si="2"/>
        <v>5221</v>
      </c>
      <c r="Q32" s="1">
        <v>30</v>
      </c>
      <c r="R32" s="57" t="e">
        <f t="shared" si="3"/>
        <v>#REF!</v>
      </c>
      <c r="S32" s="35" t="e">
        <f>#REF!*1000000</f>
        <v>#REF!</v>
      </c>
      <c r="T32" s="58" t="e">
        <f t="shared" si="9"/>
        <v>#REF!</v>
      </c>
      <c r="V32" s="69">
        <f t="shared" si="4"/>
        <v>5221</v>
      </c>
      <c r="W32" s="70">
        <f t="shared" si="10"/>
        <v>184377.89207</v>
      </c>
      <c r="Y32" s="60" t="e">
        <f t="shared" si="11"/>
        <v>#REF!</v>
      </c>
      <c r="Z32" s="35" t="e">
        <f t="shared" si="12"/>
        <v>#REF!</v>
      </c>
      <c r="AA32" s="58" t="e">
        <f t="shared" si="13"/>
        <v>#REF!</v>
      </c>
      <c r="AE32" s="2" t="str">
        <f t="shared" si="5"/>
        <v>219058</v>
      </c>
      <c r="AF32" s="61">
        <v>229</v>
      </c>
      <c r="AG32" s="62">
        <v>30</v>
      </c>
      <c r="AH32" s="63">
        <v>219058</v>
      </c>
      <c r="AI32" s="64">
        <f t="shared" si="0"/>
        <v>219058</v>
      </c>
      <c r="AJ32" s="65">
        <f t="shared" si="6"/>
        <v>0</v>
      </c>
      <c r="AK32" s="3"/>
      <c r="AL32" s="47">
        <f t="shared" si="7"/>
        <v>-219058</v>
      </c>
      <c r="AM32" s="66">
        <f t="shared" si="7"/>
        <v>5221</v>
      </c>
      <c r="AN32" s="67">
        <f t="shared" si="8"/>
        <v>224279</v>
      </c>
      <c r="AO32" s="68">
        <f t="shared" si="1"/>
        <v>42.957096341696996</v>
      </c>
      <c r="AP32" s="3"/>
    </row>
    <row r="33" spans="1:42" ht="13.5" thickBot="1" x14ac:dyDescent="0.25">
      <c r="A33" s="51">
        <v>229</v>
      </c>
      <c r="B33" s="52">
        <v>0.375</v>
      </c>
      <c r="C33" s="53">
        <v>2013</v>
      </c>
      <c r="D33" s="53">
        <v>7</v>
      </c>
      <c r="E33" s="53">
        <v>31</v>
      </c>
      <c r="F33" s="54">
        <v>224279</v>
      </c>
      <c r="G33" s="53">
        <v>0</v>
      </c>
      <c r="H33" s="54">
        <v>372532</v>
      </c>
      <c r="I33" s="53">
        <v>0</v>
      </c>
      <c r="J33" s="53">
        <v>6</v>
      </c>
      <c r="K33" s="53">
        <v>0</v>
      </c>
      <c r="L33" s="54">
        <v>307.83139999999997</v>
      </c>
      <c r="M33" s="54">
        <v>32.6</v>
      </c>
      <c r="N33" s="55">
        <v>0</v>
      </c>
      <c r="O33" s="56">
        <v>4890</v>
      </c>
      <c r="P33" s="33">
        <f t="shared" si="2"/>
        <v>4890</v>
      </c>
      <c r="Q33" s="1">
        <v>31</v>
      </c>
      <c r="R33" s="71" t="e">
        <f t="shared" si="3"/>
        <v>#REF!</v>
      </c>
      <c r="S33" s="72" t="e">
        <f>#REF!*1000000</f>
        <v>#REF!</v>
      </c>
      <c r="T33" s="73" t="e">
        <f t="shared" si="9"/>
        <v>#REF!</v>
      </c>
      <c r="V33" s="74">
        <f t="shared" si="4"/>
        <v>4890</v>
      </c>
      <c r="W33" s="75">
        <f t="shared" si="10"/>
        <v>172688.73629999999</v>
      </c>
      <c r="Y33" s="60" t="e">
        <f t="shared" si="11"/>
        <v>#REF!</v>
      </c>
      <c r="Z33" s="35" t="e">
        <f t="shared" si="12"/>
        <v>#REF!</v>
      </c>
      <c r="AA33" s="58" t="e">
        <f t="shared" si="13"/>
        <v>#REF!</v>
      </c>
      <c r="AE33" s="2" t="str">
        <f t="shared" si="5"/>
        <v>224279</v>
      </c>
      <c r="AF33" s="61"/>
      <c r="AG33" s="62"/>
      <c r="AH33" s="63"/>
      <c r="AI33" s="64">
        <f t="shared" si="0"/>
        <v>224279</v>
      </c>
      <c r="AJ33" s="65">
        <f t="shared" si="6"/>
        <v>224279</v>
      </c>
      <c r="AK33" s="3"/>
      <c r="AL33" s="47">
        <f t="shared" si="7"/>
        <v>0</v>
      </c>
      <c r="AM33" s="76">
        <f t="shared" si="7"/>
        <v>4890</v>
      </c>
      <c r="AN33" s="67">
        <f t="shared" si="8"/>
        <v>4890</v>
      </c>
      <c r="AO33" s="68">
        <f t="shared" si="1"/>
        <v>1</v>
      </c>
      <c r="AP33" s="3"/>
    </row>
    <row r="34" spans="1:42" ht="13.5" thickBot="1" x14ac:dyDescent="0.25">
      <c r="A34" s="77">
        <v>229</v>
      </c>
      <c r="B34" s="78">
        <v>0.375</v>
      </c>
      <c r="C34" s="79">
        <v>2013</v>
      </c>
      <c r="D34" s="79">
        <v>8</v>
      </c>
      <c r="E34" s="79">
        <v>1</v>
      </c>
      <c r="F34" s="80">
        <v>229169</v>
      </c>
      <c r="G34" s="79">
        <v>0</v>
      </c>
      <c r="H34" s="80">
        <v>372759</v>
      </c>
      <c r="I34" s="79">
        <v>0</v>
      </c>
      <c r="J34" s="79">
        <v>6</v>
      </c>
      <c r="K34" s="79">
        <v>0</v>
      </c>
      <c r="L34" s="80">
        <v>307.93720000000002</v>
      </c>
      <c r="M34" s="80">
        <v>33.1</v>
      </c>
      <c r="N34" s="81">
        <v>0</v>
      </c>
      <c r="O34" s="82">
        <v>0</v>
      </c>
      <c r="R34" s="83"/>
      <c r="S34" s="84"/>
      <c r="T34" s="85"/>
      <c r="V34" s="86"/>
      <c r="W34" s="87"/>
      <c r="Y34" s="88"/>
      <c r="Z34" s="89"/>
      <c r="AA34" s="90"/>
      <c r="AE34" s="2" t="str">
        <f t="shared" si="5"/>
        <v>229169</v>
      </c>
      <c r="AF34" s="91"/>
      <c r="AG34" s="92"/>
      <c r="AH34" s="93"/>
      <c r="AI34" s="94">
        <f t="shared" si="0"/>
        <v>229169</v>
      </c>
      <c r="AJ34" s="95">
        <f t="shared" si="6"/>
        <v>229169</v>
      </c>
      <c r="AK34" s="3"/>
      <c r="AL34" s="96"/>
      <c r="AM34" s="97"/>
      <c r="AN34" s="98"/>
      <c r="AO34" s="98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99" t="s">
        <v>34</v>
      </c>
      <c r="E36" s="100">
        <f>COUNT(E3:E34)</f>
        <v>32</v>
      </c>
      <c r="K36" s="99" t="s">
        <v>35</v>
      </c>
      <c r="L36" s="101">
        <f>MAX(L3:L34)</f>
        <v>312.3381</v>
      </c>
      <c r="M36" s="101">
        <f>MAX(M3:M34)</f>
        <v>33.1</v>
      </c>
      <c r="N36" s="99" t="s">
        <v>36</v>
      </c>
      <c r="O36" s="101">
        <f>SUM(O3:O33)</f>
        <v>109636</v>
      </c>
      <c r="Q36" s="99" t="s">
        <v>37</v>
      </c>
      <c r="R36" s="102" t="e">
        <f>AVERAGE(R3:R33)</f>
        <v>#REF!</v>
      </c>
      <c r="S36" s="102" t="e">
        <f>AVERAGE(S3:S33)</f>
        <v>#REF!</v>
      </c>
      <c r="T36" s="103" t="e">
        <f>AVERAGE(T3:T33)</f>
        <v>#REF!</v>
      </c>
      <c r="V36" s="104">
        <f>SUM(V3:V33)</f>
        <v>109636</v>
      </c>
      <c r="W36" s="105">
        <f>SUM(W3:W33)</f>
        <v>3871759.1601200006</v>
      </c>
      <c r="Y36" s="106" t="e">
        <f>SUM(Y3:Y33)</f>
        <v>#REF!</v>
      </c>
      <c r="Z36" s="107" t="e">
        <f>SUM(Z3:Z33)</f>
        <v>#REF!</v>
      </c>
      <c r="AA36" s="108" t="e">
        <f>SUM(AA3:AA33)</f>
        <v>#REF!</v>
      </c>
      <c r="AE36" s="2"/>
      <c r="AF36" s="109" t="s">
        <v>38</v>
      </c>
      <c r="AG36" s="110">
        <f>COUNT(AG3:AG34)</f>
        <v>30</v>
      </c>
      <c r="AH36" s="3"/>
      <c r="AI36" s="3"/>
      <c r="AJ36" s="111">
        <f>SUM(AJ3:AJ33)</f>
        <v>223913</v>
      </c>
      <c r="AK36" s="112" t="s">
        <v>39</v>
      </c>
      <c r="AL36" s="113"/>
      <c r="AM36" s="113"/>
      <c r="AN36" s="111">
        <f>SUM(AN3:AN33)</f>
        <v>229174</v>
      </c>
      <c r="AO36" s="114" t="s">
        <v>39</v>
      </c>
      <c r="AP36" s="3"/>
    </row>
    <row r="37" spans="1:42" ht="13.5" thickBot="1" x14ac:dyDescent="0.25">
      <c r="K37" s="99" t="s">
        <v>37</v>
      </c>
      <c r="L37" s="115">
        <f>AVERAGE(L3:L34)</f>
        <v>300.43897500000003</v>
      </c>
      <c r="M37" s="115">
        <f>AVERAGE(M3:M34)</f>
        <v>30.543750000000003</v>
      </c>
      <c r="N37" s="99" t="s">
        <v>40</v>
      </c>
      <c r="O37" s="116">
        <f>O36*35.31467</f>
        <v>3871759.1601200001</v>
      </c>
      <c r="R37" s="117" t="s">
        <v>41</v>
      </c>
      <c r="S37" s="117" t="s">
        <v>42</v>
      </c>
      <c r="T37" s="117" t="s">
        <v>43</v>
      </c>
      <c r="V37" s="118" t="s">
        <v>39</v>
      </c>
      <c r="W37" s="118" t="s">
        <v>39</v>
      </c>
      <c r="Y37" s="118" t="s">
        <v>39</v>
      </c>
      <c r="Z37" s="118" t="s">
        <v>39</v>
      </c>
      <c r="AA37" s="118" t="s">
        <v>39</v>
      </c>
      <c r="AE37" s="2"/>
      <c r="AF37" s="109" t="s">
        <v>44</v>
      </c>
      <c r="AG37" s="119">
        <f>COUNT(E3:E34)-COUNT(AG3:AG34)</f>
        <v>2</v>
      </c>
      <c r="AH37" s="3"/>
      <c r="AI37" s="3"/>
      <c r="AJ37" s="3"/>
      <c r="AK37" s="3"/>
      <c r="AL37" s="3"/>
      <c r="AM37" s="3"/>
      <c r="AN37" s="120">
        <f>IFERROR(AN36/SUM(AM3:AM33),"")</f>
        <v>2.0903170491444416</v>
      </c>
      <c r="AO37" s="114" t="s">
        <v>45</v>
      </c>
      <c r="AP37" s="3"/>
    </row>
    <row r="38" spans="1:42" ht="13.5" thickBot="1" x14ac:dyDescent="0.25">
      <c r="K38" s="99" t="s">
        <v>46</v>
      </c>
      <c r="L38" s="116">
        <f>MIN(L3:L34)</f>
        <v>236.28139999999999</v>
      </c>
      <c r="M38" s="116">
        <f>MIN(M3:M34)</f>
        <v>26.3</v>
      </c>
      <c r="V38" s="121" t="s">
        <v>36</v>
      </c>
      <c r="W38" s="121" t="s">
        <v>47</v>
      </c>
      <c r="Y38" s="121" t="s">
        <v>48</v>
      </c>
      <c r="Z38" s="121" t="s">
        <v>49</v>
      </c>
      <c r="AA38" s="121" t="s">
        <v>50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122" t="s">
        <v>51</v>
      </c>
      <c r="M39" s="121" t="s">
        <v>52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109" t="s">
        <v>53</v>
      </c>
      <c r="AG40" s="110">
        <v>1</v>
      </c>
      <c r="AH40" s="3" t="s">
        <v>36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109" t="s">
        <v>54</v>
      </c>
      <c r="AG41" s="123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124" t="s">
        <v>55</v>
      </c>
      <c r="L43" s="125">
        <v>0.1</v>
      </c>
      <c r="M43" s="124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126" t="s">
        <v>56</v>
      </c>
      <c r="L44" s="127">
        <f>L37*(1+$L$43)</f>
        <v>330.48287250000004</v>
      </c>
      <c r="M44" s="127">
        <f>M37*(1+$L$43)</f>
        <v>33.598125000000003</v>
      </c>
    </row>
    <row r="45" spans="1:42" x14ac:dyDescent="0.2">
      <c r="K45" s="126" t="s">
        <v>57</v>
      </c>
      <c r="L45" s="127">
        <f>L37*(1-$L$43)</f>
        <v>270.39507750000001</v>
      </c>
      <c r="M45" s="127">
        <f>M37*(1-$L$43)</f>
        <v>27.489375000000003</v>
      </c>
    </row>
    <row r="47" spans="1:42" x14ac:dyDescent="0.2">
      <c r="A47" s="99" t="s">
        <v>58</v>
      </c>
      <c r="B47" s="129" t="s">
        <v>59</v>
      </c>
    </row>
    <row r="48" spans="1:42" x14ac:dyDescent="0.2">
      <c r="A48" s="99" t="s">
        <v>60</v>
      </c>
      <c r="B48" s="130">
        <v>40583</v>
      </c>
    </row>
  </sheetData>
  <conditionalFormatting sqref="L3:L34">
    <cfRule type="cellIs" dxfId="103" priority="47" stopIfTrue="1" operator="lessThan">
      <formula>$L$45</formula>
    </cfRule>
    <cfRule type="cellIs" dxfId="102" priority="48" stopIfTrue="1" operator="greaterThan">
      <formula>$L$44</formula>
    </cfRule>
  </conditionalFormatting>
  <conditionalFormatting sqref="M3:M34">
    <cfRule type="cellIs" dxfId="101" priority="45" stopIfTrue="1" operator="lessThan">
      <formula>$M$45</formula>
    </cfRule>
    <cfRule type="cellIs" dxfId="100" priority="46" stopIfTrue="1" operator="greaterThan">
      <formula>$M$44</formula>
    </cfRule>
  </conditionalFormatting>
  <conditionalFormatting sqref="O3:O34">
    <cfRule type="cellIs" dxfId="99" priority="44" stopIfTrue="1" operator="lessThan">
      <formula>0</formula>
    </cfRule>
  </conditionalFormatting>
  <conditionalFormatting sqref="O3:O33">
    <cfRule type="cellIs" dxfId="98" priority="43" stopIfTrue="1" operator="lessThan">
      <formula>0</formula>
    </cfRule>
  </conditionalFormatting>
  <conditionalFormatting sqref="O3">
    <cfRule type="cellIs" dxfId="97" priority="42" stopIfTrue="1" operator="notEqual">
      <formula>$P$3</formula>
    </cfRule>
  </conditionalFormatting>
  <conditionalFormatting sqref="O4">
    <cfRule type="cellIs" dxfId="96" priority="41" stopIfTrue="1" operator="notEqual">
      <formula>P$4</formula>
    </cfRule>
  </conditionalFormatting>
  <conditionalFormatting sqref="O5">
    <cfRule type="cellIs" dxfId="95" priority="40" stopIfTrue="1" operator="notEqual">
      <formula>$P$5</formula>
    </cfRule>
  </conditionalFormatting>
  <conditionalFormatting sqref="O6">
    <cfRule type="cellIs" dxfId="94" priority="39" stopIfTrue="1" operator="notEqual">
      <formula>$P$6</formula>
    </cfRule>
  </conditionalFormatting>
  <conditionalFormatting sqref="O7">
    <cfRule type="cellIs" dxfId="93" priority="38" stopIfTrue="1" operator="notEqual">
      <formula>$P$7</formula>
    </cfRule>
  </conditionalFormatting>
  <conditionalFormatting sqref="O8">
    <cfRule type="cellIs" dxfId="92" priority="37" stopIfTrue="1" operator="notEqual">
      <formula>$P$8</formula>
    </cfRule>
  </conditionalFormatting>
  <conditionalFormatting sqref="O9">
    <cfRule type="cellIs" dxfId="91" priority="36" stopIfTrue="1" operator="notEqual">
      <formula>$P$9</formula>
    </cfRule>
  </conditionalFormatting>
  <conditionalFormatting sqref="O10">
    <cfRule type="cellIs" dxfId="90" priority="34" stopIfTrue="1" operator="notEqual">
      <formula>$P$10</formula>
    </cfRule>
    <cfRule type="cellIs" dxfId="89" priority="35" stopIfTrue="1" operator="greaterThan">
      <formula>$P$10</formula>
    </cfRule>
  </conditionalFormatting>
  <conditionalFormatting sqref="O11">
    <cfRule type="cellIs" dxfId="88" priority="32" stopIfTrue="1" operator="notEqual">
      <formula>$P$11</formula>
    </cfRule>
    <cfRule type="cellIs" dxfId="87" priority="33" stopIfTrue="1" operator="greaterThan">
      <formula>$P$11</formula>
    </cfRule>
  </conditionalFormatting>
  <conditionalFormatting sqref="O12">
    <cfRule type="cellIs" dxfId="86" priority="31" stopIfTrue="1" operator="notEqual">
      <formula>$P$12</formula>
    </cfRule>
  </conditionalFormatting>
  <conditionalFormatting sqref="O14">
    <cfRule type="cellIs" dxfId="85" priority="30" stopIfTrue="1" operator="notEqual">
      <formula>$P$14</formula>
    </cfRule>
  </conditionalFormatting>
  <conditionalFormatting sqref="O15">
    <cfRule type="cellIs" dxfId="84" priority="29" stopIfTrue="1" operator="notEqual">
      <formula>$P$15</formula>
    </cfRule>
  </conditionalFormatting>
  <conditionalFormatting sqref="O16">
    <cfRule type="cellIs" dxfId="83" priority="28" stopIfTrue="1" operator="notEqual">
      <formula>$P$16</formula>
    </cfRule>
  </conditionalFormatting>
  <conditionalFormatting sqref="O17">
    <cfRule type="cellIs" dxfId="82" priority="27" stopIfTrue="1" operator="notEqual">
      <formula>$P$17</formula>
    </cfRule>
  </conditionalFormatting>
  <conditionalFormatting sqref="O18">
    <cfRule type="cellIs" dxfId="81" priority="26" stopIfTrue="1" operator="notEqual">
      <formula>$P$18</formula>
    </cfRule>
  </conditionalFormatting>
  <conditionalFormatting sqref="O19">
    <cfRule type="cellIs" dxfId="80" priority="24" stopIfTrue="1" operator="notEqual">
      <formula>$P$19</formula>
    </cfRule>
    <cfRule type="cellIs" dxfId="79" priority="25" stopIfTrue="1" operator="greaterThan">
      <formula>$P$19</formula>
    </cfRule>
  </conditionalFormatting>
  <conditionalFormatting sqref="O20">
    <cfRule type="cellIs" dxfId="78" priority="22" stopIfTrue="1" operator="notEqual">
      <formula>$P$20</formula>
    </cfRule>
    <cfRule type="cellIs" dxfId="77" priority="23" stopIfTrue="1" operator="greaterThan">
      <formula>$P$20</formula>
    </cfRule>
  </conditionalFormatting>
  <conditionalFormatting sqref="O21">
    <cfRule type="cellIs" dxfId="76" priority="21" stopIfTrue="1" operator="notEqual">
      <formula>$P$21</formula>
    </cfRule>
  </conditionalFormatting>
  <conditionalFormatting sqref="O22">
    <cfRule type="cellIs" dxfId="75" priority="20" stopIfTrue="1" operator="notEqual">
      <formula>$P$22</formula>
    </cfRule>
  </conditionalFormatting>
  <conditionalFormatting sqref="O23">
    <cfRule type="cellIs" dxfId="74" priority="19" stopIfTrue="1" operator="notEqual">
      <formula>$P$23</formula>
    </cfRule>
  </conditionalFormatting>
  <conditionalFormatting sqref="O24">
    <cfRule type="cellIs" dxfId="73" priority="17" stopIfTrue="1" operator="notEqual">
      <formula>$P$24</formula>
    </cfRule>
    <cfRule type="cellIs" dxfId="72" priority="18" stopIfTrue="1" operator="greaterThan">
      <formula>$P$24</formula>
    </cfRule>
  </conditionalFormatting>
  <conditionalFormatting sqref="O25">
    <cfRule type="cellIs" dxfId="71" priority="15" stopIfTrue="1" operator="notEqual">
      <formula>$P$25</formula>
    </cfRule>
    <cfRule type="cellIs" dxfId="70" priority="16" stopIfTrue="1" operator="greaterThan">
      <formula>$P$25</formula>
    </cfRule>
  </conditionalFormatting>
  <conditionalFormatting sqref="O26">
    <cfRule type="cellIs" dxfId="69" priority="14" stopIfTrue="1" operator="notEqual">
      <formula>$P$26</formula>
    </cfRule>
  </conditionalFormatting>
  <conditionalFormatting sqref="O27">
    <cfRule type="cellIs" dxfId="68" priority="13" stopIfTrue="1" operator="notEqual">
      <formula>$P$27</formula>
    </cfRule>
  </conditionalFormatting>
  <conditionalFormatting sqref="O28">
    <cfRule type="cellIs" dxfId="67" priority="12" stopIfTrue="1" operator="notEqual">
      <formula>$P$28</formula>
    </cfRule>
  </conditionalFormatting>
  <conditionalFormatting sqref="O29">
    <cfRule type="cellIs" dxfId="66" priority="11" stopIfTrue="1" operator="notEqual">
      <formula>$P$29</formula>
    </cfRule>
  </conditionalFormatting>
  <conditionalFormatting sqref="O30">
    <cfRule type="cellIs" dxfId="65" priority="10" stopIfTrue="1" operator="notEqual">
      <formula>$P$30</formula>
    </cfRule>
  </conditionalFormatting>
  <conditionalFormatting sqref="O31">
    <cfRule type="cellIs" dxfId="64" priority="8" stopIfTrue="1" operator="notEqual">
      <formula>$P$31</formula>
    </cfRule>
    <cfRule type="cellIs" dxfId="63" priority="9" stopIfTrue="1" operator="greaterThan">
      <formula>$P$31</formula>
    </cfRule>
  </conditionalFormatting>
  <conditionalFormatting sqref="O32">
    <cfRule type="cellIs" dxfId="62" priority="6" stopIfTrue="1" operator="notEqual">
      <formula>$P$32</formula>
    </cfRule>
    <cfRule type="cellIs" dxfId="61" priority="7" stopIfTrue="1" operator="greaterThan">
      <formula>$P$32</formula>
    </cfRule>
  </conditionalFormatting>
  <conditionalFormatting sqref="O33">
    <cfRule type="cellIs" dxfId="60" priority="5" stopIfTrue="1" operator="notEqual">
      <formula>$P$33</formula>
    </cfRule>
  </conditionalFormatting>
  <conditionalFormatting sqref="O13">
    <cfRule type="cellIs" dxfId="59" priority="4" stopIfTrue="1" operator="notEqual">
      <formula>$P$13</formula>
    </cfRule>
  </conditionalFormatting>
  <conditionalFormatting sqref="AG3:AG34">
    <cfRule type="cellIs" dxfId="58" priority="3" stopIfTrue="1" operator="notEqual">
      <formula>E3</formula>
    </cfRule>
  </conditionalFormatting>
  <conditionalFormatting sqref="AH3:AH34">
    <cfRule type="cellIs" dxfId="57" priority="2" stopIfTrue="1" operator="notBetween">
      <formula>AI3+$AG$40</formula>
      <formula>AI3-$AG$40</formula>
    </cfRule>
  </conditionalFormatting>
  <conditionalFormatting sqref="AL3:AL33">
    <cfRule type="cellIs" dxfId="5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7" zoomScale="85" workbookViewId="0">
      <selection activeCell="A5" sqref="A5:H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12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1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9" t="s">
        <v>15</v>
      </c>
      <c r="O2" s="10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V2" s="14" t="s">
        <v>21</v>
      </c>
      <c r="W2" s="15" t="s">
        <v>22</v>
      </c>
      <c r="Y2" s="16" t="s">
        <v>23</v>
      </c>
      <c r="Z2" s="17" t="s">
        <v>24</v>
      </c>
      <c r="AA2" s="18" t="s">
        <v>25</v>
      </c>
      <c r="AE2" s="2"/>
      <c r="AF2" s="19" t="s">
        <v>26</v>
      </c>
      <c r="AG2" s="20" t="s">
        <v>6</v>
      </c>
      <c r="AH2" s="21" t="s">
        <v>27</v>
      </c>
      <c r="AI2" s="22" t="s">
        <v>28</v>
      </c>
      <c r="AJ2" s="23" t="s">
        <v>29</v>
      </c>
      <c r="AK2" s="3"/>
      <c r="AL2" s="24" t="s">
        <v>30</v>
      </c>
      <c r="AM2" s="25" t="s">
        <v>31</v>
      </c>
      <c r="AN2" s="26" t="s">
        <v>32</v>
      </c>
      <c r="AO2" s="26" t="s">
        <v>33</v>
      </c>
      <c r="AP2" s="3"/>
    </row>
    <row r="3" spans="1:42" x14ac:dyDescent="0.2">
      <c r="A3" s="27">
        <v>231</v>
      </c>
      <c r="B3" s="28">
        <v>0.375</v>
      </c>
      <c r="C3" s="29">
        <v>2013</v>
      </c>
      <c r="D3" s="29">
        <v>7</v>
      </c>
      <c r="E3" s="29">
        <v>1</v>
      </c>
      <c r="F3" s="30">
        <v>455227</v>
      </c>
      <c r="G3" s="29">
        <v>0</v>
      </c>
      <c r="H3" s="30">
        <v>586260</v>
      </c>
      <c r="I3" s="29">
        <v>0</v>
      </c>
      <c r="J3" s="29">
        <v>2</v>
      </c>
      <c r="K3" s="29">
        <v>0</v>
      </c>
      <c r="L3" s="30">
        <v>313.34649999999999</v>
      </c>
      <c r="M3" s="30">
        <v>30.6</v>
      </c>
      <c r="N3" s="31">
        <v>0</v>
      </c>
      <c r="O3" s="32">
        <v>8633</v>
      </c>
      <c r="P3" s="33">
        <f>F4-F3</f>
        <v>8633</v>
      </c>
      <c r="Q3" s="1">
        <v>1</v>
      </c>
      <c r="R3" s="34" t="e">
        <f>S3/4.1868</f>
        <v>#REF!</v>
      </c>
      <c r="S3" s="35" t="e">
        <f>#REF!*1000000</f>
        <v>#REF!</v>
      </c>
      <c r="T3" s="36" t="e">
        <f>R3*0.11237</f>
        <v>#REF!</v>
      </c>
      <c r="U3" s="37"/>
      <c r="V3" s="36">
        <f>O3</f>
        <v>8633</v>
      </c>
      <c r="W3" s="38">
        <f>V3*35.31467</f>
        <v>304871.54611</v>
      </c>
      <c r="X3" s="37"/>
      <c r="Y3" s="39" t="e">
        <f>V3*R3/1000000</f>
        <v>#REF!</v>
      </c>
      <c r="Z3" s="40" t="e">
        <f>S3*V3/1000000</f>
        <v>#REF!</v>
      </c>
      <c r="AA3" s="41" t="e">
        <f>W3*T3/1000000</f>
        <v>#REF!</v>
      </c>
      <c r="AE3" s="2" t="str">
        <f>RIGHT(F3,6)</f>
        <v>455227</v>
      </c>
      <c r="AF3" s="42">
        <v>231</v>
      </c>
      <c r="AG3" s="43">
        <v>1</v>
      </c>
      <c r="AH3" s="44">
        <v>455233</v>
      </c>
      <c r="AI3" s="45">
        <f t="shared" ref="AI3:AI34" si="0">IFERROR(AE3*1,0)</f>
        <v>455227</v>
      </c>
      <c r="AJ3" s="46">
        <f>(AI3-AH3)</f>
        <v>-6</v>
      </c>
      <c r="AK3" s="3"/>
      <c r="AL3" s="47">
        <f>AH4-AH3</f>
        <v>8633</v>
      </c>
      <c r="AM3" s="48">
        <f>AI4-AI3</f>
        <v>8633</v>
      </c>
      <c r="AN3" s="49">
        <f>(AM3-AL3)</f>
        <v>0</v>
      </c>
      <c r="AO3" s="50">
        <f t="shared" ref="AO3:AO33" si="1">IFERROR(AN3/AM3,"")</f>
        <v>0</v>
      </c>
      <c r="AP3" s="3"/>
    </row>
    <row r="4" spans="1:42" x14ac:dyDescent="0.2">
      <c r="A4" s="51">
        <v>231</v>
      </c>
      <c r="B4" s="52">
        <v>0.375</v>
      </c>
      <c r="C4" s="53">
        <v>2013</v>
      </c>
      <c r="D4" s="53">
        <v>7</v>
      </c>
      <c r="E4" s="53">
        <v>2</v>
      </c>
      <c r="F4" s="54">
        <v>463860</v>
      </c>
      <c r="G4" s="53">
        <v>0</v>
      </c>
      <c r="H4" s="54">
        <v>586655</v>
      </c>
      <c r="I4" s="53">
        <v>0</v>
      </c>
      <c r="J4" s="53">
        <v>2</v>
      </c>
      <c r="K4" s="53">
        <v>0</v>
      </c>
      <c r="L4" s="54">
        <v>311.05860000000001</v>
      </c>
      <c r="M4" s="54">
        <v>31.8</v>
      </c>
      <c r="N4" s="55">
        <v>0</v>
      </c>
      <c r="O4" s="56">
        <v>8724</v>
      </c>
      <c r="P4" s="33">
        <f t="shared" ref="P4:P33" si="2">F5-F4</f>
        <v>8724</v>
      </c>
      <c r="Q4" s="1">
        <v>2</v>
      </c>
      <c r="R4" s="57" t="e">
        <f t="shared" ref="R4:R33" si="3">S4/4.1868</f>
        <v>#REF!</v>
      </c>
      <c r="S4" s="35" t="e">
        <f>#REF!*1000000</f>
        <v>#REF!</v>
      </c>
      <c r="T4" s="58" t="e">
        <f>R4*0.11237</f>
        <v>#REF!</v>
      </c>
      <c r="U4" s="37"/>
      <c r="V4" s="58">
        <f t="shared" ref="V4:V33" si="4">O4</f>
        <v>8724</v>
      </c>
      <c r="W4" s="59">
        <f>V4*35.31467</f>
        <v>308085.18108000001</v>
      </c>
      <c r="X4" s="37"/>
      <c r="Y4" s="60" t="e">
        <f>V4*R4/1000000</f>
        <v>#REF!</v>
      </c>
      <c r="Z4" s="35" t="e">
        <f>S4*V4/1000000</f>
        <v>#REF!</v>
      </c>
      <c r="AA4" s="58" t="e">
        <f>W4*T4/1000000</f>
        <v>#REF!</v>
      </c>
      <c r="AE4" s="2" t="str">
        <f t="shared" ref="AE4:AE34" si="5">RIGHT(F4,6)</f>
        <v>463860</v>
      </c>
      <c r="AF4" s="61">
        <v>231</v>
      </c>
      <c r="AG4" s="62">
        <v>2</v>
      </c>
      <c r="AH4" s="63">
        <v>463866</v>
      </c>
      <c r="AI4" s="64">
        <f t="shared" si="0"/>
        <v>463860</v>
      </c>
      <c r="AJ4" s="65">
        <f t="shared" ref="AJ4:AJ34" si="6">(AI4-AH4)</f>
        <v>-6</v>
      </c>
      <c r="AK4" s="3"/>
      <c r="AL4" s="47">
        <f t="shared" ref="AL4:AM33" si="7">AH5-AH4</f>
        <v>8727</v>
      </c>
      <c r="AM4" s="66">
        <f t="shared" si="7"/>
        <v>8724</v>
      </c>
      <c r="AN4" s="67">
        <f t="shared" ref="AN4:AN33" si="8">(AM4-AL4)</f>
        <v>-3</v>
      </c>
      <c r="AO4" s="68">
        <f t="shared" si="1"/>
        <v>-3.43878954607978E-4</v>
      </c>
      <c r="AP4" s="3"/>
    </row>
    <row r="5" spans="1:42" x14ac:dyDescent="0.2">
      <c r="A5" s="51">
        <v>231</v>
      </c>
      <c r="B5" s="52">
        <v>0.375</v>
      </c>
      <c r="C5" s="53">
        <v>2013</v>
      </c>
      <c r="D5" s="53">
        <v>7</v>
      </c>
      <c r="E5" s="53">
        <v>3</v>
      </c>
      <c r="F5" s="54">
        <v>472584</v>
      </c>
      <c r="G5" s="53">
        <v>0</v>
      </c>
      <c r="H5" s="54">
        <v>587055</v>
      </c>
      <c r="I5" s="53">
        <v>0</v>
      </c>
      <c r="J5" s="53">
        <v>2</v>
      </c>
      <c r="K5" s="53">
        <v>0</v>
      </c>
      <c r="L5" s="54">
        <v>310.12139999999999</v>
      </c>
      <c r="M5" s="54">
        <v>31.3</v>
      </c>
      <c r="N5" s="55">
        <v>0</v>
      </c>
      <c r="O5" s="56">
        <v>8272</v>
      </c>
      <c r="P5" s="33">
        <f t="shared" si="2"/>
        <v>8272</v>
      </c>
      <c r="Q5" s="1">
        <v>3</v>
      </c>
      <c r="R5" s="57" t="e">
        <f t="shared" si="3"/>
        <v>#REF!</v>
      </c>
      <c r="S5" s="35" t="e">
        <f>#REF!*1000000</f>
        <v>#REF!</v>
      </c>
      <c r="T5" s="58" t="e">
        <f t="shared" ref="T5:T33" si="9">R5*0.11237</f>
        <v>#REF!</v>
      </c>
      <c r="U5" s="37"/>
      <c r="V5" s="58">
        <f t="shared" si="4"/>
        <v>8272</v>
      </c>
      <c r="W5" s="59">
        <f t="shared" ref="W5:W33" si="10">V5*35.31467</f>
        <v>292122.95023999998</v>
      </c>
      <c r="X5" s="37"/>
      <c r="Y5" s="60" t="e">
        <f t="shared" ref="Y5:Y33" si="11">V5*R5/1000000</f>
        <v>#REF!</v>
      </c>
      <c r="Z5" s="35" t="e">
        <f t="shared" ref="Z5:Z33" si="12">S5*V5/1000000</f>
        <v>#REF!</v>
      </c>
      <c r="AA5" s="58" t="e">
        <f t="shared" ref="AA5:AA33" si="13">W5*T5/1000000</f>
        <v>#REF!</v>
      </c>
      <c r="AE5" s="2" t="str">
        <f t="shared" si="5"/>
        <v>472584</v>
      </c>
      <c r="AF5" s="61">
        <v>231</v>
      </c>
      <c r="AG5" s="62">
        <v>3</v>
      </c>
      <c r="AH5" s="63">
        <v>472593</v>
      </c>
      <c r="AI5" s="64">
        <f t="shared" si="0"/>
        <v>472584</v>
      </c>
      <c r="AJ5" s="65">
        <f t="shared" si="6"/>
        <v>-9</v>
      </c>
      <c r="AK5" s="3"/>
      <c r="AL5" s="47">
        <f t="shared" si="7"/>
        <v>8271</v>
      </c>
      <c r="AM5" s="66">
        <f t="shared" si="7"/>
        <v>8272</v>
      </c>
      <c r="AN5" s="67">
        <f t="shared" si="8"/>
        <v>1</v>
      </c>
      <c r="AO5" s="68">
        <f t="shared" si="1"/>
        <v>1.2088974854932302E-4</v>
      </c>
      <c r="AP5" s="3"/>
    </row>
    <row r="6" spans="1:42" x14ac:dyDescent="0.2">
      <c r="A6" s="51">
        <v>231</v>
      </c>
      <c r="B6" s="52">
        <v>0.375</v>
      </c>
      <c r="C6" s="53">
        <v>2013</v>
      </c>
      <c r="D6" s="53">
        <v>7</v>
      </c>
      <c r="E6" s="53">
        <v>4</v>
      </c>
      <c r="F6" s="54">
        <v>480856</v>
      </c>
      <c r="G6" s="53">
        <v>0</v>
      </c>
      <c r="H6" s="54">
        <v>587431</v>
      </c>
      <c r="I6" s="53">
        <v>0</v>
      </c>
      <c r="J6" s="53">
        <v>2</v>
      </c>
      <c r="K6" s="53">
        <v>0</v>
      </c>
      <c r="L6" s="54">
        <v>310.11349999999999</v>
      </c>
      <c r="M6" s="54">
        <v>29.1</v>
      </c>
      <c r="N6" s="55">
        <v>0</v>
      </c>
      <c r="O6" s="56">
        <v>8196</v>
      </c>
      <c r="P6" s="33">
        <f t="shared" si="2"/>
        <v>8196</v>
      </c>
      <c r="Q6" s="1">
        <v>4</v>
      </c>
      <c r="R6" s="57" t="e">
        <f t="shared" si="3"/>
        <v>#REF!</v>
      </c>
      <c r="S6" s="35" t="e">
        <f>#REF!*1000000</f>
        <v>#REF!</v>
      </c>
      <c r="T6" s="58" t="e">
        <f t="shared" si="9"/>
        <v>#REF!</v>
      </c>
      <c r="U6" s="37"/>
      <c r="V6" s="58">
        <f t="shared" si="4"/>
        <v>8196</v>
      </c>
      <c r="W6" s="59">
        <f t="shared" si="10"/>
        <v>289439.03532000002</v>
      </c>
      <c r="X6" s="37"/>
      <c r="Y6" s="60" t="e">
        <f t="shared" si="11"/>
        <v>#REF!</v>
      </c>
      <c r="Z6" s="35" t="e">
        <f t="shared" si="12"/>
        <v>#REF!</v>
      </c>
      <c r="AA6" s="58" t="e">
        <f t="shared" si="13"/>
        <v>#REF!</v>
      </c>
      <c r="AE6" s="2" t="str">
        <f t="shared" si="5"/>
        <v>480856</v>
      </c>
      <c r="AF6" s="61">
        <v>231</v>
      </c>
      <c r="AG6" s="62">
        <v>4</v>
      </c>
      <c r="AH6" s="63">
        <v>480864</v>
      </c>
      <c r="AI6" s="64">
        <f t="shared" si="0"/>
        <v>480856</v>
      </c>
      <c r="AJ6" s="65">
        <f t="shared" si="6"/>
        <v>-8</v>
      </c>
      <c r="AK6" s="3"/>
      <c r="AL6" s="47">
        <f t="shared" si="7"/>
        <v>8197</v>
      </c>
      <c r="AM6" s="66">
        <f t="shared" si="7"/>
        <v>8196</v>
      </c>
      <c r="AN6" s="67">
        <f t="shared" si="8"/>
        <v>-1</v>
      </c>
      <c r="AO6" s="68">
        <f t="shared" si="1"/>
        <v>-1.2201073694485115E-4</v>
      </c>
      <c r="AP6" s="3"/>
    </row>
    <row r="7" spans="1:42" x14ac:dyDescent="0.2">
      <c r="A7" s="51">
        <v>231</v>
      </c>
      <c r="B7" s="52">
        <v>0.375</v>
      </c>
      <c r="C7" s="53">
        <v>2013</v>
      </c>
      <c r="D7" s="53">
        <v>7</v>
      </c>
      <c r="E7" s="53">
        <v>5</v>
      </c>
      <c r="F7" s="54">
        <v>489052</v>
      </c>
      <c r="G7" s="53">
        <v>0</v>
      </c>
      <c r="H7" s="54">
        <v>587804</v>
      </c>
      <c r="I7" s="53">
        <v>0</v>
      </c>
      <c r="J7" s="53">
        <v>2</v>
      </c>
      <c r="K7" s="53">
        <v>0</v>
      </c>
      <c r="L7" s="54">
        <v>309.98099999999999</v>
      </c>
      <c r="M7" s="54">
        <v>29.1</v>
      </c>
      <c r="N7" s="55">
        <v>0</v>
      </c>
      <c r="O7" s="56">
        <v>7602</v>
      </c>
      <c r="P7" s="33">
        <f t="shared" si="2"/>
        <v>7602</v>
      </c>
      <c r="Q7" s="1">
        <v>5</v>
      </c>
      <c r="R7" s="57" t="e">
        <f t="shared" si="3"/>
        <v>#REF!</v>
      </c>
      <c r="S7" s="35" t="e">
        <f>#REF!*1000000</f>
        <v>#REF!</v>
      </c>
      <c r="T7" s="58" t="e">
        <f t="shared" si="9"/>
        <v>#REF!</v>
      </c>
      <c r="U7" s="37"/>
      <c r="V7" s="58">
        <f t="shared" si="4"/>
        <v>7602</v>
      </c>
      <c r="W7" s="59">
        <f t="shared" si="10"/>
        <v>268462.12134000001</v>
      </c>
      <c r="X7" s="37"/>
      <c r="Y7" s="60" t="e">
        <f t="shared" si="11"/>
        <v>#REF!</v>
      </c>
      <c r="Z7" s="35" t="e">
        <f t="shared" si="12"/>
        <v>#REF!</v>
      </c>
      <c r="AA7" s="58" t="e">
        <f t="shared" si="13"/>
        <v>#REF!</v>
      </c>
      <c r="AE7" s="2" t="str">
        <f t="shared" si="5"/>
        <v>489052</v>
      </c>
      <c r="AF7" s="61">
        <v>231</v>
      </c>
      <c r="AG7" s="62">
        <v>5</v>
      </c>
      <c r="AH7" s="63">
        <v>489061</v>
      </c>
      <c r="AI7" s="64">
        <f t="shared" si="0"/>
        <v>489052</v>
      </c>
      <c r="AJ7" s="65">
        <f t="shared" si="6"/>
        <v>-9</v>
      </c>
      <c r="AK7" s="3"/>
      <c r="AL7" s="47">
        <f t="shared" si="7"/>
        <v>2865</v>
      </c>
      <c r="AM7" s="66">
        <f t="shared" si="7"/>
        <v>7602</v>
      </c>
      <c r="AN7" s="67">
        <f t="shared" si="8"/>
        <v>4737</v>
      </c>
      <c r="AO7" s="68">
        <f t="shared" si="1"/>
        <v>0.62312549329123912</v>
      </c>
      <c r="AP7" s="3"/>
    </row>
    <row r="8" spans="1:42" x14ac:dyDescent="0.2">
      <c r="A8" s="51">
        <v>231</v>
      </c>
      <c r="B8" s="52">
        <v>0.375</v>
      </c>
      <c r="C8" s="53">
        <v>2013</v>
      </c>
      <c r="D8" s="53">
        <v>7</v>
      </c>
      <c r="E8" s="53">
        <v>6</v>
      </c>
      <c r="F8" s="54">
        <v>496654</v>
      </c>
      <c r="G8" s="53">
        <v>0</v>
      </c>
      <c r="H8" s="54">
        <v>588151</v>
      </c>
      <c r="I8" s="53">
        <v>0</v>
      </c>
      <c r="J8" s="53">
        <v>2</v>
      </c>
      <c r="K8" s="53">
        <v>0</v>
      </c>
      <c r="L8" s="54">
        <v>310.43540000000002</v>
      </c>
      <c r="M8" s="54">
        <v>30.3</v>
      </c>
      <c r="N8" s="55">
        <v>0</v>
      </c>
      <c r="O8" s="56">
        <v>4580</v>
      </c>
      <c r="P8" s="33">
        <f t="shared" si="2"/>
        <v>4580</v>
      </c>
      <c r="Q8" s="1">
        <v>6</v>
      </c>
      <c r="R8" s="57" t="e">
        <f t="shared" si="3"/>
        <v>#REF!</v>
      </c>
      <c r="S8" s="35" t="e">
        <f>#REF!*1000000</f>
        <v>#REF!</v>
      </c>
      <c r="T8" s="58" t="e">
        <f t="shared" si="9"/>
        <v>#REF!</v>
      </c>
      <c r="U8" s="37"/>
      <c r="V8" s="58">
        <f t="shared" si="4"/>
        <v>4580</v>
      </c>
      <c r="W8" s="59">
        <f t="shared" si="10"/>
        <v>161741.18859999999</v>
      </c>
      <c r="X8" s="37"/>
      <c r="Y8" s="60" t="e">
        <f t="shared" si="11"/>
        <v>#REF!</v>
      </c>
      <c r="Z8" s="35" t="e">
        <f t="shared" si="12"/>
        <v>#REF!</v>
      </c>
      <c r="AA8" s="58" t="e">
        <f t="shared" si="13"/>
        <v>#REF!</v>
      </c>
      <c r="AE8" s="2" t="str">
        <f t="shared" si="5"/>
        <v>496654</v>
      </c>
      <c r="AF8" s="61">
        <v>231</v>
      </c>
      <c r="AG8" s="62">
        <v>6</v>
      </c>
      <c r="AH8" s="63">
        <v>491926</v>
      </c>
      <c r="AI8" s="64">
        <f t="shared" si="0"/>
        <v>496654</v>
      </c>
      <c r="AJ8" s="65">
        <f t="shared" si="6"/>
        <v>4728</v>
      </c>
      <c r="AK8" s="3"/>
      <c r="AL8" s="47">
        <f t="shared" si="7"/>
        <v>5442</v>
      </c>
      <c r="AM8" s="66">
        <f t="shared" si="7"/>
        <v>4580</v>
      </c>
      <c r="AN8" s="67">
        <f t="shared" si="8"/>
        <v>-862</v>
      </c>
      <c r="AO8" s="68">
        <f t="shared" si="1"/>
        <v>-0.18820960698689956</v>
      </c>
      <c r="AP8" s="3"/>
    </row>
    <row r="9" spans="1:42" x14ac:dyDescent="0.2">
      <c r="A9" s="51">
        <v>231</v>
      </c>
      <c r="B9" s="52">
        <v>0.375</v>
      </c>
      <c r="C9" s="53">
        <v>2013</v>
      </c>
      <c r="D9" s="53">
        <v>7</v>
      </c>
      <c r="E9" s="53">
        <v>7</v>
      </c>
      <c r="F9" s="54">
        <v>501234</v>
      </c>
      <c r="G9" s="53">
        <v>0</v>
      </c>
      <c r="H9" s="54">
        <v>588360</v>
      </c>
      <c r="I9" s="53">
        <v>0</v>
      </c>
      <c r="J9" s="53">
        <v>2</v>
      </c>
      <c r="K9" s="53">
        <v>0</v>
      </c>
      <c r="L9" s="54">
        <v>311.44459999999998</v>
      </c>
      <c r="M9" s="54">
        <v>30</v>
      </c>
      <c r="N9" s="55">
        <v>0</v>
      </c>
      <c r="O9" s="56">
        <v>1060</v>
      </c>
      <c r="P9" s="33">
        <f t="shared" si="2"/>
        <v>1060</v>
      </c>
      <c r="Q9" s="1">
        <v>7</v>
      </c>
      <c r="R9" s="57" t="e">
        <f t="shared" si="3"/>
        <v>#REF!</v>
      </c>
      <c r="S9" s="35" t="e">
        <f>#REF!*1000000</f>
        <v>#REF!</v>
      </c>
      <c r="T9" s="58" t="e">
        <f t="shared" si="9"/>
        <v>#REF!</v>
      </c>
      <c r="U9" s="37"/>
      <c r="V9" s="58">
        <f t="shared" si="4"/>
        <v>1060</v>
      </c>
      <c r="W9" s="59">
        <f t="shared" si="10"/>
        <v>37433.550199999998</v>
      </c>
      <c r="X9" s="37"/>
      <c r="Y9" s="60" t="e">
        <f t="shared" si="11"/>
        <v>#REF!</v>
      </c>
      <c r="Z9" s="35" t="e">
        <f t="shared" si="12"/>
        <v>#REF!</v>
      </c>
      <c r="AA9" s="58" t="e">
        <f t="shared" si="13"/>
        <v>#REF!</v>
      </c>
      <c r="AE9" s="2" t="str">
        <f t="shared" si="5"/>
        <v>501234</v>
      </c>
      <c r="AF9" s="61">
        <v>231</v>
      </c>
      <c r="AG9" s="62">
        <v>7</v>
      </c>
      <c r="AH9" s="63">
        <v>497368</v>
      </c>
      <c r="AI9" s="64">
        <f t="shared" si="0"/>
        <v>501234</v>
      </c>
      <c r="AJ9" s="65">
        <f t="shared" si="6"/>
        <v>3866</v>
      </c>
      <c r="AK9" s="3"/>
      <c r="AL9" s="47">
        <f t="shared" si="7"/>
        <v>334</v>
      </c>
      <c r="AM9" s="66">
        <f t="shared" si="7"/>
        <v>1060</v>
      </c>
      <c r="AN9" s="67">
        <f t="shared" si="8"/>
        <v>726</v>
      </c>
      <c r="AO9" s="68">
        <f t="shared" si="1"/>
        <v>0.68490566037735845</v>
      </c>
      <c r="AP9" s="3"/>
    </row>
    <row r="10" spans="1:42" x14ac:dyDescent="0.2">
      <c r="A10" s="51">
        <v>231</v>
      </c>
      <c r="B10" s="52">
        <v>0.375</v>
      </c>
      <c r="C10" s="53">
        <v>2013</v>
      </c>
      <c r="D10" s="53">
        <v>7</v>
      </c>
      <c r="E10" s="53">
        <v>8</v>
      </c>
      <c r="F10" s="54">
        <v>502294</v>
      </c>
      <c r="G10" s="53">
        <v>0</v>
      </c>
      <c r="H10" s="54">
        <v>588407</v>
      </c>
      <c r="I10" s="53">
        <v>0</v>
      </c>
      <c r="J10" s="53">
        <v>2</v>
      </c>
      <c r="K10" s="53">
        <v>0</v>
      </c>
      <c r="L10" s="54">
        <v>312.04840000000002</v>
      </c>
      <c r="M10" s="54">
        <v>29.1</v>
      </c>
      <c r="N10" s="55">
        <v>0</v>
      </c>
      <c r="O10" s="56">
        <v>7490</v>
      </c>
      <c r="P10" s="33">
        <f t="shared" si="2"/>
        <v>7490</v>
      </c>
      <c r="Q10" s="1">
        <v>8</v>
      </c>
      <c r="R10" s="57" t="e">
        <f t="shared" si="3"/>
        <v>#REF!</v>
      </c>
      <c r="S10" s="35" t="e">
        <f>#REF!*1000000</f>
        <v>#REF!</v>
      </c>
      <c r="T10" s="58" t="e">
        <f t="shared" si="9"/>
        <v>#REF!</v>
      </c>
      <c r="U10" s="37"/>
      <c r="V10" s="58">
        <f t="shared" si="4"/>
        <v>7490</v>
      </c>
      <c r="W10" s="59">
        <f t="shared" si="10"/>
        <v>264506.87829999998</v>
      </c>
      <c r="X10" s="37"/>
      <c r="Y10" s="60" t="e">
        <f t="shared" si="11"/>
        <v>#REF!</v>
      </c>
      <c r="Z10" s="35" t="e">
        <f t="shared" si="12"/>
        <v>#REF!</v>
      </c>
      <c r="AA10" s="58" t="e">
        <f t="shared" si="13"/>
        <v>#REF!</v>
      </c>
      <c r="AE10" s="2" t="str">
        <f t="shared" si="5"/>
        <v>502294</v>
      </c>
      <c r="AF10" s="61">
        <v>231</v>
      </c>
      <c r="AG10" s="62">
        <v>8</v>
      </c>
      <c r="AH10" s="63">
        <v>497702</v>
      </c>
      <c r="AI10" s="64">
        <f t="shared" si="0"/>
        <v>502294</v>
      </c>
      <c r="AJ10" s="65">
        <f t="shared" si="6"/>
        <v>4592</v>
      </c>
      <c r="AK10" s="3"/>
      <c r="AL10" s="47">
        <f t="shared" si="7"/>
        <v>7322</v>
      </c>
      <c r="AM10" s="66">
        <f t="shared" si="7"/>
        <v>7490</v>
      </c>
      <c r="AN10" s="67">
        <f t="shared" si="8"/>
        <v>168</v>
      </c>
      <c r="AO10" s="68">
        <f t="shared" si="1"/>
        <v>2.2429906542056073E-2</v>
      </c>
      <c r="AP10" s="3"/>
    </row>
    <row r="11" spans="1:42" x14ac:dyDescent="0.2">
      <c r="A11" s="51">
        <v>231</v>
      </c>
      <c r="B11" s="52">
        <v>0.375</v>
      </c>
      <c r="C11" s="53">
        <v>2013</v>
      </c>
      <c r="D11" s="53">
        <v>7</v>
      </c>
      <c r="E11" s="53">
        <v>9</v>
      </c>
      <c r="F11" s="54">
        <v>509784</v>
      </c>
      <c r="G11" s="53">
        <v>0</v>
      </c>
      <c r="H11" s="54">
        <v>588750</v>
      </c>
      <c r="I11" s="53">
        <v>0</v>
      </c>
      <c r="J11" s="53">
        <v>2</v>
      </c>
      <c r="K11" s="53">
        <v>0</v>
      </c>
      <c r="L11" s="54">
        <v>310.4425</v>
      </c>
      <c r="M11" s="54">
        <v>30.9</v>
      </c>
      <c r="N11" s="55">
        <v>0</v>
      </c>
      <c r="O11" s="56">
        <v>6702</v>
      </c>
      <c r="P11" s="33">
        <f t="shared" si="2"/>
        <v>6702</v>
      </c>
      <c r="Q11" s="1">
        <v>9</v>
      </c>
      <c r="R11" s="57" t="e">
        <f t="shared" si="3"/>
        <v>#REF!</v>
      </c>
      <c r="S11" s="35" t="e">
        <f>#REF!*1000000</f>
        <v>#REF!</v>
      </c>
      <c r="T11" s="58" t="e">
        <f t="shared" si="9"/>
        <v>#REF!</v>
      </c>
      <c r="V11" s="69">
        <f t="shared" si="4"/>
        <v>6702</v>
      </c>
      <c r="W11" s="70">
        <f t="shared" si="10"/>
        <v>236678.91834</v>
      </c>
      <c r="Y11" s="60" t="e">
        <f t="shared" si="11"/>
        <v>#REF!</v>
      </c>
      <c r="Z11" s="35" t="e">
        <f t="shared" si="12"/>
        <v>#REF!</v>
      </c>
      <c r="AA11" s="58" t="e">
        <f t="shared" si="13"/>
        <v>#REF!</v>
      </c>
      <c r="AE11" s="2" t="str">
        <f t="shared" si="5"/>
        <v>509784</v>
      </c>
      <c r="AF11" s="61">
        <v>231</v>
      </c>
      <c r="AG11" s="62">
        <v>9</v>
      </c>
      <c r="AH11" s="63">
        <v>505024</v>
      </c>
      <c r="AI11" s="64">
        <f t="shared" si="0"/>
        <v>509784</v>
      </c>
      <c r="AJ11" s="65">
        <f t="shared" si="6"/>
        <v>4760</v>
      </c>
      <c r="AK11" s="3"/>
      <c r="AL11" s="47">
        <f t="shared" si="7"/>
        <v>6794</v>
      </c>
      <c r="AM11" s="66">
        <f t="shared" si="7"/>
        <v>6702</v>
      </c>
      <c r="AN11" s="67">
        <f t="shared" si="8"/>
        <v>-92</v>
      </c>
      <c r="AO11" s="68">
        <f t="shared" si="1"/>
        <v>-1.3727245598328858E-2</v>
      </c>
      <c r="AP11" s="3"/>
    </row>
    <row r="12" spans="1:42" x14ac:dyDescent="0.2">
      <c r="A12" s="51">
        <v>231</v>
      </c>
      <c r="B12" s="52">
        <v>0.375</v>
      </c>
      <c r="C12" s="53">
        <v>2013</v>
      </c>
      <c r="D12" s="53">
        <v>7</v>
      </c>
      <c r="E12" s="53">
        <v>10</v>
      </c>
      <c r="F12" s="54">
        <v>516486</v>
      </c>
      <c r="G12" s="53">
        <v>0</v>
      </c>
      <c r="H12" s="54">
        <v>589056</v>
      </c>
      <c r="I12" s="53">
        <v>0</v>
      </c>
      <c r="J12" s="53">
        <v>2</v>
      </c>
      <c r="K12" s="53">
        <v>0</v>
      </c>
      <c r="L12" s="54">
        <v>310.42570000000001</v>
      </c>
      <c r="M12" s="54">
        <v>30.4</v>
      </c>
      <c r="N12" s="55">
        <v>0</v>
      </c>
      <c r="O12" s="56">
        <v>7838</v>
      </c>
      <c r="P12" s="33">
        <f t="shared" si="2"/>
        <v>7838</v>
      </c>
      <c r="Q12" s="1">
        <v>10</v>
      </c>
      <c r="R12" s="57" t="e">
        <f t="shared" si="3"/>
        <v>#REF!</v>
      </c>
      <c r="S12" s="35" t="e">
        <f>#REF!*1000000</f>
        <v>#REF!</v>
      </c>
      <c r="T12" s="58" t="e">
        <f t="shared" si="9"/>
        <v>#REF!</v>
      </c>
      <c r="V12" s="69">
        <f t="shared" si="4"/>
        <v>7838</v>
      </c>
      <c r="W12" s="70">
        <f t="shared" si="10"/>
        <v>276796.38345999998</v>
      </c>
      <c r="Y12" s="60" t="e">
        <f t="shared" si="11"/>
        <v>#REF!</v>
      </c>
      <c r="Z12" s="35" t="e">
        <f t="shared" si="12"/>
        <v>#REF!</v>
      </c>
      <c r="AA12" s="58" t="e">
        <f t="shared" si="13"/>
        <v>#REF!</v>
      </c>
      <c r="AE12" s="2" t="str">
        <f t="shared" si="5"/>
        <v>516486</v>
      </c>
      <c r="AF12" s="61">
        <v>231</v>
      </c>
      <c r="AG12" s="62">
        <v>10</v>
      </c>
      <c r="AH12" s="63">
        <v>511818</v>
      </c>
      <c r="AI12" s="64">
        <f t="shared" si="0"/>
        <v>516486</v>
      </c>
      <c r="AJ12" s="65">
        <f t="shared" si="6"/>
        <v>4668</v>
      </c>
      <c r="AK12" s="3"/>
      <c r="AL12" s="47">
        <f t="shared" si="7"/>
        <v>7403</v>
      </c>
      <c r="AM12" s="66">
        <f t="shared" si="7"/>
        <v>7838</v>
      </c>
      <c r="AN12" s="67">
        <f t="shared" si="8"/>
        <v>435</v>
      </c>
      <c r="AO12" s="68">
        <f t="shared" si="1"/>
        <v>5.5498851747894873E-2</v>
      </c>
      <c r="AP12" s="3"/>
    </row>
    <row r="13" spans="1:42" x14ac:dyDescent="0.2">
      <c r="A13" s="51">
        <v>231</v>
      </c>
      <c r="B13" s="52">
        <v>0.375</v>
      </c>
      <c r="C13" s="53">
        <v>2013</v>
      </c>
      <c r="D13" s="53">
        <v>7</v>
      </c>
      <c r="E13" s="53">
        <v>11</v>
      </c>
      <c r="F13" s="54">
        <v>524324</v>
      </c>
      <c r="G13" s="53">
        <v>0</v>
      </c>
      <c r="H13" s="54">
        <v>589414</v>
      </c>
      <c r="I13" s="53">
        <v>0</v>
      </c>
      <c r="J13" s="53">
        <v>2</v>
      </c>
      <c r="K13" s="53">
        <v>0</v>
      </c>
      <c r="L13" s="54">
        <v>309.82589999999999</v>
      </c>
      <c r="M13" s="54">
        <v>30</v>
      </c>
      <c r="N13" s="55">
        <v>0</v>
      </c>
      <c r="O13" s="56">
        <v>7853</v>
      </c>
      <c r="P13" s="33">
        <f t="shared" si="2"/>
        <v>7853</v>
      </c>
      <c r="Q13" s="1">
        <v>11</v>
      </c>
      <c r="R13" s="57" t="e">
        <f t="shared" si="3"/>
        <v>#REF!</v>
      </c>
      <c r="S13" s="35" t="e">
        <f>#REF!*1000000</f>
        <v>#REF!</v>
      </c>
      <c r="T13" s="58" t="e">
        <f t="shared" si="9"/>
        <v>#REF!</v>
      </c>
      <c r="V13" s="69">
        <f t="shared" si="4"/>
        <v>7853</v>
      </c>
      <c r="W13" s="70">
        <f t="shared" si="10"/>
        <v>277326.10350999999</v>
      </c>
      <c r="Y13" s="60" t="e">
        <f t="shared" si="11"/>
        <v>#REF!</v>
      </c>
      <c r="Z13" s="35" t="e">
        <f t="shared" si="12"/>
        <v>#REF!</v>
      </c>
      <c r="AA13" s="58" t="e">
        <f t="shared" si="13"/>
        <v>#REF!</v>
      </c>
      <c r="AE13" s="2" t="str">
        <f t="shared" si="5"/>
        <v>524324</v>
      </c>
      <c r="AF13" s="61">
        <v>231</v>
      </c>
      <c r="AG13" s="62">
        <v>11</v>
      </c>
      <c r="AH13" s="63">
        <v>519221</v>
      </c>
      <c r="AI13" s="64">
        <f t="shared" si="0"/>
        <v>524324</v>
      </c>
      <c r="AJ13" s="65">
        <f t="shared" si="6"/>
        <v>5103</v>
      </c>
      <c r="AK13" s="3"/>
      <c r="AL13" s="47">
        <f t="shared" si="7"/>
        <v>7984</v>
      </c>
      <c r="AM13" s="66">
        <f t="shared" si="7"/>
        <v>7853</v>
      </c>
      <c r="AN13" s="67">
        <f t="shared" si="8"/>
        <v>-131</v>
      </c>
      <c r="AO13" s="68">
        <f t="shared" si="1"/>
        <v>-1.6681522984846556E-2</v>
      </c>
      <c r="AP13" s="3"/>
    </row>
    <row r="14" spans="1:42" x14ac:dyDescent="0.2">
      <c r="A14" s="51">
        <v>231</v>
      </c>
      <c r="B14" s="52">
        <v>0.375</v>
      </c>
      <c r="C14" s="53">
        <v>2013</v>
      </c>
      <c r="D14" s="53">
        <v>7</v>
      </c>
      <c r="E14" s="53">
        <v>12</v>
      </c>
      <c r="F14" s="54">
        <v>532177</v>
      </c>
      <c r="G14" s="53">
        <v>0</v>
      </c>
      <c r="H14" s="54">
        <v>589771</v>
      </c>
      <c r="I14" s="53">
        <v>0</v>
      </c>
      <c r="J14" s="53">
        <v>2</v>
      </c>
      <c r="K14" s="53">
        <v>0</v>
      </c>
      <c r="L14" s="54">
        <v>310.91120000000001</v>
      </c>
      <c r="M14" s="54">
        <v>29.9</v>
      </c>
      <c r="N14" s="55">
        <v>0</v>
      </c>
      <c r="O14" s="56">
        <v>8422</v>
      </c>
      <c r="P14" s="33">
        <f t="shared" si="2"/>
        <v>8422</v>
      </c>
      <c r="Q14" s="1">
        <v>12</v>
      </c>
      <c r="R14" s="57" t="e">
        <f t="shared" si="3"/>
        <v>#REF!</v>
      </c>
      <c r="S14" s="35" t="e">
        <f>#REF!*1000000</f>
        <v>#REF!</v>
      </c>
      <c r="T14" s="58" t="e">
        <f t="shared" si="9"/>
        <v>#REF!</v>
      </c>
      <c r="V14" s="69">
        <f t="shared" si="4"/>
        <v>8422</v>
      </c>
      <c r="W14" s="70">
        <f t="shared" si="10"/>
        <v>297420.15074000001</v>
      </c>
      <c r="Y14" s="60" t="e">
        <f t="shared" si="11"/>
        <v>#REF!</v>
      </c>
      <c r="Z14" s="35" t="e">
        <f t="shared" si="12"/>
        <v>#REF!</v>
      </c>
      <c r="AA14" s="58" t="e">
        <f t="shared" si="13"/>
        <v>#REF!</v>
      </c>
      <c r="AE14" s="2" t="str">
        <f t="shared" si="5"/>
        <v>532177</v>
      </c>
      <c r="AF14" s="61">
        <v>231</v>
      </c>
      <c r="AG14" s="62">
        <v>12</v>
      </c>
      <c r="AH14" s="63">
        <v>527205</v>
      </c>
      <c r="AI14" s="64">
        <f t="shared" si="0"/>
        <v>532177</v>
      </c>
      <c r="AJ14" s="65">
        <f t="shared" si="6"/>
        <v>4972</v>
      </c>
      <c r="AK14" s="3"/>
      <c r="AL14" s="47">
        <f t="shared" si="7"/>
        <v>8268</v>
      </c>
      <c r="AM14" s="66">
        <f t="shared" si="7"/>
        <v>8422</v>
      </c>
      <c r="AN14" s="67">
        <f t="shared" si="8"/>
        <v>154</v>
      </c>
      <c r="AO14" s="68">
        <f t="shared" si="1"/>
        <v>1.8285442887675137E-2</v>
      </c>
      <c r="AP14" s="3"/>
    </row>
    <row r="15" spans="1:42" x14ac:dyDescent="0.2">
      <c r="A15" s="51">
        <v>231</v>
      </c>
      <c r="B15" s="52">
        <v>0.375</v>
      </c>
      <c r="C15" s="53">
        <v>2013</v>
      </c>
      <c r="D15" s="53">
        <v>7</v>
      </c>
      <c r="E15" s="53">
        <v>13</v>
      </c>
      <c r="F15" s="54">
        <v>540599</v>
      </c>
      <c r="G15" s="53">
        <v>0</v>
      </c>
      <c r="H15" s="54">
        <v>590154</v>
      </c>
      <c r="I15" s="53">
        <v>0</v>
      </c>
      <c r="J15" s="53">
        <v>2</v>
      </c>
      <c r="K15" s="53">
        <v>0</v>
      </c>
      <c r="L15" s="54">
        <v>312.06459999999998</v>
      </c>
      <c r="M15" s="54">
        <v>30.3</v>
      </c>
      <c r="N15" s="55">
        <v>0</v>
      </c>
      <c r="O15" s="56">
        <v>8439</v>
      </c>
      <c r="P15" s="33">
        <f t="shared" si="2"/>
        <v>8439</v>
      </c>
      <c r="Q15" s="1">
        <v>13</v>
      </c>
      <c r="R15" s="57" t="e">
        <f t="shared" si="3"/>
        <v>#REF!</v>
      </c>
      <c r="S15" s="35" t="e">
        <f>#REF!*1000000</f>
        <v>#REF!</v>
      </c>
      <c r="T15" s="58" t="e">
        <f t="shared" si="9"/>
        <v>#REF!</v>
      </c>
      <c r="V15" s="69">
        <f t="shared" si="4"/>
        <v>8439</v>
      </c>
      <c r="W15" s="70">
        <f t="shared" si="10"/>
        <v>298020.50013</v>
      </c>
      <c r="Y15" s="60" t="e">
        <f t="shared" si="11"/>
        <v>#REF!</v>
      </c>
      <c r="Z15" s="35" t="e">
        <f t="shared" si="12"/>
        <v>#REF!</v>
      </c>
      <c r="AA15" s="58" t="e">
        <f t="shared" si="13"/>
        <v>#REF!</v>
      </c>
      <c r="AE15" s="2" t="str">
        <f t="shared" si="5"/>
        <v>540599</v>
      </c>
      <c r="AF15" s="61">
        <v>231</v>
      </c>
      <c r="AG15" s="62">
        <v>13</v>
      </c>
      <c r="AH15" s="63">
        <v>535473</v>
      </c>
      <c r="AI15" s="64">
        <f t="shared" si="0"/>
        <v>540599</v>
      </c>
      <c r="AJ15" s="65">
        <f t="shared" si="6"/>
        <v>5126</v>
      </c>
      <c r="AK15" s="3"/>
      <c r="AL15" s="47">
        <f t="shared" si="7"/>
        <v>8459</v>
      </c>
      <c r="AM15" s="66">
        <f t="shared" si="7"/>
        <v>8439</v>
      </c>
      <c r="AN15" s="67">
        <f t="shared" si="8"/>
        <v>-20</v>
      </c>
      <c r="AO15" s="68">
        <f t="shared" si="1"/>
        <v>-2.369949046095509E-3</v>
      </c>
      <c r="AP15" s="3"/>
    </row>
    <row r="16" spans="1:42" x14ac:dyDescent="0.2">
      <c r="A16" s="51">
        <v>231</v>
      </c>
      <c r="B16" s="52">
        <v>0.375</v>
      </c>
      <c r="C16" s="53">
        <v>2013</v>
      </c>
      <c r="D16" s="53">
        <v>7</v>
      </c>
      <c r="E16" s="53">
        <v>14</v>
      </c>
      <c r="F16" s="54">
        <v>549038</v>
      </c>
      <c r="G16" s="53">
        <v>0</v>
      </c>
      <c r="H16" s="54">
        <v>590534</v>
      </c>
      <c r="I16" s="53">
        <v>0</v>
      </c>
      <c r="J16" s="53">
        <v>2</v>
      </c>
      <c r="K16" s="53">
        <v>0</v>
      </c>
      <c r="L16" s="54">
        <v>312.54950000000002</v>
      </c>
      <c r="M16" s="54">
        <v>28.6</v>
      </c>
      <c r="N16" s="55">
        <v>0</v>
      </c>
      <c r="O16" s="56">
        <v>6670</v>
      </c>
      <c r="P16" s="33">
        <f t="shared" si="2"/>
        <v>6670</v>
      </c>
      <c r="Q16" s="1">
        <v>14</v>
      </c>
      <c r="R16" s="57" t="e">
        <f t="shared" si="3"/>
        <v>#REF!</v>
      </c>
      <c r="S16" s="35" t="e">
        <f>#REF!*1000000</f>
        <v>#REF!</v>
      </c>
      <c r="T16" s="58" t="e">
        <f t="shared" si="9"/>
        <v>#REF!</v>
      </c>
      <c r="V16" s="69">
        <f t="shared" si="4"/>
        <v>6670</v>
      </c>
      <c r="W16" s="70">
        <f t="shared" si="10"/>
        <v>235548.84889999998</v>
      </c>
      <c r="Y16" s="60" t="e">
        <f t="shared" si="11"/>
        <v>#REF!</v>
      </c>
      <c r="Z16" s="35" t="e">
        <f t="shared" si="12"/>
        <v>#REF!</v>
      </c>
      <c r="AA16" s="58" t="e">
        <f t="shared" si="13"/>
        <v>#REF!</v>
      </c>
      <c r="AE16" s="2" t="str">
        <f t="shared" si="5"/>
        <v>549038</v>
      </c>
      <c r="AF16" s="61">
        <v>231</v>
      </c>
      <c r="AG16" s="62">
        <v>14</v>
      </c>
      <c r="AH16" s="63">
        <v>543932</v>
      </c>
      <c r="AI16" s="64">
        <f t="shared" si="0"/>
        <v>549038</v>
      </c>
      <c r="AJ16" s="65">
        <f t="shared" si="6"/>
        <v>5106</v>
      </c>
      <c r="AK16" s="3"/>
      <c r="AL16" s="47">
        <f t="shared" si="7"/>
        <v>6953</v>
      </c>
      <c r="AM16" s="66">
        <f t="shared" si="7"/>
        <v>6670</v>
      </c>
      <c r="AN16" s="67">
        <f t="shared" si="8"/>
        <v>-283</v>
      </c>
      <c r="AO16" s="68">
        <f t="shared" si="1"/>
        <v>-4.2428785607196401E-2</v>
      </c>
      <c r="AP16" s="3"/>
    </row>
    <row r="17" spans="1:42" x14ac:dyDescent="0.2">
      <c r="A17" s="51">
        <v>231</v>
      </c>
      <c r="B17" s="52">
        <v>0.375</v>
      </c>
      <c r="C17" s="53">
        <v>2013</v>
      </c>
      <c r="D17" s="53">
        <v>7</v>
      </c>
      <c r="E17" s="53">
        <v>15</v>
      </c>
      <c r="F17" s="54">
        <v>555708</v>
      </c>
      <c r="G17" s="53">
        <v>0</v>
      </c>
      <c r="H17" s="54">
        <v>590832</v>
      </c>
      <c r="I17" s="53">
        <v>0</v>
      </c>
      <c r="J17" s="53">
        <v>2</v>
      </c>
      <c r="K17" s="53">
        <v>0</v>
      </c>
      <c r="L17" s="54">
        <v>313.63889999999998</v>
      </c>
      <c r="M17" s="54">
        <v>27.9</v>
      </c>
      <c r="N17" s="55">
        <v>0</v>
      </c>
      <c r="O17" s="56">
        <v>8458</v>
      </c>
      <c r="P17" s="33">
        <f t="shared" si="2"/>
        <v>8458</v>
      </c>
      <c r="Q17" s="1">
        <v>15</v>
      </c>
      <c r="R17" s="57" t="e">
        <f t="shared" si="3"/>
        <v>#REF!</v>
      </c>
      <c r="S17" s="35" t="e">
        <f>#REF!*1000000</f>
        <v>#REF!</v>
      </c>
      <c r="T17" s="58" t="e">
        <f t="shared" si="9"/>
        <v>#REF!</v>
      </c>
      <c r="V17" s="69">
        <f t="shared" si="4"/>
        <v>8458</v>
      </c>
      <c r="W17" s="70">
        <f t="shared" si="10"/>
        <v>298691.47885999997</v>
      </c>
      <c r="Y17" s="60" t="e">
        <f t="shared" si="11"/>
        <v>#REF!</v>
      </c>
      <c r="Z17" s="35" t="e">
        <f t="shared" si="12"/>
        <v>#REF!</v>
      </c>
      <c r="AA17" s="58" t="e">
        <f t="shared" si="13"/>
        <v>#REF!</v>
      </c>
      <c r="AE17" s="2" t="str">
        <f t="shared" si="5"/>
        <v>555708</v>
      </c>
      <c r="AF17" s="61">
        <v>231</v>
      </c>
      <c r="AG17" s="62">
        <v>15</v>
      </c>
      <c r="AH17" s="63">
        <v>550885</v>
      </c>
      <c r="AI17" s="64">
        <f t="shared" si="0"/>
        <v>555708</v>
      </c>
      <c r="AJ17" s="65">
        <f t="shared" si="6"/>
        <v>4823</v>
      </c>
      <c r="AK17" s="3"/>
      <c r="AL17" s="47">
        <f t="shared" si="7"/>
        <v>13281</v>
      </c>
      <c r="AM17" s="66">
        <f t="shared" si="7"/>
        <v>8458</v>
      </c>
      <c r="AN17" s="67">
        <f t="shared" si="8"/>
        <v>-4823</v>
      </c>
      <c r="AO17" s="68">
        <f t="shared" si="1"/>
        <v>-0.57022936864506979</v>
      </c>
      <c r="AP17" s="3"/>
    </row>
    <row r="18" spans="1:42" x14ac:dyDescent="0.2">
      <c r="A18" s="51">
        <v>231</v>
      </c>
      <c r="B18" s="52">
        <v>0.375</v>
      </c>
      <c r="C18" s="53">
        <v>2013</v>
      </c>
      <c r="D18" s="53">
        <v>7</v>
      </c>
      <c r="E18" s="53">
        <v>16</v>
      </c>
      <c r="F18" s="54">
        <v>564166</v>
      </c>
      <c r="G18" s="53">
        <v>0</v>
      </c>
      <c r="H18" s="54">
        <v>591211</v>
      </c>
      <c r="I18" s="53">
        <v>0</v>
      </c>
      <c r="J18" s="53">
        <v>2</v>
      </c>
      <c r="K18" s="53">
        <v>0</v>
      </c>
      <c r="L18" s="54">
        <v>314.05189999999999</v>
      </c>
      <c r="M18" s="54">
        <v>28.2</v>
      </c>
      <c r="N18" s="55">
        <v>0</v>
      </c>
      <c r="O18" s="56">
        <v>8059</v>
      </c>
      <c r="P18" s="33">
        <f t="shared" si="2"/>
        <v>8059</v>
      </c>
      <c r="Q18" s="1">
        <v>16</v>
      </c>
      <c r="R18" s="57" t="e">
        <f t="shared" si="3"/>
        <v>#REF!</v>
      </c>
      <c r="S18" s="35" t="e">
        <f>#REF!*1000000</f>
        <v>#REF!</v>
      </c>
      <c r="T18" s="58" t="e">
        <f t="shared" si="9"/>
        <v>#REF!</v>
      </c>
      <c r="V18" s="69">
        <f t="shared" si="4"/>
        <v>8059</v>
      </c>
      <c r="W18" s="70">
        <f t="shared" si="10"/>
        <v>284600.92553000001</v>
      </c>
      <c r="Y18" s="60" t="e">
        <f t="shared" si="11"/>
        <v>#REF!</v>
      </c>
      <c r="Z18" s="35" t="e">
        <f t="shared" si="12"/>
        <v>#REF!</v>
      </c>
      <c r="AA18" s="58" t="e">
        <f t="shared" si="13"/>
        <v>#REF!</v>
      </c>
      <c r="AE18" s="2" t="str">
        <f t="shared" si="5"/>
        <v>564166</v>
      </c>
      <c r="AF18" s="61">
        <v>231</v>
      </c>
      <c r="AG18" s="62">
        <v>16</v>
      </c>
      <c r="AH18" s="63">
        <v>564166</v>
      </c>
      <c r="AI18" s="64">
        <f t="shared" si="0"/>
        <v>564166</v>
      </c>
      <c r="AJ18" s="65">
        <f t="shared" si="6"/>
        <v>0</v>
      </c>
      <c r="AK18" s="3"/>
      <c r="AL18" s="47">
        <f t="shared" si="7"/>
        <v>8061</v>
      </c>
      <c r="AM18" s="66">
        <f t="shared" si="7"/>
        <v>8059</v>
      </c>
      <c r="AN18" s="67">
        <f t="shared" si="8"/>
        <v>-2</v>
      </c>
      <c r="AO18" s="68">
        <f t="shared" si="1"/>
        <v>-2.4816974810770568E-4</v>
      </c>
      <c r="AP18" s="3"/>
    </row>
    <row r="19" spans="1:42" x14ac:dyDescent="0.2">
      <c r="A19" s="51">
        <v>231</v>
      </c>
      <c r="B19" s="52">
        <v>0.375</v>
      </c>
      <c r="C19" s="53">
        <v>2013</v>
      </c>
      <c r="D19" s="53">
        <v>7</v>
      </c>
      <c r="E19" s="53">
        <v>17</v>
      </c>
      <c r="F19" s="54">
        <v>572225</v>
      </c>
      <c r="G19" s="53">
        <v>0</v>
      </c>
      <c r="H19" s="54">
        <v>591578</v>
      </c>
      <c r="I19" s="53">
        <v>0</v>
      </c>
      <c r="J19" s="53">
        <v>2</v>
      </c>
      <c r="K19" s="53">
        <v>0</v>
      </c>
      <c r="L19" s="54">
        <v>312.2244</v>
      </c>
      <c r="M19" s="54">
        <v>31.2</v>
      </c>
      <c r="N19" s="55">
        <v>0</v>
      </c>
      <c r="O19" s="56">
        <v>8743</v>
      </c>
      <c r="P19" s="33">
        <f t="shared" si="2"/>
        <v>8743</v>
      </c>
      <c r="Q19" s="1">
        <v>17</v>
      </c>
      <c r="R19" s="57" t="e">
        <f t="shared" si="3"/>
        <v>#REF!</v>
      </c>
      <c r="S19" s="35" t="e">
        <f>#REF!*1000000</f>
        <v>#REF!</v>
      </c>
      <c r="T19" s="58" t="e">
        <f t="shared" si="9"/>
        <v>#REF!</v>
      </c>
      <c r="V19" s="69">
        <f t="shared" si="4"/>
        <v>8743</v>
      </c>
      <c r="W19" s="70">
        <f t="shared" si="10"/>
        <v>308756.15980999998</v>
      </c>
      <c r="Y19" s="60" t="e">
        <f t="shared" si="11"/>
        <v>#REF!</v>
      </c>
      <c r="Z19" s="35" t="e">
        <f t="shared" si="12"/>
        <v>#REF!</v>
      </c>
      <c r="AA19" s="58" t="e">
        <f t="shared" si="13"/>
        <v>#REF!</v>
      </c>
      <c r="AE19" s="2" t="str">
        <f t="shared" si="5"/>
        <v>572225</v>
      </c>
      <c r="AF19" s="61">
        <v>231</v>
      </c>
      <c r="AG19" s="62">
        <v>17</v>
      </c>
      <c r="AH19" s="63">
        <v>572227</v>
      </c>
      <c r="AI19" s="64">
        <f t="shared" si="0"/>
        <v>572225</v>
      </c>
      <c r="AJ19" s="65">
        <f t="shared" si="6"/>
        <v>-2</v>
      </c>
      <c r="AK19" s="3"/>
      <c r="AL19" s="47">
        <f t="shared" si="7"/>
        <v>8744</v>
      </c>
      <c r="AM19" s="66">
        <f t="shared" si="7"/>
        <v>8743</v>
      </c>
      <c r="AN19" s="67">
        <f t="shared" si="8"/>
        <v>-1</v>
      </c>
      <c r="AO19" s="68">
        <f t="shared" si="1"/>
        <v>-1.1437721605856113E-4</v>
      </c>
      <c r="AP19" s="3"/>
    </row>
    <row r="20" spans="1:42" x14ac:dyDescent="0.2">
      <c r="A20" s="51">
        <v>231</v>
      </c>
      <c r="B20" s="52">
        <v>0.375</v>
      </c>
      <c r="C20" s="53">
        <v>2013</v>
      </c>
      <c r="D20" s="53">
        <v>7</v>
      </c>
      <c r="E20" s="53">
        <v>18</v>
      </c>
      <c r="F20" s="54">
        <v>580968</v>
      </c>
      <c r="G20" s="53">
        <v>0</v>
      </c>
      <c r="H20" s="54">
        <v>591976</v>
      </c>
      <c r="I20" s="53">
        <v>0</v>
      </c>
      <c r="J20" s="53">
        <v>2</v>
      </c>
      <c r="K20" s="53">
        <v>0</v>
      </c>
      <c r="L20" s="54">
        <v>310.3064</v>
      </c>
      <c r="M20" s="54">
        <v>29.7</v>
      </c>
      <c r="N20" s="55">
        <v>0</v>
      </c>
      <c r="O20" s="56">
        <v>7855</v>
      </c>
      <c r="P20" s="33">
        <f t="shared" si="2"/>
        <v>7855</v>
      </c>
      <c r="Q20" s="1">
        <v>18</v>
      </c>
      <c r="R20" s="57" t="e">
        <f t="shared" si="3"/>
        <v>#REF!</v>
      </c>
      <c r="S20" s="35" t="e">
        <f>#REF!*1000000</f>
        <v>#REF!</v>
      </c>
      <c r="T20" s="58" t="e">
        <f t="shared" si="9"/>
        <v>#REF!</v>
      </c>
      <c r="V20" s="69">
        <f t="shared" si="4"/>
        <v>7855</v>
      </c>
      <c r="W20" s="70">
        <f t="shared" si="10"/>
        <v>277396.73284999997</v>
      </c>
      <c r="Y20" s="60" t="e">
        <f t="shared" si="11"/>
        <v>#REF!</v>
      </c>
      <c r="Z20" s="35" t="e">
        <f t="shared" si="12"/>
        <v>#REF!</v>
      </c>
      <c r="AA20" s="58" t="e">
        <f t="shared" si="13"/>
        <v>#REF!</v>
      </c>
      <c r="AE20" s="2" t="str">
        <f t="shared" si="5"/>
        <v>580968</v>
      </c>
      <c r="AF20" s="61">
        <v>231</v>
      </c>
      <c r="AG20" s="62">
        <v>18</v>
      </c>
      <c r="AH20" s="63">
        <v>580971</v>
      </c>
      <c r="AI20" s="64">
        <f t="shared" si="0"/>
        <v>580968</v>
      </c>
      <c r="AJ20" s="65">
        <f t="shared" si="6"/>
        <v>-3</v>
      </c>
      <c r="AK20" s="3"/>
      <c r="AL20" s="47">
        <f t="shared" si="7"/>
        <v>7854</v>
      </c>
      <c r="AM20" s="66">
        <f t="shared" si="7"/>
        <v>7855</v>
      </c>
      <c r="AN20" s="67">
        <f t="shared" si="8"/>
        <v>1</v>
      </c>
      <c r="AO20" s="68">
        <f t="shared" si="1"/>
        <v>1.2730744748567791E-4</v>
      </c>
      <c r="AP20" s="3"/>
    </row>
    <row r="21" spans="1:42" x14ac:dyDescent="0.2">
      <c r="A21" s="51">
        <v>231</v>
      </c>
      <c r="B21" s="52">
        <v>0.375</v>
      </c>
      <c r="C21" s="53">
        <v>2013</v>
      </c>
      <c r="D21" s="53">
        <v>7</v>
      </c>
      <c r="E21" s="53">
        <v>19</v>
      </c>
      <c r="F21" s="54">
        <v>588823</v>
      </c>
      <c r="G21" s="53">
        <v>0</v>
      </c>
      <c r="H21" s="54">
        <v>592333</v>
      </c>
      <c r="I21" s="53">
        <v>0</v>
      </c>
      <c r="J21" s="53">
        <v>2</v>
      </c>
      <c r="K21" s="53">
        <v>0</v>
      </c>
      <c r="L21" s="54">
        <v>310.6798</v>
      </c>
      <c r="M21" s="54">
        <v>29.4</v>
      </c>
      <c r="N21" s="55">
        <v>0</v>
      </c>
      <c r="O21" s="56">
        <v>7751</v>
      </c>
      <c r="P21" s="33">
        <f t="shared" si="2"/>
        <v>7751</v>
      </c>
      <c r="Q21" s="1">
        <v>19</v>
      </c>
      <c r="R21" s="57" t="e">
        <f t="shared" si="3"/>
        <v>#REF!</v>
      </c>
      <c r="S21" s="35" t="e">
        <f>#REF!*1000000</f>
        <v>#REF!</v>
      </c>
      <c r="T21" s="58" t="e">
        <f t="shared" si="9"/>
        <v>#REF!</v>
      </c>
      <c r="V21" s="69">
        <f t="shared" si="4"/>
        <v>7751</v>
      </c>
      <c r="W21" s="70">
        <f t="shared" si="10"/>
        <v>273724.00717</v>
      </c>
      <c r="Y21" s="60" t="e">
        <f t="shared" si="11"/>
        <v>#REF!</v>
      </c>
      <c r="Z21" s="35" t="e">
        <f t="shared" si="12"/>
        <v>#REF!</v>
      </c>
      <c r="AA21" s="58" t="e">
        <f t="shared" si="13"/>
        <v>#REF!</v>
      </c>
      <c r="AE21" s="2" t="str">
        <f t="shared" si="5"/>
        <v>588823</v>
      </c>
      <c r="AF21" s="61">
        <v>231</v>
      </c>
      <c r="AG21" s="62">
        <v>19</v>
      </c>
      <c r="AH21" s="63">
        <v>588825</v>
      </c>
      <c r="AI21" s="64">
        <f t="shared" si="0"/>
        <v>588823</v>
      </c>
      <c r="AJ21" s="65">
        <f t="shared" si="6"/>
        <v>-2</v>
      </c>
      <c r="AK21" s="3"/>
      <c r="AL21" s="47">
        <f t="shared" si="7"/>
        <v>7751</v>
      </c>
      <c r="AM21" s="66">
        <f t="shared" si="7"/>
        <v>7751</v>
      </c>
      <c r="AN21" s="67">
        <f t="shared" si="8"/>
        <v>0</v>
      </c>
      <c r="AO21" s="68">
        <f t="shared" si="1"/>
        <v>0</v>
      </c>
      <c r="AP21" s="3"/>
    </row>
    <row r="22" spans="1:42" x14ac:dyDescent="0.2">
      <c r="A22" s="51">
        <v>231</v>
      </c>
      <c r="B22" s="52">
        <v>0.375</v>
      </c>
      <c r="C22" s="53">
        <v>2013</v>
      </c>
      <c r="D22" s="53">
        <v>7</v>
      </c>
      <c r="E22" s="53">
        <v>20</v>
      </c>
      <c r="F22" s="54">
        <v>596574</v>
      </c>
      <c r="G22" s="53">
        <v>0</v>
      </c>
      <c r="H22" s="54">
        <v>592687</v>
      </c>
      <c r="I22" s="53">
        <v>0</v>
      </c>
      <c r="J22" s="53">
        <v>2</v>
      </c>
      <c r="K22" s="53">
        <v>0</v>
      </c>
      <c r="L22" s="54">
        <v>310.61489999999998</v>
      </c>
      <c r="M22" s="54">
        <v>30.5</v>
      </c>
      <c r="N22" s="55">
        <v>0</v>
      </c>
      <c r="O22" s="56">
        <v>3923</v>
      </c>
      <c r="P22" s="33">
        <f t="shared" si="2"/>
        <v>3923</v>
      </c>
      <c r="Q22" s="1">
        <v>20</v>
      </c>
      <c r="R22" s="57" t="e">
        <f t="shared" si="3"/>
        <v>#REF!</v>
      </c>
      <c r="S22" s="35" t="e">
        <f>#REF!*1000000</f>
        <v>#REF!</v>
      </c>
      <c r="T22" s="58" t="e">
        <f t="shared" si="9"/>
        <v>#REF!</v>
      </c>
      <c r="V22" s="69">
        <f t="shared" si="4"/>
        <v>3923</v>
      </c>
      <c r="W22" s="70">
        <f t="shared" si="10"/>
        <v>138539.45040999999</v>
      </c>
      <c r="Y22" s="60" t="e">
        <f t="shared" si="11"/>
        <v>#REF!</v>
      </c>
      <c r="Z22" s="35" t="e">
        <f t="shared" si="12"/>
        <v>#REF!</v>
      </c>
      <c r="AA22" s="58" t="e">
        <f t="shared" si="13"/>
        <v>#REF!</v>
      </c>
      <c r="AE22" s="2" t="str">
        <f t="shared" si="5"/>
        <v>596574</v>
      </c>
      <c r="AF22" s="61">
        <v>231</v>
      </c>
      <c r="AG22" s="62">
        <v>20</v>
      </c>
      <c r="AH22" s="63">
        <v>596576</v>
      </c>
      <c r="AI22" s="64">
        <f t="shared" si="0"/>
        <v>596574</v>
      </c>
      <c r="AJ22" s="65">
        <f t="shared" si="6"/>
        <v>-2</v>
      </c>
      <c r="AK22" s="3"/>
      <c r="AL22" s="47">
        <f t="shared" si="7"/>
        <v>3921</v>
      </c>
      <c r="AM22" s="66">
        <f t="shared" si="7"/>
        <v>3923</v>
      </c>
      <c r="AN22" s="67">
        <f t="shared" si="8"/>
        <v>2</v>
      </c>
      <c r="AO22" s="68">
        <f t="shared" si="1"/>
        <v>5.0981391791995925E-4</v>
      </c>
      <c r="AP22" s="3"/>
    </row>
    <row r="23" spans="1:42" x14ac:dyDescent="0.2">
      <c r="A23" s="51">
        <v>231</v>
      </c>
      <c r="B23" s="52">
        <v>0.375</v>
      </c>
      <c r="C23" s="53">
        <v>2013</v>
      </c>
      <c r="D23" s="53">
        <v>7</v>
      </c>
      <c r="E23" s="53">
        <v>21</v>
      </c>
      <c r="F23" s="54">
        <v>600497</v>
      </c>
      <c r="G23" s="53">
        <v>0</v>
      </c>
      <c r="H23" s="54">
        <v>592866</v>
      </c>
      <c r="I23" s="53">
        <v>0</v>
      </c>
      <c r="J23" s="53">
        <v>2</v>
      </c>
      <c r="K23" s="53">
        <v>0</v>
      </c>
      <c r="L23" s="54">
        <v>188.60069999999999</v>
      </c>
      <c r="M23" s="54">
        <v>29</v>
      </c>
      <c r="N23" s="55">
        <v>0</v>
      </c>
      <c r="O23" s="56">
        <v>2533</v>
      </c>
      <c r="P23" s="33">
        <f t="shared" si="2"/>
        <v>2533</v>
      </c>
      <c r="Q23" s="1">
        <v>21</v>
      </c>
      <c r="R23" s="57" t="e">
        <f t="shared" si="3"/>
        <v>#REF!</v>
      </c>
      <c r="S23" s="35" t="e">
        <f>#REF!*1000000</f>
        <v>#REF!</v>
      </c>
      <c r="T23" s="58" t="e">
        <f t="shared" si="9"/>
        <v>#REF!</v>
      </c>
      <c r="V23" s="69">
        <f t="shared" si="4"/>
        <v>2533</v>
      </c>
      <c r="W23" s="70">
        <f t="shared" si="10"/>
        <v>89452.059110000002</v>
      </c>
      <c r="Y23" s="60" t="e">
        <f t="shared" si="11"/>
        <v>#REF!</v>
      </c>
      <c r="Z23" s="35" t="e">
        <f t="shared" si="12"/>
        <v>#REF!</v>
      </c>
      <c r="AA23" s="58" t="e">
        <f t="shared" si="13"/>
        <v>#REF!</v>
      </c>
      <c r="AE23" s="2" t="str">
        <f t="shared" si="5"/>
        <v>600497</v>
      </c>
      <c r="AF23" s="61">
        <v>231</v>
      </c>
      <c r="AG23" s="62">
        <v>21</v>
      </c>
      <c r="AH23" s="63">
        <v>600497</v>
      </c>
      <c r="AI23" s="64">
        <f t="shared" si="0"/>
        <v>600497</v>
      </c>
      <c r="AJ23" s="65">
        <f t="shared" si="6"/>
        <v>0</v>
      </c>
      <c r="AK23" s="3"/>
      <c r="AL23" s="47">
        <f t="shared" si="7"/>
        <v>2535</v>
      </c>
      <c r="AM23" s="66">
        <f t="shared" si="7"/>
        <v>2533</v>
      </c>
      <c r="AN23" s="67">
        <f t="shared" si="8"/>
        <v>-2</v>
      </c>
      <c r="AO23" s="68">
        <f t="shared" si="1"/>
        <v>-7.8957757599684166E-4</v>
      </c>
      <c r="AP23" s="3"/>
    </row>
    <row r="24" spans="1:42" x14ac:dyDescent="0.2">
      <c r="A24" s="51">
        <v>231</v>
      </c>
      <c r="B24" s="52">
        <v>0.375</v>
      </c>
      <c r="C24" s="53">
        <v>2013</v>
      </c>
      <c r="D24" s="53">
        <v>7</v>
      </c>
      <c r="E24" s="53">
        <v>22</v>
      </c>
      <c r="F24" s="54">
        <v>603030</v>
      </c>
      <c r="G24" s="53">
        <v>0</v>
      </c>
      <c r="H24" s="54">
        <v>592980</v>
      </c>
      <c r="I24" s="53">
        <v>0</v>
      </c>
      <c r="J24" s="53">
        <v>2</v>
      </c>
      <c r="K24" s="53">
        <v>0</v>
      </c>
      <c r="L24" s="54">
        <v>245.89179999999999</v>
      </c>
      <c r="M24" s="54">
        <v>31.5</v>
      </c>
      <c r="N24" s="55">
        <v>0</v>
      </c>
      <c r="O24" s="56">
        <v>6513</v>
      </c>
      <c r="P24" s="33">
        <f t="shared" si="2"/>
        <v>6513</v>
      </c>
      <c r="Q24" s="1">
        <v>22</v>
      </c>
      <c r="R24" s="57" t="e">
        <f t="shared" si="3"/>
        <v>#REF!</v>
      </c>
      <c r="S24" s="35" t="e">
        <f>#REF!*1000000</f>
        <v>#REF!</v>
      </c>
      <c r="T24" s="58" t="e">
        <f t="shared" si="9"/>
        <v>#REF!</v>
      </c>
      <c r="V24" s="69">
        <f t="shared" si="4"/>
        <v>6513</v>
      </c>
      <c r="W24" s="70">
        <f t="shared" si="10"/>
        <v>230004.44571</v>
      </c>
      <c r="Y24" s="60" t="e">
        <f t="shared" si="11"/>
        <v>#REF!</v>
      </c>
      <c r="Z24" s="35" t="e">
        <f t="shared" si="12"/>
        <v>#REF!</v>
      </c>
      <c r="AA24" s="58" t="e">
        <f t="shared" si="13"/>
        <v>#REF!</v>
      </c>
      <c r="AE24" s="2" t="str">
        <f t="shared" si="5"/>
        <v>603030</v>
      </c>
      <c r="AF24" s="61">
        <v>231</v>
      </c>
      <c r="AG24" s="62">
        <v>22</v>
      </c>
      <c r="AH24" s="63">
        <v>603032</v>
      </c>
      <c r="AI24" s="64">
        <f t="shared" si="0"/>
        <v>603030</v>
      </c>
      <c r="AJ24" s="65">
        <f t="shared" si="6"/>
        <v>-2</v>
      </c>
      <c r="AK24" s="3"/>
      <c r="AL24" s="47">
        <f t="shared" si="7"/>
        <v>6515</v>
      </c>
      <c r="AM24" s="66">
        <f t="shared" si="7"/>
        <v>6513</v>
      </c>
      <c r="AN24" s="67">
        <f t="shared" si="8"/>
        <v>-2</v>
      </c>
      <c r="AO24" s="68">
        <f t="shared" si="1"/>
        <v>-3.0707815138952864E-4</v>
      </c>
      <c r="AP24" s="3"/>
    </row>
    <row r="25" spans="1:42" x14ac:dyDescent="0.2">
      <c r="A25" s="51">
        <v>231</v>
      </c>
      <c r="B25" s="52">
        <v>0.375</v>
      </c>
      <c r="C25" s="53">
        <v>2013</v>
      </c>
      <c r="D25" s="53">
        <v>7</v>
      </c>
      <c r="E25" s="53">
        <v>23</v>
      </c>
      <c r="F25" s="54">
        <v>609543</v>
      </c>
      <c r="G25" s="53">
        <v>0</v>
      </c>
      <c r="H25" s="54">
        <v>593280</v>
      </c>
      <c r="I25" s="53">
        <v>0</v>
      </c>
      <c r="J25" s="53">
        <v>2</v>
      </c>
      <c r="K25" s="53">
        <v>0</v>
      </c>
      <c r="L25" s="54">
        <v>309.541</v>
      </c>
      <c r="M25" s="54">
        <v>31.8</v>
      </c>
      <c r="N25" s="55">
        <v>0</v>
      </c>
      <c r="O25" s="56">
        <v>7333</v>
      </c>
      <c r="P25" s="33">
        <f t="shared" si="2"/>
        <v>7333</v>
      </c>
      <c r="Q25" s="1">
        <v>23</v>
      </c>
      <c r="R25" s="57" t="e">
        <f t="shared" si="3"/>
        <v>#REF!</v>
      </c>
      <c r="S25" s="35" t="e">
        <f>#REF!*1000000</f>
        <v>#REF!</v>
      </c>
      <c r="T25" s="58" t="e">
        <f t="shared" si="9"/>
        <v>#REF!</v>
      </c>
      <c r="V25" s="69">
        <f t="shared" si="4"/>
        <v>7333</v>
      </c>
      <c r="W25" s="70">
        <f t="shared" si="10"/>
        <v>258962.47511</v>
      </c>
      <c r="Y25" s="60" t="e">
        <f t="shared" si="11"/>
        <v>#REF!</v>
      </c>
      <c r="Z25" s="35" t="e">
        <f t="shared" si="12"/>
        <v>#REF!</v>
      </c>
      <c r="AA25" s="58" t="e">
        <f t="shared" si="13"/>
        <v>#REF!</v>
      </c>
      <c r="AE25" s="2" t="str">
        <f t="shared" si="5"/>
        <v>609543</v>
      </c>
      <c r="AF25" s="61">
        <v>231</v>
      </c>
      <c r="AG25" s="62">
        <v>23</v>
      </c>
      <c r="AH25" s="63">
        <v>609547</v>
      </c>
      <c r="AI25" s="64">
        <f t="shared" si="0"/>
        <v>609543</v>
      </c>
      <c r="AJ25" s="65">
        <f t="shared" si="6"/>
        <v>-4</v>
      </c>
      <c r="AK25" s="3"/>
      <c r="AL25" s="47">
        <f t="shared" si="7"/>
        <v>7336</v>
      </c>
      <c r="AM25" s="66">
        <f t="shared" si="7"/>
        <v>7333</v>
      </c>
      <c r="AN25" s="67">
        <f t="shared" si="8"/>
        <v>-3</v>
      </c>
      <c r="AO25" s="68">
        <f t="shared" si="1"/>
        <v>-4.09109504977499E-4</v>
      </c>
      <c r="AP25" s="3"/>
    </row>
    <row r="26" spans="1:42" x14ac:dyDescent="0.2">
      <c r="A26" s="51">
        <v>231</v>
      </c>
      <c r="B26" s="52">
        <v>0.375</v>
      </c>
      <c r="C26" s="53">
        <v>2013</v>
      </c>
      <c r="D26" s="53">
        <v>7</v>
      </c>
      <c r="E26" s="53">
        <v>24</v>
      </c>
      <c r="F26" s="54">
        <v>616876</v>
      </c>
      <c r="G26" s="53">
        <v>0</v>
      </c>
      <c r="H26" s="54">
        <v>593617</v>
      </c>
      <c r="I26" s="53">
        <v>0</v>
      </c>
      <c r="J26" s="53">
        <v>2</v>
      </c>
      <c r="K26" s="53">
        <v>0</v>
      </c>
      <c r="L26" s="54">
        <v>309.50659999999999</v>
      </c>
      <c r="M26" s="54">
        <v>31</v>
      </c>
      <c r="N26" s="55">
        <v>0</v>
      </c>
      <c r="O26" s="56">
        <v>6806</v>
      </c>
      <c r="P26" s="33">
        <f t="shared" si="2"/>
        <v>6806</v>
      </c>
      <c r="Q26" s="1">
        <v>24</v>
      </c>
      <c r="R26" s="57" t="e">
        <f t="shared" si="3"/>
        <v>#REF!</v>
      </c>
      <c r="S26" s="35" t="e">
        <f>#REF!*1000000</f>
        <v>#REF!</v>
      </c>
      <c r="T26" s="58" t="e">
        <f t="shared" si="9"/>
        <v>#REF!</v>
      </c>
      <c r="V26" s="69">
        <f t="shared" si="4"/>
        <v>6806</v>
      </c>
      <c r="W26" s="70">
        <f t="shared" si="10"/>
        <v>240351.64402000001</v>
      </c>
      <c r="Y26" s="60" t="e">
        <f t="shared" si="11"/>
        <v>#REF!</v>
      </c>
      <c r="Z26" s="35" t="e">
        <f t="shared" si="12"/>
        <v>#REF!</v>
      </c>
      <c r="AA26" s="58" t="e">
        <f t="shared" si="13"/>
        <v>#REF!</v>
      </c>
      <c r="AE26" s="2" t="str">
        <f t="shared" si="5"/>
        <v>616876</v>
      </c>
      <c r="AF26" s="61">
        <v>231</v>
      </c>
      <c r="AG26" s="62">
        <v>24</v>
      </c>
      <c r="AH26" s="63">
        <v>616883</v>
      </c>
      <c r="AI26" s="64">
        <f t="shared" si="0"/>
        <v>616876</v>
      </c>
      <c r="AJ26" s="65">
        <f t="shared" si="6"/>
        <v>-7</v>
      </c>
      <c r="AK26" s="3"/>
      <c r="AL26" s="47">
        <f t="shared" si="7"/>
        <v>6808</v>
      </c>
      <c r="AM26" s="66">
        <f t="shared" si="7"/>
        <v>6806</v>
      </c>
      <c r="AN26" s="67">
        <f t="shared" si="8"/>
        <v>-2</v>
      </c>
      <c r="AO26" s="68">
        <f t="shared" si="1"/>
        <v>-2.9385836027034972E-4</v>
      </c>
      <c r="AP26" s="3"/>
    </row>
    <row r="27" spans="1:42" x14ac:dyDescent="0.2">
      <c r="A27" s="51">
        <v>231</v>
      </c>
      <c r="B27" s="52">
        <v>0.375</v>
      </c>
      <c r="C27" s="53">
        <v>2013</v>
      </c>
      <c r="D27" s="53">
        <v>7</v>
      </c>
      <c r="E27" s="53">
        <v>25</v>
      </c>
      <c r="F27" s="54">
        <v>623682</v>
      </c>
      <c r="G27" s="53">
        <v>0</v>
      </c>
      <c r="H27" s="54">
        <v>593929</v>
      </c>
      <c r="I27" s="53">
        <v>0</v>
      </c>
      <c r="J27" s="53">
        <v>2</v>
      </c>
      <c r="K27" s="53">
        <v>0</v>
      </c>
      <c r="L27" s="54">
        <v>309.68130000000002</v>
      </c>
      <c r="M27" s="54">
        <v>31.6</v>
      </c>
      <c r="N27" s="55">
        <v>0</v>
      </c>
      <c r="O27" s="56">
        <v>7519</v>
      </c>
      <c r="P27" s="33">
        <f t="shared" si="2"/>
        <v>7519</v>
      </c>
      <c r="Q27" s="1">
        <v>25</v>
      </c>
      <c r="R27" s="57" t="e">
        <f t="shared" si="3"/>
        <v>#REF!</v>
      </c>
      <c r="S27" s="35" t="e">
        <f>#REF!*1000000</f>
        <v>#REF!</v>
      </c>
      <c r="T27" s="58" t="e">
        <f t="shared" si="9"/>
        <v>#REF!</v>
      </c>
      <c r="V27" s="69">
        <f t="shared" si="4"/>
        <v>7519</v>
      </c>
      <c r="W27" s="70">
        <f t="shared" si="10"/>
        <v>265531.00373</v>
      </c>
      <c r="Y27" s="60" t="e">
        <f t="shared" si="11"/>
        <v>#REF!</v>
      </c>
      <c r="Z27" s="35" t="e">
        <f t="shared" si="12"/>
        <v>#REF!</v>
      </c>
      <c r="AA27" s="58" t="e">
        <f t="shared" si="13"/>
        <v>#REF!</v>
      </c>
      <c r="AE27" s="2" t="str">
        <f t="shared" si="5"/>
        <v>623682</v>
      </c>
      <c r="AF27" s="61">
        <v>231</v>
      </c>
      <c r="AG27" s="62">
        <v>25</v>
      </c>
      <c r="AH27" s="63">
        <v>623691</v>
      </c>
      <c r="AI27" s="64">
        <f t="shared" si="0"/>
        <v>623682</v>
      </c>
      <c r="AJ27" s="65">
        <f t="shared" si="6"/>
        <v>-9</v>
      </c>
      <c r="AK27" s="3"/>
      <c r="AL27" s="47">
        <f t="shared" si="7"/>
        <v>7517</v>
      </c>
      <c r="AM27" s="66">
        <f t="shared" si="7"/>
        <v>7519</v>
      </c>
      <c r="AN27" s="67">
        <f t="shared" si="8"/>
        <v>2</v>
      </c>
      <c r="AO27" s="68">
        <f t="shared" si="1"/>
        <v>2.6599281819390878E-4</v>
      </c>
      <c r="AP27" s="3"/>
    </row>
    <row r="28" spans="1:42" x14ac:dyDescent="0.2">
      <c r="A28" s="51">
        <v>231</v>
      </c>
      <c r="B28" s="52">
        <v>0.375</v>
      </c>
      <c r="C28" s="53">
        <v>2013</v>
      </c>
      <c r="D28" s="53">
        <v>7</v>
      </c>
      <c r="E28" s="53">
        <v>26</v>
      </c>
      <c r="F28" s="54">
        <v>631201</v>
      </c>
      <c r="G28" s="53">
        <v>0</v>
      </c>
      <c r="H28" s="54">
        <v>594275</v>
      </c>
      <c r="I28" s="53">
        <v>0</v>
      </c>
      <c r="J28" s="53">
        <v>2</v>
      </c>
      <c r="K28" s="53">
        <v>0</v>
      </c>
      <c r="L28" s="54">
        <v>309.60410000000002</v>
      </c>
      <c r="M28" s="54">
        <v>31.9</v>
      </c>
      <c r="N28" s="55">
        <v>0</v>
      </c>
      <c r="O28" s="56">
        <v>8228</v>
      </c>
      <c r="P28" s="33">
        <f t="shared" si="2"/>
        <v>8228</v>
      </c>
      <c r="Q28" s="1">
        <v>26</v>
      </c>
      <c r="R28" s="57" t="e">
        <f t="shared" si="3"/>
        <v>#REF!</v>
      </c>
      <c r="S28" s="35" t="e">
        <f>#REF!*1000000</f>
        <v>#REF!</v>
      </c>
      <c r="T28" s="58" t="e">
        <f t="shared" si="9"/>
        <v>#REF!</v>
      </c>
      <c r="V28" s="69">
        <f t="shared" si="4"/>
        <v>8228</v>
      </c>
      <c r="W28" s="70">
        <f t="shared" si="10"/>
        <v>290569.10476000002</v>
      </c>
      <c r="Y28" s="60" t="e">
        <f t="shared" si="11"/>
        <v>#REF!</v>
      </c>
      <c r="Z28" s="35" t="e">
        <f t="shared" si="12"/>
        <v>#REF!</v>
      </c>
      <c r="AA28" s="58" t="e">
        <f t="shared" si="13"/>
        <v>#REF!</v>
      </c>
      <c r="AE28" s="2" t="str">
        <f t="shared" si="5"/>
        <v>631201</v>
      </c>
      <c r="AF28" s="61">
        <v>231</v>
      </c>
      <c r="AG28" s="62">
        <v>26</v>
      </c>
      <c r="AH28" s="63">
        <v>631208</v>
      </c>
      <c r="AI28" s="64">
        <f t="shared" si="0"/>
        <v>631201</v>
      </c>
      <c r="AJ28" s="65">
        <f t="shared" si="6"/>
        <v>-7</v>
      </c>
      <c r="AK28" s="3"/>
      <c r="AL28" s="47">
        <f t="shared" si="7"/>
        <v>8232</v>
      </c>
      <c r="AM28" s="66">
        <f t="shared" si="7"/>
        <v>8228</v>
      </c>
      <c r="AN28" s="67">
        <f t="shared" si="8"/>
        <v>-4</v>
      </c>
      <c r="AO28" s="68">
        <f t="shared" si="1"/>
        <v>-4.8614487117160912E-4</v>
      </c>
      <c r="AP28" s="3"/>
    </row>
    <row r="29" spans="1:42" x14ac:dyDescent="0.2">
      <c r="A29" s="51">
        <v>231</v>
      </c>
      <c r="B29" s="52">
        <v>0.375</v>
      </c>
      <c r="C29" s="53">
        <v>2013</v>
      </c>
      <c r="D29" s="53">
        <v>7</v>
      </c>
      <c r="E29" s="53">
        <v>27</v>
      </c>
      <c r="F29" s="54">
        <v>639429</v>
      </c>
      <c r="G29" s="53">
        <v>0</v>
      </c>
      <c r="H29" s="54">
        <v>594652</v>
      </c>
      <c r="I29" s="53">
        <v>0</v>
      </c>
      <c r="J29" s="53">
        <v>2</v>
      </c>
      <c r="K29" s="53">
        <v>0</v>
      </c>
      <c r="L29" s="54">
        <v>310.2405</v>
      </c>
      <c r="M29" s="54">
        <v>31.3</v>
      </c>
      <c r="N29" s="55">
        <v>0</v>
      </c>
      <c r="O29" s="56">
        <v>7702</v>
      </c>
      <c r="P29" s="33">
        <f t="shared" si="2"/>
        <v>7702</v>
      </c>
      <c r="Q29" s="1">
        <v>27</v>
      </c>
      <c r="R29" s="57" t="e">
        <f t="shared" si="3"/>
        <v>#REF!</v>
      </c>
      <c r="S29" s="35" t="e">
        <f>#REF!*1000000</f>
        <v>#REF!</v>
      </c>
      <c r="T29" s="58" t="e">
        <f t="shared" si="9"/>
        <v>#REF!</v>
      </c>
      <c r="V29" s="69">
        <f t="shared" si="4"/>
        <v>7702</v>
      </c>
      <c r="W29" s="70">
        <f t="shared" si="10"/>
        <v>271993.58834000002</v>
      </c>
      <c r="Y29" s="60" t="e">
        <f t="shared" si="11"/>
        <v>#REF!</v>
      </c>
      <c r="Z29" s="35" t="e">
        <f t="shared" si="12"/>
        <v>#REF!</v>
      </c>
      <c r="AA29" s="58" t="e">
        <f t="shared" si="13"/>
        <v>#REF!</v>
      </c>
      <c r="AE29" s="2" t="str">
        <f t="shared" si="5"/>
        <v>639429</v>
      </c>
      <c r="AF29" s="61">
        <v>231</v>
      </c>
      <c r="AG29" s="62">
        <v>27</v>
      </c>
      <c r="AH29" s="63">
        <v>639440</v>
      </c>
      <c r="AI29" s="64">
        <f t="shared" si="0"/>
        <v>639429</v>
      </c>
      <c r="AJ29" s="65">
        <f t="shared" si="6"/>
        <v>-11</v>
      </c>
      <c r="AK29" s="3"/>
      <c r="AL29" s="47">
        <f t="shared" si="7"/>
        <v>7696</v>
      </c>
      <c r="AM29" s="66">
        <f t="shared" si="7"/>
        <v>7702</v>
      </c>
      <c r="AN29" s="67">
        <f t="shared" si="8"/>
        <v>6</v>
      </c>
      <c r="AO29" s="68">
        <f t="shared" si="1"/>
        <v>7.7901843676967026E-4</v>
      </c>
      <c r="AP29" s="3"/>
    </row>
    <row r="30" spans="1:42" x14ac:dyDescent="0.2">
      <c r="A30" s="51">
        <v>231</v>
      </c>
      <c r="B30" s="52">
        <v>0.375</v>
      </c>
      <c r="C30" s="53">
        <v>2013</v>
      </c>
      <c r="D30" s="53">
        <v>7</v>
      </c>
      <c r="E30" s="53">
        <v>28</v>
      </c>
      <c r="F30" s="54">
        <v>647131</v>
      </c>
      <c r="G30" s="53">
        <v>0</v>
      </c>
      <c r="H30" s="54">
        <v>595005</v>
      </c>
      <c r="I30" s="53">
        <v>0</v>
      </c>
      <c r="J30" s="53">
        <v>2</v>
      </c>
      <c r="K30" s="53">
        <v>0</v>
      </c>
      <c r="L30" s="54">
        <v>310.9796</v>
      </c>
      <c r="M30" s="54">
        <v>31.7</v>
      </c>
      <c r="N30" s="55">
        <v>0</v>
      </c>
      <c r="O30" s="56">
        <v>5457</v>
      </c>
      <c r="P30" s="33">
        <f t="shared" si="2"/>
        <v>5457</v>
      </c>
      <c r="Q30" s="1">
        <v>28</v>
      </c>
      <c r="R30" s="57" t="e">
        <f t="shared" si="3"/>
        <v>#REF!</v>
      </c>
      <c r="S30" s="35" t="e">
        <f>#REF!*1000000</f>
        <v>#REF!</v>
      </c>
      <c r="T30" s="58" t="e">
        <f t="shared" si="9"/>
        <v>#REF!</v>
      </c>
      <c r="V30" s="69">
        <f t="shared" si="4"/>
        <v>5457</v>
      </c>
      <c r="W30" s="70">
        <f t="shared" si="10"/>
        <v>192712.15419</v>
      </c>
      <c r="Y30" s="60" t="e">
        <f t="shared" si="11"/>
        <v>#REF!</v>
      </c>
      <c r="Z30" s="35" t="e">
        <f t="shared" si="12"/>
        <v>#REF!</v>
      </c>
      <c r="AA30" s="58" t="e">
        <f t="shared" si="13"/>
        <v>#REF!</v>
      </c>
      <c r="AE30" s="2" t="str">
        <f t="shared" si="5"/>
        <v>647131</v>
      </c>
      <c r="AF30" s="61">
        <v>231</v>
      </c>
      <c r="AG30" s="62">
        <v>28</v>
      </c>
      <c r="AH30" s="63">
        <v>647136</v>
      </c>
      <c r="AI30" s="64">
        <f t="shared" si="0"/>
        <v>647131</v>
      </c>
      <c r="AJ30" s="65">
        <f t="shared" si="6"/>
        <v>-5</v>
      </c>
      <c r="AK30" s="3"/>
      <c r="AL30" s="47">
        <f t="shared" si="7"/>
        <v>5459</v>
      </c>
      <c r="AM30" s="66">
        <f t="shared" si="7"/>
        <v>5457</v>
      </c>
      <c r="AN30" s="67">
        <f t="shared" si="8"/>
        <v>-2</v>
      </c>
      <c r="AO30" s="68">
        <f t="shared" si="1"/>
        <v>-3.6650174088326921E-4</v>
      </c>
      <c r="AP30" s="3"/>
    </row>
    <row r="31" spans="1:42" x14ac:dyDescent="0.2">
      <c r="A31" s="51">
        <v>231</v>
      </c>
      <c r="B31" s="52">
        <v>0.375</v>
      </c>
      <c r="C31" s="53">
        <v>2013</v>
      </c>
      <c r="D31" s="53">
        <v>7</v>
      </c>
      <c r="E31" s="53">
        <v>29</v>
      </c>
      <c r="F31" s="54">
        <v>652588</v>
      </c>
      <c r="G31" s="53">
        <v>0</v>
      </c>
      <c r="H31" s="54">
        <v>595254</v>
      </c>
      <c r="I31" s="53">
        <v>0</v>
      </c>
      <c r="J31" s="53">
        <v>2</v>
      </c>
      <c r="K31" s="53">
        <v>0</v>
      </c>
      <c r="L31" s="54">
        <v>311.60449999999997</v>
      </c>
      <c r="M31" s="54">
        <v>31.9</v>
      </c>
      <c r="N31" s="55">
        <v>0</v>
      </c>
      <c r="O31" s="56">
        <v>8049</v>
      </c>
      <c r="P31" s="33">
        <f t="shared" si="2"/>
        <v>8049</v>
      </c>
      <c r="Q31" s="1">
        <v>29</v>
      </c>
      <c r="R31" s="57" t="e">
        <f t="shared" si="3"/>
        <v>#REF!</v>
      </c>
      <c r="S31" s="35" t="e">
        <f>#REF!*1000000</f>
        <v>#REF!</v>
      </c>
      <c r="T31" s="58" t="e">
        <f t="shared" si="9"/>
        <v>#REF!</v>
      </c>
      <c r="V31" s="69">
        <f t="shared" si="4"/>
        <v>8049</v>
      </c>
      <c r="W31" s="70">
        <f t="shared" si="10"/>
        <v>284247.77883000002</v>
      </c>
      <c r="Y31" s="60" t="e">
        <f t="shared" si="11"/>
        <v>#REF!</v>
      </c>
      <c r="Z31" s="35" t="e">
        <f t="shared" si="12"/>
        <v>#REF!</v>
      </c>
      <c r="AA31" s="58" t="e">
        <f t="shared" si="13"/>
        <v>#REF!</v>
      </c>
      <c r="AE31" s="2" t="str">
        <f t="shared" si="5"/>
        <v>652588</v>
      </c>
      <c r="AF31" s="61">
        <v>231</v>
      </c>
      <c r="AG31" s="62">
        <v>29</v>
      </c>
      <c r="AH31" s="63">
        <v>652595</v>
      </c>
      <c r="AI31" s="64">
        <f t="shared" si="0"/>
        <v>652588</v>
      </c>
      <c r="AJ31" s="65">
        <f t="shared" si="6"/>
        <v>-7</v>
      </c>
      <c r="AK31" s="3"/>
      <c r="AL31" s="47">
        <f t="shared" si="7"/>
        <v>8042</v>
      </c>
      <c r="AM31" s="66">
        <f t="shared" si="7"/>
        <v>8049</v>
      </c>
      <c r="AN31" s="67">
        <f t="shared" si="8"/>
        <v>7</v>
      </c>
      <c r="AO31" s="68">
        <f t="shared" si="1"/>
        <v>8.696732513355696E-4</v>
      </c>
      <c r="AP31" s="3"/>
    </row>
    <row r="32" spans="1:42" x14ac:dyDescent="0.2">
      <c r="A32" s="51">
        <v>231</v>
      </c>
      <c r="B32" s="52">
        <v>0.375</v>
      </c>
      <c r="C32" s="53">
        <v>2013</v>
      </c>
      <c r="D32" s="53">
        <v>7</v>
      </c>
      <c r="E32" s="53">
        <v>30</v>
      </c>
      <c r="F32" s="54">
        <v>660637</v>
      </c>
      <c r="G32" s="53">
        <v>0</v>
      </c>
      <c r="H32" s="54">
        <v>595621</v>
      </c>
      <c r="I32" s="53">
        <v>0</v>
      </c>
      <c r="J32" s="53">
        <v>2</v>
      </c>
      <c r="K32" s="53">
        <v>0</v>
      </c>
      <c r="L32" s="54">
        <v>312.51830000000001</v>
      </c>
      <c r="M32" s="54">
        <v>31</v>
      </c>
      <c r="N32" s="55">
        <v>0</v>
      </c>
      <c r="O32" s="56">
        <v>7879</v>
      </c>
      <c r="P32" s="33">
        <f t="shared" si="2"/>
        <v>7879</v>
      </c>
      <c r="Q32" s="1">
        <v>30</v>
      </c>
      <c r="R32" s="57" t="e">
        <f t="shared" si="3"/>
        <v>#REF!</v>
      </c>
      <c r="S32" s="35" t="e">
        <f>#REF!*1000000</f>
        <v>#REF!</v>
      </c>
      <c r="T32" s="58" t="e">
        <f t="shared" si="9"/>
        <v>#REF!</v>
      </c>
      <c r="V32" s="69">
        <f t="shared" si="4"/>
        <v>7879</v>
      </c>
      <c r="W32" s="70">
        <f t="shared" si="10"/>
        <v>278244.28493000002</v>
      </c>
      <c r="Y32" s="60" t="e">
        <f t="shared" si="11"/>
        <v>#REF!</v>
      </c>
      <c r="Z32" s="35" t="e">
        <f t="shared" si="12"/>
        <v>#REF!</v>
      </c>
      <c r="AA32" s="58" t="e">
        <f t="shared" si="13"/>
        <v>#REF!</v>
      </c>
      <c r="AE32" s="2" t="str">
        <f t="shared" si="5"/>
        <v>660637</v>
      </c>
      <c r="AF32" s="61">
        <v>231</v>
      </c>
      <c r="AG32" s="62">
        <v>30</v>
      </c>
      <c r="AH32" s="63">
        <v>660637</v>
      </c>
      <c r="AI32" s="64">
        <f t="shared" si="0"/>
        <v>660637</v>
      </c>
      <c r="AJ32" s="65">
        <f t="shared" si="6"/>
        <v>0</v>
      </c>
      <c r="AK32" s="3"/>
      <c r="AL32" s="47">
        <f t="shared" si="7"/>
        <v>-660637</v>
      </c>
      <c r="AM32" s="66">
        <f t="shared" si="7"/>
        <v>7879</v>
      </c>
      <c r="AN32" s="67">
        <f t="shared" si="8"/>
        <v>668516</v>
      </c>
      <c r="AO32" s="68">
        <f t="shared" si="1"/>
        <v>84.847823327833481</v>
      </c>
      <c r="AP32" s="3"/>
    </row>
    <row r="33" spans="1:42" ht="13.5" thickBot="1" x14ac:dyDescent="0.25">
      <c r="A33" s="51">
        <v>231</v>
      </c>
      <c r="B33" s="52">
        <v>0.375</v>
      </c>
      <c r="C33" s="53">
        <v>2013</v>
      </c>
      <c r="D33" s="53">
        <v>7</v>
      </c>
      <c r="E33" s="53">
        <v>31</v>
      </c>
      <c r="F33" s="54">
        <v>668516</v>
      </c>
      <c r="G33" s="53">
        <v>0</v>
      </c>
      <c r="H33" s="54">
        <v>595980</v>
      </c>
      <c r="I33" s="53">
        <v>0</v>
      </c>
      <c r="J33" s="53">
        <v>2</v>
      </c>
      <c r="K33" s="53">
        <v>0</v>
      </c>
      <c r="L33" s="54">
        <v>312.43369999999999</v>
      </c>
      <c r="M33" s="54">
        <v>31.8</v>
      </c>
      <c r="N33" s="55">
        <v>0</v>
      </c>
      <c r="O33" s="56">
        <v>7783</v>
      </c>
      <c r="P33" s="33">
        <f t="shared" si="2"/>
        <v>7783</v>
      </c>
      <c r="Q33" s="1">
        <v>31</v>
      </c>
      <c r="R33" s="71" t="e">
        <f t="shared" si="3"/>
        <v>#REF!</v>
      </c>
      <c r="S33" s="72" t="e">
        <f>#REF!*1000000</f>
        <v>#REF!</v>
      </c>
      <c r="T33" s="73" t="e">
        <f t="shared" si="9"/>
        <v>#REF!</v>
      </c>
      <c r="V33" s="74">
        <f t="shared" si="4"/>
        <v>7783</v>
      </c>
      <c r="W33" s="75">
        <f t="shared" si="10"/>
        <v>274854.07660999999</v>
      </c>
      <c r="Y33" s="60" t="e">
        <f t="shared" si="11"/>
        <v>#REF!</v>
      </c>
      <c r="Z33" s="35" t="e">
        <f t="shared" si="12"/>
        <v>#REF!</v>
      </c>
      <c r="AA33" s="58" t="e">
        <f t="shared" si="13"/>
        <v>#REF!</v>
      </c>
      <c r="AE33" s="2" t="str">
        <f t="shared" si="5"/>
        <v>668516</v>
      </c>
      <c r="AF33" s="61"/>
      <c r="AG33" s="62"/>
      <c r="AH33" s="63"/>
      <c r="AI33" s="64">
        <f t="shared" si="0"/>
        <v>668516</v>
      </c>
      <c r="AJ33" s="65">
        <f t="shared" si="6"/>
        <v>668516</v>
      </c>
      <c r="AK33" s="3"/>
      <c r="AL33" s="47">
        <f t="shared" si="7"/>
        <v>0</v>
      </c>
      <c r="AM33" s="76">
        <f t="shared" si="7"/>
        <v>7783</v>
      </c>
      <c r="AN33" s="67">
        <f t="shared" si="8"/>
        <v>7783</v>
      </c>
      <c r="AO33" s="68">
        <f t="shared" si="1"/>
        <v>1</v>
      </c>
      <c r="AP33" s="3"/>
    </row>
    <row r="34" spans="1:42" ht="13.5" thickBot="1" x14ac:dyDescent="0.25">
      <c r="A34" s="77">
        <v>231</v>
      </c>
      <c r="B34" s="78">
        <v>0.375</v>
      </c>
      <c r="C34" s="79">
        <v>2013</v>
      </c>
      <c r="D34" s="79">
        <v>8</v>
      </c>
      <c r="E34" s="79">
        <v>1</v>
      </c>
      <c r="F34" s="80">
        <v>676299</v>
      </c>
      <c r="G34" s="79">
        <v>0</v>
      </c>
      <c r="H34" s="80">
        <v>596335</v>
      </c>
      <c r="I34" s="79">
        <v>0</v>
      </c>
      <c r="J34" s="79">
        <v>2</v>
      </c>
      <c r="K34" s="79">
        <v>0</v>
      </c>
      <c r="L34" s="80">
        <v>312.2912</v>
      </c>
      <c r="M34" s="80">
        <v>31.9</v>
      </c>
      <c r="N34" s="81">
        <v>0</v>
      </c>
      <c r="O34" s="82">
        <v>0</v>
      </c>
      <c r="R34" s="83"/>
      <c r="S34" s="84"/>
      <c r="T34" s="85"/>
      <c r="V34" s="86"/>
      <c r="W34" s="87"/>
      <c r="Y34" s="88"/>
      <c r="Z34" s="89"/>
      <c r="AA34" s="90"/>
      <c r="AE34" s="2" t="str">
        <f t="shared" si="5"/>
        <v>676299</v>
      </c>
      <c r="AF34" s="91"/>
      <c r="AG34" s="92"/>
      <c r="AH34" s="93"/>
      <c r="AI34" s="94">
        <f t="shared" si="0"/>
        <v>676299</v>
      </c>
      <c r="AJ34" s="95">
        <f t="shared" si="6"/>
        <v>676299</v>
      </c>
      <c r="AK34" s="3"/>
      <c r="AL34" s="96"/>
      <c r="AM34" s="97"/>
      <c r="AN34" s="98"/>
      <c r="AO34" s="98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99" t="s">
        <v>34</v>
      </c>
      <c r="E36" s="100">
        <f>COUNT(E3:E34)</f>
        <v>32</v>
      </c>
      <c r="K36" s="99" t="s">
        <v>35</v>
      </c>
      <c r="L36" s="101">
        <f>MAX(L3:L34)</f>
        <v>314.05189999999999</v>
      </c>
      <c r="M36" s="101">
        <f>MAX(M3:M34)</f>
        <v>31.9</v>
      </c>
      <c r="N36" s="99" t="s">
        <v>36</v>
      </c>
      <c r="O36" s="101">
        <f>SUM(O3:O33)</f>
        <v>221072</v>
      </c>
      <c r="Q36" s="99" t="s">
        <v>37</v>
      </c>
      <c r="R36" s="102" t="e">
        <f>AVERAGE(R3:R33)</f>
        <v>#REF!</v>
      </c>
      <c r="S36" s="102" t="e">
        <f>AVERAGE(S3:S33)</f>
        <v>#REF!</v>
      </c>
      <c r="T36" s="103" t="e">
        <f>AVERAGE(T3:T33)</f>
        <v>#REF!</v>
      </c>
      <c r="V36" s="104">
        <f>SUM(V3:V33)</f>
        <v>221072</v>
      </c>
      <c r="W36" s="105">
        <f>SUM(W3:W33)</f>
        <v>7807084.7262400007</v>
      </c>
      <c r="Y36" s="106" t="e">
        <f>SUM(Y3:Y33)</f>
        <v>#REF!</v>
      </c>
      <c r="Z36" s="107" t="e">
        <f>SUM(Z3:Z33)</f>
        <v>#REF!</v>
      </c>
      <c r="AA36" s="108" t="e">
        <f>SUM(AA3:AA33)</f>
        <v>#REF!</v>
      </c>
      <c r="AE36" s="2"/>
      <c r="AF36" s="109" t="s">
        <v>38</v>
      </c>
      <c r="AG36" s="110">
        <f>COUNT(AG3:AG34)</f>
        <v>30</v>
      </c>
      <c r="AH36" s="3"/>
      <c r="AI36" s="3"/>
      <c r="AJ36" s="111">
        <f>SUM(AJ3:AJ33)</f>
        <v>716161</v>
      </c>
      <c r="AK36" s="112" t="s">
        <v>39</v>
      </c>
      <c r="AL36" s="113"/>
      <c r="AM36" s="113"/>
      <c r="AN36" s="111">
        <f>SUM(AN3:AN33)</f>
        <v>676305</v>
      </c>
      <c r="AO36" s="114" t="s">
        <v>39</v>
      </c>
      <c r="AP36" s="3"/>
    </row>
    <row r="37" spans="1:42" ht="13.5" thickBot="1" x14ac:dyDescent="0.25">
      <c r="K37" s="99" t="s">
        <v>37</v>
      </c>
      <c r="L37" s="115">
        <f>AVERAGE(L3:L34)</f>
        <v>305.28682499999996</v>
      </c>
      <c r="M37" s="115">
        <f>AVERAGE(M3:M34)</f>
        <v>30.459374999999994</v>
      </c>
      <c r="N37" s="99" t="s">
        <v>40</v>
      </c>
      <c r="O37" s="116">
        <f>O36*35.31467</f>
        <v>7807084.7262399998</v>
      </c>
      <c r="R37" s="117" t="s">
        <v>41</v>
      </c>
      <c r="S37" s="117" t="s">
        <v>42</v>
      </c>
      <c r="T37" s="117" t="s">
        <v>43</v>
      </c>
      <c r="V37" s="118" t="s">
        <v>39</v>
      </c>
      <c r="W37" s="118" t="s">
        <v>39</v>
      </c>
      <c r="Y37" s="118" t="s">
        <v>39</v>
      </c>
      <c r="Z37" s="118" t="s">
        <v>39</v>
      </c>
      <c r="AA37" s="118" t="s">
        <v>39</v>
      </c>
      <c r="AE37" s="2"/>
      <c r="AF37" s="109" t="s">
        <v>44</v>
      </c>
      <c r="AG37" s="119">
        <f>COUNT(E3:E34)-COUNT(AG3:AG34)</f>
        <v>2</v>
      </c>
      <c r="AH37" s="3"/>
      <c r="AI37" s="3"/>
      <c r="AJ37" s="3"/>
      <c r="AK37" s="3"/>
      <c r="AL37" s="3"/>
      <c r="AM37" s="3"/>
      <c r="AN37" s="120">
        <f>IFERROR(AN36/SUM(AM3:AM33),"")</f>
        <v>3.059206955200116</v>
      </c>
      <c r="AO37" s="114" t="s">
        <v>45</v>
      </c>
      <c r="AP37" s="3"/>
    </row>
    <row r="38" spans="1:42" ht="13.5" thickBot="1" x14ac:dyDescent="0.25">
      <c r="K38" s="99" t="s">
        <v>46</v>
      </c>
      <c r="L38" s="116">
        <f>MIN(L3:L34)</f>
        <v>188.60069999999999</v>
      </c>
      <c r="M38" s="116">
        <f>MIN(M3:M34)</f>
        <v>27.9</v>
      </c>
      <c r="V38" s="121" t="s">
        <v>36</v>
      </c>
      <c r="W38" s="121" t="s">
        <v>47</v>
      </c>
      <c r="Y38" s="121" t="s">
        <v>48</v>
      </c>
      <c r="Z38" s="121" t="s">
        <v>49</v>
      </c>
      <c r="AA38" s="121" t="s">
        <v>50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122" t="s">
        <v>51</v>
      </c>
      <c r="M39" s="121" t="s">
        <v>52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109" t="s">
        <v>53</v>
      </c>
      <c r="AG40" s="110">
        <v>1</v>
      </c>
      <c r="AH40" s="3" t="s">
        <v>36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109" t="s">
        <v>54</v>
      </c>
      <c r="AG41" s="123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124" t="s">
        <v>55</v>
      </c>
      <c r="L43" s="125">
        <v>0.1</v>
      </c>
      <c r="M43" s="124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126" t="s">
        <v>56</v>
      </c>
      <c r="L44" s="127">
        <f>L37*(1+$L$43)</f>
        <v>335.81550749999997</v>
      </c>
      <c r="M44" s="127">
        <f>M37*(1+$L$43)</f>
        <v>33.505312499999995</v>
      </c>
    </row>
    <row r="45" spans="1:42" x14ac:dyDescent="0.2">
      <c r="K45" s="126" t="s">
        <v>57</v>
      </c>
      <c r="L45" s="127">
        <f>L37*(1-$L$43)</f>
        <v>274.75814249999996</v>
      </c>
      <c r="M45" s="127">
        <f>M37*(1-$L$43)</f>
        <v>27.413437499999997</v>
      </c>
    </row>
    <row r="47" spans="1:42" x14ac:dyDescent="0.2">
      <c r="A47" s="99" t="s">
        <v>58</v>
      </c>
      <c r="B47" s="129" t="s">
        <v>59</v>
      </c>
    </row>
    <row r="48" spans="1:42" x14ac:dyDescent="0.2">
      <c r="A48" s="99" t="s">
        <v>60</v>
      </c>
      <c r="B48" s="130">
        <v>40583</v>
      </c>
    </row>
  </sheetData>
  <conditionalFormatting sqref="L3:L34">
    <cfRule type="cellIs" dxfId="55" priority="47" stopIfTrue="1" operator="lessThan">
      <formula>$L$45</formula>
    </cfRule>
    <cfRule type="cellIs" dxfId="54" priority="48" stopIfTrue="1" operator="greaterThan">
      <formula>$L$44</formula>
    </cfRule>
  </conditionalFormatting>
  <conditionalFormatting sqref="M3:M34">
    <cfRule type="cellIs" dxfId="53" priority="45" stopIfTrue="1" operator="lessThan">
      <formula>$M$45</formula>
    </cfRule>
    <cfRule type="cellIs" dxfId="52" priority="46" stopIfTrue="1" operator="greaterThan">
      <formula>$M$44</formula>
    </cfRule>
  </conditionalFormatting>
  <conditionalFormatting sqref="O3:O34">
    <cfRule type="cellIs" dxfId="51" priority="44" stopIfTrue="1" operator="lessThan">
      <formula>0</formula>
    </cfRule>
  </conditionalFormatting>
  <conditionalFormatting sqref="O3:O33">
    <cfRule type="cellIs" dxfId="50" priority="43" stopIfTrue="1" operator="lessThan">
      <formula>0</formula>
    </cfRule>
  </conditionalFormatting>
  <conditionalFormatting sqref="O3">
    <cfRule type="cellIs" dxfId="49" priority="42" stopIfTrue="1" operator="notEqual">
      <formula>$P$3</formula>
    </cfRule>
  </conditionalFormatting>
  <conditionalFormatting sqref="O4">
    <cfRule type="cellIs" dxfId="48" priority="41" stopIfTrue="1" operator="notEqual">
      <formula>P$4</formula>
    </cfRule>
  </conditionalFormatting>
  <conditionalFormatting sqref="O5">
    <cfRule type="cellIs" dxfId="47" priority="40" stopIfTrue="1" operator="notEqual">
      <formula>$P$5</formula>
    </cfRule>
  </conditionalFormatting>
  <conditionalFormatting sqref="O6">
    <cfRule type="cellIs" dxfId="46" priority="39" stopIfTrue="1" operator="notEqual">
      <formula>$P$6</formula>
    </cfRule>
  </conditionalFormatting>
  <conditionalFormatting sqref="O7">
    <cfRule type="cellIs" dxfId="45" priority="38" stopIfTrue="1" operator="notEqual">
      <formula>$P$7</formula>
    </cfRule>
  </conditionalFormatting>
  <conditionalFormatting sqref="O8">
    <cfRule type="cellIs" dxfId="44" priority="37" stopIfTrue="1" operator="notEqual">
      <formula>$P$8</formula>
    </cfRule>
  </conditionalFormatting>
  <conditionalFormatting sqref="O9">
    <cfRule type="cellIs" dxfId="43" priority="36" stopIfTrue="1" operator="notEqual">
      <formula>$P$9</formula>
    </cfRule>
  </conditionalFormatting>
  <conditionalFormatting sqref="O10">
    <cfRule type="cellIs" dxfId="42" priority="34" stopIfTrue="1" operator="notEqual">
      <formula>$P$10</formula>
    </cfRule>
    <cfRule type="cellIs" dxfId="41" priority="35" stopIfTrue="1" operator="greaterThan">
      <formula>$P$10</formula>
    </cfRule>
  </conditionalFormatting>
  <conditionalFormatting sqref="O11">
    <cfRule type="cellIs" dxfId="40" priority="32" stopIfTrue="1" operator="notEqual">
      <formula>$P$11</formula>
    </cfRule>
    <cfRule type="cellIs" dxfId="39" priority="33" stopIfTrue="1" operator="greaterThan">
      <formula>$P$11</formula>
    </cfRule>
  </conditionalFormatting>
  <conditionalFormatting sqref="O12">
    <cfRule type="cellIs" dxfId="38" priority="31" stopIfTrue="1" operator="notEqual">
      <formula>$P$12</formula>
    </cfRule>
  </conditionalFormatting>
  <conditionalFormatting sqref="O14">
    <cfRule type="cellIs" dxfId="37" priority="30" stopIfTrue="1" operator="notEqual">
      <formula>$P$14</formula>
    </cfRule>
  </conditionalFormatting>
  <conditionalFormatting sqref="O15">
    <cfRule type="cellIs" dxfId="36" priority="29" stopIfTrue="1" operator="notEqual">
      <formula>$P$15</formula>
    </cfRule>
  </conditionalFormatting>
  <conditionalFormatting sqref="O16">
    <cfRule type="cellIs" dxfId="35" priority="28" stopIfTrue="1" operator="notEqual">
      <formula>$P$16</formula>
    </cfRule>
  </conditionalFormatting>
  <conditionalFormatting sqref="O17">
    <cfRule type="cellIs" dxfId="34" priority="27" stopIfTrue="1" operator="notEqual">
      <formula>$P$17</formula>
    </cfRule>
  </conditionalFormatting>
  <conditionalFormatting sqref="O18">
    <cfRule type="cellIs" dxfId="33" priority="26" stopIfTrue="1" operator="notEqual">
      <formula>$P$18</formula>
    </cfRule>
  </conditionalFormatting>
  <conditionalFormatting sqref="O19">
    <cfRule type="cellIs" dxfId="32" priority="24" stopIfTrue="1" operator="notEqual">
      <formula>$P$19</formula>
    </cfRule>
    <cfRule type="cellIs" dxfId="31" priority="25" stopIfTrue="1" operator="greaterThan">
      <formula>$P$19</formula>
    </cfRule>
  </conditionalFormatting>
  <conditionalFormatting sqref="O20">
    <cfRule type="cellIs" dxfId="30" priority="22" stopIfTrue="1" operator="notEqual">
      <formula>$P$20</formula>
    </cfRule>
    <cfRule type="cellIs" dxfId="29" priority="23" stopIfTrue="1" operator="greaterThan">
      <formula>$P$20</formula>
    </cfRule>
  </conditionalFormatting>
  <conditionalFormatting sqref="O21">
    <cfRule type="cellIs" dxfId="28" priority="21" stopIfTrue="1" operator="notEqual">
      <formula>$P$21</formula>
    </cfRule>
  </conditionalFormatting>
  <conditionalFormatting sqref="O22">
    <cfRule type="cellIs" dxfId="27" priority="20" stopIfTrue="1" operator="notEqual">
      <formula>$P$22</formula>
    </cfRule>
  </conditionalFormatting>
  <conditionalFormatting sqref="O23">
    <cfRule type="cellIs" dxfId="26" priority="19" stopIfTrue="1" operator="notEqual">
      <formula>$P$23</formula>
    </cfRule>
  </conditionalFormatting>
  <conditionalFormatting sqref="O24">
    <cfRule type="cellIs" dxfId="25" priority="17" stopIfTrue="1" operator="notEqual">
      <formula>$P$24</formula>
    </cfRule>
    <cfRule type="cellIs" dxfId="24" priority="18" stopIfTrue="1" operator="greaterThan">
      <formula>$P$24</formula>
    </cfRule>
  </conditionalFormatting>
  <conditionalFormatting sqref="O25">
    <cfRule type="cellIs" dxfId="23" priority="15" stopIfTrue="1" operator="notEqual">
      <formula>$P$25</formula>
    </cfRule>
    <cfRule type="cellIs" dxfId="22" priority="16" stopIfTrue="1" operator="greaterThan">
      <formula>$P$25</formula>
    </cfRule>
  </conditionalFormatting>
  <conditionalFormatting sqref="O26">
    <cfRule type="cellIs" dxfId="21" priority="14" stopIfTrue="1" operator="notEqual">
      <formula>$P$26</formula>
    </cfRule>
  </conditionalFormatting>
  <conditionalFormatting sqref="O27">
    <cfRule type="cellIs" dxfId="20" priority="13" stopIfTrue="1" operator="notEqual">
      <formula>$P$27</formula>
    </cfRule>
  </conditionalFormatting>
  <conditionalFormatting sqref="O28">
    <cfRule type="cellIs" dxfId="19" priority="12" stopIfTrue="1" operator="notEqual">
      <formula>$P$28</formula>
    </cfRule>
  </conditionalFormatting>
  <conditionalFormatting sqref="O29">
    <cfRule type="cellIs" dxfId="18" priority="11" stopIfTrue="1" operator="notEqual">
      <formula>$P$29</formula>
    </cfRule>
  </conditionalFormatting>
  <conditionalFormatting sqref="O30">
    <cfRule type="cellIs" dxfId="17" priority="10" stopIfTrue="1" operator="notEqual">
      <formula>$P$30</formula>
    </cfRule>
  </conditionalFormatting>
  <conditionalFormatting sqref="O31">
    <cfRule type="cellIs" dxfId="16" priority="8" stopIfTrue="1" operator="notEqual">
      <formula>$P$31</formula>
    </cfRule>
    <cfRule type="cellIs" dxfId="15" priority="9" stopIfTrue="1" operator="greaterThan">
      <formula>$P$31</formula>
    </cfRule>
  </conditionalFormatting>
  <conditionalFormatting sqref="O32">
    <cfRule type="cellIs" dxfId="14" priority="6" stopIfTrue="1" operator="notEqual">
      <formula>$P$32</formula>
    </cfRule>
    <cfRule type="cellIs" dxfId="13" priority="7" stopIfTrue="1" operator="greaterThan">
      <formula>$P$32</formula>
    </cfRule>
  </conditionalFormatting>
  <conditionalFormatting sqref="O33">
    <cfRule type="cellIs" dxfId="12" priority="5" stopIfTrue="1" operator="notEqual">
      <formula>$P$33</formula>
    </cfRule>
  </conditionalFormatting>
  <conditionalFormatting sqref="O13">
    <cfRule type="cellIs" dxfId="11" priority="4" stopIfTrue="1" operator="notEqual">
      <formula>$P$13</formula>
    </cfRule>
  </conditionalFormatting>
  <conditionalFormatting sqref="AG3:AG34">
    <cfRule type="cellIs" dxfId="10" priority="3" stopIfTrue="1" operator="notEqual">
      <formula>E3</formula>
    </cfRule>
  </conditionalFormatting>
  <conditionalFormatting sqref="AH3:AH34">
    <cfRule type="cellIs" dxfId="9" priority="2" stopIfTrue="1" operator="notBetween">
      <formula>AI3+$AG$40</formula>
      <formula>AI3-$AG$40</formula>
    </cfRule>
  </conditionalFormatting>
  <conditionalFormatting sqref="AL3:AL33">
    <cfRule type="cellIs" dxfId="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tabSelected="1" topLeftCell="I1" zoomScale="85" zoomScaleNormal="85" workbookViewId="0">
      <selection activeCell="A5" sqref="A5:H5"/>
    </sheetView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128"/>
    <col min="32" max="32" width="25.7109375" style="5" bestFit="1" customWidth="1"/>
    <col min="33" max="33" width="9.28515625" style="5" customWidth="1"/>
    <col min="34" max="34" width="14" style="5" customWidth="1"/>
    <col min="35" max="35" width="15.28515625" style="5" bestFit="1" customWidth="1"/>
    <col min="36" max="36" width="14.28515625" style="5" bestFit="1" customWidth="1"/>
    <col min="37" max="42" width="11.7109375" style="5" customWidth="1"/>
    <col min="43" max="55" width="11.42578125" style="5"/>
    <col min="56" max="16384" width="11.42578125" style="1"/>
  </cols>
  <sheetData>
    <row r="2" spans="1:42" ht="13.5" thickBot="1" x14ac:dyDescent="0.25">
      <c r="AE2" s="2"/>
      <c r="AF2" s="3"/>
      <c r="AG2" s="3"/>
      <c r="AH2" s="3"/>
      <c r="AI2" s="3"/>
      <c r="AJ2" s="4" t="s">
        <v>1</v>
      </c>
      <c r="AK2" s="3"/>
      <c r="AL2" s="3"/>
      <c r="AM2" s="3"/>
      <c r="AN2" s="3"/>
      <c r="AO2" s="3"/>
      <c r="AP2" s="3"/>
    </row>
    <row r="3" spans="1:42" ht="42.95" customHeight="1" thickBot="1" x14ac:dyDescent="0.25">
      <c r="A3" s="131" t="s">
        <v>61</v>
      </c>
      <c r="B3" s="7" t="s">
        <v>0</v>
      </c>
      <c r="C3" s="8" t="s">
        <v>62</v>
      </c>
      <c r="D3" s="7" t="s">
        <v>63</v>
      </c>
      <c r="E3" s="7"/>
      <c r="F3" s="8" t="s">
        <v>64</v>
      </c>
      <c r="G3" s="8" t="s">
        <v>65</v>
      </c>
      <c r="H3" s="8" t="s">
        <v>66</v>
      </c>
      <c r="I3" s="132"/>
      <c r="J3" s="10" t="s">
        <v>67</v>
      </c>
      <c r="K3" s="133" t="s">
        <v>68</v>
      </c>
      <c r="L3" s="134" t="s">
        <v>69</v>
      </c>
      <c r="O3" s="135" t="s">
        <v>18</v>
      </c>
      <c r="P3" s="136" t="s">
        <v>19</v>
      </c>
      <c r="Q3" s="137" t="s">
        <v>20</v>
      </c>
      <c r="S3" s="14" t="s">
        <v>21</v>
      </c>
      <c r="T3" s="15" t="s">
        <v>22</v>
      </c>
      <c r="V3" s="12" t="s">
        <v>23</v>
      </c>
      <c r="W3" s="138" t="s">
        <v>24</v>
      </c>
      <c r="X3" s="14" t="s">
        <v>25</v>
      </c>
      <c r="AE3" s="2"/>
      <c r="AF3" s="19" t="s">
        <v>26</v>
      </c>
      <c r="AG3" s="20" t="s">
        <v>6</v>
      </c>
      <c r="AH3" s="21" t="s">
        <v>70</v>
      </c>
      <c r="AI3" s="22" t="s">
        <v>71</v>
      </c>
      <c r="AJ3" s="26" t="s">
        <v>72</v>
      </c>
      <c r="AK3" s="3"/>
      <c r="AL3" s="3"/>
      <c r="AM3" s="3"/>
      <c r="AN3" s="3"/>
      <c r="AO3" s="3"/>
      <c r="AP3" s="3"/>
    </row>
    <row r="4" spans="1:42" ht="13.5" thickBot="1" x14ac:dyDescent="0.25">
      <c r="A4" s="27">
        <v>18347052</v>
      </c>
      <c r="B4" s="29">
        <v>20130701</v>
      </c>
      <c r="C4" s="28">
        <v>0.375</v>
      </c>
      <c r="D4" s="139">
        <v>1440</v>
      </c>
      <c r="E4" s="29"/>
      <c r="F4" s="30">
        <v>2060.3760000000002</v>
      </c>
      <c r="G4" s="30">
        <v>33.039499999999997</v>
      </c>
      <c r="H4" s="29"/>
      <c r="I4" s="31"/>
      <c r="J4" s="140">
        <v>57.474600000000002</v>
      </c>
      <c r="K4" s="141">
        <v>3058.8803672832</v>
      </c>
      <c r="L4" s="142"/>
      <c r="N4" s="129" t="s">
        <v>17</v>
      </c>
      <c r="O4" s="143"/>
      <c r="P4" s="144"/>
      <c r="Q4" s="145"/>
      <c r="S4" s="146"/>
      <c r="T4" s="146"/>
      <c r="V4" s="147"/>
      <c r="W4" s="148"/>
      <c r="X4" s="149"/>
      <c r="AE4" s="2" t="str">
        <f>LEFT(J4,8)</f>
        <v>57.4746</v>
      </c>
      <c r="AF4" s="42"/>
      <c r="AG4" s="43"/>
      <c r="AH4" s="150"/>
      <c r="AI4" s="151">
        <f>IFERROR(AE4*1,0)</f>
        <v>57.474600000000002</v>
      </c>
      <c r="AJ4" s="152">
        <f>(AI4-AH4)</f>
        <v>57.474600000000002</v>
      </c>
      <c r="AK4" s="3"/>
      <c r="AL4" s="3"/>
      <c r="AM4" s="3"/>
      <c r="AN4" s="3"/>
      <c r="AO4" s="3"/>
      <c r="AP4" s="3"/>
    </row>
    <row r="5" spans="1:42" x14ac:dyDescent="0.2">
      <c r="A5" s="51">
        <v>18347052</v>
      </c>
      <c r="B5" s="53">
        <v>20130702</v>
      </c>
      <c r="C5" s="52">
        <v>0.375</v>
      </c>
      <c r="D5" s="153">
        <v>1440</v>
      </c>
      <c r="E5" s="53"/>
      <c r="F5" s="54">
        <v>2045.5409999999999</v>
      </c>
      <c r="G5" s="54">
        <v>33.167499999999997</v>
      </c>
      <c r="H5" s="53"/>
      <c r="I5" s="55"/>
      <c r="J5" s="154">
        <v>64.430099999999996</v>
      </c>
      <c r="K5" s="155">
        <v>3058.8803672832</v>
      </c>
      <c r="L5" s="156"/>
      <c r="N5" s="1">
        <v>1</v>
      </c>
      <c r="O5" s="57" t="e">
        <f>P5/4.1868</f>
        <v>#REF!</v>
      </c>
      <c r="P5" s="35" t="e">
        <f>#REF!*1000000</f>
        <v>#REF!</v>
      </c>
      <c r="Q5" s="58" t="e">
        <f>O5*0.11237</f>
        <v>#REF!</v>
      </c>
      <c r="S5" s="157">
        <f>J5*1000</f>
        <v>64430.1</v>
      </c>
      <c r="T5" s="158">
        <f>S5*35.31467</f>
        <v>2275327.7195669999</v>
      </c>
      <c r="V5" s="34" t="e">
        <f>S5*O5/1000000</f>
        <v>#REF!</v>
      </c>
      <c r="W5" s="159" t="e">
        <f>P5*S5/1000000</f>
        <v>#REF!</v>
      </c>
      <c r="X5" s="36" t="e">
        <f>T5*Q5/1000000</f>
        <v>#REF!</v>
      </c>
      <c r="AE5" s="2" t="str">
        <f t="shared" ref="AE5:AE35" si="0">LEFT(J5,8)</f>
        <v>64.4301</v>
      </c>
      <c r="AF5" s="61"/>
      <c r="AG5" s="62"/>
      <c r="AH5" s="160"/>
      <c r="AI5" s="161">
        <f t="shared" ref="AI5:AI35" si="1">IFERROR(AE5*1,0)</f>
        <v>64.430099999999996</v>
      </c>
      <c r="AJ5" s="162">
        <f t="shared" ref="AJ5:AJ35" si="2">(AI5-AH5)</f>
        <v>64.430099999999996</v>
      </c>
      <c r="AK5" s="3"/>
      <c r="AL5" s="3"/>
      <c r="AM5" s="3"/>
      <c r="AN5" s="3"/>
      <c r="AO5" s="3"/>
      <c r="AP5" s="3"/>
    </row>
    <row r="6" spans="1:42" x14ac:dyDescent="0.2">
      <c r="A6" s="51">
        <v>18347052</v>
      </c>
      <c r="B6" s="53">
        <v>20130703</v>
      </c>
      <c r="C6" s="52">
        <v>0.375</v>
      </c>
      <c r="D6" s="153">
        <v>1440</v>
      </c>
      <c r="E6" s="53"/>
      <c r="F6" s="54">
        <v>2039.1469999999999</v>
      </c>
      <c r="G6" s="54">
        <v>32.967599999999997</v>
      </c>
      <c r="H6" s="53"/>
      <c r="I6" s="55"/>
      <c r="J6" s="154">
        <v>68.130300000000005</v>
      </c>
      <c r="K6" s="155">
        <v>3058.8803672832</v>
      </c>
      <c r="L6" s="156"/>
      <c r="N6" s="1">
        <v>2</v>
      </c>
      <c r="O6" s="57" t="e">
        <f t="shared" ref="O6:O35" si="3">P6/4.1868</f>
        <v>#REF!</v>
      </c>
      <c r="P6" s="35" t="e">
        <f>#REF!*1000000</f>
        <v>#REF!</v>
      </c>
      <c r="Q6" s="58" t="e">
        <f t="shared" ref="Q6:Q35" si="4">O6*0.11237</f>
        <v>#REF!</v>
      </c>
      <c r="S6" s="69">
        <f t="shared" ref="S6:S35" si="5">J6*1000</f>
        <v>68130.3</v>
      </c>
      <c r="T6" s="163">
        <f t="shared" ref="T6:T35" si="6">S6*35.31467</f>
        <v>2405999.0615010001</v>
      </c>
      <c r="V6" s="57" t="e">
        <f t="shared" ref="V6:V35" si="7">S6*O6/1000000</f>
        <v>#REF!</v>
      </c>
      <c r="W6" s="35" t="e">
        <f t="shared" ref="W6:W35" si="8">P6*S6/1000000</f>
        <v>#REF!</v>
      </c>
      <c r="X6" s="58" t="e">
        <f t="shared" ref="X6:X35" si="9">T6*Q6/1000000</f>
        <v>#REF!</v>
      </c>
      <c r="AE6" s="2" t="str">
        <f t="shared" si="0"/>
        <v>68.1303</v>
      </c>
      <c r="AF6" s="61"/>
      <c r="AG6" s="62"/>
      <c r="AH6" s="160"/>
      <c r="AI6" s="161">
        <f t="shared" si="1"/>
        <v>68.130300000000005</v>
      </c>
      <c r="AJ6" s="162">
        <f t="shared" si="2"/>
        <v>68.130300000000005</v>
      </c>
      <c r="AK6" s="3"/>
      <c r="AL6" s="3"/>
      <c r="AM6" s="3"/>
      <c r="AN6" s="3"/>
      <c r="AO6" s="3"/>
      <c r="AP6" s="3"/>
    </row>
    <row r="7" spans="1:42" x14ac:dyDescent="0.2">
      <c r="A7" s="51">
        <v>18347052</v>
      </c>
      <c r="B7" s="53">
        <v>20130704</v>
      </c>
      <c r="C7" s="52">
        <v>0.375</v>
      </c>
      <c r="D7" s="153">
        <v>1440</v>
      </c>
      <c r="E7" s="53"/>
      <c r="F7" s="54">
        <v>2041.0830000000001</v>
      </c>
      <c r="G7" s="54">
        <v>32.9161</v>
      </c>
      <c r="H7" s="53"/>
      <c r="I7" s="55"/>
      <c r="J7" s="154">
        <v>65.244200000000006</v>
      </c>
      <c r="K7" s="155">
        <v>3058.8803672832</v>
      </c>
      <c r="L7" s="156"/>
      <c r="N7" s="1">
        <v>3</v>
      </c>
      <c r="O7" s="57" t="e">
        <f t="shared" si="3"/>
        <v>#REF!</v>
      </c>
      <c r="P7" s="35" t="e">
        <f>#REF!*1000000</f>
        <v>#REF!</v>
      </c>
      <c r="Q7" s="58" t="e">
        <f t="shared" si="4"/>
        <v>#REF!</v>
      </c>
      <c r="S7" s="69">
        <f t="shared" si="5"/>
        <v>65244.200000000004</v>
      </c>
      <c r="T7" s="163">
        <f t="shared" si="6"/>
        <v>2304077.3924140004</v>
      </c>
      <c r="V7" s="57" t="e">
        <f t="shared" si="7"/>
        <v>#REF!</v>
      </c>
      <c r="W7" s="35" t="e">
        <f t="shared" si="8"/>
        <v>#REF!</v>
      </c>
      <c r="X7" s="58" t="e">
        <f t="shared" si="9"/>
        <v>#REF!</v>
      </c>
      <c r="AE7" s="2" t="str">
        <f t="shared" si="0"/>
        <v>65.2442</v>
      </c>
      <c r="AF7" s="61"/>
      <c r="AG7" s="62"/>
      <c r="AH7" s="160"/>
      <c r="AI7" s="161">
        <f t="shared" si="1"/>
        <v>65.244200000000006</v>
      </c>
      <c r="AJ7" s="162">
        <f t="shared" si="2"/>
        <v>65.244200000000006</v>
      </c>
      <c r="AK7" s="3"/>
      <c r="AL7" s="3"/>
      <c r="AM7" s="3"/>
      <c r="AN7" s="3"/>
      <c r="AO7" s="3"/>
      <c r="AP7" s="3"/>
    </row>
    <row r="8" spans="1:42" x14ac:dyDescent="0.2">
      <c r="A8" s="51">
        <v>18347052</v>
      </c>
      <c r="B8" s="53">
        <v>20130705</v>
      </c>
      <c r="C8" s="52">
        <v>0.375</v>
      </c>
      <c r="D8" s="153">
        <v>1440</v>
      </c>
      <c r="E8" s="53"/>
      <c r="F8" s="54">
        <v>2039.6659999999999</v>
      </c>
      <c r="G8" s="54">
        <v>32.811900000000001</v>
      </c>
      <c r="H8" s="53"/>
      <c r="I8" s="55"/>
      <c r="J8" s="154">
        <v>68.940399999999997</v>
      </c>
      <c r="K8" s="155">
        <v>3058.8803672832</v>
      </c>
      <c r="L8" s="156"/>
      <c r="N8" s="1">
        <v>4</v>
      </c>
      <c r="O8" s="57" t="e">
        <f t="shared" si="3"/>
        <v>#REF!</v>
      </c>
      <c r="P8" s="35" t="e">
        <f>#REF!*1000000</f>
        <v>#REF!</v>
      </c>
      <c r="Q8" s="58" t="e">
        <f t="shared" si="4"/>
        <v>#REF!</v>
      </c>
      <c r="S8" s="69">
        <f t="shared" si="5"/>
        <v>68940.399999999994</v>
      </c>
      <c r="T8" s="163">
        <f t="shared" si="6"/>
        <v>2434607.4756679996</v>
      </c>
      <c r="V8" s="57" t="e">
        <f t="shared" si="7"/>
        <v>#REF!</v>
      </c>
      <c r="W8" s="35" t="e">
        <f t="shared" si="8"/>
        <v>#REF!</v>
      </c>
      <c r="X8" s="58" t="e">
        <f t="shared" si="9"/>
        <v>#REF!</v>
      </c>
      <c r="AE8" s="2" t="str">
        <f t="shared" si="0"/>
        <v>68.9404</v>
      </c>
      <c r="AF8" s="61"/>
      <c r="AG8" s="62"/>
      <c r="AH8" s="160"/>
      <c r="AI8" s="161">
        <f t="shared" si="1"/>
        <v>68.940399999999997</v>
      </c>
      <c r="AJ8" s="162">
        <f t="shared" si="2"/>
        <v>68.940399999999997</v>
      </c>
      <c r="AK8" s="3"/>
      <c r="AL8" s="3"/>
      <c r="AM8" s="3"/>
      <c r="AN8" s="3"/>
      <c r="AO8" s="3"/>
      <c r="AP8" s="3"/>
    </row>
    <row r="9" spans="1:42" x14ac:dyDescent="0.2">
      <c r="A9" s="51">
        <v>18347052</v>
      </c>
      <c r="B9" s="53">
        <v>20130706</v>
      </c>
      <c r="C9" s="52">
        <v>0.375</v>
      </c>
      <c r="D9" s="153">
        <v>1440</v>
      </c>
      <c r="E9" s="53"/>
      <c r="F9" s="54">
        <v>2040.24</v>
      </c>
      <c r="G9" s="54">
        <v>32.565300000000001</v>
      </c>
      <c r="H9" s="53"/>
      <c r="I9" s="55"/>
      <c r="J9" s="154">
        <v>72.902799999999999</v>
      </c>
      <c r="K9" s="155">
        <v>3058.8803672832</v>
      </c>
      <c r="L9" s="156"/>
      <c r="N9" s="1">
        <v>5</v>
      </c>
      <c r="O9" s="57" t="e">
        <f t="shared" si="3"/>
        <v>#REF!</v>
      </c>
      <c r="P9" s="35" t="e">
        <f>#REF!*1000000</f>
        <v>#REF!</v>
      </c>
      <c r="Q9" s="58" t="e">
        <f t="shared" si="4"/>
        <v>#REF!</v>
      </c>
      <c r="S9" s="69">
        <f t="shared" si="5"/>
        <v>72902.8</v>
      </c>
      <c r="T9" s="163">
        <f t="shared" si="6"/>
        <v>2574538.3240760001</v>
      </c>
      <c r="V9" s="57" t="e">
        <f t="shared" si="7"/>
        <v>#REF!</v>
      </c>
      <c r="W9" s="35" t="e">
        <f t="shared" si="8"/>
        <v>#REF!</v>
      </c>
      <c r="X9" s="58" t="e">
        <f t="shared" si="9"/>
        <v>#REF!</v>
      </c>
      <c r="AE9" s="2" t="str">
        <f t="shared" si="0"/>
        <v>72.9028</v>
      </c>
      <c r="AF9" s="61"/>
      <c r="AG9" s="62"/>
      <c r="AH9" s="160"/>
      <c r="AI9" s="161">
        <f t="shared" si="1"/>
        <v>72.902799999999999</v>
      </c>
      <c r="AJ9" s="162">
        <f t="shared" si="2"/>
        <v>72.902799999999999</v>
      </c>
      <c r="AK9" s="3"/>
      <c r="AL9" s="3"/>
      <c r="AM9" s="3"/>
      <c r="AN9" s="3"/>
      <c r="AO9" s="3"/>
      <c r="AP9" s="3"/>
    </row>
    <row r="10" spans="1:42" x14ac:dyDescent="0.2">
      <c r="A10" s="51">
        <v>18347052</v>
      </c>
      <c r="B10" s="53">
        <v>20130707</v>
      </c>
      <c r="C10" s="52">
        <v>0.375</v>
      </c>
      <c r="D10" s="153">
        <v>1440</v>
      </c>
      <c r="E10" s="53"/>
      <c r="F10" s="54">
        <v>2045.326</v>
      </c>
      <c r="G10" s="54">
        <v>32.3613</v>
      </c>
      <c r="H10" s="53"/>
      <c r="I10" s="55"/>
      <c r="J10" s="154">
        <v>70.334900000000005</v>
      </c>
      <c r="K10" s="155">
        <v>3058.8803672832</v>
      </c>
      <c r="L10" s="156"/>
      <c r="N10" s="1">
        <v>6</v>
      </c>
      <c r="O10" s="57" t="e">
        <f t="shared" si="3"/>
        <v>#REF!</v>
      </c>
      <c r="P10" s="35" t="e">
        <f>#REF!*1000000</f>
        <v>#REF!</v>
      </c>
      <c r="Q10" s="58" t="e">
        <f t="shared" si="4"/>
        <v>#REF!</v>
      </c>
      <c r="S10" s="69">
        <f t="shared" si="5"/>
        <v>70334.900000000009</v>
      </c>
      <c r="T10" s="163">
        <f t="shared" si="6"/>
        <v>2483853.7829830004</v>
      </c>
      <c r="V10" s="57" t="e">
        <f t="shared" si="7"/>
        <v>#REF!</v>
      </c>
      <c r="W10" s="35" t="e">
        <f t="shared" si="8"/>
        <v>#REF!</v>
      </c>
      <c r="X10" s="58" t="e">
        <f t="shared" si="9"/>
        <v>#REF!</v>
      </c>
      <c r="AE10" s="2" t="str">
        <f t="shared" si="0"/>
        <v>70.3349</v>
      </c>
      <c r="AF10" s="61"/>
      <c r="AG10" s="62"/>
      <c r="AH10" s="160"/>
      <c r="AI10" s="161">
        <f t="shared" si="1"/>
        <v>70.334900000000005</v>
      </c>
      <c r="AJ10" s="162">
        <f t="shared" si="2"/>
        <v>70.334900000000005</v>
      </c>
      <c r="AK10" s="3"/>
      <c r="AL10" s="3"/>
      <c r="AM10" s="3"/>
      <c r="AN10" s="3"/>
      <c r="AO10" s="3"/>
      <c r="AP10" s="3"/>
    </row>
    <row r="11" spans="1:42" x14ac:dyDescent="0.2">
      <c r="A11" s="51">
        <v>18347052</v>
      </c>
      <c r="B11" s="53">
        <v>20130708</v>
      </c>
      <c r="C11" s="52">
        <v>0.375</v>
      </c>
      <c r="D11" s="153">
        <v>1440</v>
      </c>
      <c r="E11" s="53"/>
      <c r="F11" s="54">
        <v>2047.8489999999999</v>
      </c>
      <c r="G11" s="54">
        <v>32.287700000000001</v>
      </c>
      <c r="H11" s="53"/>
      <c r="I11" s="55"/>
      <c r="J11" s="154">
        <v>71.476600000000005</v>
      </c>
      <c r="K11" s="155">
        <v>3058.8803672832</v>
      </c>
      <c r="L11" s="156"/>
      <c r="N11" s="1">
        <v>7</v>
      </c>
      <c r="O11" s="57" t="e">
        <f t="shared" si="3"/>
        <v>#REF!</v>
      </c>
      <c r="P11" s="35" t="e">
        <f>#REF!*1000000</f>
        <v>#REF!</v>
      </c>
      <c r="Q11" s="58" t="e">
        <f t="shared" si="4"/>
        <v>#REF!</v>
      </c>
      <c r="S11" s="69">
        <f t="shared" si="5"/>
        <v>71476.600000000006</v>
      </c>
      <c r="T11" s="163">
        <f t="shared" si="6"/>
        <v>2524172.5417220001</v>
      </c>
      <c r="V11" s="57" t="e">
        <f t="shared" si="7"/>
        <v>#REF!</v>
      </c>
      <c r="W11" s="35" t="e">
        <f t="shared" si="8"/>
        <v>#REF!</v>
      </c>
      <c r="X11" s="58" t="e">
        <f t="shared" si="9"/>
        <v>#REF!</v>
      </c>
      <c r="AE11" s="2" t="str">
        <f t="shared" si="0"/>
        <v>71.4766</v>
      </c>
      <c r="AF11" s="61"/>
      <c r="AG11" s="62"/>
      <c r="AH11" s="160"/>
      <c r="AI11" s="161">
        <f t="shared" si="1"/>
        <v>71.476600000000005</v>
      </c>
      <c r="AJ11" s="162">
        <f t="shared" si="2"/>
        <v>71.476600000000005</v>
      </c>
      <c r="AK11" s="3"/>
      <c r="AL11" s="3"/>
      <c r="AM11" s="3"/>
      <c r="AN11" s="3"/>
      <c r="AO11" s="3"/>
      <c r="AP11" s="3"/>
    </row>
    <row r="12" spans="1:42" x14ac:dyDescent="0.2">
      <c r="A12" s="51">
        <v>18347052</v>
      </c>
      <c r="B12" s="53">
        <v>20130709</v>
      </c>
      <c r="C12" s="52">
        <v>0.375</v>
      </c>
      <c r="D12" s="153">
        <v>1440</v>
      </c>
      <c r="E12" s="53"/>
      <c r="F12" s="54">
        <v>2039.83</v>
      </c>
      <c r="G12" s="54">
        <v>32.262500000000003</v>
      </c>
      <c r="H12" s="53"/>
      <c r="I12" s="55"/>
      <c r="J12" s="154">
        <v>69.904300000000006</v>
      </c>
      <c r="K12" s="155">
        <v>3058.8803672832</v>
      </c>
      <c r="L12" s="156"/>
      <c r="N12" s="1">
        <v>8</v>
      </c>
      <c r="O12" s="57" t="e">
        <f t="shared" si="3"/>
        <v>#REF!</v>
      </c>
      <c r="P12" s="35" t="e">
        <f>#REF!*1000000</f>
        <v>#REF!</v>
      </c>
      <c r="Q12" s="58" t="e">
        <f t="shared" si="4"/>
        <v>#REF!</v>
      </c>
      <c r="S12" s="69">
        <f t="shared" si="5"/>
        <v>69904.3</v>
      </c>
      <c r="T12" s="163">
        <f t="shared" si="6"/>
        <v>2468647.2860810002</v>
      </c>
      <c r="V12" s="57" t="e">
        <f t="shared" si="7"/>
        <v>#REF!</v>
      </c>
      <c r="W12" s="35" t="e">
        <f t="shared" si="8"/>
        <v>#REF!</v>
      </c>
      <c r="X12" s="58" t="e">
        <f t="shared" si="9"/>
        <v>#REF!</v>
      </c>
      <c r="AE12" s="2" t="str">
        <f t="shared" si="0"/>
        <v>69.9043</v>
      </c>
      <c r="AF12" s="61"/>
      <c r="AG12" s="62"/>
      <c r="AH12" s="160"/>
      <c r="AI12" s="161">
        <f t="shared" si="1"/>
        <v>69.904300000000006</v>
      </c>
      <c r="AJ12" s="162">
        <f t="shared" si="2"/>
        <v>69.904300000000006</v>
      </c>
      <c r="AK12" s="3"/>
      <c r="AL12" s="3"/>
      <c r="AM12" s="3"/>
      <c r="AN12" s="3"/>
      <c r="AO12" s="3"/>
      <c r="AP12" s="3"/>
    </row>
    <row r="13" spans="1:42" x14ac:dyDescent="0.2">
      <c r="A13" s="51">
        <v>18347052</v>
      </c>
      <c r="B13" s="53">
        <v>20130710</v>
      </c>
      <c r="C13" s="52">
        <v>0.375</v>
      </c>
      <c r="D13" s="153">
        <v>1440</v>
      </c>
      <c r="E13" s="53"/>
      <c r="F13" s="54">
        <v>2041.0840000000001</v>
      </c>
      <c r="G13" s="54">
        <v>32.2622</v>
      </c>
      <c r="H13" s="53"/>
      <c r="I13" s="55"/>
      <c r="J13" s="154">
        <v>70.281700000000001</v>
      </c>
      <c r="K13" s="155">
        <v>3058.8803672832</v>
      </c>
      <c r="L13" s="156"/>
      <c r="N13" s="1">
        <v>9</v>
      </c>
      <c r="O13" s="57" t="e">
        <f t="shared" si="3"/>
        <v>#REF!</v>
      </c>
      <c r="P13" s="35" t="e">
        <f>#REF!*1000000</f>
        <v>#REF!</v>
      </c>
      <c r="Q13" s="58" t="e">
        <f t="shared" si="4"/>
        <v>#REF!</v>
      </c>
      <c r="S13" s="69">
        <f t="shared" si="5"/>
        <v>70281.7</v>
      </c>
      <c r="T13" s="163">
        <f t="shared" si="6"/>
        <v>2481975.042539</v>
      </c>
      <c r="V13" s="57" t="e">
        <f t="shared" si="7"/>
        <v>#REF!</v>
      </c>
      <c r="W13" s="35" t="e">
        <f t="shared" si="8"/>
        <v>#REF!</v>
      </c>
      <c r="X13" s="58" t="e">
        <f t="shared" si="9"/>
        <v>#REF!</v>
      </c>
      <c r="AE13" s="2" t="str">
        <f t="shared" si="0"/>
        <v>70.2817</v>
      </c>
      <c r="AF13" s="61"/>
      <c r="AG13" s="62"/>
      <c r="AH13" s="160"/>
      <c r="AI13" s="161">
        <f t="shared" si="1"/>
        <v>70.281700000000001</v>
      </c>
      <c r="AJ13" s="162">
        <f t="shared" si="2"/>
        <v>70.281700000000001</v>
      </c>
      <c r="AK13" s="3"/>
      <c r="AL13" s="3"/>
      <c r="AM13" s="3"/>
      <c r="AN13" s="3"/>
      <c r="AO13" s="3"/>
      <c r="AP13" s="3"/>
    </row>
    <row r="14" spans="1:42" x14ac:dyDescent="0.2">
      <c r="A14" s="51">
        <v>18347052</v>
      </c>
      <c r="B14" s="53">
        <v>20130711</v>
      </c>
      <c r="C14" s="52">
        <v>0.375</v>
      </c>
      <c r="D14" s="153">
        <v>1440</v>
      </c>
      <c r="E14" s="53"/>
      <c r="F14" s="54">
        <v>2035.7940000000001</v>
      </c>
      <c r="G14" s="54">
        <v>32.266100000000002</v>
      </c>
      <c r="H14" s="53"/>
      <c r="I14" s="55"/>
      <c r="J14" s="154">
        <v>72.738</v>
      </c>
      <c r="K14" s="155">
        <v>3058.8803672832</v>
      </c>
      <c r="L14" s="156"/>
      <c r="N14" s="1">
        <v>10</v>
      </c>
      <c r="O14" s="57" t="e">
        <f t="shared" si="3"/>
        <v>#REF!</v>
      </c>
      <c r="P14" s="35" t="e">
        <f>#REF!*1000000</f>
        <v>#REF!</v>
      </c>
      <c r="Q14" s="58" t="e">
        <f t="shared" si="4"/>
        <v>#REF!</v>
      </c>
      <c r="S14" s="69">
        <f t="shared" si="5"/>
        <v>72738</v>
      </c>
      <c r="T14" s="163">
        <f t="shared" si="6"/>
        <v>2568718.4664599998</v>
      </c>
      <c r="V14" s="57" t="e">
        <f t="shared" si="7"/>
        <v>#REF!</v>
      </c>
      <c r="W14" s="35" t="e">
        <f t="shared" si="8"/>
        <v>#REF!</v>
      </c>
      <c r="X14" s="58" t="e">
        <f t="shared" si="9"/>
        <v>#REF!</v>
      </c>
      <c r="AE14" s="2" t="str">
        <f t="shared" si="0"/>
        <v>72.738</v>
      </c>
      <c r="AF14" s="61"/>
      <c r="AG14" s="62"/>
      <c r="AH14" s="160"/>
      <c r="AI14" s="161">
        <f t="shared" si="1"/>
        <v>72.738</v>
      </c>
      <c r="AJ14" s="162">
        <f t="shared" si="2"/>
        <v>72.738</v>
      </c>
      <c r="AK14" s="3"/>
      <c r="AL14" s="3"/>
      <c r="AM14" s="3"/>
      <c r="AN14" s="3"/>
      <c r="AO14" s="3"/>
      <c r="AP14" s="3"/>
    </row>
    <row r="15" spans="1:42" x14ac:dyDescent="0.2">
      <c r="A15" s="51">
        <v>18347052</v>
      </c>
      <c r="B15" s="53">
        <v>20130712</v>
      </c>
      <c r="C15" s="52">
        <v>0.375</v>
      </c>
      <c r="D15" s="153">
        <v>1440</v>
      </c>
      <c r="E15" s="53"/>
      <c r="F15" s="54">
        <v>2043.2529999999999</v>
      </c>
      <c r="G15" s="54">
        <v>32.324199999999998</v>
      </c>
      <c r="H15" s="53"/>
      <c r="I15" s="55"/>
      <c r="J15" s="154">
        <v>71.279399999999995</v>
      </c>
      <c r="K15" s="155">
        <v>3058.8803672832</v>
      </c>
      <c r="L15" s="156"/>
      <c r="N15" s="1">
        <v>11</v>
      </c>
      <c r="O15" s="57" t="e">
        <f t="shared" si="3"/>
        <v>#REF!</v>
      </c>
      <c r="P15" s="35" t="e">
        <f>#REF!*1000000</f>
        <v>#REF!</v>
      </c>
      <c r="Q15" s="58" t="e">
        <f t="shared" si="4"/>
        <v>#REF!</v>
      </c>
      <c r="S15" s="69">
        <f t="shared" si="5"/>
        <v>71279.399999999994</v>
      </c>
      <c r="T15" s="163">
        <f t="shared" si="6"/>
        <v>2517208.4887979999</v>
      </c>
      <c r="V15" s="57" t="e">
        <f t="shared" si="7"/>
        <v>#REF!</v>
      </c>
      <c r="W15" s="35" t="e">
        <f t="shared" si="8"/>
        <v>#REF!</v>
      </c>
      <c r="X15" s="58" t="e">
        <f t="shared" si="9"/>
        <v>#REF!</v>
      </c>
      <c r="AE15" s="2" t="str">
        <f t="shared" si="0"/>
        <v>71.2794</v>
      </c>
      <c r="AF15" s="61"/>
      <c r="AG15" s="62"/>
      <c r="AH15" s="160"/>
      <c r="AI15" s="161">
        <f t="shared" si="1"/>
        <v>71.279399999999995</v>
      </c>
      <c r="AJ15" s="162">
        <f t="shared" si="2"/>
        <v>71.279399999999995</v>
      </c>
      <c r="AK15" s="3"/>
      <c r="AL15" s="3"/>
      <c r="AM15" s="3"/>
      <c r="AN15" s="3"/>
      <c r="AO15" s="3"/>
      <c r="AP15" s="3"/>
    </row>
    <row r="16" spans="1:42" x14ac:dyDescent="0.2">
      <c r="A16" s="51">
        <v>18347052</v>
      </c>
      <c r="B16" s="53">
        <v>20130713</v>
      </c>
      <c r="C16" s="52">
        <v>0.375</v>
      </c>
      <c r="D16" s="153">
        <v>1440</v>
      </c>
      <c r="E16" s="53"/>
      <c r="F16" s="54">
        <v>2049.002</v>
      </c>
      <c r="G16" s="54">
        <v>32.393900000000002</v>
      </c>
      <c r="H16" s="53"/>
      <c r="I16" s="55"/>
      <c r="J16" s="154">
        <v>69.246799999999993</v>
      </c>
      <c r="K16" s="155">
        <v>3058.8803672832</v>
      </c>
      <c r="L16" s="156"/>
      <c r="N16" s="1">
        <v>12</v>
      </c>
      <c r="O16" s="57" t="e">
        <f t="shared" si="3"/>
        <v>#REF!</v>
      </c>
      <c r="P16" s="35" t="e">
        <f>#REF!*1000000</f>
        <v>#REF!</v>
      </c>
      <c r="Q16" s="58" t="e">
        <f t="shared" si="4"/>
        <v>#REF!</v>
      </c>
      <c r="S16" s="69">
        <f t="shared" si="5"/>
        <v>69246.799999999988</v>
      </c>
      <c r="T16" s="163">
        <f t="shared" si="6"/>
        <v>2445427.8905559997</v>
      </c>
      <c r="V16" s="57" t="e">
        <f t="shared" si="7"/>
        <v>#REF!</v>
      </c>
      <c r="W16" s="35" t="e">
        <f t="shared" si="8"/>
        <v>#REF!</v>
      </c>
      <c r="X16" s="58" t="e">
        <f t="shared" si="9"/>
        <v>#REF!</v>
      </c>
      <c r="AE16" s="2" t="str">
        <f t="shared" si="0"/>
        <v>69.2468</v>
      </c>
      <c r="AF16" s="61"/>
      <c r="AG16" s="62"/>
      <c r="AH16" s="160"/>
      <c r="AI16" s="161">
        <f t="shared" si="1"/>
        <v>69.246799999999993</v>
      </c>
      <c r="AJ16" s="162">
        <f t="shared" si="2"/>
        <v>69.246799999999993</v>
      </c>
      <c r="AK16" s="3"/>
      <c r="AL16" s="3"/>
      <c r="AM16" s="3"/>
      <c r="AN16" s="3"/>
      <c r="AO16" s="3"/>
      <c r="AP16" s="3"/>
    </row>
    <row r="17" spans="1:42" x14ac:dyDescent="0.2">
      <c r="A17" s="51">
        <v>18347052</v>
      </c>
      <c r="B17" s="53">
        <v>20130714</v>
      </c>
      <c r="C17" s="52">
        <v>0.375</v>
      </c>
      <c r="D17" s="153">
        <v>1440</v>
      </c>
      <c r="E17" s="53"/>
      <c r="F17" s="54">
        <v>2052.9459999999999</v>
      </c>
      <c r="G17" s="54">
        <v>32.323700000000002</v>
      </c>
      <c r="H17" s="53"/>
      <c r="I17" s="55"/>
      <c r="J17" s="154">
        <v>63.276600000000002</v>
      </c>
      <c r="K17" s="155">
        <v>3058.8803672832</v>
      </c>
      <c r="L17" s="156"/>
      <c r="N17" s="1">
        <v>13</v>
      </c>
      <c r="O17" s="57" t="e">
        <f t="shared" si="3"/>
        <v>#REF!</v>
      </c>
      <c r="P17" s="35" t="e">
        <f>#REF!*1000000</f>
        <v>#REF!</v>
      </c>
      <c r="Q17" s="58" t="e">
        <f t="shared" si="4"/>
        <v>#REF!</v>
      </c>
      <c r="S17" s="69">
        <f t="shared" si="5"/>
        <v>63276.6</v>
      </c>
      <c r="T17" s="163">
        <f t="shared" si="6"/>
        <v>2234592.2477219999</v>
      </c>
      <c r="V17" s="57" t="e">
        <f t="shared" si="7"/>
        <v>#REF!</v>
      </c>
      <c r="W17" s="35" t="e">
        <f t="shared" si="8"/>
        <v>#REF!</v>
      </c>
      <c r="X17" s="58" t="e">
        <f t="shared" si="9"/>
        <v>#REF!</v>
      </c>
      <c r="AE17" s="2" t="str">
        <f t="shared" si="0"/>
        <v>63.2766</v>
      </c>
      <c r="AF17" s="61"/>
      <c r="AG17" s="62"/>
      <c r="AH17" s="160"/>
      <c r="AI17" s="161">
        <f t="shared" si="1"/>
        <v>63.276600000000002</v>
      </c>
      <c r="AJ17" s="162">
        <f t="shared" si="2"/>
        <v>63.276600000000002</v>
      </c>
      <c r="AK17" s="3"/>
      <c r="AL17" s="3"/>
      <c r="AM17" s="3"/>
      <c r="AN17" s="3"/>
      <c r="AO17" s="3"/>
      <c r="AP17" s="3"/>
    </row>
    <row r="18" spans="1:42" x14ac:dyDescent="0.2">
      <c r="A18" s="51">
        <v>18347052</v>
      </c>
      <c r="B18" s="53">
        <v>20130715</v>
      </c>
      <c r="C18" s="52">
        <v>0.375</v>
      </c>
      <c r="D18" s="153">
        <v>1440</v>
      </c>
      <c r="E18" s="53"/>
      <c r="F18" s="54">
        <v>2068.6559999999999</v>
      </c>
      <c r="G18" s="54">
        <v>32.659500000000001</v>
      </c>
      <c r="H18" s="53"/>
      <c r="I18" s="55"/>
      <c r="J18" s="154">
        <v>25.9191</v>
      </c>
      <c r="K18" s="155">
        <v>3058.8803672832</v>
      </c>
      <c r="L18" s="156"/>
      <c r="N18" s="1">
        <v>14</v>
      </c>
      <c r="O18" s="57" t="e">
        <f t="shared" si="3"/>
        <v>#REF!</v>
      </c>
      <c r="P18" s="35" t="e">
        <f>#REF!*1000000</f>
        <v>#REF!</v>
      </c>
      <c r="Q18" s="58" t="e">
        <f t="shared" si="4"/>
        <v>#REF!</v>
      </c>
      <c r="S18" s="69">
        <f t="shared" si="5"/>
        <v>25919.1</v>
      </c>
      <c r="T18" s="163">
        <f t="shared" si="6"/>
        <v>915324.46319699998</v>
      </c>
      <c r="V18" s="57" t="e">
        <f t="shared" si="7"/>
        <v>#REF!</v>
      </c>
      <c r="W18" s="35" t="e">
        <f t="shared" si="8"/>
        <v>#REF!</v>
      </c>
      <c r="X18" s="58" t="e">
        <f t="shared" si="9"/>
        <v>#REF!</v>
      </c>
      <c r="AE18" s="2" t="str">
        <f t="shared" si="0"/>
        <v>25.9191</v>
      </c>
      <c r="AF18" s="61"/>
      <c r="AG18" s="62"/>
      <c r="AH18" s="160"/>
      <c r="AI18" s="161">
        <f t="shared" si="1"/>
        <v>25.9191</v>
      </c>
      <c r="AJ18" s="162">
        <f t="shared" si="2"/>
        <v>25.9191</v>
      </c>
      <c r="AK18" s="3"/>
      <c r="AL18" s="3"/>
      <c r="AM18" s="3"/>
      <c r="AN18" s="3"/>
      <c r="AO18" s="3"/>
      <c r="AP18" s="3"/>
    </row>
    <row r="19" spans="1:42" x14ac:dyDescent="0.2">
      <c r="A19" s="51">
        <v>18347052</v>
      </c>
      <c r="B19" s="53">
        <v>20130716</v>
      </c>
      <c r="C19" s="52">
        <v>0.375</v>
      </c>
      <c r="D19" s="153">
        <v>1440</v>
      </c>
      <c r="E19" s="53"/>
      <c r="F19" s="54">
        <v>2072.8470000000002</v>
      </c>
      <c r="G19" s="54">
        <v>32.728000000000002</v>
      </c>
      <c r="H19" s="53"/>
      <c r="I19" s="55"/>
      <c r="J19" s="154">
        <v>26.6357</v>
      </c>
      <c r="K19" s="155">
        <v>3058.8803672832</v>
      </c>
      <c r="L19" s="156"/>
      <c r="N19" s="1">
        <v>15</v>
      </c>
      <c r="O19" s="57" t="e">
        <f t="shared" si="3"/>
        <v>#REF!</v>
      </c>
      <c r="P19" s="35" t="e">
        <f>#REF!*1000000</f>
        <v>#REF!</v>
      </c>
      <c r="Q19" s="58" t="e">
        <f t="shared" si="4"/>
        <v>#REF!</v>
      </c>
      <c r="S19" s="69">
        <f t="shared" si="5"/>
        <v>26635.7</v>
      </c>
      <c r="T19" s="163">
        <f t="shared" si="6"/>
        <v>940630.95571899996</v>
      </c>
      <c r="V19" s="57" t="e">
        <f t="shared" si="7"/>
        <v>#REF!</v>
      </c>
      <c r="W19" s="35" t="e">
        <f t="shared" si="8"/>
        <v>#REF!</v>
      </c>
      <c r="X19" s="58" t="e">
        <f t="shared" si="9"/>
        <v>#REF!</v>
      </c>
      <c r="AE19" s="2" t="str">
        <f t="shared" si="0"/>
        <v>26.6357</v>
      </c>
      <c r="AF19" s="61"/>
      <c r="AG19" s="62"/>
      <c r="AH19" s="160"/>
      <c r="AI19" s="161">
        <f t="shared" si="1"/>
        <v>26.6357</v>
      </c>
      <c r="AJ19" s="162">
        <f t="shared" si="2"/>
        <v>26.6357</v>
      </c>
      <c r="AK19" s="3"/>
      <c r="AL19" s="3"/>
      <c r="AM19" s="3"/>
      <c r="AN19" s="3"/>
      <c r="AO19" s="3"/>
      <c r="AP19" s="3"/>
    </row>
    <row r="20" spans="1:42" x14ac:dyDescent="0.2">
      <c r="A20" s="51">
        <v>18347052</v>
      </c>
      <c r="B20" s="53">
        <v>20130717</v>
      </c>
      <c r="C20" s="52">
        <v>0.375</v>
      </c>
      <c r="D20" s="153">
        <v>1440</v>
      </c>
      <c r="E20" s="53"/>
      <c r="F20" s="54">
        <v>2060.0239999999999</v>
      </c>
      <c r="G20" s="54">
        <v>32.881399999999999</v>
      </c>
      <c r="H20" s="53"/>
      <c r="I20" s="55"/>
      <c r="J20" s="154">
        <v>28.6799</v>
      </c>
      <c r="K20" s="155">
        <v>3058.8803672832</v>
      </c>
      <c r="L20" s="156"/>
      <c r="N20" s="1">
        <v>16</v>
      </c>
      <c r="O20" s="57" t="e">
        <f t="shared" si="3"/>
        <v>#REF!</v>
      </c>
      <c r="P20" s="35" t="e">
        <f>#REF!*1000000</f>
        <v>#REF!</v>
      </c>
      <c r="Q20" s="58" t="e">
        <f t="shared" si="4"/>
        <v>#REF!</v>
      </c>
      <c r="S20" s="69">
        <f t="shared" si="5"/>
        <v>28679.9</v>
      </c>
      <c r="T20" s="163">
        <f t="shared" si="6"/>
        <v>1012821.204133</v>
      </c>
      <c r="V20" s="57" t="e">
        <f t="shared" si="7"/>
        <v>#REF!</v>
      </c>
      <c r="W20" s="35" t="e">
        <f t="shared" si="8"/>
        <v>#REF!</v>
      </c>
      <c r="X20" s="58" t="e">
        <f t="shared" si="9"/>
        <v>#REF!</v>
      </c>
      <c r="AE20" s="2" t="str">
        <f t="shared" si="0"/>
        <v>28.6799</v>
      </c>
      <c r="AF20" s="61">
        <v>18347052</v>
      </c>
      <c r="AG20" s="62">
        <v>20130717</v>
      </c>
      <c r="AH20" s="160">
        <v>28.6799</v>
      </c>
      <c r="AI20" s="161">
        <f t="shared" si="1"/>
        <v>28.6799</v>
      </c>
      <c r="AJ20" s="162">
        <f t="shared" si="2"/>
        <v>0</v>
      </c>
      <c r="AK20" s="3"/>
      <c r="AL20" s="3"/>
      <c r="AM20" s="3"/>
      <c r="AN20" s="3"/>
      <c r="AO20" s="3"/>
      <c r="AP20" s="3"/>
    </row>
    <row r="21" spans="1:42" x14ac:dyDescent="0.2">
      <c r="A21" s="51">
        <v>18347052</v>
      </c>
      <c r="B21" s="53">
        <v>20130718</v>
      </c>
      <c r="C21" s="52">
        <v>0.375</v>
      </c>
      <c r="D21" s="153">
        <v>1440</v>
      </c>
      <c r="E21" s="53"/>
      <c r="F21" s="54">
        <v>2042.7760000000001</v>
      </c>
      <c r="G21" s="54">
        <v>32.400100000000002</v>
      </c>
      <c r="H21" s="53"/>
      <c r="I21" s="55"/>
      <c r="J21" s="154">
        <v>59.533999999999999</v>
      </c>
      <c r="K21" s="155">
        <v>3058.8803672832</v>
      </c>
      <c r="L21" s="156"/>
      <c r="N21" s="1">
        <v>17</v>
      </c>
      <c r="O21" s="57" t="e">
        <f t="shared" si="3"/>
        <v>#REF!</v>
      </c>
      <c r="P21" s="35" t="e">
        <f>#REF!*1000000</f>
        <v>#REF!</v>
      </c>
      <c r="Q21" s="58" t="e">
        <f t="shared" si="4"/>
        <v>#REF!</v>
      </c>
      <c r="S21" s="69">
        <f t="shared" si="5"/>
        <v>59534</v>
      </c>
      <c r="T21" s="163">
        <f t="shared" si="6"/>
        <v>2102423.56378</v>
      </c>
      <c r="V21" s="57" t="e">
        <f t="shared" si="7"/>
        <v>#REF!</v>
      </c>
      <c r="W21" s="35" t="e">
        <f t="shared" si="8"/>
        <v>#REF!</v>
      </c>
      <c r="X21" s="58" t="e">
        <f t="shared" si="9"/>
        <v>#REF!</v>
      </c>
      <c r="AE21" s="2" t="str">
        <f t="shared" si="0"/>
        <v>59.534</v>
      </c>
      <c r="AF21" s="61">
        <v>18347052</v>
      </c>
      <c r="AG21" s="62">
        <v>20130718</v>
      </c>
      <c r="AH21" s="160">
        <v>59.533999999999999</v>
      </c>
      <c r="AI21" s="161">
        <f t="shared" si="1"/>
        <v>59.533999999999999</v>
      </c>
      <c r="AJ21" s="162">
        <f t="shared" si="2"/>
        <v>0</v>
      </c>
      <c r="AK21" s="3"/>
      <c r="AL21" s="3"/>
      <c r="AM21" s="3"/>
      <c r="AN21" s="3"/>
      <c r="AO21" s="3"/>
      <c r="AP21" s="3"/>
    </row>
    <row r="22" spans="1:42" x14ac:dyDescent="0.2">
      <c r="A22" s="51">
        <v>18347052</v>
      </c>
      <c r="B22" s="53">
        <v>20130719</v>
      </c>
      <c r="C22" s="52">
        <v>0.375</v>
      </c>
      <c r="D22" s="153">
        <v>1440</v>
      </c>
      <c r="E22" s="53"/>
      <c r="F22" s="54">
        <v>2043.473</v>
      </c>
      <c r="G22" s="54">
        <v>32.147599999999997</v>
      </c>
      <c r="H22" s="53"/>
      <c r="I22" s="55"/>
      <c r="J22" s="154">
        <v>64.851600000000005</v>
      </c>
      <c r="K22" s="155">
        <v>3058.8803672832</v>
      </c>
      <c r="L22" s="156"/>
      <c r="N22" s="1">
        <v>18</v>
      </c>
      <c r="O22" s="57" t="e">
        <f t="shared" si="3"/>
        <v>#REF!</v>
      </c>
      <c r="P22" s="35" t="e">
        <f>#REF!*1000000</f>
        <v>#REF!</v>
      </c>
      <c r="Q22" s="58" t="e">
        <f t="shared" si="4"/>
        <v>#REF!</v>
      </c>
      <c r="S22" s="69">
        <f t="shared" si="5"/>
        <v>64851.600000000006</v>
      </c>
      <c r="T22" s="163">
        <f t="shared" si="6"/>
        <v>2290212.8529720004</v>
      </c>
      <c r="V22" s="57" t="e">
        <f t="shared" si="7"/>
        <v>#REF!</v>
      </c>
      <c r="W22" s="35" t="e">
        <f t="shared" si="8"/>
        <v>#REF!</v>
      </c>
      <c r="X22" s="58" t="e">
        <f t="shared" si="9"/>
        <v>#REF!</v>
      </c>
      <c r="AE22" s="2" t="str">
        <f t="shared" si="0"/>
        <v>64.8516</v>
      </c>
      <c r="AF22" s="61">
        <v>18347052</v>
      </c>
      <c r="AG22" s="62">
        <v>20130719</v>
      </c>
      <c r="AH22" s="160">
        <v>64.851600000000005</v>
      </c>
      <c r="AI22" s="161">
        <f t="shared" si="1"/>
        <v>64.851600000000005</v>
      </c>
      <c r="AJ22" s="162">
        <f t="shared" si="2"/>
        <v>0</v>
      </c>
      <c r="AK22" s="3"/>
      <c r="AL22" s="3"/>
      <c r="AM22" s="3"/>
      <c r="AN22" s="3"/>
      <c r="AO22" s="3"/>
      <c r="AP22" s="3"/>
    </row>
    <row r="23" spans="1:42" x14ac:dyDescent="0.2">
      <c r="A23" s="51">
        <v>18347052</v>
      </c>
      <c r="B23" s="53">
        <v>20130720</v>
      </c>
      <c r="C23" s="52">
        <v>0.375</v>
      </c>
      <c r="D23" s="153">
        <v>1440</v>
      </c>
      <c r="E23" s="53"/>
      <c r="F23" s="54">
        <v>2044.181</v>
      </c>
      <c r="G23" s="54">
        <v>32.111800000000002</v>
      </c>
      <c r="H23" s="53"/>
      <c r="I23" s="55"/>
      <c r="J23" s="154">
        <v>62.243600000000001</v>
      </c>
      <c r="K23" s="155">
        <v>3058.8803672832</v>
      </c>
      <c r="L23" s="156"/>
      <c r="N23" s="1">
        <v>19</v>
      </c>
      <c r="O23" s="57" t="e">
        <f t="shared" si="3"/>
        <v>#REF!</v>
      </c>
      <c r="P23" s="35" t="e">
        <f>#REF!*1000000</f>
        <v>#REF!</v>
      </c>
      <c r="Q23" s="58" t="e">
        <f t="shared" si="4"/>
        <v>#REF!</v>
      </c>
      <c r="S23" s="69">
        <f t="shared" si="5"/>
        <v>62243.6</v>
      </c>
      <c r="T23" s="163">
        <f t="shared" si="6"/>
        <v>2198112.193612</v>
      </c>
      <c r="V23" s="57" t="e">
        <f t="shared" si="7"/>
        <v>#REF!</v>
      </c>
      <c r="W23" s="35" t="e">
        <f t="shared" si="8"/>
        <v>#REF!</v>
      </c>
      <c r="X23" s="58" t="e">
        <f t="shared" si="9"/>
        <v>#REF!</v>
      </c>
      <c r="AE23" s="2" t="str">
        <f t="shared" si="0"/>
        <v>62.2436</v>
      </c>
      <c r="AF23" s="61">
        <v>18347052</v>
      </c>
      <c r="AG23" s="62">
        <v>20130720</v>
      </c>
      <c r="AH23" s="160">
        <v>62.243600000000001</v>
      </c>
      <c r="AI23" s="161">
        <f t="shared" si="1"/>
        <v>62.243600000000001</v>
      </c>
      <c r="AJ23" s="162">
        <f t="shared" si="2"/>
        <v>0</v>
      </c>
      <c r="AK23" s="3"/>
      <c r="AL23" s="3"/>
      <c r="AM23" s="3"/>
      <c r="AN23" s="3"/>
      <c r="AO23" s="3"/>
      <c r="AP23" s="3"/>
    </row>
    <row r="24" spans="1:42" x14ac:dyDescent="0.2">
      <c r="A24" s="51">
        <v>18347052</v>
      </c>
      <c r="B24" s="53">
        <v>20130721</v>
      </c>
      <c r="C24" s="52">
        <v>0.375</v>
      </c>
      <c r="D24" s="153">
        <v>790</v>
      </c>
      <c r="E24" s="53"/>
      <c r="F24" s="54">
        <v>2047.925</v>
      </c>
      <c r="G24" s="54">
        <v>32.092700000000001</v>
      </c>
      <c r="H24" s="53"/>
      <c r="I24" s="55"/>
      <c r="J24" s="154">
        <v>31.6067</v>
      </c>
      <c r="K24" s="155">
        <v>3058.8803672832</v>
      </c>
      <c r="L24" s="156"/>
      <c r="N24" s="1">
        <v>20</v>
      </c>
      <c r="O24" s="57" t="e">
        <f t="shared" si="3"/>
        <v>#REF!</v>
      </c>
      <c r="P24" s="35" t="e">
        <f>#REF!*1000000</f>
        <v>#REF!</v>
      </c>
      <c r="Q24" s="58" t="e">
        <f t="shared" si="4"/>
        <v>#REF!</v>
      </c>
      <c r="S24" s="69">
        <f t="shared" si="5"/>
        <v>31606.7</v>
      </c>
      <c r="T24" s="163">
        <f t="shared" si="6"/>
        <v>1116180.180289</v>
      </c>
      <c r="V24" s="57" t="e">
        <f t="shared" si="7"/>
        <v>#REF!</v>
      </c>
      <c r="W24" s="35" t="e">
        <f t="shared" si="8"/>
        <v>#REF!</v>
      </c>
      <c r="X24" s="58" t="e">
        <f t="shared" si="9"/>
        <v>#REF!</v>
      </c>
      <c r="AE24" s="2" t="str">
        <f t="shared" si="0"/>
        <v>31.6067</v>
      </c>
      <c r="AF24" s="61">
        <v>18347052</v>
      </c>
      <c r="AG24" s="62">
        <v>20130721</v>
      </c>
      <c r="AH24" s="160">
        <v>31.6067</v>
      </c>
      <c r="AI24" s="161">
        <f t="shared" si="1"/>
        <v>31.6067</v>
      </c>
      <c r="AJ24" s="162">
        <f t="shared" si="2"/>
        <v>0</v>
      </c>
      <c r="AK24" s="3"/>
      <c r="AL24" s="3"/>
      <c r="AM24" s="3"/>
      <c r="AN24" s="3"/>
      <c r="AO24" s="3"/>
      <c r="AP24" s="3"/>
    </row>
    <row r="25" spans="1:42" x14ac:dyDescent="0.2">
      <c r="A25" s="51">
        <v>18347052</v>
      </c>
      <c r="B25" s="53">
        <v>20130722</v>
      </c>
      <c r="C25" s="52">
        <v>0.375</v>
      </c>
      <c r="D25" s="153">
        <v>1176</v>
      </c>
      <c r="E25" s="53"/>
      <c r="F25" s="54">
        <v>2044.029</v>
      </c>
      <c r="G25" s="54">
        <v>32.385199999999998</v>
      </c>
      <c r="H25" s="53"/>
      <c r="I25" s="55"/>
      <c r="J25" s="154">
        <v>48.639000000000003</v>
      </c>
      <c r="K25" s="155">
        <v>3058.8803672832</v>
      </c>
      <c r="L25" s="156"/>
      <c r="N25" s="1">
        <v>21</v>
      </c>
      <c r="O25" s="57" t="e">
        <f t="shared" si="3"/>
        <v>#REF!</v>
      </c>
      <c r="P25" s="35" t="e">
        <f>#REF!*1000000</f>
        <v>#REF!</v>
      </c>
      <c r="Q25" s="58" t="e">
        <f t="shared" si="4"/>
        <v>#REF!</v>
      </c>
      <c r="S25" s="69">
        <f t="shared" si="5"/>
        <v>48639</v>
      </c>
      <c r="T25" s="163">
        <f t="shared" si="6"/>
        <v>1717670.23413</v>
      </c>
      <c r="V25" s="57" t="e">
        <f t="shared" si="7"/>
        <v>#REF!</v>
      </c>
      <c r="W25" s="35" t="e">
        <f t="shared" si="8"/>
        <v>#REF!</v>
      </c>
      <c r="X25" s="58" t="e">
        <f t="shared" si="9"/>
        <v>#REF!</v>
      </c>
      <c r="AE25" s="2" t="str">
        <f t="shared" si="0"/>
        <v>48.639</v>
      </c>
      <c r="AF25" s="61">
        <v>18347052</v>
      </c>
      <c r="AG25" s="62">
        <v>20130722</v>
      </c>
      <c r="AH25" s="160">
        <v>48.639000000000003</v>
      </c>
      <c r="AI25" s="161">
        <f t="shared" si="1"/>
        <v>48.639000000000003</v>
      </c>
      <c r="AJ25" s="162">
        <f t="shared" si="2"/>
        <v>0</v>
      </c>
      <c r="AK25" s="3"/>
      <c r="AL25" s="3"/>
      <c r="AM25" s="3"/>
      <c r="AN25" s="3"/>
      <c r="AO25" s="3"/>
      <c r="AP25" s="3"/>
    </row>
    <row r="26" spans="1:42" x14ac:dyDescent="0.2">
      <c r="A26" s="51">
        <v>18347052</v>
      </c>
      <c r="B26" s="53">
        <v>20130723</v>
      </c>
      <c r="C26" s="52">
        <v>0.375</v>
      </c>
      <c r="D26" s="153">
        <v>1440</v>
      </c>
      <c r="E26" s="53"/>
      <c r="F26" s="54">
        <v>2035.067</v>
      </c>
      <c r="G26" s="54">
        <v>32.260100000000001</v>
      </c>
      <c r="H26" s="53"/>
      <c r="I26" s="55"/>
      <c r="J26" s="154">
        <v>61.107100000000003</v>
      </c>
      <c r="K26" s="155">
        <v>3058.8803672832</v>
      </c>
      <c r="L26" s="156"/>
      <c r="N26" s="1">
        <v>22</v>
      </c>
      <c r="O26" s="57" t="e">
        <f t="shared" si="3"/>
        <v>#REF!</v>
      </c>
      <c r="P26" s="35" t="e">
        <f>#REF!*1000000</f>
        <v>#REF!</v>
      </c>
      <c r="Q26" s="58" t="e">
        <f t="shared" si="4"/>
        <v>#REF!</v>
      </c>
      <c r="S26" s="69">
        <f t="shared" si="5"/>
        <v>61107.100000000006</v>
      </c>
      <c r="T26" s="163">
        <f t="shared" si="6"/>
        <v>2157977.071157</v>
      </c>
      <c r="V26" s="57" t="e">
        <f t="shared" si="7"/>
        <v>#REF!</v>
      </c>
      <c r="W26" s="35" t="e">
        <f t="shared" si="8"/>
        <v>#REF!</v>
      </c>
      <c r="X26" s="58" t="e">
        <f t="shared" si="9"/>
        <v>#REF!</v>
      </c>
      <c r="AE26" s="2" t="str">
        <f t="shared" si="0"/>
        <v>61.1071</v>
      </c>
      <c r="AF26" s="61">
        <v>18347052</v>
      </c>
      <c r="AG26" s="62">
        <v>20130723</v>
      </c>
      <c r="AH26" s="160">
        <v>61.107100000000003</v>
      </c>
      <c r="AI26" s="161">
        <f t="shared" si="1"/>
        <v>61.107100000000003</v>
      </c>
      <c r="AJ26" s="162">
        <f t="shared" si="2"/>
        <v>0</v>
      </c>
      <c r="AK26" s="3"/>
      <c r="AL26" s="3"/>
      <c r="AM26" s="3"/>
      <c r="AN26" s="3"/>
      <c r="AO26" s="3"/>
      <c r="AP26" s="3"/>
    </row>
    <row r="27" spans="1:42" x14ac:dyDescent="0.2">
      <c r="A27" s="51">
        <v>18347052</v>
      </c>
      <c r="B27" s="53">
        <v>20130724</v>
      </c>
      <c r="C27" s="52">
        <v>0.375</v>
      </c>
      <c r="D27" s="153">
        <v>1440</v>
      </c>
      <c r="E27" s="53"/>
      <c r="F27" s="54">
        <v>2038.211</v>
      </c>
      <c r="G27" s="54">
        <v>32.339399999999998</v>
      </c>
      <c r="H27" s="53"/>
      <c r="I27" s="55"/>
      <c r="J27" s="154">
        <v>54.185000000000002</v>
      </c>
      <c r="K27" s="155">
        <v>3058.8803672832</v>
      </c>
      <c r="L27" s="156"/>
      <c r="N27" s="1">
        <v>23</v>
      </c>
      <c r="O27" s="57" t="e">
        <f t="shared" si="3"/>
        <v>#REF!</v>
      </c>
      <c r="P27" s="35" t="e">
        <f>#REF!*1000000</f>
        <v>#REF!</v>
      </c>
      <c r="Q27" s="58" t="e">
        <f t="shared" si="4"/>
        <v>#REF!</v>
      </c>
      <c r="S27" s="69">
        <f t="shared" si="5"/>
        <v>54185</v>
      </c>
      <c r="T27" s="163">
        <f t="shared" si="6"/>
        <v>1913525.3939499999</v>
      </c>
      <c r="V27" s="57" t="e">
        <f t="shared" si="7"/>
        <v>#REF!</v>
      </c>
      <c r="W27" s="35" t="e">
        <f t="shared" si="8"/>
        <v>#REF!</v>
      </c>
      <c r="X27" s="58" t="e">
        <f t="shared" si="9"/>
        <v>#REF!</v>
      </c>
      <c r="AE27" s="2" t="str">
        <f t="shared" si="0"/>
        <v>54.185</v>
      </c>
      <c r="AF27" s="61">
        <v>18347052</v>
      </c>
      <c r="AG27" s="62">
        <v>20130724</v>
      </c>
      <c r="AH27" s="160">
        <v>54.185000000000002</v>
      </c>
      <c r="AI27" s="161">
        <f t="shared" si="1"/>
        <v>54.185000000000002</v>
      </c>
      <c r="AJ27" s="162">
        <f t="shared" si="2"/>
        <v>0</v>
      </c>
      <c r="AK27" s="3"/>
      <c r="AL27" s="3"/>
      <c r="AM27" s="3"/>
      <c r="AN27" s="3"/>
      <c r="AO27" s="3"/>
      <c r="AP27" s="3"/>
    </row>
    <row r="28" spans="1:42" x14ac:dyDescent="0.2">
      <c r="A28" s="51">
        <v>18347052</v>
      </c>
      <c r="B28" s="53">
        <v>20130725</v>
      </c>
      <c r="C28" s="52">
        <v>0.375</v>
      </c>
      <c r="D28" s="153">
        <v>1440</v>
      </c>
      <c r="E28" s="53"/>
      <c r="F28" s="54">
        <v>2038.1210000000001</v>
      </c>
      <c r="G28" s="54">
        <v>32.562800000000003</v>
      </c>
      <c r="H28" s="53"/>
      <c r="I28" s="55"/>
      <c r="J28" s="154">
        <v>56.595399999999998</v>
      </c>
      <c r="K28" s="155">
        <v>3058.8803672832</v>
      </c>
      <c r="L28" s="156"/>
      <c r="N28" s="1">
        <v>24</v>
      </c>
      <c r="O28" s="57" t="e">
        <f t="shared" si="3"/>
        <v>#REF!</v>
      </c>
      <c r="P28" s="35" t="e">
        <f>#REF!*1000000</f>
        <v>#REF!</v>
      </c>
      <c r="Q28" s="58" t="e">
        <f t="shared" si="4"/>
        <v>#REF!</v>
      </c>
      <c r="S28" s="69">
        <f t="shared" si="5"/>
        <v>56595.4</v>
      </c>
      <c r="T28" s="163">
        <f t="shared" si="6"/>
        <v>1998647.8745180001</v>
      </c>
      <c r="V28" s="57" t="e">
        <f t="shared" si="7"/>
        <v>#REF!</v>
      </c>
      <c r="W28" s="35" t="e">
        <f t="shared" si="8"/>
        <v>#REF!</v>
      </c>
      <c r="X28" s="58" t="e">
        <f t="shared" si="9"/>
        <v>#REF!</v>
      </c>
      <c r="AE28" s="2" t="str">
        <f t="shared" si="0"/>
        <v>56.5954</v>
      </c>
      <c r="AF28" s="61">
        <v>18347052</v>
      </c>
      <c r="AG28" s="62">
        <v>20130725</v>
      </c>
      <c r="AH28" s="160">
        <v>56.595399999999998</v>
      </c>
      <c r="AI28" s="161">
        <f t="shared" si="1"/>
        <v>56.595399999999998</v>
      </c>
      <c r="AJ28" s="162">
        <f t="shared" si="2"/>
        <v>0</v>
      </c>
      <c r="AK28" s="3"/>
      <c r="AL28" s="3"/>
      <c r="AM28" s="3"/>
      <c r="AN28" s="3"/>
      <c r="AO28" s="3"/>
      <c r="AP28" s="3"/>
    </row>
    <row r="29" spans="1:42" x14ac:dyDescent="0.2">
      <c r="A29" s="51">
        <v>18347052</v>
      </c>
      <c r="B29" s="53">
        <v>20130726</v>
      </c>
      <c r="C29" s="52">
        <v>0.375</v>
      </c>
      <c r="D29" s="153">
        <v>1440</v>
      </c>
      <c r="E29" s="53"/>
      <c r="F29" s="54">
        <v>2032.7239999999999</v>
      </c>
      <c r="G29" s="54">
        <v>32.441499999999998</v>
      </c>
      <c r="H29" s="53"/>
      <c r="I29" s="55"/>
      <c r="J29" s="154">
        <v>68.540000000000006</v>
      </c>
      <c r="K29" s="155">
        <v>3058.8803672832</v>
      </c>
      <c r="L29" s="156"/>
      <c r="N29" s="1">
        <v>25</v>
      </c>
      <c r="O29" s="57" t="e">
        <f t="shared" si="3"/>
        <v>#REF!</v>
      </c>
      <c r="P29" s="35" t="e">
        <f>#REF!*1000000</f>
        <v>#REF!</v>
      </c>
      <c r="Q29" s="58" t="e">
        <f t="shared" si="4"/>
        <v>#REF!</v>
      </c>
      <c r="S29" s="69">
        <f t="shared" si="5"/>
        <v>68540</v>
      </c>
      <c r="T29" s="163">
        <f t="shared" si="6"/>
        <v>2420467.4818000002</v>
      </c>
      <c r="V29" s="57" t="e">
        <f t="shared" si="7"/>
        <v>#REF!</v>
      </c>
      <c r="W29" s="35" t="e">
        <f t="shared" si="8"/>
        <v>#REF!</v>
      </c>
      <c r="X29" s="58" t="e">
        <f t="shared" si="9"/>
        <v>#REF!</v>
      </c>
      <c r="AE29" s="2" t="str">
        <f t="shared" si="0"/>
        <v>68.54</v>
      </c>
      <c r="AF29" s="61">
        <v>18347052</v>
      </c>
      <c r="AG29" s="62">
        <v>20130726</v>
      </c>
      <c r="AH29" s="160">
        <v>68.540000000000006</v>
      </c>
      <c r="AI29" s="161">
        <f t="shared" si="1"/>
        <v>68.540000000000006</v>
      </c>
      <c r="AJ29" s="162">
        <f t="shared" si="2"/>
        <v>0</v>
      </c>
      <c r="AK29" s="3"/>
      <c r="AL29" s="3"/>
      <c r="AM29" s="3"/>
      <c r="AN29" s="3"/>
      <c r="AO29" s="3"/>
      <c r="AP29" s="3"/>
    </row>
    <row r="30" spans="1:42" x14ac:dyDescent="0.2">
      <c r="A30" s="51">
        <v>18347052</v>
      </c>
      <c r="B30" s="53">
        <v>20130727</v>
      </c>
      <c r="C30" s="52">
        <v>0.375</v>
      </c>
      <c r="D30" s="153">
        <v>1440</v>
      </c>
      <c r="E30" s="53"/>
      <c r="F30" s="54">
        <v>2039.146</v>
      </c>
      <c r="G30" s="54">
        <v>32.510899999999999</v>
      </c>
      <c r="H30" s="53"/>
      <c r="I30" s="55"/>
      <c r="J30" s="154">
        <v>69.540700000000001</v>
      </c>
      <c r="K30" s="155">
        <v>3058.8803672832</v>
      </c>
      <c r="L30" s="156"/>
      <c r="N30" s="1">
        <v>26</v>
      </c>
      <c r="O30" s="57" t="e">
        <f t="shared" si="3"/>
        <v>#REF!</v>
      </c>
      <c r="P30" s="35" t="e">
        <f>#REF!*1000000</f>
        <v>#REF!</v>
      </c>
      <c r="Q30" s="58" t="e">
        <f t="shared" si="4"/>
        <v>#REF!</v>
      </c>
      <c r="S30" s="69">
        <f t="shared" si="5"/>
        <v>69540.7</v>
      </c>
      <c r="T30" s="163">
        <f t="shared" si="6"/>
        <v>2455806.8720689998</v>
      </c>
      <c r="V30" s="57" t="e">
        <f t="shared" si="7"/>
        <v>#REF!</v>
      </c>
      <c r="W30" s="35" t="e">
        <f t="shared" si="8"/>
        <v>#REF!</v>
      </c>
      <c r="X30" s="58" t="e">
        <f t="shared" si="9"/>
        <v>#REF!</v>
      </c>
      <c r="AE30" s="2" t="str">
        <f t="shared" si="0"/>
        <v>69.5407</v>
      </c>
      <c r="AF30" s="61">
        <v>18347052</v>
      </c>
      <c r="AG30" s="62">
        <v>20130727</v>
      </c>
      <c r="AH30" s="160">
        <v>69.540700000000001</v>
      </c>
      <c r="AI30" s="161">
        <f t="shared" si="1"/>
        <v>69.540700000000001</v>
      </c>
      <c r="AJ30" s="162">
        <f t="shared" si="2"/>
        <v>0</v>
      </c>
      <c r="AK30" s="3"/>
      <c r="AL30" s="3"/>
      <c r="AM30" s="3"/>
      <c r="AN30" s="3"/>
      <c r="AO30" s="3"/>
      <c r="AP30" s="3"/>
    </row>
    <row r="31" spans="1:42" x14ac:dyDescent="0.2">
      <c r="A31" s="51">
        <v>18347052</v>
      </c>
      <c r="B31" s="53">
        <v>20130728</v>
      </c>
      <c r="C31" s="52">
        <v>0.375</v>
      </c>
      <c r="D31" s="153">
        <v>1440</v>
      </c>
      <c r="E31" s="53"/>
      <c r="F31" s="54">
        <v>2044.403</v>
      </c>
      <c r="G31" s="54">
        <v>32.723599999999998</v>
      </c>
      <c r="H31" s="53"/>
      <c r="I31" s="55"/>
      <c r="J31" s="154">
        <v>64.086100000000002</v>
      </c>
      <c r="K31" s="155">
        <v>3058.8803672832</v>
      </c>
      <c r="L31" s="156"/>
      <c r="N31" s="1">
        <v>27</v>
      </c>
      <c r="O31" s="57" t="e">
        <f t="shared" si="3"/>
        <v>#REF!</v>
      </c>
      <c r="P31" s="35" t="e">
        <f>#REF!*1000000</f>
        <v>#REF!</v>
      </c>
      <c r="Q31" s="58" t="e">
        <f t="shared" si="4"/>
        <v>#REF!</v>
      </c>
      <c r="S31" s="69">
        <f t="shared" si="5"/>
        <v>64086.1</v>
      </c>
      <c r="T31" s="163">
        <f t="shared" si="6"/>
        <v>2263179.4730869997</v>
      </c>
      <c r="V31" s="57" t="e">
        <f t="shared" si="7"/>
        <v>#REF!</v>
      </c>
      <c r="W31" s="35" t="e">
        <f t="shared" si="8"/>
        <v>#REF!</v>
      </c>
      <c r="X31" s="58" t="e">
        <f t="shared" si="9"/>
        <v>#REF!</v>
      </c>
      <c r="AE31" s="2" t="str">
        <f t="shared" si="0"/>
        <v>64.0861</v>
      </c>
      <c r="AF31" s="61"/>
      <c r="AG31" s="62"/>
      <c r="AH31" s="160"/>
      <c r="AI31" s="161">
        <f t="shared" si="1"/>
        <v>64.086100000000002</v>
      </c>
      <c r="AJ31" s="162">
        <f t="shared" si="2"/>
        <v>64.086100000000002</v>
      </c>
      <c r="AK31" s="3"/>
      <c r="AL31" s="3"/>
      <c r="AM31" s="3"/>
      <c r="AN31" s="3"/>
      <c r="AO31" s="3"/>
      <c r="AP31" s="3"/>
    </row>
    <row r="32" spans="1:42" x14ac:dyDescent="0.2">
      <c r="A32" s="51">
        <v>18347052</v>
      </c>
      <c r="B32" s="53">
        <v>20130729</v>
      </c>
      <c r="C32" s="52">
        <v>0.375</v>
      </c>
      <c r="D32" s="153">
        <v>1440</v>
      </c>
      <c r="E32" s="53"/>
      <c r="F32" s="54">
        <v>2048.3989999999999</v>
      </c>
      <c r="G32" s="54">
        <v>32.955100000000002</v>
      </c>
      <c r="H32" s="53"/>
      <c r="I32" s="55"/>
      <c r="J32" s="154">
        <v>57.050699999999999</v>
      </c>
      <c r="K32" s="155">
        <v>3058.8803672832</v>
      </c>
      <c r="L32" s="156"/>
      <c r="N32" s="1">
        <v>28</v>
      </c>
      <c r="O32" s="57" t="e">
        <f t="shared" si="3"/>
        <v>#REF!</v>
      </c>
      <c r="P32" s="35" t="e">
        <f>#REF!*1000000</f>
        <v>#REF!</v>
      </c>
      <c r="Q32" s="58" t="e">
        <f t="shared" si="4"/>
        <v>#REF!</v>
      </c>
      <c r="S32" s="69">
        <f t="shared" si="5"/>
        <v>57050.7</v>
      </c>
      <c r="T32" s="163">
        <f t="shared" si="6"/>
        <v>2014726.643769</v>
      </c>
      <c r="V32" s="57" t="e">
        <f t="shared" si="7"/>
        <v>#REF!</v>
      </c>
      <c r="W32" s="35" t="e">
        <f t="shared" si="8"/>
        <v>#REF!</v>
      </c>
      <c r="X32" s="58" t="e">
        <f t="shared" si="9"/>
        <v>#REF!</v>
      </c>
      <c r="AE32" s="2" t="str">
        <f t="shared" si="0"/>
        <v>57.0507</v>
      </c>
      <c r="AF32" s="61"/>
      <c r="AG32" s="62"/>
      <c r="AH32" s="160"/>
      <c r="AI32" s="161">
        <f t="shared" si="1"/>
        <v>57.050699999999999</v>
      </c>
      <c r="AJ32" s="162">
        <f t="shared" si="2"/>
        <v>57.050699999999999</v>
      </c>
      <c r="AK32" s="3"/>
      <c r="AL32" s="3"/>
      <c r="AM32" s="3"/>
      <c r="AN32" s="3"/>
      <c r="AO32" s="3"/>
      <c r="AP32" s="3"/>
    </row>
    <row r="33" spans="1:42" x14ac:dyDescent="0.2">
      <c r="A33" s="51">
        <v>18347052</v>
      </c>
      <c r="B33" s="53">
        <v>20130730</v>
      </c>
      <c r="C33" s="52">
        <v>0.375</v>
      </c>
      <c r="D33" s="153">
        <v>1440</v>
      </c>
      <c r="E33" s="53"/>
      <c r="F33" s="54">
        <v>2058.6129999999998</v>
      </c>
      <c r="G33" s="54">
        <v>33.384300000000003</v>
      </c>
      <c r="H33" s="53"/>
      <c r="I33" s="55"/>
      <c r="J33" s="154">
        <v>43.1327</v>
      </c>
      <c r="K33" s="155">
        <v>3058.8803672832</v>
      </c>
      <c r="L33" s="156"/>
      <c r="N33" s="1">
        <v>29</v>
      </c>
      <c r="O33" s="57" t="e">
        <f t="shared" si="3"/>
        <v>#REF!</v>
      </c>
      <c r="P33" s="35" t="e">
        <f>#REF!*1000000</f>
        <v>#REF!</v>
      </c>
      <c r="Q33" s="58" t="e">
        <f t="shared" si="4"/>
        <v>#REF!</v>
      </c>
      <c r="S33" s="69">
        <f t="shared" si="5"/>
        <v>43132.7</v>
      </c>
      <c r="T33" s="163">
        <f t="shared" si="6"/>
        <v>1523217.0667089999</v>
      </c>
      <c r="V33" s="57" t="e">
        <f t="shared" si="7"/>
        <v>#REF!</v>
      </c>
      <c r="W33" s="35" t="e">
        <f t="shared" si="8"/>
        <v>#REF!</v>
      </c>
      <c r="X33" s="58" t="e">
        <f t="shared" si="9"/>
        <v>#REF!</v>
      </c>
      <c r="AE33" s="2" t="str">
        <f t="shared" si="0"/>
        <v>43.1327</v>
      </c>
      <c r="AF33" s="61"/>
      <c r="AG33" s="62"/>
      <c r="AH33" s="160"/>
      <c r="AI33" s="161">
        <f t="shared" si="1"/>
        <v>43.1327</v>
      </c>
      <c r="AJ33" s="162">
        <f t="shared" si="2"/>
        <v>43.1327</v>
      </c>
      <c r="AK33" s="3"/>
      <c r="AL33" s="3"/>
      <c r="AM33" s="3"/>
      <c r="AN33" s="3"/>
      <c r="AO33" s="3"/>
      <c r="AP33" s="3"/>
    </row>
    <row r="34" spans="1:42" x14ac:dyDescent="0.2">
      <c r="A34" s="51">
        <v>18347052</v>
      </c>
      <c r="B34" s="53">
        <v>20130731</v>
      </c>
      <c r="C34" s="52">
        <v>0.375</v>
      </c>
      <c r="D34" s="153">
        <v>1440</v>
      </c>
      <c r="E34" s="53"/>
      <c r="F34" s="54">
        <v>2056.5650000000001</v>
      </c>
      <c r="G34" s="54">
        <v>33.5886</v>
      </c>
      <c r="H34" s="53"/>
      <c r="I34" s="55"/>
      <c r="J34" s="154">
        <v>44.328899999999997</v>
      </c>
      <c r="K34" s="155">
        <v>3058.8803672832</v>
      </c>
      <c r="L34" s="156"/>
      <c r="N34" s="1">
        <v>30</v>
      </c>
      <c r="O34" s="57" t="e">
        <f t="shared" si="3"/>
        <v>#REF!</v>
      </c>
      <c r="P34" s="35" t="e">
        <f>#REF!*1000000</f>
        <v>#REF!</v>
      </c>
      <c r="Q34" s="58" t="e">
        <f t="shared" si="4"/>
        <v>#REF!</v>
      </c>
      <c r="S34" s="69">
        <f t="shared" si="5"/>
        <v>44328.899999999994</v>
      </c>
      <c r="T34" s="163">
        <f t="shared" si="6"/>
        <v>1565460.4749629998</v>
      </c>
      <c r="V34" s="57" t="e">
        <f t="shared" si="7"/>
        <v>#REF!</v>
      </c>
      <c r="W34" s="35" t="e">
        <f t="shared" si="8"/>
        <v>#REF!</v>
      </c>
      <c r="X34" s="58" t="e">
        <f t="shared" si="9"/>
        <v>#REF!</v>
      </c>
      <c r="AE34" s="2" t="str">
        <f t="shared" si="0"/>
        <v>44.3289</v>
      </c>
      <c r="AF34" s="61"/>
      <c r="AG34" s="62"/>
      <c r="AH34" s="160"/>
      <c r="AI34" s="161">
        <f t="shared" si="1"/>
        <v>44.328899999999997</v>
      </c>
      <c r="AJ34" s="162">
        <f t="shared" si="2"/>
        <v>44.328899999999997</v>
      </c>
      <c r="AK34" s="3"/>
      <c r="AL34" s="3"/>
      <c r="AM34" s="3"/>
      <c r="AN34" s="3"/>
      <c r="AO34" s="3"/>
      <c r="AP34" s="3"/>
    </row>
    <row r="35" spans="1:42" ht="13.5" thickBot="1" x14ac:dyDescent="0.25">
      <c r="A35" s="77">
        <v>18347052</v>
      </c>
      <c r="B35" s="79">
        <v>20130801</v>
      </c>
      <c r="C35" s="78">
        <v>0</v>
      </c>
      <c r="D35" s="164">
        <v>1440</v>
      </c>
      <c r="E35" s="79"/>
      <c r="F35" s="80">
        <v>2055.8249999999998</v>
      </c>
      <c r="G35" s="80">
        <v>33.626300000000001</v>
      </c>
      <c r="H35" s="79"/>
      <c r="I35" s="81"/>
      <c r="J35" s="165">
        <v>45.164900000000003</v>
      </c>
      <c r="K35" s="166">
        <v>3058.8803672832</v>
      </c>
      <c r="L35" s="167"/>
      <c r="N35" s="1">
        <v>31</v>
      </c>
      <c r="O35" s="71" t="e">
        <f t="shared" si="3"/>
        <v>#REF!</v>
      </c>
      <c r="P35" s="72" t="e">
        <f>#REF!*1000000</f>
        <v>#REF!</v>
      </c>
      <c r="Q35" s="73" t="e">
        <f t="shared" si="4"/>
        <v>#REF!</v>
      </c>
      <c r="S35" s="74">
        <f t="shared" si="5"/>
        <v>45164.9</v>
      </c>
      <c r="T35" s="168">
        <f t="shared" si="6"/>
        <v>1594983.539083</v>
      </c>
      <c r="V35" s="71" t="e">
        <f t="shared" si="7"/>
        <v>#REF!</v>
      </c>
      <c r="W35" s="72" t="e">
        <f t="shared" si="8"/>
        <v>#REF!</v>
      </c>
      <c r="X35" s="73" t="e">
        <f t="shared" si="9"/>
        <v>#REF!</v>
      </c>
      <c r="AE35" s="2" t="str">
        <f t="shared" si="0"/>
        <v>45.1649</v>
      </c>
      <c r="AF35" s="91"/>
      <c r="AG35" s="92"/>
      <c r="AH35" s="169"/>
      <c r="AI35" s="170">
        <f t="shared" si="1"/>
        <v>45.164900000000003</v>
      </c>
      <c r="AJ35" s="171">
        <f t="shared" si="2"/>
        <v>45.164900000000003</v>
      </c>
      <c r="AK35" s="3"/>
      <c r="AL35" s="3"/>
      <c r="AM35" s="3"/>
      <c r="AN35" s="3"/>
      <c r="AO35" s="3"/>
      <c r="AP35" s="3"/>
    </row>
    <row r="36" spans="1:42" ht="13.5" thickBot="1" x14ac:dyDescent="0.25">
      <c r="C36" s="172"/>
      <c r="J36" s="173"/>
      <c r="AE36" s="2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13.5" thickBot="1" x14ac:dyDescent="0.25">
      <c r="A37" s="99" t="s">
        <v>34</v>
      </c>
      <c r="B37" s="100">
        <f>COUNT(B4:B35)</f>
        <v>32</v>
      </c>
      <c r="E37" s="99" t="s">
        <v>35</v>
      </c>
      <c r="F37" s="101">
        <f>MAX(F4:F35)</f>
        <v>2072.8470000000002</v>
      </c>
      <c r="G37" s="101">
        <f>MAX(G4:G35)</f>
        <v>33.626300000000001</v>
      </c>
      <c r="I37" s="99" t="s">
        <v>73</v>
      </c>
      <c r="J37" s="174">
        <f>SUM(J5:J35)</f>
        <v>1810.0271999999998</v>
      </c>
      <c r="N37" s="99" t="s">
        <v>37</v>
      </c>
      <c r="O37" s="102" t="e">
        <f>AVERAGE(O5:O35)</f>
        <v>#REF!</v>
      </c>
      <c r="P37" s="102" t="e">
        <f>AVERAGE(P5:P35)</f>
        <v>#REF!</v>
      </c>
      <c r="Q37" s="103" t="e">
        <f>AVERAGE(Q5:Q35)</f>
        <v>#REF!</v>
      </c>
      <c r="S37" s="104">
        <f>SUM(S5:S35)</f>
        <v>1810027.1999999997</v>
      </c>
      <c r="T37" s="105">
        <f>SUM(T5:T35)</f>
        <v>63920513.259024002</v>
      </c>
      <c r="V37" s="106" t="e">
        <f>SUM(V5:V35)</f>
        <v>#REF!</v>
      </c>
      <c r="W37" s="107" t="e">
        <f>SUM(W5:W35)</f>
        <v>#REF!</v>
      </c>
      <c r="X37" s="108" t="e">
        <f>SUM(X5:X35)</f>
        <v>#REF!</v>
      </c>
      <c r="AE37" s="2"/>
      <c r="AF37" s="109" t="s">
        <v>38</v>
      </c>
      <c r="AG37" s="110">
        <f>COUNT(AG4:AG35)</f>
        <v>11</v>
      </c>
      <c r="AH37" s="3"/>
      <c r="AI37" s="3"/>
      <c r="AJ37" s="111">
        <f>SUM(AJ4:AJ34)</f>
        <v>1216.8139000000001</v>
      </c>
      <c r="AK37" s="112" t="s">
        <v>39</v>
      </c>
      <c r="AL37" s="112"/>
      <c r="AM37" s="112"/>
      <c r="AN37" s="112"/>
      <c r="AO37" s="112"/>
      <c r="AP37" s="3"/>
    </row>
    <row r="38" spans="1:42" ht="13.5" thickBot="1" x14ac:dyDescent="0.25">
      <c r="E38" s="99" t="s">
        <v>37</v>
      </c>
      <c r="F38" s="115">
        <f>AVERAGE(F4:F35)</f>
        <v>2046.6288125000001</v>
      </c>
      <c r="G38" s="115">
        <f>AVERAGE(G4:G35)</f>
        <v>32.617137500000005</v>
      </c>
      <c r="I38" s="99" t="s">
        <v>74</v>
      </c>
      <c r="J38" s="168">
        <f>J37*35.31467</f>
        <v>63920.513259023988</v>
      </c>
      <c r="O38" s="117" t="s">
        <v>41</v>
      </c>
      <c r="P38" s="117" t="s">
        <v>42</v>
      </c>
      <c r="Q38" s="117" t="s">
        <v>43</v>
      </c>
      <c r="S38" s="118" t="s">
        <v>39</v>
      </c>
      <c r="T38" s="118" t="s">
        <v>39</v>
      </c>
      <c r="V38" s="118" t="s">
        <v>39</v>
      </c>
      <c r="W38" s="118" t="s">
        <v>39</v>
      </c>
      <c r="X38" s="118" t="s">
        <v>39</v>
      </c>
      <c r="AE38" s="2"/>
      <c r="AF38" s="109" t="s">
        <v>44</v>
      </c>
      <c r="AG38" s="119">
        <f>COUNT(B4:B35)-COUNT(AG5:AG35)</f>
        <v>21</v>
      </c>
      <c r="AH38" s="3"/>
      <c r="AI38" s="3"/>
      <c r="AJ38" s="175">
        <f>AJ37/SUM(AI5:AI35)</f>
        <v>0.67226277041582594</v>
      </c>
      <c r="AK38" s="112" t="s">
        <v>75</v>
      </c>
      <c r="AL38" s="3"/>
      <c r="AM38" s="3"/>
      <c r="AN38" s="3"/>
      <c r="AO38" s="3"/>
      <c r="AP38" s="3"/>
    </row>
    <row r="39" spans="1:42" ht="13.5" thickBot="1" x14ac:dyDescent="0.25">
      <c r="E39" s="99" t="s">
        <v>46</v>
      </c>
      <c r="F39" s="116">
        <f>MIN(F4:F35)</f>
        <v>2032.7239999999999</v>
      </c>
      <c r="G39" s="116">
        <f>MIN(G4:G35)</f>
        <v>32.092700000000001</v>
      </c>
      <c r="S39" s="121" t="s">
        <v>36</v>
      </c>
      <c r="T39" s="121" t="s">
        <v>47</v>
      </c>
      <c r="V39" s="121" t="s">
        <v>48</v>
      </c>
      <c r="W39" s="121" t="s">
        <v>49</v>
      </c>
      <c r="X39" s="121" t="s">
        <v>50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F40" s="121" t="s">
        <v>76</v>
      </c>
      <c r="G40" s="121" t="s">
        <v>52</v>
      </c>
      <c r="AE40" s="2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O41" s="176"/>
      <c r="AE41" s="2"/>
      <c r="AF41" s="109" t="s">
        <v>53</v>
      </c>
      <c r="AG41" s="110">
        <v>1</v>
      </c>
      <c r="AH41" s="3" t="s">
        <v>36</v>
      </c>
      <c r="AI41" s="3"/>
      <c r="AJ41" s="3"/>
      <c r="AK41" s="3"/>
      <c r="AL41" s="3"/>
      <c r="AM41" s="3"/>
      <c r="AN41" s="3"/>
      <c r="AO41" s="3"/>
      <c r="AP41" s="3"/>
    </row>
    <row r="42" spans="1:42" ht="13.5" thickBot="1" x14ac:dyDescent="0.25">
      <c r="AE42" s="2"/>
      <c r="AF42" s="109" t="s">
        <v>54</v>
      </c>
      <c r="AG42" s="123">
        <v>0.01</v>
      </c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E43" s="124" t="s">
        <v>55</v>
      </c>
      <c r="F43" s="125">
        <v>0.1</v>
      </c>
      <c r="G43" s="124"/>
      <c r="H43" s="124"/>
      <c r="I43" s="124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E44" s="126" t="s">
        <v>56</v>
      </c>
      <c r="F44" s="127">
        <f>F38*(1+$F$43)</f>
        <v>2251.2916937500004</v>
      </c>
      <c r="G44" s="127">
        <f>G38*(1+$F$43)</f>
        <v>35.878851250000011</v>
      </c>
      <c r="H44" s="124"/>
      <c r="I44" s="124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2">
      <c r="E45" s="126" t="s">
        <v>57</v>
      </c>
      <c r="F45" s="127">
        <f>F38*(1-$F$43)</f>
        <v>1841.96593125</v>
      </c>
      <c r="G45" s="127">
        <f>G38*(1-$F$43)</f>
        <v>29.355423750000007</v>
      </c>
      <c r="H45" s="124"/>
      <c r="I45" s="124"/>
    </row>
    <row r="46" spans="1:42" x14ac:dyDescent="0.2">
      <c r="A46" s="99" t="s">
        <v>58</v>
      </c>
      <c r="B46" s="129" t="s">
        <v>59</v>
      </c>
      <c r="E46" s="124"/>
      <c r="F46" s="127"/>
      <c r="G46" s="124"/>
      <c r="H46" s="124"/>
      <c r="I46" s="124"/>
    </row>
    <row r="47" spans="1:42" x14ac:dyDescent="0.2">
      <c r="A47" s="99" t="s">
        <v>60</v>
      </c>
      <c r="B47" s="130">
        <v>40583</v>
      </c>
      <c r="E47" s="124"/>
      <c r="F47" s="124"/>
      <c r="G47" s="124"/>
      <c r="H47" s="124"/>
      <c r="I47" s="124"/>
    </row>
    <row r="48" spans="1:42" x14ac:dyDescent="0.2">
      <c r="E48" s="124"/>
      <c r="F48" s="124"/>
      <c r="G48" s="124"/>
      <c r="H48" s="124"/>
      <c r="I48" s="124"/>
    </row>
    <row r="49" spans="5:9" x14ac:dyDescent="0.2">
      <c r="E49" s="124"/>
      <c r="F49" s="124"/>
      <c r="G49" s="124"/>
      <c r="H49" s="124"/>
      <c r="I49" s="124"/>
    </row>
    <row r="50" spans="5:9" x14ac:dyDescent="0.2">
      <c r="E50" s="124"/>
      <c r="F50" s="124"/>
      <c r="G50" s="124"/>
      <c r="H50" s="124"/>
      <c r="I50" s="124"/>
    </row>
    <row r="51" spans="5:9" x14ac:dyDescent="0.2">
      <c r="E51" s="124"/>
      <c r="F51" s="124"/>
      <c r="G51" s="124"/>
      <c r="H51" s="124"/>
      <c r="I51" s="124"/>
    </row>
  </sheetData>
  <conditionalFormatting sqref="J4:J35">
    <cfRule type="cellIs" dxfId="7" priority="8" stopIfTrue="1" operator="lessThan">
      <formula>0</formula>
    </cfRule>
  </conditionalFormatting>
  <conditionalFormatting sqref="F4:F35">
    <cfRule type="cellIs" dxfId="6" priority="5" stopIfTrue="1" operator="lessThan">
      <formula>$F$45</formula>
    </cfRule>
    <cfRule type="cellIs" dxfId="5" priority="6" stopIfTrue="1" operator="greaterThan">
      <formula>$F$44</formula>
    </cfRule>
    <cfRule type="cellIs" dxfId="4" priority="7" stopIfTrue="1" operator="greaterThan">
      <formula>$F$44</formula>
    </cfRule>
  </conditionalFormatting>
  <conditionalFormatting sqref="G4:G35">
    <cfRule type="cellIs" dxfId="3" priority="3" stopIfTrue="1" operator="lessThan">
      <formula>$G$45</formula>
    </cfRule>
    <cfRule type="cellIs" dxfId="2" priority="4" stopIfTrue="1" operator="greaterThan">
      <formula>$G$44</formula>
    </cfRule>
  </conditionalFormatting>
  <conditionalFormatting sqref="AH4:AH35">
    <cfRule type="cellIs" dxfId="1" priority="2" stopIfTrue="1" operator="notBetween">
      <formula>AI4+$AG$41</formula>
      <formula>AI4-$AG$41</formula>
    </cfRule>
  </conditionalFormatting>
  <conditionalFormatting sqref="AG4:AG35">
    <cfRule type="cellIs" dxfId="0" priority="1" stopIfTrue="1" operator="notEqual">
      <formula>B4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Rotoplas</vt:lpstr>
      <vt:lpstr>Maseca</vt:lpstr>
      <vt:lpstr>Barcel</vt:lpstr>
      <vt:lpstr>Avícola</vt:lpstr>
      <vt:lpstr>Proteinas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Hodin Escalante</cp:lastModifiedBy>
  <dcterms:created xsi:type="dcterms:W3CDTF">2013-08-02T05:27:41Z</dcterms:created>
  <dcterms:modified xsi:type="dcterms:W3CDTF">2013-08-06T03:52:41Z</dcterms:modified>
</cp:coreProperties>
</file>