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265" yWindow="-165" windowWidth="10785" windowHeight="9240" tabRatio="763" activeTab="21"/>
  </bookViews>
  <sheets>
    <sheet name="13031-01" sheetId="29" r:id="rId1"/>
    <sheet name="FENO RESINAS, S.A. D" sheetId="60" r:id="rId2"/>
    <sheet name="COMERCIALIZADORA DE " sheetId="62" r:id="rId3"/>
    <sheet name="PRESFORZADOS MEXICAN" sheetId="61" r:id="rId4"/>
    <sheet name="MEXCOAT, S.A. DE C.V" sheetId="59" r:id="rId5"/>
    <sheet name="PRUP, S.A. DE C.V." sheetId="58" r:id="rId6"/>
    <sheet name="TEXTILES Y ACABADOS " sheetId="57" r:id="rId7"/>
    <sheet name="INDUSTRIAL DE ESPUMA" sheetId="56" r:id="rId8"/>
    <sheet name="NOBLE CHEM, S.A. DE " sheetId="55" r:id="rId9"/>
    <sheet name="TIZAYUCA TEXTIL VUVA" sheetId="54" r:id="rId10"/>
    <sheet name="PROTEXA RECUBRIMIENT" sheetId="53" r:id="rId11"/>
    <sheet name="FRITOS TOTIS, S.A. D" sheetId="52" r:id="rId12"/>
    <sheet name="PRODUCCION Y ESPECIA" sheetId="51" r:id="rId13"/>
    <sheet name="GRUPO ROMATEX DE MEX" sheetId="50" r:id="rId14"/>
    <sheet name="VALCHEM INDUSTRIAL, " sheetId="49" r:id="rId15"/>
    <sheet name="TEJIMAQ, S.A. DE C.V" sheetId="48" r:id="rId16"/>
    <sheet name="MOLIENDAS TIZAYUCA, " sheetId="47" r:id="rId17"/>
    <sheet name="TECAMAC INDUSTRIAL, " sheetId="46" r:id="rId18"/>
    <sheet name="ZINC Y SUS DERIVADOS" sheetId="45" r:id="rId19"/>
    <sheet name="IMPERQUIMIA SA DE CV" sheetId="44" r:id="rId20"/>
    <sheet name="Comparativo vs. Proveedor" sheetId="3" r:id="rId21"/>
    <sheet name="Balance Volumetrico" sheetId="22" r:id="rId22"/>
  </sheets>
  <definedNames>
    <definedName name="Comercializadora">#REF!</definedName>
    <definedName name="Espumas">#REF!</definedName>
    <definedName name="FENO">#REF!</definedName>
    <definedName name="IMPERQUIMIA">#REF!</definedName>
    <definedName name="MEXCOAT">#REF!</definedName>
    <definedName name="MOLIENDAS">#REF!</definedName>
    <definedName name="PREMEX">#REF!</definedName>
    <definedName name="Print_Area" localSheetId="21">'Balance Volumetrico'!$A$1:$AQ$53</definedName>
    <definedName name="Print_Area" localSheetId="20">'Comparativo vs. Proveedor'!$A$1:$Q$57</definedName>
    <definedName name="PROESA">#REF!</definedName>
    <definedName name="PRUP">#REF!</definedName>
    <definedName name="QUIMICA">#REF!</definedName>
    <definedName name="TECAMAC">#REF!</definedName>
    <definedName name="TEJIMAQ">#REF!</definedName>
    <definedName name="TEXSA">#REF!</definedName>
    <definedName name="Textiles">#REF!</definedName>
    <definedName name="TextilesROMATEX">#REF!</definedName>
    <definedName name="TOTIS">#REF!</definedName>
    <definedName name="Valchem">#REF!</definedName>
    <definedName name="VUVA">#REF!</definedName>
    <definedName name="ZINC">#REF!</definedName>
  </definedNames>
  <calcPr calcId="145621"/>
</workbook>
</file>

<file path=xl/calcChain.xml><?xml version="1.0" encoding="utf-8"?>
<calcChain xmlns="http://schemas.openxmlformats.org/spreadsheetml/2006/main">
  <c r="AJ50" i="22" l="1"/>
  <c r="AK12" i="22"/>
  <c r="AK13" i="22"/>
  <c r="AK14" i="22"/>
  <c r="AK15" i="22"/>
  <c r="AK16" i="22"/>
  <c r="AK17" i="22"/>
  <c r="AK18" i="22"/>
  <c r="AK19" i="22"/>
  <c r="AK20" i="22"/>
  <c r="AK21" i="22"/>
  <c r="AP21" i="22" s="1"/>
  <c r="AK22" i="22"/>
  <c r="AK23" i="22"/>
  <c r="AK24" i="22"/>
  <c r="AK25" i="22"/>
  <c r="AK26" i="22"/>
  <c r="AK27" i="22"/>
  <c r="AK28" i="22"/>
  <c r="AK29" i="22"/>
  <c r="AK30" i="22"/>
  <c r="AK31" i="22"/>
  <c r="AK32" i="22"/>
  <c r="AK33" i="22"/>
  <c r="AK34" i="22"/>
  <c r="AK35" i="22"/>
  <c r="AK36" i="22"/>
  <c r="AK37" i="22"/>
  <c r="AK38" i="22"/>
  <c r="AK39" i="22"/>
  <c r="AK40" i="22"/>
  <c r="AK11" i="22"/>
  <c r="AJ44" i="22"/>
  <c r="AI50" i="22"/>
  <c r="AI44" i="22"/>
  <c r="AH50" i="22"/>
  <c r="AG50" i="22"/>
  <c r="AH44" i="22"/>
  <c r="AG44" i="22"/>
  <c r="M38" i="62"/>
  <c r="L38" i="62"/>
  <c r="AG37" i="62"/>
  <c r="M37" i="62"/>
  <c r="M45" i="62" s="1"/>
  <c r="L37" i="62"/>
  <c r="L45" i="62"/>
  <c r="AG36" i="62"/>
  <c r="O36" i="62"/>
  <c r="O37" i="62" s="1"/>
  <c r="M36" i="62"/>
  <c r="L36" i="62"/>
  <c r="E36" i="62"/>
  <c r="AE34" i="62"/>
  <c r="AI34" i="62"/>
  <c r="AL33" i="62"/>
  <c r="AE33" i="62"/>
  <c r="AI33" i="62" s="1"/>
  <c r="V33" i="62"/>
  <c r="W33" i="62" s="1"/>
  <c r="S33" i="62"/>
  <c r="Z33" i="62" s="1"/>
  <c r="P33" i="62"/>
  <c r="AL32" i="62"/>
  <c r="AE32" i="62"/>
  <c r="AI32" i="62" s="1"/>
  <c r="AJ32" i="62" s="1"/>
  <c r="V32" i="62"/>
  <c r="W32" i="62" s="1"/>
  <c r="S32" i="62"/>
  <c r="Z32" i="62" s="1"/>
  <c r="P32" i="62"/>
  <c r="AL31" i="62"/>
  <c r="AE31" i="62"/>
  <c r="AI31" i="62"/>
  <c r="AJ31" i="62" s="1"/>
  <c r="V31" i="62"/>
  <c r="W31" i="62" s="1"/>
  <c r="S31" i="62"/>
  <c r="P31" i="62"/>
  <c r="AL30" i="62"/>
  <c r="AE30" i="62"/>
  <c r="AI30" i="62" s="1"/>
  <c r="AJ30" i="62" s="1"/>
  <c r="V30" i="62"/>
  <c r="W30" i="62" s="1"/>
  <c r="S30" i="62"/>
  <c r="P30" i="62"/>
  <c r="AL29" i="62"/>
  <c r="AE29" i="62"/>
  <c r="AI29" i="62" s="1"/>
  <c r="AJ29" i="62" s="1"/>
  <c r="V29" i="62"/>
  <c r="W29" i="62" s="1"/>
  <c r="S29" i="62"/>
  <c r="Z29" i="62" s="1"/>
  <c r="P29" i="62"/>
  <c r="AL28" i="62"/>
  <c r="AE28" i="62"/>
  <c r="AI28" i="62" s="1"/>
  <c r="AJ28" i="62" s="1"/>
  <c r="V28" i="62"/>
  <c r="W28" i="62" s="1"/>
  <c r="S28" i="62"/>
  <c r="Z28" i="62" s="1"/>
  <c r="P28" i="62"/>
  <c r="AL27" i="62"/>
  <c r="AE27" i="62"/>
  <c r="AI27" i="62"/>
  <c r="AJ27" i="62" s="1"/>
  <c r="V27" i="62"/>
  <c r="W27" i="62" s="1"/>
  <c r="S27" i="62"/>
  <c r="P27" i="62"/>
  <c r="AL26" i="62"/>
  <c r="AE26" i="62"/>
  <c r="AI26" i="62" s="1"/>
  <c r="AJ26" i="62" s="1"/>
  <c r="V26" i="62"/>
  <c r="W26" i="62" s="1"/>
  <c r="S26" i="62"/>
  <c r="Z26" i="62" s="1"/>
  <c r="P26" i="62"/>
  <c r="AL25" i="62"/>
  <c r="AE25" i="62"/>
  <c r="AI25" i="62"/>
  <c r="AJ25" i="62" s="1"/>
  <c r="V25" i="62"/>
  <c r="W25" i="62" s="1"/>
  <c r="S25" i="62"/>
  <c r="Z25" i="62" s="1"/>
  <c r="P25" i="62"/>
  <c r="AL24" i="62"/>
  <c r="AE24" i="62"/>
  <c r="AI24" i="62" s="1"/>
  <c r="AJ24" i="62" s="1"/>
  <c r="V24" i="62"/>
  <c r="W24" i="62" s="1"/>
  <c r="S24" i="62"/>
  <c r="Z24" i="62" s="1"/>
  <c r="P24" i="62"/>
  <c r="AL23" i="62"/>
  <c r="AE23" i="62"/>
  <c r="AI23" i="62"/>
  <c r="AJ23" i="62" s="1"/>
  <c r="V23" i="62"/>
  <c r="W23" i="62" s="1"/>
  <c r="S23" i="62"/>
  <c r="P23" i="62"/>
  <c r="AL22" i="62"/>
  <c r="AE22" i="62"/>
  <c r="AI22" i="62" s="1"/>
  <c r="AJ22" i="62" s="1"/>
  <c r="V22" i="62"/>
  <c r="W22" i="62" s="1"/>
  <c r="S22" i="62"/>
  <c r="P22" i="62"/>
  <c r="AL21" i="62"/>
  <c r="AE21" i="62"/>
  <c r="AI21" i="62" s="1"/>
  <c r="AJ21" i="62" s="1"/>
  <c r="V21" i="62"/>
  <c r="W21" i="62" s="1"/>
  <c r="S21" i="62"/>
  <c r="Z21" i="62" s="1"/>
  <c r="P21" i="62"/>
  <c r="AL20" i="62"/>
  <c r="AE20" i="62"/>
  <c r="AI20" i="62" s="1"/>
  <c r="AJ20" i="62" s="1"/>
  <c r="V20" i="62"/>
  <c r="W20" i="62" s="1"/>
  <c r="S20" i="62"/>
  <c r="R20" i="62" s="1"/>
  <c r="T20" i="62" s="1"/>
  <c r="AA20" i="62" s="1"/>
  <c r="P20" i="62"/>
  <c r="AL19" i="62"/>
  <c r="AE19" i="62"/>
  <c r="AI19" i="62" s="1"/>
  <c r="AJ19" i="62" s="1"/>
  <c r="V19" i="62"/>
  <c r="W19" i="62" s="1"/>
  <c r="S19" i="62"/>
  <c r="P19" i="62"/>
  <c r="AL18" i="62"/>
  <c r="AE18" i="62"/>
  <c r="AI18" i="62" s="1"/>
  <c r="AJ18" i="62" s="1"/>
  <c r="V18" i="62"/>
  <c r="W18" i="62" s="1"/>
  <c r="S18" i="62"/>
  <c r="Z18" i="62" s="1"/>
  <c r="P18" i="62"/>
  <c r="AL17" i="62"/>
  <c r="AE17" i="62"/>
  <c r="AI17" i="62"/>
  <c r="AJ17" i="62" s="1"/>
  <c r="V17" i="62"/>
  <c r="W17" i="62" s="1"/>
  <c r="S17" i="62"/>
  <c r="Z17" i="62" s="1"/>
  <c r="P17" i="62"/>
  <c r="AL16" i="62"/>
  <c r="AE16" i="62"/>
  <c r="AI16" i="62" s="1"/>
  <c r="AJ16" i="62" s="1"/>
  <c r="V16" i="62"/>
  <c r="W16" i="62" s="1"/>
  <c r="S16" i="62"/>
  <c r="Z16" i="62" s="1"/>
  <c r="P16" i="62"/>
  <c r="AL15" i="62"/>
  <c r="AE15" i="62"/>
  <c r="AI15" i="62"/>
  <c r="AJ15" i="62" s="1"/>
  <c r="V15" i="62"/>
  <c r="W15" i="62" s="1"/>
  <c r="S15" i="62"/>
  <c r="P15" i="62"/>
  <c r="AL14" i="62"/>
  <c r="AE14" i="62"/>
  <c r="AI14" i="62" s="1"/>
  <c r="AJ14" i="62" s="1"/>
  <c r="V14" i="62"/>
  <c r="W14" i="62" s="1"/>
  <c r="S14" i="62"/>
  <c r="R14" i="62" s="1"/>
  <c r="T14" i="62" s="1"/>
  <c r="AA14" i="62" s="1"/>
  <c r="P14" i="62"/>
  <c r="AL13" i="62"/>
  <c r="AE13" i="62"/>
  <c r="AI13" i="62" s="1"/>
  <c r="AJ13" i="62" s="1"/>
  <c r="V13" i="62"/>
  <c r="W13" i="62" s="1"/>
  <c r="S13" i="62"/>
  <c r="Z13" i="62" s="1"/>
  <c r="P13" i="62"/>
  <c r="AL12" i="62"/>
  <c r="AE12" i="62"/>
  <c r="AI12" i="62" s="1"/>
  <c r="AJ12" i="62" s="1"/>
  <c r="V12" i="62"/>
  <c r="W12" i="62" s="1"/>
  <c r="S12" i="62"/>
  <c r="Z12" i="62" s="1"/>
  <c r="P12" i="62"/>
  <c r="AL11" i="62"/>
  <c r="AE11" i="62"/>
  <c r="AI11" i="62"/>
  <c r="AJ11" i="62" s="1"/>
  <c r="V11" i="62"/>
  <c r="W11" i="62" s="1"/>
  <c r="S11" i="62"/>
  <c r="R11" i="62" s="1"/>
  <c r="T11" i="62" s="1"/>
  <c r="AA11" i="62" s="1"/>
  <c r="P11" i="62"/>
  <c r="AL10" i="62"/>
  <c r="AE10" i="62"/>
  <c r="AI10" i="62" s="1"/>
  <c r="AJ10" i="62" s="1"/>
  <c r="V10" i="62"/>
  <c r="W10" i="62" s="1"/>
  <c r="S10" i="62"/>
  <c r="Z10" i="62" s="1"/>
  <c r="P10" i="62"/>
  <c r="AL9" i="62"/>
  <c r="AE9" i="62"/>
  <c r="AI9" i="62"/>
  <c r="AJ9" i="62" s="1"/>
  <c r="V9" i="62"/>
  <c r="W9" i="62" s="1"/>
  <c r="S9" i="62"/>
  <c r="Z9" i="62" s="1"/>
  <c r="P9" i="62"/>
  <c r="AL8" i="62"/>
  <c r="AE8" i="62"/>
  <c r="AI8" i="62" s="1"/>
  <c r="AJ8" i="62" s="1"/>
  <c r="V8" i="62"/>
  <c r="W8" i="62" s="1"/>
  <c r="S8" i="62"/>
  <c r="R8" i="62" s="1"/>
  <c r="T8" i="62" s="1"/>
  <c r="AA8" i="62" s="1"/>
  <c r="P8" i="62"/>
  <c r="AL7" i="62"/>
  <c r="AE7" i="62"/>
  <c r="AI7" i="62" s="1"/>
  <c r="AJ7" i="62" s="1"/>
  <c r="V7" i="62"/>
  <c r="W7" i="62" s="1"/>
  <c r="S7" i="62"/>
  <c r="P7" i="62"/>
  <c r="AL6" i="62"/>
  <c r="AE6" i="62"/>
  <c r="AI6" i="62"/>
  <c r="AJ6" i="62" s="1"/>
  <c r="V6" i="62"/>
  <c r="W6" i="62"/>
  <c r="S6" i="62"/>
  <c r="R6" i="62" s="1"/>
  <c r="P6" i="62"/>
  <c r="AL5" i="62"/>
  <c r="AE5" i="62"/>
  <c r="AI5" i="62" s="1"/>
  <c r="AJ5" i="62" s="1"/>
  <c r="V5" i="62"/>
  <c r="W5" i="62" s="1"/>
  <c r="S5" i="62"/>
  <c r="Z5" i="62" s="1"/>
  <c r="P5" i="62"/>
  <c r="AL4" i="62"/>
  <c r="AE4" i="62"/>
  <c r="AI4" i="62"/>
  <c r="AJ4" i="62" s="1"/>
  <c r="V4" i="62"/>
  <c r="W4" i="62"/>
  <c r="S4" i="62"/>
  <c r="Z4" i="62" s="1"/>
  <c r="P4" i="62"/>
  <c r="AL3" i="62"/>
  <c r="AE3" i="62"/>
  <c r="AI3" i="62" s="1"/>
  <c r="AJ3" i="62" s="1"/>
  <c r="V3" i="62"/>
  <c r="W3" i="62" s="1"/>
  <c r="S3" i="62"/>
  <c r="Z3" i="62" s="1"/>
  <c r="P3" i="62"/>
  <c r="M38" i="61"/>
  <c r="L38" i="61"/>
  <c r="AG37" i="61"/>
  <c r="M37" i="61"/>
  <c r="M45" i="61"/>
  <c r="L37" i="61"/>
  <c r="L44" i="61"/>
  <c r="AG36" i="61"/>
  <c r="O36" i="61"/>
  <c r="O37" i="61" s="1"/>
  <c r="M36" i="61"/>
  <c r="L36" i="61"/>
  <c r="E36" i="61"/>
  <c r="AE34" i="61"/>
  <c r="AI34" i="61"/>
  <c r="AJ34" i="61" s="1"/>
  <c r="AL33" i="61"/>
  <c r="AE33" i="61"/>
  <c r="AI33" i="61" s="1"/>
  <c r="AJ33" i="61" s="1"/>
  <c r="V33" i="61"/>
  <c r="W33" i="61"/>
  <c r="S33" i="61"/>
  <c r="Z33" i="61" s="1"/>
  <c r="P33" i="61"/>
  <c r="AL32" i="61"/>
  <c r="AE32" i="61"/>
  <c r="AI32" i="61"/>
  <c r="V32" i="61"/>
  <c r="W32" i="61" s="1"/>
  <c r="S32" i="61"/>
  <c r="Z32" i="61" s="1"/>
  <c r="P32" i="61"/>
  <c r="AL31" i="61"/>
  <c r="AE31" i="61"/>
  <c r="AI31" i="61"/>
  <c r="V31" i="61"/>
  <c r="W31" i="61"/>
  <c r="S31" i="61"/>
  <c r="P31" i="61"/>
  <c r="AL30" i="61"/>
  <c r="AE30" i="61"/>
  <c r="AI30" i="61" s="1"/>
  <c r="V30" i="61"/>
  <c r="W30" i="61" s="1"/>
  <c r="S30" i="61"/>
  <c r="P30" i="61"/>
  <c r="AL29" i="61"/>
  <c r="AE29" i="61"/>
  <c r="AI29" i="61"/>
  <c r="V29" i="61"/>
  <c r="W29" i="61"/>
  <c r="S29" i="61"/>
  <c r="P29" i="61"/>
  <c r="AL28" i="61"/>
  <c r="AE28" i="61"/>
  <c r="AI28" i="61" s="1"/>
  <c r="V28" i="61"/>
  <c r="W28" i="61" s="1"/>
  <c r="S28" i="61"/>
  <c r="P28" i="61"/>
  <c r="AL27" i="61"/>
  <c r="AE27" i="61"/>
  <c r="AI27" i="61"/>
  <c r="V27" i="61"/>
  <c r="W27" i="61"/>
  <c r="S27" i="61"/>
  <c r="R27" i="61" s="1"/>
  <c r="P27" i="61"/>
  <c r="AL26" i="61"/>
  <c r="AE26" i="61"/>
  <c r="AI26" i="61" s="1"/>
  <c r="V26" i="61"/>
  <c r="W26" i="61" s="1"/>
  <c r="S26" i="61"/>
  <c r="P26" i="61"/>
  <c r="AL25" i="61"/>
  <c r="AE25" i="61"/>
  <c r="AI25" i="61"/>
  <c r="V25" i="61"/>
  <c r="W25" i="61"/>
  <c r="S25" i="61"/>
  <c r="P25" i="61"/>
  <c r="AL24" i="61"/>
  <c r="AE24" i="61"/>
  <c r="AI24" i="61" s="1"/>
  <c r="V24" i="61"/>
  <c r="W24" i="61" s="1"/>
  <c r="S24" i="61"/>
  <c r="P24" i="61"/>
  <c r="AL23" i="61"/>
  <c r="AE23" i="61"/>
  <c r="AI23" i="61"/>
  <c r="V23" i="61"/>
  <c r="W23" i="61"/>
  <c r="S23" i="61"/>
  <c r="R23" i="61" s="1"/>
  <c r="P23" i="61"/>
  <c r="AL22" i="61"/>
  <c r="AE22" i="61"/>
  <c r="AI22" i="61" s="1"/>
  <c r="V22" i="61"/>
  <c r="W22" i="61" s="1"/>
  <c r="S22" i="61"/>
  <c r="P22" i="61"/>
  <c r="AL21" i="61"/>
  <c r="AE21" i="61"/>
  <c r="AI21" i="61"/>
  <c r="V21" i="61"/>
  <c r="W21" i="61"/>
  <c r="S21" i="61"/>
  <c r="P21" i="61"/>
  <c r="AL20" i="61"/>
  <c r="AE20" i="61"/>
  <c r="AI20" i="61" s="1"/>
  <c r="V20" i="61"/>
  <c r="W20" i="61" s="1"/>
  <c r="S20" i="61"/>
  <c r="P20" i="61"/>
  <c r="AL19" i="61"/>
  <c r="AE19" i="61"/>
  <c r="AI19" i="61"/>
  <c r="V19" i="61"/>
  <c r="W19" i="61"/>
  <c r="S19" i="61"/>
  <c r="P19" i="61"/>
  <c r="AL18" i="61"/>
  <c r="AE18" i="61"/>
  <c r="AI18" i="61" s="1"/>
  <c r="V18" i="61"/>
  <c r="W18" i="61" s="1"/>
  <c r="S18" i="61"/>
  <c r="P18" i="61"/>
  <c r="AL17" i="61"/>
  <c r="AE17" i="61"/>
  <c r="AI17" i="61"/>
  <c r="V17" i="61"/>
  <c r="W17" i="61"/>
  <c r="S17" i="61"/>
  <c r="R17" i="61" s="1"/>
  <c r="T17" i="61" s="1"/>
  <c r="P17" i="61"/>
  <c r="AL16" i="61"/>
  <c r="AE16" i="61"/>
  <c r="AI16" i="61" s="1"/>
  <c r="V16" i="61"/>
  <c r="W16" i="61" s="1"/>
  <c r="S16" i="61"/>
  <c r="P16" i="61"/>
  <c r="AL15" i="61"/>
  <c r="AE15" i="61"/>
  <c r="AI15" i="61"/>
  <c r="V15" i="61"/>
  <c r="W15" i="61"/>
  <c r="S15" i="61"/>
  <c r="R15" i="61" s="1"/>
  <c r="P15" i="61"/>
  <c r="AL14" i="61"/>
  <c r="AE14" i="61"/>
  <c r="AI14" i="61" s="1"/>
  <c r="V14" i="61"/>
  <c r="W14" i="61" s="1"/>
  <c r="S14" i="61"/>
  <c r="P14" i="61"/>
  <c r="AL13" i="61"/>
  <c r="AE13" i="61"/>
  <c r="AI13" i="61"/>
  <c r="V13" i="61"/>
  <c r="W13" i="61"/>
  <c r="S13" i="61"/>
  <c r="P13" i="61"/>
  <c r="AL12" i="61"/>
  <c r="AE12" i="61"/>
  <c r="AI12" i="61" s="1"/>
  <c r="V12" i="61"/>
  <c r="W12" i="61" s="1"/>
  <c r="S12" i="61"/>
  <c r="P12" i="61"/>
  <c r="AL11" i="61"/>
  <c r="AE11" i="61"/>
  <c r="AI11" i="61"/>
  <c r="V11" i="61"/>
  <c r="W11" i="61"/>
  <c r="S11" i="61"/>
  <c r="R11" i="61" s="1"/>
  <c r="P11" i="61"/>
  <c r="AL10" i="61"/>
  <c r="AE10" i="61"/>
  <c r="AI10" i="61"/>
  <c r="V10" i="61"/>
  <c r="W10" i="61"/>
  <c r="S10" i="61"/>
  <c r="P10" i="61"/>
  <c r="AL9" i="61"/>
  <c r="AE9" i="61"/>
  <c r="AI9" i="61" s="1"/>
  <c r="V9" i="61"/>
  <c r="W9" i="61" s="1"/>
  <c r="S9" i="61"/>
  <c r="R9" i="61" s="1"/>
  <c r="P9" i="61"/>
  <c r="AL8" i="61"/>
  <c r="AE8" i="61"/>
  <c r="AI8" i="61"/>
  <c r="V8" i="61"/>
  <c r="W8" i="61"/>
  <c r="S8" i="61"/>
  <c r="P8" i="61"/>
  <c r="AL7" i="61"/>
  <c r="AE7" i="61"/>
  <c r="AI7" i="61" s="1"/>
  <c r="V7" i="61"/>
  <c r="W7" i="61" s="1"/>
  <c r="S7" i="61"/>
  <c r="R7" i="61" s="1"/>
  <c r="T7" i="61" s="1"/>
  <c r="P7" i="61"/>
  <c r="AL6" i="61"/>
  <c r="AE6" i="61"/>
  <c r="AI6" i="61"/>
  <c r="V6" i="61"/>
  <c r="W6" i="61"/>
  <c r="S6" i="61"/>
  <c r="P6" i="61"/>
  <c r="AL5" i="61"/>
  <c r="AE5" i="61"/>
  <c r="AI5" i="61" s="1"/>
  <c r="V5" i="61"/>
  <c r="W5" i="61" s="1"/>
  <c r="S5" i="61"/>
  <c r="R5" i="61" s="1"/>
  <c r="P5" i="61"/>
  <c r="AL4" i="61"/>
  <c r="AE4" i="61"/>
  <c r="AI4" i="61"/>
  <c r="V4" i="61"/>
  <c r="W4" i="61"/>
  <c r="S4" i="61"/>
  <c r="P4" i="61"/>
  <c r="AL3" i="61"/>
  <c r="AE3" i="61"/>
  <c r="AI3" i="61" s="1"/>
  <c r="AJ3" i="61" s="1"/>
  <c r="V3" i="61"/>
  <c r="W3" i="61"/>
  <c r="S3" i="61"/>
  <c r="P3" i="61"/>
  <c r="AG38" i="29"/>
  <c r="AG37" i="29"/>
  <c r="AE35" i="29"/>
  <c r="AI35" i="29" s="1"/>
  <c r="AJ35" i="29"/>
  <c r="AE34" i="29"/>
  <c r="AI34" i="29"/>
  <c r="AJ34" i="29" s="1"/>
  <c r="AE33" i="29"/>
  <c r="AI33" i="29" s="1"/>
  <c r="AJ33" i="29" s="1"/>
  <c r="AE32" i="29"/>
  <c r="AI32" i="29"/>
  <c r="AJ32" i="29" s="1"/>
  <c r="AE31" i="29"/>
  <c r="AI31" i="29" s="1"/>
  <c r="AJ31" i="29" s="1"/>
  <c r="AE30" i="29"/>
  <c r="AI30" i="29"/>
  <c r="AJ30" i="29" s="1"/>
  <c r="AE29" i="29"/>
  <c r="AI29" i="29" s="1"/>
  <c r="AJ29" i="29" s="1"/>
  <c r="AE28" i="29"/>
  <c r="AI28" i="29"/>
  <c r="AJ28" i="29" s="1"/>
  <c r="AE27" i="29"/>
  <c r="AI27" i="29" s="1"/>
  <c r="AJ27" i="29" s="1"/>
  <c r="AE26" i="29"/>
  <c r="AI26" i="29"/>
  <c r="AJ26" i="29" s="1"/>
  <c r="AE25" i="29"/>
  <c r="AI25" i="29" s="1"/>
  <c r="AJ25" i="29" s="1"/>
  <c r="AE24" i="29"/>
  <c r="AI24" i="29"/>
  <c r="AJ24" i="29" s="1"/>
  <c r="AE23" i="29"/>
  <c r="AI23" i="29" s="1"/>
  <c r="AJ23" i="29" s="1"/>
  <c r="AE22" i="29"/>
  <c r="AI22" i="29"/>
  <c r="AJ22" i="29" s="1"/>
  <c r="AE21" i="29"/>
  <c r="AI21" i="29" s="1"/>
  <c r="AJ21" i="29" s="1"/>
  <c r="AE20" i="29"/>
  <c r="AI20" i="29"/>
  <c r="AJ20" i="29" s="1"/>
  <c r="AE19" i="29"/>
  <c r="AI19" i="29" s="1"/>
  <c r="AJ19" i="29" s="1"/>
  <c r="AE18" i="29"/>
  <c r="AI18" i="29" s="1"/>
  <c r="AJ18" i="29" s="1"/>
  <c r="AE17" i="29"/>
  <c r="AI17" i="29"/>
  <c r="AJ17" i="29" s="1"/>
  <c r="AE16" i="29"/>
  <c r="AI16" i="29"/>
  <c r="AJ16" i="29"/>
  <c r="AE15" i="29"/>
  <c r="AI15" i="29" s="1"/>
  <c r="AJ15" i="29" s="1"/>
  <c r="AE14" i="29"/>
  <c r="AI14" i="29"/>
  <c r="AJ14" i="29" s="1"/>
  <c r="AE13" i="29"/>
  <c r="AI13" i="29" s="1"/>
  <c r="AJ13" i="29" s="1"/>
  <c r="AE12" i="29"/>
  <c r="AI12" i="29" s="1"/>
  <c r="AJ12" i="29" s="1"/>
  <c r="AE11" i="29"/>
  <c r="AI11" i="29" s="1"/>
  <c r="AJ11" i="29"/>
  <c r="AE10" i="29"/>
  <c r="AI10" i="29" s="1"/>
  <c r="AJ10" i="29" s="1"/>
  <c r="AE9" i="29"/>
  <c r="AI9" i="29"/>
  <c r="AJ9" i="29"/>
  <c r="AE8" i="29"/>
  <c r="AI8" i="29" s="1"/>
  <c r="AJ8" i="29" s="1"/>
  <c r="AE7" i="29"/>
  <c r="AI7" i="29" s="1"/>
  <c r="AJ7" i="29" s="1"/>
  <c r="AE6" i="29"/>
  <c r="AI6" i="29" s="1"/>
  <c r="AJ6" i="29" s="1"/>
  <c r="AE5" i="29"/>
  <c r="AI5" i="29" s="1"/>
  <c r="AJ5" i="29" s="1"/>
  <c r="AE4" i="29"/>
  <c r="AI4" i="29" s="1"/>
  <c r="AJ4" i="29" s="1"/>
  <c r="AG37" i="44"/>
  <c r="AG36" i="44"/>
  <c r="AE34" i="44"/>
  <c r="AI34" i="44"/>
  <c r="AJ34" i="44" s="1"/>
  <c r="AL33" i="44"/>
  <c r="AE33" i="44"/>
  <c r="AI33" i="44"/>
  <c r="AJ33" i="44" s="1"/>
  <c r="AL32" i="44"/>
  <c r="AE32" i="44"/>
  <c r="AI32" i="44" s="1"/>
  <c r="AJ32" i="44" s="1"/>
  <c r="AL31" i="44"/>
  <c r="AE31" i="44"/>
  <c r="AI31" i="44" s="1"/>
  <c r="AJ31" i="44" s="1"/>
  <c r="AL30" i="44"/>
  <c r="AE30" i="44"/>
  <c r="AI30" i="44" s="1"/>
  <c r="AJ30" i="44" s="1"/>
  <c r="AL29" i="44"/>
  <c r="AE29" i="44"/>
  <c r="AI29" i="44"/>
  <c r="AJ29" i="44" s="1"/>
  <c r="AL28" i="44"/>
  <c r="AE28" i="44"/>
  <c r="AI28" i="44" s="1"/>
  <c r="AJ28" i="44" s="1"/>
  <c r="AL27" i="44"/>
  <c r="AE27" i="44"/>
  <c r="AI27" i="44" s="1"/>
  <c r="AJ27" i="44" s="1"/>
  <c r="AL26" i="44"/>
  <c r="AE26" i="44"/>
  <c r="AI26" i="44"/>
  <c r="AJ26" i="44" s="1"/>
  <c r="AL25" i="44"/>
  <c r="AE25" i="44"/>
  <c r="AI25" i="44"/>
  <c r="AJ25" i="44" s="1"/>
  <c r="AL24" i="44"/>
  <c r="AE24" i="44"/>
  <c r="AI24" i="44" s="1"/>
  <c r="AJ24" i="44" s="1"/>
  <c r="AL23" i="44"/>
  <c r="AE23" i="44"/>
  <c r="AI23" i="44"/>
  <c r="AJ23" i="44" s="1"/>
  <c r="AL22" i="44"/>
  <c r="AE22" i="44"/>
  <c r="AI22" i="44"/>
  <c r="AJ22" i="44" s="1"/>
  <c r="AL21" i="44"/>
  <c r="AE21" i="44"/>
  <c r="AI21" i="44"/>
  <c r="AJ21" i="44" s="1"/>
  <c r="AL20" i="44"/>
  <c r="AE20" i="44"/>
  <c r="AI20" i="44" s="1"/>
  <c r="AJ20" i="44" s="1"/>
  <c r="AL19" i="44"/>
  <c r="AE19" i="44"/>
  <c r="AI19" i="44"/>
  <c r="AJ19" i="44" s="1"/>
  <c r="AL18" i="44"/>
  <c r="AE18" i="44"/>
  <c r="AI18" i="44"/>
  <c r="AJ18" i="44" s="1"/>
  <c r="AL17" i="44"/>
  <c r="AE17" i="44"/>
  <c r="AI17" i="44" s="1"/>
  <c r="AJ17" i="44" s="1"/>
  <c r="AL16" i="44"/>
  <c r="AE16" i="44"/>
  <c r="AI16" i="44" s="1"/>
  <c r="AJ16" i="44" s="1"/>
  <c r="AL15" i="44"/>
  <c r="AE15" i="44"/>
  <c r="AI15" i="44" s="1"/>
  <c r="AJ15" i="44" s="1"/>
  <c r="AL14" i="44"/>
  <c r="AE14" i="44"/>
  <c r="AI14" i="44" s="1"/>
  <c r="AJ14" i="44" s="1"/>
  <c r="AL13" i="44"/>
  <c r="AE13" i="44"/>
  <c r="AI13" i="44"/>
  <c r="AJ13" i="44" s="1"/>
  <c r="AL12" i="44"/>
  <c r="AE12" i="44"/>
  <c r="AI12" i="44" s="1"/>
  <c r="AJ12" i="44" s="1"/>
  <c r="AL11" i="44"/>
  <c r="AE11" i="44"/>
  <c r="AI11" i="44" s="1"/>
  <c r="AJ11" i="44" s="1"/>
  <c r="AL10" i="44"/>
  <c r="AE10" i="44"/>
  <c r="AI10" i="44"/>
  <c r="AJ10" i="44" s="1"/>
  <c r="AL9" i="44"/>
  <c r="AE9" i="44"/>
  <c r="AI9" i="44"/>
  <c r="AJ9" i="44" s="1"/>
  <c r="AL8" i="44"/>
  <c r="AE8" i="44"/>
  <c r="AI8" i="44" s="1"/>
  <c r="AJ8" i="44" s="1"/>
  <c r="AL7" i="44"/>
  <c r="AE7" i="44"/>
  <c r="AI7" i="44"/>
  <c r="AJ7" i="44" s="1"/>
  <c r="AL6" i="44"/>
  <c r="AE6" i="44"/>
  <c r="AI6" i="44"/>
  <c r="AJ6" i="44" s="1"/>
  <c r="AL5" i="44"/>
  <c r="AE5" i="44"/>
  <c r="AI5" i="44" s="1"/>
  <c r="AJ5" i="44" s="1"/>
  <c r="AL4" i="44"/>
  <c r="AE4" i="44"/>
  <c r="AI4" i="44" s="1"/>
  <c r="AJ4" i="44" s="1"/>
  <c r="AL3" i="44"/>
  <c r="AE3" i="44"/>
  <c r="AI3" i="44"/>
  <c r="AJ3" i="44" s="1"/>
  <c r="AG37" i="45"/>
  <c r="AG36" i="45"/>
  <c r="AE34" i="45"/>
  <c r="AI34" i="45" s="1"/>
  <c r="AJ34" i="45"/>
  <c r="AL33" i="45"/>
  <c r="AE33" i="45"/>
  <c r="AI33" i="45" s="1"/>
  <c r="AJ33" i="45" s="1"/>
  <c r="AL32" i="45"/>
  <c r="AE32" i="45"/>
  <c r="AI32" i="45" s="1"/>
  <c r="AJ32" i="45" s="1"/>
  <c r="AL31" i="45"/>
  <c r="AE31" i="45"/>
  <c r="AI31" i="45" s="1"/>
  <c r="AJ31" i="45" s="1"/>
  <c r="AL30" i="45"/>
  <c r="AE30" i="45"/>
  <c r="AI30" i="45" s="1"/>
  <c r="AJ30" i="45" s="1"/>
  <c r="AL29" i="45"/>
  <c r="AE29" i="45"/>
  <c r="AI29" i="45" s="1"/>
  <c r="AJ29" i="45"/>
  <c r="AL28" i="45"/>
  <c r="AE28" i="45"/>
  <c r="AI28" i="45" s="1"/>
  <c r="AJ28" i="45"/>
  <c r="AL27" i="45"/>
  <c r="AE27" i="45"/>
  <c r="AI27" i="45" s="1"/>
  <c r="AJ27" i="45" s="1"/>
  <c r="AL26" i="45"/>
  <c r="AE26" i="45"/>
  <c r="AI26" i="45" s="1"/>
  <c r="AJ26" i="45"/>
  <c r="AL25" i="45"/>
  <c r="AE25" i="45"/>
  <c r="AI25" i="45" s="1"/>
  <c r="AJ25" i="45"/>
  <c r="AL24" i="45"/>
  <c r="AE24" i="45"/>
  <c r="AI24" i="45" s="1"/>
  <c r="AJ24" i="45" s="1"/>
  <c r="AL23" i="45"/>
  <c r="AE23" i="45"/>
  <c r="AI23" i="45" s="1"/>
  <c r="AJ23" i="45" s="1"/>
  <c r="AL22" i="45"/>
  <c r="AE22" i="45"/>
  <c r="AI22" i="45" s="1"/>
  <c r="AJ22" i="45"/>
  <c r="AL21" i="45"/>
  <c r="AE21" i="45"/>
  <c r="AI21" i="45" s="1"/>
  <c r="AJ21" i="45" s="1"/>
  <c r="AL20" i="45"/>
  <c r="AE20" i="45"/>
  <c r="AI20" i="45" s="1"/>
  <c r="AJ20" i="45" s="1"/>
  <c r="AL19" i="45"/>
  <c r="AE19" i="45"/>
  <c r="AI19" i="45" s="1"/>
  <c r="AJ19" i="45" s="1"/>
  <c r="AL18" i="45"/>
  <c r="AE18" i="45"/>
  <c r="AI18" i="45" s="1"/>
  <c r="AJ18" i="45" s="1"/>
  <c r="AL17" i="45"/>
  <c r="AE17" i="45"/>
  <c r="AI17" i="45" s="1"/>
  <c r="AJ17" i="45" s="1"/>
  <c r="AL16" i="45"/>
  <c r="AE16" i="45"/>
  <c r="AI16" i="45" s="1"/>
  <c r="AJ16" i="45"/>
  <c r="AL15" i="45"/>
  <c r="AE15" i="45"/>
  <c r="AI15" i="45" s="1"/>
  <c r="AJ15" i="45" s="1"/>
  <c r="AL14" i="45"/>
  <c r="AE14" i="45"/>
  <c r="AI14" i="45" s="1"/>
  <c r="AJ14" i="45" s="1"/>
  <c r="AL13" i="45"/>
  <c r="AE13" i="45"/>
  <c r="AI13" i="45" s="1"/>
  <c r="AJ13" i="45"/>
  <c r="AL12" i="45"/>
  <c r="AE12" i="45"/>
  <c r="AI12" i="45" s="1"/>
  <c r="AJ12" i="45" s="1"/>
  <c r="AL11" i="45"/>
  <c r="AE11" i="45"/>
  <c r="AI11" i="45" s="1"/>
  <c r="AJ11" i="45" s="1"/>
  <c r="AL10" i="45"/>
  <c r="AE10" i="45"/>
  <c r="AI10" i="45" s="1"/>
  <c r="AJ10" i="45"/>
  <c r="AL9" i="45"/>
  <c r="AE9" i="45"/>
  <c r="AI9" i="45" s="1"/>
  <c r="AJ9" i="45" s="1"/>
  <c r="AL8" i="45"/>
  <c r="AE8" i="45"/>
  <c r="AI8" i="45" s="1"/>
  <c r="AJ8" i="45"/>
  <c r="AL7" i="45"/>
  <c r="AE7" i="45"/>
  <c r="AI7" i="45" s="1"/>
  <c r="AJ7" i="45" s="1"/>
  <c r="AL6" i="45"/>
  <c r="AE6" i="45"/>
  <c r="AI6" i="45" s="1"/>
  <c r="AJ6" i="45" s="1"/>
  <c r="AL5" i="45"/>
  <c r="AE5" i="45"/>
  <c r="AI5" i="45" s="1"/>
  <c r="AJ5" i="45" s="1"/>
  <c r="AL4" i="45"/>
  <c r="AE4" i="45"/>
  <c r="AI4" i="45" s="1"/>
  <c r="AJ4" i="45"/>
  <c r="AL3" i="45"/>
  <c r="AE3" i="45"/>
  <c r="AI3" i="45" s="1"/>
  <c r="AJ3" i="45" s="1"/>
  <c r="AG37" i="46"/>
  <c r="AG36" i="46"/>
  <c r="AE34" i="46"/>
  <c r="AI34" i="46"/>
  <c r="AJ34" i="46"/>
  <c r="AL33" i="46"/>
  <c r="AE33" i="46"/>
  <c r="AI33" i="46" s="1"/>
  <c r="AJ33" i="46" s="1"/>
  <c r="AL32" i="46"/>
  <c r="AE32" i="46"/>
  <c r="AI32" i="46" s="1"/>
  <c r="AJ32" i="46" s="1"/>
  <c r="AL31" i="46"/>
  <c r="AE31" i="46"/>
  <c r="AI31" i="46" s="1"/>
  <c r="AJ31" i="46" s="1"/>
  <c r="AL30" i="46"/>
  <c r="AE30" i="46"/>
  <c r="AI30" i="46" s="1"/>
  <c r="AJ30" i="46" s="1"/>
  <c r="AL29" i="46"/>
  <c r="AE29" i="46"/>
  <c r="AI29" i="46" s="1"/>
  <c r="AJ29" i="46" s="1"/>
  <c r="AL28" i="46"/>
  <c r="AE28" i="46"/>
  <c r="AI28" i="46" s="1"/>
  <c r="AJ28" i="46" s="1"/>
  <c r="AL27" i="46"/>
  <c r="AE27" i="46"/>
  <c r="AI27" i="46" s="1"/>
  <c r="AJ27" i="46"/>
  <c r="AL26" i="46"/>
  <c r="AE26" i="46"/>
  <c r="AI26" i="46" s="1"/>
  <c r="AJ26" i="46" s="1"/>
  <c r="AL25" i="46"/>
  <c r="AE25" i="46"/>
  <c r="AI25" i="46" s="1"/>
  <c r="AJ25" i="46"/>
  <c r="AL24" i="46"/>
  <c r="AE24" i="46"/>
  <c r="AI24" i="46" s="1"/>
  <c r="AJ24" i="46" s="1"/>
  <c r="AL23" i="46"/>
  <c r="AE23" i="46"/>
  <c r="AI23" i="46" s="1"/>
  <c r="AJ23" i="46"/>
  <c r="AL22" i="46"/>
  <c r="AE22" i="46"/>
  <c r="AI22" i="46" s="1"/>
  <c r="AJ22" i="46" s="1"/>
  <c r="AL21" i="46"/>
  <c r="AE21" i="46"/>
  <c r="AI21" i="46" s="1"/>
  <c r="AJ21" i="46" s="1"/>
  <c r="AL20" i="46"/>
  <c r="AE20" i="46"/>
  <c r="AI20" i="46" s="1"/>
  <c r="AJ20" i="46"/>
  <c r="AL19" i="46"/>
  <c r="AE19" i="46"/>
  <c r="AI19" i="46" s="1"/>
  <c r="AJ19" i="46"/>
  <c r="AL18" i="46"/>
  <c r="AE18" i="46"/>
  <c r="AI18" i="46" s="1"/>
  <c r="AJ18" i="46" s="1"/>
  <c r="AL17" i="46"/>
  <c r="AE17" i="46"/>
  <c r="AI17" i="46" s="1"/>
  <c r="AJ17" i="46"/>
  <c r="AL16" i="46"/>
  <c r="AE16" i="46"/>
  <c r="AI16" i="46" s="1"/>
  <c r="AJ16" i="46"/>
  <c r="AL15" i="46"/>
  <c r="AE15" i="46"/>
  <c r="AI15" i="46" s="1"/>
  <c r="AJ15" i="46"/>
  <c r="AL14" i="46"/>
  <c r="AE14" i="46"/>
  <c r="AI14" i="46" s="1"/>
  <c r="AJ14" i="46" s="1"/>
  <c r="AL13" i="46"/>
  <c r="AE13" i="46"/>
  <c r="AI13" i="46" s="1"/>
  <c r="AJ13" i="46"/>
  <c r="AL12" i="46"/>
  <c r="AE12" i="46"/>
  <c r="AI12" i="46" s="1"/>
  <c r="AJ12" i="46"/>
  <c r="AL11" i="46"/>
  <c r="AE11" i="46"/>
  <c r="AI11" i="46" s="1"/>
  <c r="AJ11" i="46"/>
  <c r="AL10" i="46"/>
  <c r="AE10" i="46"/>
  <c r="AI10" i="46" s="1"/>
  <c r="AJ10" i="46" s="1"/>
  <c r="AL9" i="46"/>
  <c r="AE9" i="46"/>
  <c r="AI9" i="46" s="1"/>
  <c r="AJ9" i="46"/>
  <c r="AL8" i="46"/>
  <c r="AE8" i="46"/>
  <c r="AI8" i="46" s="1"/>
  <c r="AJ8" i="46" s="1"/>
  <c r="AL7" i="46"/>
  <c r="AE7" i="46"/>
  <c r="AI7" i="46" s="1"/>
  <c r="AJ7" i="46"/>
  <c r="AL6" i="46"/>
  <c r="AE6" i="46"/>
  <c r="AI6" i="46" s="1"/>
  <c r="AJ6" i="46" s="1"/>
  <c r="AL5" i="46"/>
  <c r="AE5" i="46"/>
  <c r="AI5" i="46" s="1"/>
  <c r="AJ5" i="46" s="1"/>
  <c r="AL4" i="46"/>
  <c r="AE4" i="46"/>
  <c r="AI4" i="46" s="1"/>
  <c r="AJ4" i="46"/>
  <c r="AL3" i="46"/>
  <c r="AE3" i="46"/>
  <c r="AI3" i="46" s="1"/>
  <c r="AJ3" i="46"/>
  <c r="AG37" i="47"/>
  <c r="AG36" i="47"/>
  <c r="AE34" i="47"/>
  <c r="AI34" i="47"/>
  <c r="AJ34" i="47"/>
  <c r="AL33" i="47"/>
  <c r="AE33" i="47"/>
  <c r="AI33" i="47"/>
  <c r="AJ33" i="47"/>
  <c r="AL32" i="47"/>
  <c r="AE32" i="47"/>
  <c r="AI32" i="47"/>
  <c r="AJ32" i="47"/>
  <c r="AL31" i="47"/>
  <c r="AE31" i="47"/>
  <c r="AI31" i="47"/>
  <c r="AJ31" i="47"/>
  <c r="AL30" i="47"/>
  <c r="AE30" i="47"/>
  <c r="AI30" i="47"/>
  <c r="AJ30" i="47"/>
  <c r="AL29" i="47"/>
  <c r="AE29" i="47"/>
  <c r="AI29" i="47"/>
  <c r="AJ29" i="47"/>
  <c r="AL28" i="47"/>
  <c r="AE28" i="47"/>
  <c r="AI28" i="47"/>
  <c r="AJ28" i="47" s="1"/>
  <c r="AL27" i="47"/>
  <c r="AE27" i="47"/>
  <c r="AI27" i="47"/>
  <c r="AJ27" i="47" s="1"/>
  <c r="AL26" i="47"/>
  <c r="AE26" i="47"/>
  <c r="AI26" i="47"/>
  <c r="AJ26" i="47" s="1"/>
  <c r="AL25" i="47"/>
  <c r="AE25" i="47"/>
  <c r="AI25" i="47"/>
  <c r="AJ25" i="47" s="1"/>
  <c r="AL24" i="47"/>
  <c r="AE24" i="47"/>
  <c r="AI24" i="47"/>
  <c r="AJ24" i="47" s="1"/>
  <c r="AL23" i="47"/>
  <c r="AE23" i="47"/>
  <c r="AI23" i="47"/>
  <c r="AJ23" i="47" s="1"/>
  <c r="AL22" i="47"/>
  <c r="AE22" i="47"/>
  <c r="AI22" i="47"/>
  <c r="AJ22" i="47" s="1"/>
  <c r="AL21" i="47"/>
  <c r="AE21" i="47"/>
  <c r="AI21" i="47"/>
  <c r="AJ21" i="47" s="1"/>
  <c r="AL20" i="47"/>
  <c r="AE20" i="47"/>
  <c r="AI20" i="47"/>
  <c r="AJ20" i="47" s="1"/>
  <c r="AL19" i="47"/>
  <c r="AE19" i="47"/>
  <c r="AI19" i="47"/>
  <c r="AJ19" i="47" s="1"/>
  <c r="AL18" i="47"/>
  <c r="AE18" i="47"/>
  <c r="AI18" i="47"/>
  <c r="AJ18" i="47" s="1"/>
  <c r="AL17" i="47"/>
  <c r="AE17" i="47"/>
  <c r="AI17" i="47"/>
  <c r="AJ17" i="47" s="1"/>
  <c r="AL16" i="47"/>
  <c r="AE16" i="47"/>
  <c r="AI16" i="47"/>
  <c r="AJ16" i="47" s="1"/>
  <c r="AL15" i="47"/>
  <c r="AE15" i="47"/>
  <c r="AI15" i="47"/>
  <c r="AJ15" i="47" s="1"/>
  <c r="AL14" i="47"/>
  <c r="AE14" i="47"/>
  <c r="AI14" i="47"/>
  <c r="AJ14" i="47" s="1"/>
  <c r="AL13" i="47"/>
  <c r="AE13" i="47"/>
  <c r="AI13" i="47"/>
  <c r="AJ13" i="47" s="1"/>
  <c r="AL12" i="47"/>
  <c r="AE12" i="47"/>
  <c r="AI12" i="47"/>
  <c r="AJ12" i="47" s="1"/>
  <c r="AL11" i="47"/>
  <c r="AE11" i="47"/>
  <c r="AI11" i="47"/>
  <c r="AJ11" i="47" s="1"/>
  <c r="AL10" i="47"/>
  <c r="AE10" i="47"/>
  <c r="AI10" i="47"/>
  <c r="AJ10" i="47" s="1"/>
  <c r="AL9" i="47"/>
  <c r="AE9" i="47"/>
  <c r="AI9" i="47"/>
  <c r="AJ9" i="47" s="1"/>
  <c r="AL8" i="47"/>
  <c r="AE8" i="47"/>
  <c r="AI8" i="47"/>
  <c r="AJ8" i="47" s="1"/>
  <c r="AL7" i="47"/>
  <c r="AE7" i="47"/>
  <c r="AI7" i="47"/>
  <c r="AJ7" i="47" s="1"/>
  <c r="AL6" i="47"/>
  <c r="AE6" i="47"/>
  <c r="AI6" i="47"/>
  <c r="AJ6" i="47" s="1"/>
  <c r="AL5" i="47"/>
  <c r="AE5" i="47"/>
  <c r="AI5" i="47"/>
  <c r="AJ5" i="47" s="1"/>
  <c r="AL4" i="47"/>
  <c r="AE4" i="47"/>
  <c r="AI4" i="47"/>
  <c r="AJ4" i="47" s="1"/>
  <c r="AL3" i="47"/>
  <c r="AE3" i="47"/>
  <c r="AI3" i="47"/>
  <c r="AJ3" i="47" s="1"/>
  <c r="AG37" i="48"/>
  <c r="AG36" i="48"/>
  <c r="AE34" i="48"/>
  <c r="AI34" i="48"/>
  <c r="AJ34" i="48" s="1"/>
  <c r="AL33" i="48"/>
  <c r="AE33" i="48"/>
  <c r="AI33" i="48"/>
  <c r="AJ33" i="48" s="1"/>
  <c r="AL32" i="48"/>
  <c r="AE32" i="48"/>
  <c r="AI32" i="48" s="1"/>
  <c r="AJ32" i="48" s="1"/>
  <c r="AL31" i="48"/>
  <c r="AE31" i="48"/>
  <c r="AI31" i="48" s="1"/>
  <c r="AJ31" i="48" s="1"/>
  <c r="AL30" i="48"/>
  <c r="AE30" i="48"/>
  <c r="AI30" i="48" s="1"/>
  <c r="AL29" i="48"/>
  <c r="AE29" i="48"/>
  <c r="AI29" i="48" s="1"/>
  <c r="AJ29" i="48" s="1"/>
  <c r="AL28" i="48"/>
  <c r="AE28" i="48"/>
  <c r="AI28" i="48" s="1"/>
  <c r="AJ28" i="48" s="1"/>
  <c r="AL27" i="48"/>
  <c r="AE27" i="48"/>
  <c r="AI27" i="48" s="1"/>
  <c r="AL26" i="48"/>
  <c r="AE26" i="48"/>
  <c r="AI26" i="48"/>
  <c r="AJ26" i="48" s="1"/>
  <c r="AL25" i="48"/>
  <c r="AE25" i="48"/>
  <c r="AI25" i="48" s="1"/>
  <c r="AJ25" i="48" s="1"/>
  <c r="AL24" i="48"/>
  <c r="AE24" i="48"/>
  <c r="AI24" i="48" s="1"/>
  <c r="AJ24" i="48" s="1"/>
  <c r="AL23" i="48"/>
  <c r="AE23" i="48"/>
  <c r="AI23" i="48"/>
  <c r="AJ23" i="48" s="1"/>
  <c r="AL22" i="48"/>
  <c r="AE22" i="48"/>
  <c r="AI22" i="48" s="1"/>
  <c r="AJ22" i="48" s="1"/>
  <c r="AL21" i="48"/>
  <c r="AE21" i="48"/>
  <c r="AI21" i="48"/>
  <c r="AJ21" i="48" s="1"/>
  <c r="AL20" i="48"/>
  <c r="AE20" i="48"/>
  <c r="AI20" i="48" s="1"/>
  <c r="AJ20" i="48" s="1"/>
  <c r="AL19" i="48"/>
  <c r="AE19" i="48"/>
  <c r="AI19" i="48" s="1"/>
  <c r="AJ19" i="48" s="1"/>
  <c r="AL18" i="48"/>
  <c r="AE18" i="48"/>
  <c r="AI18" i="48"/>
  <c r="AJ18" i="48" s="1"/>
  <c r="AL17" i="48"/>
  <c r="AE17" i="48"/>
  <c r="AI17" i="48" s="1"/>
  <c r="AJ17" i="48" s="1"/>
  <c r="AL16" i="48"/>
  <c r="AE16" i="48"/>
  <c r="AI16" i="48" s="1"/>
  <c r="AJ16" i="48" s="1"/>
  <c r="AL15" i="48"/>
  <c r="AE15" i="48"/>
  <c r="AI15" i="48" s="1"/>
  <c r="AJ15" i="48" s="1"/>
  <c r="AL14" i="48"/>
  <c r="AE14" i="48"/>
  <c r="AI14" i="48" s="1"/>
  <c r="AL13" i="48"/>
  <c r="AE13" i="48"/>
  <c r="AI13" i="48" s="1"/>
  <c r="AJ13" i="48" s="1"/>
  <c r="AL12" i="48"/>
  <c r="AE12" i="48"/>
  <c r="AI12" i="48" s="1"/>
  <c r="AJ12" i="48" s="1"/>
  <c r="AL11" i="48"/>
  <c r="AE11" i="48"/>
  <c r="AI11" i="48" s="1"/>
  <c r="AL10" i="48"/>
  <c r="AE10" i="48"/>
  <c r="AI10" i="48" s="1"/>
  <c r="AJ10" i="48" s="1"/>
  <c r="AL9" i="48"/>
  <c r="AE9" i="48"/>
  <c r="AI9" i="48"/>
  <c r="AJ9" i="48" s="1"/>
  <c r="AL8" i="48"/>
  <c r="AE8" i="48"/>
  <c r="AI8" i="48" s="1"/>
  <c r="AJ8" i="48" s="1"/>
  <c r="AL7" i="48"/>
  <c r="AE7" i="48"/>
  <c r="AI7" i="48" s="1"/>
  <c r="AJ7" i="48" s="1"/>
  <c r="AL6" i="48"/>
  <c r="AE6" i="48"/>
  <c r="AI6" i="48"/>
  <c r="AJ6" i="48" s="1"/>
  <c r="AL5" i="48"/>
  <c r="AE5" i="48"/>
  <c r="AI5" i="48" s="1"/>
  <c r="AJ5" i="48" s="1"/>
  <c r="AL4" i="48"/>
  <c r="AE4" i="48"/>
  <c r="AI4" i="48" s="1"/>
  <c r="AJ4" i="48" s="1"/>
  <c r="AL3" i="48"/>
  <c r="AE3" i="48"/>
  <c r="AI3" i="48"/>
  <c r="AJ3" i="48" s="1"/>
  <c r="AG37" i="49"/>
  <c r="AG36" i="49"/>
  <c r="AE34" i="49"/>
  <c r="AI34" i="49" s="1"/>
  <c r="AJ34" i="49"/>
  <c r="AL33" i="49"/>
  <c r="AE33" i="49"/>
  <c r="AI33" i="49" s="1"/>
  <c r="AJ33" i="49" s="1"/>
  <c r="AL32" i="49"/>
  <c r="AE32" i="49"/>
  <c r="AI32" i="49" s="1"/>
  <c r="AJ32" i="49" s="1"/>
  <c r="AL31" i="49"/>
  <c r="AE31" i="49"/>
  <c r="AI31" i="49" s="1"/>
  <c r="AJ31" i="49" s="1"/>
  <c r="AL30" i="49"/>
  <c r="AE30" i="49"/>
  <c r="AI30" i="49" s="1"/>
  <c r="AJ30" i="49" s="1"/>
  <c r="AL29" i="49"/>
  <c r="AE29" i="49"/>
  <c r="AI29" i="49" s="1"/>
  <c r="AJ29" i="49"/>
  <c r="AL28" i="49"/>
  <c r="AE28" i="49"/>
  <c r="AI28" i="49" s="1"/>
  <c r="AJ28" i="49"/>
  <c r="AL27" i="49"/>
  <c r="AE27" i="49"/>
  <c r="AI27" i="49" s="1"/>
  <c r="AJ27" i="49" s="1"/>
  <c r="AL26" i="49"/>
  <c r="AE26" i="49"/>
  <c r="AI26" i="49" s="1"/>
  <c r="AJ26" i="49"/>
  <c r="AL25" i="49"/>
  <c r="AE25" i="49"/>
  <c r="AI25" i="49" s="1"/>
  <c r="AJ25" i="49"/>
  <c r="AL24" i="49"/>
  <c r="AE24" i="49"/>
  <c r="AI24" i="49" s="1"/>
  <c r="AJ24" i="49" s="1"/>
  <c r="AL23" i="49"/>
  <c r="AE23" i="49"/>
  <c r="AI23" i="49" s="1"/>
  <c r="AJ23" i="49" s="1"/>
  <c r="AL22" i="49"/>
  <c r="AE22" i="49"/>
  <c r="AI22" i="49" s="1"/>
  <c r="AJ22" i="49"/>
  <c r="AL21" i="49"/>
  <c r="AE21" i="49"/>
  <c r="AI21" i="49" s="1"/>
  <c r="AJ21" i="49" s="1"/>
  <c r="AL20" i="49"/>
  <c r="AE20" i="49"/>
  <c r="AI20" i="49" s="1"/>
  <c r="AJ20" i="49" s="1"/>
  <c r="AL19" i="49"/>
  <c r="AE19" i="49"/>
  <c r="AI19" i="49" s="1"/>
  <c r="AJ19" i="49" s="1"/>
  <c r="AL18" i="49"/>
  <c r="AE18" i="49"/>
  <c r="AI18" i="49" s="1"/>
  <c r="AJ18" i="49" s="1"/>
  <c r="AL17" i="49"/>
  <c r="AE17" i="49"/>
  <c r="AI17" i="49" s="1"/>
  <c r="AJ17" i="49" s="1"/>
  <c r="AL16" i="49"/>
  <c r="AE16" i="49"/>
  <c r="AI16" i="49" s="1"/>
  <c r="AJ16" i="49"/>
  <c r="AL15" i="49"/>
  <c r="AE15" i="49"/>
  <c r="AI15" i="49" s="1"/>
  <c r="AJ15" i="49" s="1"/>
  <c r="AL14" i="49"/>
  <c r="AE14" i="49"/>
  <c r="AI14" i="49" s="1"/>
  <c r="AJ14" i="49" s="1"/>
  <c r="AL13" i="49"/>
  <c r="AE13" i="49"/>
  <c r="AI13" i="49" s="1"/>
  <c r="AJ13" i="49"/>
  <c r="AL12" i="49"/>
  <c r="AE12" i="49"/>
  <c r="AI12" i="49" s="1"/>
  <c r="AJ12" i="49" s="1"/>
  <c r="AL11" i="49"/>
  <c r="AE11" i="49"/>
  <c r="AI11" i="49" s="1"/>
  <c r="AJ11" i="49" s="1"/>
  <c r="AL10" i="49"/>
  <c r="AE10" i="49"/>
  <c r="AI10" i="49" s="1"/>
  <c r="AJ10" i="49"/>
  <c r="AL9" i="49"/>
  <c r="AE9" i="49"/>
  <c r="AI9" i="49" s="1"/>
  <c r="AJ9" i="49" s="1"/>
  <c r="AL8" i="49"/>
  <c r="AE8" i="49"/>
  <c r="AI8" i="49" s="1"/>
  <c r="AJ8" i="49"/>
  <c r="AL7" i="49"/>
  <c r="AE7" i="49"/>
  <c r="AI7" i="49" s="1"/>
  <c r="AJ7" i="49" s="1"/>
  <c r="AL6" i="49"/>
  <c r="AE6" i="49"/>
  <c r="AI6" i="49" s="1"/>
  <c r="AJ6" i="49" s="1"/>
  <c r="AL5" i="49"/>
  <c r="AE5" i="49"/>
  <c r="AI5" i="49" s="1"/>
  <c r="AJ5" i="49" s="1"/>
  <c r="AL4" i="49"/>
  <c r="AE4" i="49"/>
  <c r="AI4" i="49" s="1"/>
  <c r="AJ4" i="49"/>
  <c r="AL3" i="49"/>
  <c r="AE3" i="49"/>
  <c r="AI3" i="49" s="1"/>
  <c r="AJ3" i="49" s="1"/>
  <c r="AG37" i="50"/>
  <c r="AG36" i="50"/>
  <c r="AE34" i="50"/>
  <c r="AI34" i="50"/>
  <c r="AJ34" i="50"/>
  <c r="AL33" i="50"/>
  <c r="AE33" i="50"/>
  <c r="AI33" i="50" s="1"/>
  <c r="AJ33" i="50"/>
  <c r="AL32" i="50"/>
  <c r="AE32" i="50"/>
  <c r="AI32" i="50" s="1"/>
  <c r="AJ32" i="50" s="1"/>
  <c r="AL31" i="50"/>
  <c r="AE31" i="50"/>
  <c r="AI31" i="50" s="1"/>
  <c r="AJ31" i="50" s="1"/>
  <c r="AL30" i="50"/>
  <c r="AE30" i="50"/>
  <c r="AI30" i="50" s="1"/>
  <c r="AJ30" i="50" s="1"/>
  <c r="AL29" i="50"/>
  <c r="AE29" i="50"/>
  <c r="AI29" i="50" s="1"/>
  <c r="AJ29" i="50"/>
  <c r="AL28" i="50"/>
  <c r="AE28" i="50"/>
  <c r="AI28" i="50" s="1"/>
  <c r="AJ28" i="50" s="1"/>
  <c r="AL27" i="50"/>
  <c r="AE27" i="50"/>
  <c r="AI27" i="50" s="1"/>
  <c r="AJ27" i="50" s="1"/>
  <c r="AL26" i="50"/>
  <c r="AE26" i="50"/>
  <c r="AI26" i="50" s="1"/>
  <c r="AJ26" i="50"/>
  <c r="AL25" i="50"/>
  <c r="AE25" i="50"/>
  <c r="AI25" i="50" s="1"/>
  <c r="AJ25" i="50"/>
  <c r="AL24" i="50"/>
  <c r="AE24" i="50"/>
  <c r="AI24" i="50" s="1"/>
  <c r="AJ24" i="50" s="1"/>
  <c r="AL23" i="50"/>
  <c r="AE23" i="50"/>
  <c r="AI23" i="50" s="1"/>
  <c r="AJ23" i="50"/>
  <c r="AL22" i="50"/>
  <c r="AE22" i="50"/>
  <c r="AI22" i="50" s="1"/>
  <c r="AJ22" i="50"/>
  <c r="AL21" i="50"/>
  <c r="AE21" i="50"/>
  <c r="AI21" i="50" s="1"/>
  <c r="AJ21" i="50"/>
  <c r="AL20" i="50"/>
  <c r="AE20" i="50"/>
  <c r="AI20" i="50" s="1"/>
  <c r="AJ20" i="50" s="1"/>
  <c r="AL19" i="50"/>
  <c r="AE19" i="50"/>
  <c r="AI19" i="50" s="1"/>
  <c r="AJ19" i="50"/>
  <c r="AL18" i="50"/>
  <c r="AE18" i="50"/>
  <c r="AI18" i="50" s="1"/>
  <c r="AJ18" i="50" s="1"/>
  <c r="AL17" i="50"/>
  <c r="AE17" i="50"/>
  <c r="AI17" i="50" s="1"/>
  <c r="AJ17" i="50"/>
  <c r="AL16" i="50"/>
  <c r="AE16" i="50"/>
  <c r="AI16" i="50" s="1"/>
  <c r="AJ16" i="50" s="1"/>
  <c r="AL15" i="50"/>
  <c r="AE15" i="50"/>
  <c r="AI15" i="50" s="1"/>
  <c r="AJ15" i="50" s="1"/>
  <c r="AL14" i="50"/>
  <c r="AE14" i="50"/>
  <c r="AI14" i="50" s="1"/>
  <c r="AJ14" i="50" s="1"/>
  <c r="AL13" i="50"/>
  <c r="AE13" i="50"/>
  <c r="AI13" i="50" s="1"/>
  <c r="AJ13" i="50" s="1"/>
  <c r="AL12" i="50"/>
  <c r="AE12" i="50"/>
  <c r="AI12" i="50"/>
  <c r="AJ12" i="50" s="1"/>
  <c r="AL11" i="50"/>
  <c r="AE11" i="50"/>
  <c r="AI11" i="50" s="1"/>
  <c r="AJ11" i="50" s="1"/>
  <c r="AL10" i="50"/>
  <c r="AE10" i="50"/>
  <c r="AI10" i="50" s="1"/>
  <c r="AJ10" i="50" s="1"/>
  <c r="AL9" i="50"/>
  <c r="AE9" i="50"/>
  <c r="AI9" i="50" s="1"/>
  <c r="AJ9" i="50" s="1"/>
  <c r="AL8" i="50"/>
  <c r="AE8" i="50"/>
  <c r="AI8" i="50"/>
  <c r="AJ8" i="50" s="1"/>
  <c r="AL7" i="50"/>
  <c r="AE7" i="50"/>
  <c r="AI7" i="50" s="1"/>
  <c r="AJ7" i="50" s="1"/>
  <c r="AL6" i="50"/>
  <c r="AE6" i="50"/>
  <c r="AI6" i="50" s="1"/>
  <c r="AM6" i="50" s="1"/>
  <c r="AN6" i="50" s="1"/>
  <c r="AO6" i="50" s="1"/>
  <c r="AL5" i="50"/>
  <c r="AE5" i="50"/>
  <c r="AI5" i="50"/>
  <c r="AJ5" i="50" s="1"/>
  <c r="AL4" i="50"/>
  <c r="AE4" i="50"/>
  <c r="AI4" i="50"/>
  <c r="AJ4" i="50" s="1"/>
  <c r="AL3" i="50"/>
  <c r="AE3" i="50"/>
  <c r="AI3" i="50" s="1"/>
  <c r="AJ3" i="50" s="1"/>
  <c r="AG37" i="51"/>
  <c r="AG36" i="51"/>
  <c r="AE34" i="51"/>
  <c r="AI34" i="51"/>
  <c r="AJ34" i="51"/>
  <c r="AL33" i="51"/>
  <c r="AE33" i="51"/>
  <c r="AI33" i="51" s="1"/>
  <c r="AJ33" i="51" s="1"/>
  <c r="AL32" i="51"/>
  <c r="AE32" i="51"/>
  <c r="AI32" i="51" s="1"/>
  <c r="AJ32" i="51" s="1"/>
  <c r="AL31" i="51"/>
  <c r="AE31" i="51"/>
  <c r="AI31" i="51" s="1"/>
  <c r="AJ31" i="51" s="1"/>
  <c r="AL30" i="51"/>
  <c r="AE30" i="51"/>
  <c r="AI30" i="51" s="1"/>
  <c r="AJ30" i="51"/>
  <c r="AL29" i="51"/>
  <c r="AE29" i="51"/>
  <c r="AI29" i="51" s="1"/>
  <c r="AJ29" i="51" s="1"/>
  <c r="AL28" i="51"/>
  <c r="AE28" i="51"/>
  <c r="AI28" i="51" s="1"/>
  <c r="AJ28" i="51" s="1"/>
  <c r="AL27" i="51"/>
  <c r="AE27" i="51"/>
  <c r="AI27" i="51" s="1"/>
  <c r="AJ27" i="51" s="1"/>
  <c r="AL26" i="51"/>
  <c r="AE26" i="51"/>
  <c r="AI26" i="51" s="1"/>
  <c r="AJ26" i="51"/>
  <c r="AL25" i="51"/>
  <c r="AE25" i="51"/>
  <c r="AI25" i="51" s="1"/>
  <c r="AJ25" i="51" s="1"/>
  <c r="AL24" i="51"/>
  <c r="AE24" i="51"/>
  <c r="AI24" i="51" s="1"/>
  <c r="AJ24" i="51" s="1"/>
  <c r="AL23" i="51"/>
  <c r="AE23" i="51"/>
  <c r="AI23" i="51" s="1"/>
  <c r="AJ23" i="51"/>
  <c r="AL22" i="51"/>
  <c r="AE22" i="51"/>
  <c r="AI22" i="51" s="1"/>
  <c r="AJ22" i="51"/>
  <c r="AL21" i="51"/>
  <c r="AE21" i="51"/>
  <c r="AI21" i="51" s="1"/>
  <c r="AJ21" i="51" s="1"/>
  <c r="AL20" i="51"/>
  <c r="AE20" i="51"/>
  <c r="AI20" i="51" s="1"/>
  <c r="AJ20" i="51"/>
  <c r="AL19" i="51"/>
  <c r="AE19" i="51"/>
  <c r="AI19" i="51" s="1"/>
  <c r="AJ19" i="51"/>
  <c r="AL18" i="51"/>
  <c r="AE18" i="51"/>
  <c r="AI18" i="51" s="1"/>
  <c r="AJ18" i="51"/>
  <c r="AL17" i="51"/>
  <c r="AE17" i="51"/>
  <c r="AI17" i="51" s="1"/>
  <c r="AJ17" i="51" s="1"/>
  <c r="AL16" i="51"/>
  <c r="AE16" i="51"/>
  <c r="AI16" i="51" s="1"/>
  <c r="AJ16" i="51"/>
  <c r="AL15" i="51"/>
  <c r="AE15" i="51"/>
  <c r="AI15" i="51" s="1"/>
  <c r="AJ15" i="51" s="1"/>
  <c r="AL14" i="51"/>
  <c r="AE14" i="51"/>
  <c r="AI14" i="51" s="1"/>
  <c r="AJ14" i="51"/>
  <c r="AL13" i="51"/>
  <c r="AE13" i="51"/>
  <c r="AI13" i="51" s="1"/>
  <c r="AJ13" i="51" s="1"/>
  <c r="AL12" i="51"/>
  <c r="AE12" i="51"/>
  <c r="AI12" i="51" s="1"/>
  <c r="AJ12" i="51" s="1"/>
  <c r="AL11" i="51"/>
  <c r="AE11" i="51"/>
  <c r="AI11" i="51" s="1"/>
  <c r="AJ11" i="51" s="1"/>
  <c r="AL10" i="51"/>
  <c r="AE10" i="51"/>
  <c r="AI10" i="51" s="1"/>
  <c r="AJ10" i="51"/>
  <c r="AL9" i="51"/>
  <c r="AE9" i="51"/>
  <c r="AI9" i="51" s="1"/>
  <c r="AJ9" i="51" s="1"/>
  <c r="AL8" i="51"/>
  <c r="AE8" i="51"/>
  <c r="AI8" i="51" s="1"/>
  <c r="AJ8" i="51" s="1"/>
  <c r="AJ36" i="51" s="1"/>
  <c r="AL7" i="51"/>
  <c r="AE7" i="51"/>
  <c r="AI7" i="51" s="1"/>
  <c r="AJ7" i="51"/>
  <c r="AL6" i="51"/>
  <c r="AE6" i="51"/>
  <c r="AI6" i="51" s="1"/>
  <c r="AJ6" i="51"/>
  <c r="AL5" i="51"/>
  <c r="AE5" i="51"/>
  <c r="AI5" i="51" s="1"/>
  <c r="AJ5" i="51" s="1"/>
  <c r="AL4" i="51"/>
  <c r="AE4" i="51"/>
  <c r="AI4" i="51" s="1"/>
  <c r="AJ4" i="51"/>
  <c r="AL3" i="51"/>
  <c r="AE3" i="51"/>
  <c r="AI3" i="51" s="1"/>
  <c r="AJ3" i="51"/>
  <c r="AG37" i="52"/>
  <c r="AG36" i="52"/>
  <c r="AE34" i="52"/>
  <c r="AI34" i="52"/>
  <c r="AJ34" i="52" s="1"/>
  <c r="AL33" i="52"/>
  <c r="AE33" i="52"/>
  <c r="AI33" i="52" s="1"/>
  <c r="AJ33" i="52" s="1"/>
  <c r="AL32" i="52"/>
  <c r="AE32" i="52"/>
  <c r="AI32" i="52" s="1"/>
  <c r="AJ32" i="52" s="1"/>
  <c r="AL31" i="52"/>
  <c r="AE31" i="52"/>
  <c r="AI31" i="52" s="1"/>
  <c r="AL30" i="52"/>
  <c r="AE30" i="52"/>
  <c r="AI30" i="52"/>
  <c r="AJ30" i="52" s="1"/>
  <c r="AL29" i="52"/>
  <c r="AE29" i="52"/>
  <c r="AI29" i="52"/>
  <c r="AJ29" i="52" s="1"/>
  <c r="AL28" i="52"/>
  <c r="AE28" i="52"/>
  <c r="AI28" i="52" s="1"/>
  <c r="AJ28" i="52" s="1"/>
  <c r="AL27" i="52"/>
  <c r="AE27" i="52"/>
  <c r="AI27" i="52"/>
  <c r="AJ27" i="52" s="1"/>
  <c r="AL26" i="52"/>
  <c r="AE26" i="52"/>
  <c r="AI26" i="52"/>
  <c r="AJ26" i="52" s="1"/>
  <c r="AL25" i="52"/>
  <c r="AE25" i="52"/>
  <c r="AI25" i="52"/>
  <c r="AJ25" i="52" s="1"/>
  <c r="AL24" i="52"/>
  <c r="AE24" i="52"/>
  <c r="AI24" i="52" s="1"/>
  <c r="AL23" i="52"/>
  <c r="AE23" i="52"/>
  <c r="AI23" i="52"/>
  <c r="AJ23" i="52" s="1"/>
  <c r="AL22" i="52"/>
  <c r="AE22" i="52"/>
  <c r="AI22" i="52"/>
  <c r="AJ22" i="52" s="1"/>
  <c r="AL21" i="52"/>
  <c r="AE21" i="52"/>
  <c r="AI21" i="52" s="1"/>
  <c r="AJ21" i="52" s="1"/>
  <c r="AL20" i="52"/>
  <c r="AE20" i="52"/>
  <c r="AI20" i="52" s="1"/>
  <c r="AJ20" i="52" s="1"/>
  <c r="AL19" i="52"/>
  <c r="AE19" i="52"/>
  <c r="AI19" i="52"/>
  <c r="AJ19" i="52" s="1"/>
  <c r="AL18" i="52"/>
  <c r="AE18" i="52"/>
  <c r="AI18" i="52" s="1"/>
  <c r="AJ18" i="52" s="1"/>
  <c r="AL17" i="52"/>
  <c r="AE17" i="52"/>
  <c r="AI17" i="52"/>
  <c r="AJ17" i="52" s="1"/>
  <c r="AL16" i="52"/>
  <c r="AE16" i="52"/>
  <c r="AI16" i="52" s="1"/>
  <c r="AJ16" i="52" s="1"/>
  <c r="AL15" i="52"/>
  <c r="AE15" i="52"/>
  <c r="AI15" i="52" s="1"/>
  <c r="AL14" i="52"/>
  <c r="AE14" i="52"/>
  <c r="AI14" i="52" s="1"/>
  <c r="AJ14" i="52" s="1"/>
  <c r="AL13" i="52"/>
  <c r="AE13" i="52"/>
  <c r="AI13" i="52"/>
  <c r="AJ13" i="52" s="1"/>
  <c r="AL12" i="52"/>
  <c r="AE12" i="52"/>
  <c r="AI12" i="52" s="1"/>
  <c r="AJ12" i="52" s="1"/>
  <c r="AL11" i="52"/>
  <c r="AE11" i="52"/>
  <c r="AI11" i="52" s="1"/>
  <c r="AJ11" i="52" s="1"/>
  <c r="AL10" i="52"/>
  <c r="AE10" i="52"/>
  <c r="AI10" i="52"/>
  <c r="AJ10" i="52" s="1"/>
  <c r="AL9" i="52"/>
  <c r="AE9" i="52"/>
  <c r="AI9" i="52" s="1"/>
  <c r="AJ9" i="52" s="1"/>
  <c r="AL8" i="52"/>
  <c r="AE8" i="52"/>
  <c r="AI8" i="52" s="1"/>
  <c r="AL7" i="52"/>
  <c r="AE7" i="52"/>
  <c r="AI7" i="52"/>
  <c r="AJ7" i="52" s="1"/>
  <c r="AL6" i="52"/>
  <c r="AE6" i="52"/>
  <c r="AI6" i="52" s="1"/>
  <c r="AJ6" i="52" s="1"/>
  <c r="AL5" i="52"/>
  <c r="AE5" i="52"/>
  <c r="AI5" i="52" s="1"/>
  <c r="AJ5" i="52" s="1"/>
  <c r="AL4" i="52"/>
  <c r="AE4" i="52"/>
  <c r="AI4" i="52" s="1"/>
  <c r="AJ4" i="52" s="1"/>
  <c r="AL3" i="52"/>
  <c r="AE3" i="52"/>
  <c r="AI3" i="52" s="1"/>
  <c r="AJ3" i="52" s="1"/>
  <c r="AG37" i="53"/>
  <c r="AG36" i="53"/>
  <c r="AE34" i="53"/>
  <c r="AI34" i="53" s="1"/>
  <c r="AJ34" i="53"/>
  <c r="AL33" i="53"/>
  <c r="AE33" i="53"/>
  <c r="AI33" i="53" s="1"/>
  <c r="AJ33" i="53"/>
  <c r="AL32" i="53"/>
  <c r="AE32" i="53"/>
  <c r="AI32" i="53" s="1"/>
  <c r="AJ32" i="53"/>
  <c r="AL31" i="53"/>
  <c r="AE31" i="53"/>
  <c r="AI31" i="53" s="1"/>
  <c r="AJ31" i="53" s="1"/>
  <c r="AL30" i="53"/>
  <c r="AE30" i="53"/>
  <c r="AI30" i="53" s="1"/>
  <c r="AL29" i="53"/>
  <c r="AE29" i="53"/>
  <c r="AI29" i="53" s="1"/>
  <c r="AJ29" i="53"/>
  <c r="AL28" i="53"/>
  <c r="AE28" i="53"/>
  <c r="AI28" i="53" s="1"/>
  <c r="AJ28" i="53" s="1"/>
  <c r="AL27" i="53"/>
  <c r="AE27" i="53"/>
  <c r="AI27" i="53" s="1"/>
  <c r="AJ27" i="53" s="1"/>
  <c r="AL26" i="53"/>
  <c r="AE26" i="53"/>
  <c r="AI26" i="53" s="1"/>
  <c r="AJ26" i="53"/>
  <c r="AL25" i="53"/>
  <c r="AE25" i="53"/>
  <c r="AI25" i="53" s="1"/>
  <c r="AJ25" i="53" s="1"/>
  <c r="AL24" i="53"/>
  <c r="AE24" i="53"/>
  <c r="AI24" i="53" s="1"/>
  <c r="AJ24" i="53" s="1"/>
  <c r="AL23" i="53"/>
  <c r="AE23" i="53"/>
  <c r="AI23" i="53" s="1"/>
  <c r="AL22" i="53"/>
  <c r="AE22" i="53"/>
  <c r="AI22" i="53" s="1"/>
  <c r="AJ22" i="53" s="1"/>
  <c r="AL21" i="53"/>
  <c r="AE21" i="53"/>
  <c r="AI21" i="53" s="1"/>
  <c r="AJ21" i="53"/>
  <c r="AL20" i="53"/>
  <c r="AE20" i="53"/>
  <c r="AI20" i="53" s="1"/>
  <c r="AJ20" i="53"/>
  <c r="AL19" i="53"/>
  <c r="AE19" i="53"/>
  <c r="AI19" i="53" s="1"/>
  <c r="AJ19" i="53" s="1"/>
  <c r="AL18" i="53"/>
  <c r="AE18" i="53"/>
  <c r="AI18" i="53" s="1"/>
  <c r="AJ18" i="53"/>
  <c r="AL17" i="53"/>
  <c r="AE17" i="53"/>
  <c r="AI17" i="53" s="1"/>
  <c r="AJ17" i="53"/>
  <c r="AL16" i="53"/>
  <c r="AE16" i="53"/>
  <c r="AI16" i="53" s="1"/>
  <c r="AJ16" i="53"/>
  <c r="AL15" i="53"/>
  <c r="AE15" i="53"/>
  <c r="AI15" i="53" s="1"/>
  <c r="AJ15" i="53" s="1"/>
  <c r="AL14" i="53"/>
  <c r="AE14" i="53"/>
  <c r="AI14" i="53" s="1"/>
  <c r="AL13" i="53"/>
  <c r="AE13" i="53"/>
  <c r="AI13" i="53" s="1"/>
  <c r="AJ13" i="53" s="1"/>
  <c r="AL12" i="53"/>
  <c r="AE12" i="53"/>
  <c r="AI12" i="53" s="1"/>
  <c r="AJ12" i="53"/>
  <c r="AL11" i="53"/>
  <c r="AE11" i="53"/>
  <c r="AI11" i="53" s="1"/>
  <c r="AJ11" i="53" s="1"/>
  <c r="AL10" i="53"/>
  <c r="AE10" i="53"/>
  <c r="AI10" i="53" s="1"/>
  <c r="AJ10" i="53" s="1"/>
  <c r="AL9" i="53"/>
  <c r="AE9" i="53"/>
  <c r="AI9" i="53" s="1"/>
  <c r="AJ9" i="53"/>
  <c r="AL8" i="53"/>
  <c r="AE8" i="53"/>
  <c r="AI8" i="53" s="1"/>
  <c r="AJ8" i="53" s="1"/>
  <c r="AL7" i="53"/>
  <c r="AE7" i="53"/>
  <c r="AI7" i="53" s="1"/>
  <c r="AL6" i="53"/>
  <c r="AE6" i="53"/>
  <c r="AI6" i="53"/>
  <c r="AJ6" i="53" s="1"/>
  <c r="AL5" i="53"/>
  <c r="AE5" i="53"/>
  <c r="AI5" i="53" s="1"/>
  <c r="AJ5" i="53" s="1"/>
  <c r="AL4" i="53"/>
  <c r="AE4" i="53"/>
  <c r="AI4" i="53" s="1"/>
  <c r="AJ4" i="53" s="1"/>
  <c r="AL3" i="53"/>
  <c r="AE3" i="53"/>
  <c r="AI3" i="53"/>
  <c r="AJ3" i="53" s="1"/>
  <c r="AG37" i="54"/>
  <c r="AG36" i="54"/>
  <c r="AE34" i="54"/>
  <c r="AI34" i="54" s="1"/>
  <c r="AJ34" i="54" s="1"/>
  <c r="AL33" i="54"/>
  <c r="AE33" i="54"/>
  <c r="AI33" i="54" s="1"/>
  <c r="AJ33" i="54" s="1"/>
  <c r="AL32" i="54"/>
  <c r="AE32" i="54"/>
  <c r="AI32" i="54" s="1"/>
  <c r="AJ32" i="54" s="1"/>
  <c r="AL31" i="54"/>
  <c r="AE31" i="54"/>
  <c r="AI31" i="54" s="1"/>
  <c r="AJ31" i="54" s="1"/>
  <c r="AL30" i="54"/>
  <c r="AE30" i="54"/>
  <c r="AI30" i="54" s="1"/>
  <c r="AJ30" i="54" s="1"/>
  <c r="AL29" i="54"/>
  <c r="AE29" i="54"/>
  <c r="AI29" i="54" s="1"/>
  <c r="AJ29" i="54" s="1"/>
  <c r="AL28" i="54"/>
  <c r="AE28" i="54"/>
  <c r="AI28" i="54" s="1"/>
  <c r="AJ28" i="54" s="1"/>
  <c r="AL27" i="54"/>
  <c r="AE27" i="54"/>
  <c r="AI27" i="54" s="1"/>
  <c r="AJ27" i="54" s="1"/>
  <c r="AL26" i="54"/>
  <c r="AE26" i="54"/>
  <c r="AI26" i="54" s="1"/>
  <c r="AJ26" i="54" s="1"/>
  <c r="AL25" i="54"/>
  <c r="AE25" i="54"/>
  <c r="AI25" i="54" s="1"/>
  <c r="AJ25" i="54" s="1"/>
  <c r="AL24" i="54"/>
  <c r="AE24" i="54"/>
  <c r="AI24" i="54" s="1"/>
  <c r="AJ24" i="54" s="1"/>
  <c r="AL23" i="54"/>
  <c r="AE23" i="54"/>
  <c r="AI23" i="54" s="1"/>
  <c r="AJ23" i="54" s="1"/>
  <c r="AL22" i="54"/>
  <c r="AE22" i="54"/>
  <c r="AI22" i="54" s="1"/>
  <c r="AJ22" i="54" s="1"/>
  <c r="AL21" i="54"/>
  <c r="AE21" i="54"/>
  <c r="AI21" i="54" s="1"/>
  <c r="AJ21" i="54" s="1"/>
  <c r="AL20" i="54"/>
  <c r="AE20" i="54"/>
  <c r="AI20" i="54" s="1"/>
  <c r="AJ20" i="54" s="1"/>
  <c r="AL19" i="54"/>
  <c r="AE19" i="54"/>
  <c r="AI19" i="54" s="1"/>
  <c r="AJ19" i="54" s="1"/>
  <c r="AL18" i="54"/>
  <c r="AE18" i="54"/>
  <c r="AI18" i="54" s="1"/>
  <c r="AJ18" i="54" s="1"/>
  <c r="AL17" i="54"/>
  <c r="AE17" i="54"/>
  <c r="AI17" i="54" s="1"/>
  <c r="AJ17" i="54" s="1"/>
  <c r="AL16" i="54"/>
  <c r="AE16" i="54"/>
  <c r="AI16" i="54" s="1"/>
  <c r="AJ16" i="54" s="1"/>
  <c r="AL15" i="54"/>
  <c r="AE15" i="54"/>
  <c r="AI15" i="54" s="1"/>
  <c r="AJ15" i="54" s="1"/>
  <c r="AL14" i="54"/>
  <c r="AE14" i="54"/>
  <c r="AI14" i="54" s="1"/>
  <c r="AJ14" i="54" s="1"/>
  <c r="AL13" i="54"/>
  <c r="AE13" i="54"/>
  <c r="AI13" i="54" s="1"/>
  <c r="AJ13" i="54" s="1"/>
  <c r="AL12" i="54"/>
  <c r="AE12" i="54"/>
  <c r="AI12" i="54" s="1"/>
  <c r="AJ12" i="54" s="1"/>
  <c r="AL11" i="54"/>
  <c r="AE11" i="54"/>
  <c r="AI11" i="54" s="1"/>
  <c r="AJ11" i="54" s="1"/>
  <c r="AL10" i="54"/>
  <c r="AE10" i="54"/>
  <c r="AI10" i="54" s="1"/>
  <c r="AJ10" i="54" s="1"/>
  <c r="AL9" i="54"/>
  <c r="AE9" i="54"/>
  <c r="AI9" i="54" s="1"/>
  <c r="AJ9" i="54" s="1"/>
  <c r="AL8" i="54"/>
  <c r="AE8" i="54"/>
  <c r="AI8" i="54" s="1"/>
  <c r="AJ8" i="54" s="1"/>
  <c r="AL7" i="54"/>
  <c r="AE7" i="54"/>
  <c r="AI7" i="54" s="1"/>
  <c r="AJ7" i="54" s="1"/>
  <c r="AL6" i="54"/>
  <c r="AE6" i="54"/>
  <c r="AI6" i="54" s="1"/>
  <c r="AJ6" i="54" s="1"/>
  <c r="AL5" i="54"/>
  <c r="AE5" i="54"/>
  <c r="AI5" i="54" s="1"/>
  <c r="AJ5" i="54" s="1"/>
  <c r="AL4" i="54"/>
  <c r="AE4" i="54"/>
  <c r="AI4" i="54" s="1"/>
  <c r="AJ4" i="54" s="1"/>
  <c r="AL3" i="54"/>
  <c r="AE3" i="54"/>
  <c r="AI3" i="54" s="1"/>
  <c r="AJ3" i="54" s="1"/>
  <c r="AG37" i="55"/>
  <c r="AG36" i="55"/>
  <c r="AE34" i="55"/>
  <c r="AI34" i="55"/>
  <c r="AJ34" i="55"/>
  <c r="AL33" i="55"/>
  <c r="AE33" i="55"/>
  <c r="AI33" i="55" s="1"/>
  <c r="AJ33" i="55" s="1"/>
  <c r="AL32" i="55"/>
  <c r="AE32" i="55"/>
  <c r="AI32" i="55" s="1"/>
  <c r="AJ32" i="55"/>
  <c r="AL31" i="55"/>
  <c r="AE31" i="55"/>
  <c r="AI31" i="55" s="1"/>
  <c r="AJ31" i="55" s="1"/>
  <c r="AL30" i="55"/>
  <c r="AE30" i="55"/>
  <c r="AI30" i="55" s="1"/>
  <c r="AJ30" i="55" s="1"/>
  <c r="AL29" i="55"/>
  <c r="AE29" i="55"/>
  <c r="AI29" i="55" s="1"/>
  <c r="AJ29" i="55" s="1"/>
  <c r="AL28" i="55"/>
  <c r="AE28" i="55"/>
  <c r="AI28" i="55" s="1"/>
  <c r="AJ28" i="55"/>
  <c r="AL27" i="55"/>
  <c r="AE27" i="55"/>
  <c r="AI27" i="55" s="1"/>
  <c r="AJ27" i="55" s="1"/>
  <c r="AL26" i="55"/>
  <c r="AE26" i="55"/>
  <c r="AI26" i="55" s="1"/>
  <c r="AJ26" i="55" s="1"/>
  <c r="AL25" i="55"/>
  <c r="AE25" i="55"/>
  <c r="AI25" i="55"/>
  <c r="AJ25" i="55" s="1"/>
  <c r="AL24" i="55"/>
  <c r="AE24" i="55"/>
  <c r="AI24" i="55"/>
  <c r="AJ24" i="55" s="1"/>
  <c r="AL23" i="55"/>
  <c r="AE23" i="55"/>
  <c r="AI23" i="55"/>
  <c r="AJ23" i="55" s="1"/>
  <c r="AL22" i="55"/>
  <c r="AE22" i="55"/>
  <c r="AI22" i="55"/>
  <c r="AJ22" i="55" s="1"/>
  <c r="AL21" i="55"/>
  <c r="AE21" i="55"/>
  <c r="AI21" i="55"/>
  <c r="AJ21" i="55" s="1"/>
  <c r="AL20" i="55"/>
  <c r="AE20" i="55"/>
  <c r="AI20" i="55"/>
  <c r="AJ20" i="55" s="1"/>
  <c r="AL19" i="55"/>
  <c r="AE19" i="55"/>
  <c r="AI19" i="55"/>
  <c r="AJ19" i="55" s="1"/>
  <c r="AL18" i="55"/>
  <c r="AE18" i="55"/>
  <c r="AI18" i="55"/>
  <c r="AJ18" i="55" s="1"/>
  <c r="AL17" i="55"/>
  <c r="AE17" i="55"/>
  <c r="AI17" i="55"/>
  <c r="AJ17" i="55" s="1"/>
  <c r="AL16" i="55"/>
  <c r="AE16" i="55"/>
  <c r="AI16" i="55"/>
  <c r="AJ16" i="55" s="1"/>
  <c r="AL15" i="55"/>
  <c r="AE15" i="55"/>
  <c r="AI15" i="55"/>
  <c r="AJ15" i="55" s="1"/>
  <c r="AL14" i="55"/>
  <c r="AE14" i="55"/>
  <c r="AI14" i="55"/>
  <c r="AJ14" i="55" s="1"/>
  <c r="AL13" i="55"/>
  <c r="AE13" i="55"/>
  <c r="AI13" i="55"/>
  <c r="AJ13" i="55" s="1"/>
  <c r="AL12" i="55"/>
  <c r="AE12" i="55"/>
  <c r="AI12" i="55"/>
  <c r="AJ12" i="55" s="1"/>
  <c r="AL11" i="55"/>
  <c r="AE11" i="55"/>
  <c r="AI11" i="55"/>
  <c r="AJ11" i="55" s="1"/>
  <c r="AL10" i="55"/>
  <c r="AE10" i="55"/>
  <c r="AI10" i="55"/>
  <c r="AJ10" i="55" s="1"/>
  <c r="AL9" i="55"/>
  <c r="AE9" i="55"/>
  <c r="AI9" i="55"/>
  <c r="AJ9" i="55" s="1"/>
  <c r="AL8" i="55"/>
  <c r="AE8" i="55"/>
  <c r="AI8" i="55"/>
  <c r="AJ8" i="55" s="1"/>
  <c r="AL7" i="55"/>
  <c r="AE7" i="55"/>
  <c r="AI7" i="55"/>
  <c r="AJ7" i="55" s="1"/>
  <c r="AL6" i="55"/>
  <c r="AE6" i="55"/>
  <c r="AI6" i="55"/>
  <c r="AJ6" i="55" s="1"/>
  <c r="AL5" i="55"/>
  <c r="AE5" i="55"/>
  <c r="AI5" i="55"/>
  <c r="AJ5" i="55" s="1"/>
  <c r="AL4" i="55"/>
  <c r="AE4" i="55"/>
  <c r="AI4" i="55"/>
  <c r="AJ4" i="55" s="1"/>
  <c r="AL3" i="55"/>
  <c r="AE3" i="55"/>
  <c r="AI3" i="55"/>
  <c r="AJ3" i="55" s="1"/>
  <c r="AG37" i="56"/>
  <c r="AG36" i="56"/>
  <c r="AE34" i="56"/>
  <c r="AI34" i="56"/>
  <c r="AJ34" i="56"/>
  <c r="AL33" i="56"/>
  <c r="AE33" i="56"/>
  <c r="AI33" i="56" s="1"/>
  <c r="AJ33" i="56" s="1"/>
  <c r="AL32" i="56"/>
  <c r="AE32" i="56"/>
  <c r="AI32" i="56"/>
  <c r="AJ32" i="56" s="1"/>
  <c r="AL31" i="56"/>
  <c r="AE31" i="56"/>
  <c r="AI31" i="56"/>
  <c r="AJ31" i="56" s="1"/>
  <c r="AL30" i="56"/>
  <c r="AE30" i="56"/>
  <c r="AI30" i="56" s="1"/>
  <c r="AJ30" i="56" s="1"/>
  <c r="AL29" i="56"/>
  <c r="AE29" i="56"/>
  <c r="AI29" i="56" s="1"/>
  <c r="AL28" i="56"/>
  <c r="AE28" i="56"/>
  <c r="AI28" i="56"/>
  <c r="AJ28" i="56" s="1"/>
  <c r="AL27" i="56"/>
  <c r="AE27" i="56"/>
  <c r="AI27" i="56"/>
  <c r="AJ27" i="56" s="1"/>
  <c r="AL26" i="56"/>
  <c r="AE26" i="56"/>
  <c r="AI26" i="56" s="1"/>
  <c r="AJ26" i="56" s="1"/>
  <c r="AL25" i="56"/>
  <c r="AE25" i="56"/>
  <c r="AI25" i="56"/>
  <c r="AJ25" i="56" s="1"/>
  <c r="AL24" i="56"/>
  <c r="AE24" i="56"/>
  <c r="AI24" i="56"/>
  <c r="AJ24" i="56" s="1"/>
  <c r="AL23" i="56"/>
  <c r="AE23" i="56"/>
  <c r="AI23" i="56"/>
  <c r="AJ23" i="56" s="1"/>
  <c r="AL22" i="56"/>
  <c r="AE22" i="56"/>
  <c r="AI22" i="56" s="1"/>
  <c r="AJ22" i="56" s="1"/>
  <c r="AL21" i="56"/>
  <c r="AE21" i="56"/>
  <c r="AI21" i="56" s="1"/>
  <c r="AJ21" i="56" s="1"/>
  <c r="AL20" i="56"/>
  <c r="AE20" i="56"/>
  <c r="AI20" i="56"/>
  <c r="AJ20" i="56" s="1"/>
  <c r="AL19" i="56"/>
  <c r="AE19" i="56"/>
  <c r="AI19" i="56"/>
  <c r="AJ19" i="56" s="1"/>
  <c r="AL18" i="56"/>
  <c r="AE18" i="56"/>
  <c r="AI18" i="56" s="1"/>
  <c r="AJ18" i="56" s="1"/>
  <c r="AL17" i="56"/>
  <c r="AE17" i="56"/>
  <c r="AI17" i="56"/>
  <c r="AJ17" i="56" s="1"/>
  <c r="AL16" i="56"/>
  <c r="AE16" i="56"/>
  <c r="AI16" i="56"/>
  <c r="AJ16" i="56" s="1"/>
  <c r="AL15" i="56"/>
  <c r="AN15" i="56" s="1"/>
  <c r="AO15" i="56" s="1"/>
  <c r="AE15" i="56"/>
  <c r="AI15" i="56"/>
  <c r="AJ15" i="56" s="1"/>
  <c r="AL14" i="56"/>
  <c r="AE14" i="56"/>
  <c r="AI14" i="56" s="1"/>
  <c r="AL13" i="56"/>
  <c r="AE13" i="56"/>
  <c r="AI13" i="56" s="1"/>
  <c r="AJ13" i="56" s="1"/>
  <c r="AL12" i="56"/>
  <c r="AE12" i="56"/>
  <c r="AI12" i="56"/>
  <c r="AJ12" i="56" s="1"/>
  <c r="AL11" i="56"/>
  <c r="AE11" i="56"/>
  <c r="AI11" i="56"/>
  <c r="AJ11" i="56" s="1"/>
  <c r="AL10" i="56"/>
  <c r="AE10" i="56"/>
  <c r="AI10" i="56" s="1"/>
  <c r="AJ10" i="56" s="1"/>
  <c r="AL9" i="56"/>
  <c r="AE9" i="56"/>
  <c r="AI9" i="56"/>
  <c r="AJ9" i="56" s="1"/>
  <c r="AL8" i="56"/>
  <c r="AE8" i="56"/>
  <c r="AI8" i="56"/>
  <c r="AJ8" i="56" s="1"/>
  <c r="AL7" i="56"/>
  <c r="AE7" i="56"/>
  <c r="AI7" i="56"/>
  <c r="AJ7" i="56" s="1"/>
  <c r="AL6" i="56"/>
  <c r="AE6" i="56"/>
  <c r="AI6" i="56" s="1"/>
  <c r="AJ6" i="56" s="1"/>
  <c r="AL5" i="56"/>
  <c r="AE5" i="56"/>
  <c r="AI5" i="56" s="1"/>
  <c r="AL4" i="56"/>
  <c r="AE4" i="56"/>
  <c r="AI4" i="56"/>
  <c r="AJ4" i="56" s="1"/>
  <c r="AL3" i="56"/>
  <c r="AE3" i="56"/>
  <c r="AI3" i="56"/>
  <c r="AJ3" i="56" s="1"/>
  <c r="AG37" i="57"/>
  <c r="AG36" i="57"/>
  <c r="AE34" i="57"/>
  <c r="AI34" i="57"/>
  <c r="AJ34" i="57" s="1"/>
  <c r="AL33" i="57"/>
  <c r="AE33" i="57"/>
  <c r="AI33" i="57" s="1"/>
  <c r="AJ33" i="57" s="1"/>
  <c r="AL32" i="57"/>
  <c r="AE32" i="57"/>
  <c r="AI32" i="57" s="1"/>
  <c r="AJ32" i="57" s="1"/>
  <c r="AL31" i="57"/>
  <c r="AE31" i="57"/>
  <c r="AI31" i="57" s="1"/>
  <c r="AJ31" i="57" s="1"/>
  <c r="AL30" i="57"/>
  <c r="AE30" i="57"/>
  <c r="AI30" i="57"/>
  <c r="AJ30" i="57" s="1"/>
  <c r="AL29" i="57"/>
  <c r="AE29" i="57"/>
  <c r="AI29" i="57"/>
  <c r="AJ29" i="57" s="1"/>
  <c r="AL28" i="57"/>
  <c r="AE28" i="57"/>
  <c r="AI28" i="57" s="1"/>
  <c r="AL27" i="57"/>
  <c r="AE27" i="57"/>
  <c r="AI27" i="57"/>
  <c r="AL26" i="57"/>
  <c r="AE26" i="57"/>
  <c r="AI26" i="57"/>
  <c r="AJ26" i="57" s="1"/>
  <c r="AL25" i="57"/>
  <c r="AE25" i="57"/>
  <c r="AI25" i="57"/>
  <c r="AJ25" i="57" s="1"/>
  <c r="AL24" i="57"/>
  <c r="AE24" i="57"/>
  <c r="AI24" i="57" s="1"/>
  <c r="AJ24" i="57" s="1"/>
  <c r="AL23" i="57"/>
  <c r="AE23" i="57"/>
  <c r="AI23" i="57"/>
  <c r="AJ23" i="57" s="1"/>
  <c r="AL22" i="57"/>
  <c r="AE22" i="57"/>
  <c r="AI22" i="57"/>
  <c r="AJ22" i="57" s="1"/>
  <c r="AL21" i="57"/>
  <c r="AE21" i="57"/>
  <c r="AI21" i="57" s="1"/>
  <c r="AJ21" i="57" s="1"/>
  <c r="AL20" i="57"/>
  <c r="AE20" i="57"/>
  <c r="AI20" i="57" s="1"/>
  <c r="AL19" i="57"/>
  <c r="AE19" i="57"/>
  <c r="AI19" i="57"/>
  <c r="AL18" i="57"/>
  <c r="AE18" i="57"/>
  <c r="AI18" i="57" s="1"/>
  <c r="AJ18" i="57" s="1"/>
  <c r="AL17" i="57"/>
  <c r="AE17" i="57"/>
  <c r="AI17" i="57"/>
  <c r="AJ17" i="57" s="1"/>
  <c r="AL16" i="57"/>
  <c r="AE16" i="57"/>
  <c r="AI16" i="57" s="1"/>
  <c r="AJ16" i="57" s="1"/>
  <c r="AL15" i="57"/>
  <c r="AE15" i="57"/>
  <c r="AI15" i="57" s="1"/>
  <c r="AJ15" i="57" s="1"/>
  <c r="AL14" i="57"/>
  <c r="AE14" i="57"/>
  <c r="AI14" i="57" s="1"/>
  <c r="AJ14" i="57" s="1"/>
  <c r="AL13" i="57"/>
  <c r="AE13" i="57"/>
  <c r="AI13" i="57" s="1"/>
  <c r="AL12" i="57"/>
  <c r="AE12" i="57"/>
  <c r="AI12" i="57" s="1"/>
  <c r="AL11" i="57"/>
  <c r="AE11" i="57"/>
  <c r="AI11" i="57" s="1"/>
  <c r="AL10" i="57"/>
  <c r="AE10" i="57"/>
  <c r="AI10" i="57"/>
  <c r="AJ10" i="57" s="1"/>
  <c r="AL9" i="57"/>
  <c r="AE9" i="57"/>
  <c r="AI9" i="57"/>
  <c r="AJ9" i="57" s="1"/>
  <c r="AL8" i="57"/>
  <c r="AE8" i="57"/>
  <c r="AI8" i="57" s="1"/>
  <c r="AJ8" i="57" s="1"/>
  <c r="AL7" i="57"/>
  <c r="AE7" i="57"/>
  <c r="AI7" i="57"/>
  <c r="AJ7" i="57" s="1"/>
  <c r="AL6" i="57"/>
  <c r="AE6" i="57"/>
  <c r="AI6" i="57"/>
  <c r="AJ6" i="57" s="1"/>
  <c r="AL5" i="57"/>
  <c r="AE5" i="57"/>
  <c r="AI5" i="57" s="1"/>
  <c r="AJ5" i="57" s="1"/>
  <c r="AL4" i="57"/>
  <c r="AE4" i="57"/>
  <c r="AI4" i="57" s="1"/>
  <c r="AJ4" i="57" s="1"/>
  <c r="AL3" i="57"/>
  <c r="AE3" i="57"/>
  <c r="AI3" i="57"/>
  <c r="AJ3" i="57" s="1"/>
  <c r="AG37" i="58"/>
  <c r="AG36" i="58"/>
  <c r="AE34" i="58"/>
  <c r="AI34" i="58" s="1"/>
  <c r="AJ34" i="58" s="1"/>
  <c r="AL33" i="58"/>
  <c r="AE33" i="58"/>
  <c r="AI33" i="58" s="1"/>
  <c r="AJ33" i="58" s="1"/>
  <c r="AL32" i="58"/>
  <c r="AE32" i="58"/>
  <c r="AI32" i="58" s="1"/>
  <c r="AJ32" i="58" s="1"/>
  <c r="AL31" i="58"/>
  <c r="AE31" i="58"/>
  <c r="AI31" i="58" s="1"/>
  <c r="AJ31" i="58" s="1"/>
  <c r="AL30" i="58"/>
  <c r="AE30" i="58"/>
  <c r="AI30" i="58" s="1"/>
  <c r="AJ30" i="58" s="1"/>
  <c r="AL29" i="58"/>
  <c r="AE29" i="58"/>
  <c r="AI29" i="58" s="1"/>
  <c r="AJ29" i="58" s="1"/>
  <c r="AL28" i="58"/>
  <c r="AE28" i="58"/>
  <c r="AI28" i="58" s="1"/>
  <c r="AJ28" i="58" s="1"/>
  <c r="AL27" i="58"/>
  <c r="AE27" i="58"/>
  <c r="AI27" i="58" s="1"/>
  <c r="AJ27" i="58" s="1"/>
  <c r="AL26" i="58"/>
  <c r="AE26" i="58"/>
  <c r="AI26" i="58" s="1"/>
  <c r="AJ26" i="58" s="1"/>
  <c r="AL25" i="58"/>
  <c r="AE25" i="58"/>
  <c r="AI25" i="58" s="1"/>
  <c r="AJ25" i="58" s="1"/>
  <c r="AL24" i="58"/>
  <c r="AE24" i="58"/>
  <c r="AI24" i="58" s="1"/>
  <c r="AJ24" i="58" s="1"/>
  <c r="AL23" i="58"/>
  <c r="AE23" i="58"/>
  <c r="AI23" i="58" s="1"/>
  <c r="AJ23" i="58" s="1"/>
  <c r="AL22" i="58"/>
  <c r="AE22" i="58"/>
  <c r="AI22" i="58" s="1"/>
  <c r="AJ22" i="58" s="1"/>
  <c r="AL21" i="58"/>
  <c r="AE21" i="58"/>
  <c r="AI21" i="58" s="1"/>
  <c r="AJ21" i="58" s="1"/>
  <c r="AL20" i="58"/>
  <c r="AE20" i="58"/>
  <c r="AI20" i="58" s="1"/>
  <c r="AJ20" i="58" s="1"/>
  <c r="AL19" i="58"/>
  <c r="AE19" i="58"/>
  <c r="AI19" i="58" s="1"/>
  <c r="AJ19" i="58" s="1"/>
  <c r="AL18" i="58"/>
  <c r="AE18" i="58"/>
  <c r="AI18" i="58" s="1"/>
  <c r="AJ18" i="58" s="1"/>
  <c r="AL17" i="58"/>
  <c r="AE17" i="58"/>
  <c r="AI17" i="58" s="1"/>
  <c r="AJ17" i="58" s="1"/>
  <c r="AL16" i="58"/>
  <c r="AE16" i="58"/>
  <c r="AI16" i="58" s="1"/>
  <c r="AJ16" i="58" s="1"/>
  <c r="AL15" i="58"/>
  <c r="AE15" i="58"/>
  <c r="AI15" i="58" s="1"/>
  <c r="AJ15" i="58" s="1"/>
  <c r="AL14" i="58"/>
  <c r="AE14" i="58"/>
  <c r="AI14" i="58" s="1"/>
  <c r="AJ14" i="58" s="1"/>
  <c r="AL13" i="58"/>
  <c r="AE13" i="58"/>
  <c r="AI13" i="58" s="1"/>
  <c r="AJ13" i="58" s="1"/>
  <c r="AL12" i="58"/>
  <c r="AE12" i="58"/>
  <c r="AI12" i="58" s="1"/>
  <c r="AJ12" i="58" s="1"/>
  <c r="AL11" i="58"/>
  <c r="AE11" i="58"/>
  <c r="AI11" i="58" s="1"/>
  <c r="AJ11" i="58" s="1"/>
  <c r="AL10" i="58"/>
  <c r="AE10" i="58"/>
  <c r="AI10" i="58" s="1"/>
  <c r="AJ10" i="58" s="1"/>
  <c r="AL9" i="58"/>
  <c r="AE9" i="58"/>
  <c r="AI9" i="58" s="1"/>
  <c r="AJ9" i="58" s="1"/>
  <c r="AL8" i="58"/>
  <c r="AE8" i="58"/>
  <c r="AI8" i="58" s="1"/>
  <c r="AJ8" i="58" s="1"/>
  <c r="AL7" i="58"/>
  <c r="AE7" i="58"/>
  <c r="AI7" i="58" s="1"/>
  <c r="AJ7" i="58" s="1"/>
  <c r="AL6" i="58"/>
  <c r="AE6" i="58"/>
  <c r="AI6" i="58" s="1"/>
  <c r="AJ6" i="58" s="1"/>
  <c r="AL5" i="58"/>
  <c r="AE5" i="58"/>
  <c r="AI5" i="58" s="1"/>
  <c r="AJ5" i="58" s="1"/>
  <c r="AL4" i="58"/>
  <c r="AE4" i="58"/>
  <c r="AI4" i="58" s="1"/>
  <c r="AJ4" i="58" s="1"/>
  <c r="AL3" i="58"/>
  <c r="AE3" i="58"/>
  <c r="AI3" i="58" s="1"/>
  <c r="AJ3" i="58" s="1"/>
  <c r="AG37" i="59"/>
  <c r="AG36" i="59"/>
  <c r="AE34" i="59"/>
  <c r="AI34" i="59"/>
  <c r="AJ34" i="59"/>
  <c r="AL33" i="59"/>
  <c r="AE33" i="59"/>
  <c r="AI33" i="59"/>
  <c r="AJ33" i="59"/>
  <c r="AL32" i="59"/>
  <c r="AE32" i="59"/>
  <c r="AI32" i="59"/>
  <c r="AJ32" i="59"/>
  <c r="AL31" i="59"/>
  <c r="AE31" i="59"/>
  <c r="AI31" i="59"/>
  <c r="AJ31" i="59"/>
  <c r="AL30" i="59"/>
  <c r="AE30" i="59"/>
  <c r="AI30" i="59"/>
  <c r="AJ30" i="59"/>
  <c r="AL29" i="59"/>
  <c r="AE29" i="59"/>
  <c r="AI29" i="59"/>
  <c r="AJ29" i="59"/>
  <c r="AL28" i="59"/>
  <c r="AE28" i="59"/>
  <c r="AI28" i="59"/>
  <c r="AJ28" i="59"/>
  <c r="AL27" i="59"/>
  <c r="AE27" i="59"/>
  <c r="AI27" i="59"/>
  <c r="AJ27" i="59"/>
  <c r="AL26" i="59"/>
  <c r="AE26" i="59"/>
  <c r="AI26" i="59"/>
  <c r="AJ26" i="59"/>
  <c r="AL25" i="59"/>
  <c r="AE25" i="59"/>
  <c r="AI25" i="59"/>
  <c r="AJ25" i="59"/>
  <c r="AL24" i="59"/>
  <c r="AE24" i="59"/>
  <c r="AI24" i="59"/>
  <c r="AJ24" i="59"/>
  <c r="AL23" i="59"/>
  <c r="AE23" i="59"/>
  <c r="AI23" i="59"/>
  <c r="AJ23" i="59"/>
  <c r="AL22" i="59"/>
  <c r="AE22" i="59"/>
  <c r="AI22" i="59"/>
  <c r="AJ22" i="59"/>
  <c r="AL21" i="59"/>
  <c r="AE21" i="59"/>
  <c r="AI21" i="59"/>
  <c r="AJ21" i="59"/>
  <c r="AL20" i="59"/>
  <c r="AE20" i="59"/>
  <c r="AI20" i="59"/>
  <c r="AJ20" i="59"/>
  <c r="AL19" i="59"/>
  <c r="AE19" i="59"/>
  <c r="AI19" i="59"/>
  <c r="AJ19" i="59"/>
  <c r="AL18" i="59"/>
  <c r="AE18" i="59"/>
  <c r="AI18" i="59"/>
  <c r="AJ18" i="59"/>
  <c r="AL17" i="59"/>
  <c r="AE17" i="59"/>
  <c r="AI17" i="59"/>
  <c r="AJ17" i="59"/>
  <c r="AL16" i="59"/>
  <c r="AE16" i="59"/>
  <c r="AI16" i="59"/>
  <c r="AJ16" i="59"/>
  <c r="AL15" i="59"/>
  <c r="AE15" i="59"/>
  <c r="AI15" i="59"/>
  <c r="AJ15" i="59"/>
  <c r="AL14" i="59"/>
  <c r="AE14" i="59"/>
  <c r="AI14" i="59"/>
  <c r="AJ14" i="59"/>
  <c r="AL13" i="59"/>
  <c r="AE13" i="59"/>
  <c r="AI13" i="59"/>
  <c r="AJ13" i="59"/>
  <c r="AL12" i="59"/>
  <c r="AE12" i="59"/>
  <c r="AI12" i="59"/>
  <c r="AJ12" i="59"/>
  <c r="AL11" i="59"/>
  <c r="AE11" i="59"/>
  <c r="AI11" i="59"/>
  <c r="AJ11" i="59"/>
  <c r="AL10" i="59"/>
  <c r="AE10" i="59"/>
  <c r="AI10" i="59"/>
  <c r="AJ10" i="59"/>
  <c r="AL9" i="59"/>
  <c r="AE9" i="59"/>
  <c r="AI9" i="59"/>
  <c r="AJ9" i="59"/>
  <c r="AL8" i="59"/>
  <c r="AE8" i="59"/>
  <c r="AI8" i="59"/>
  <c r="AJ8" i="59"/>
  <c r="AL7" i="59"/>
  <c r="AE7" i="59"/>
  <c r="AI7" i="59"/>
  <c r="AJ7" i="59"/>
  <c r="AL6" i="59"/>
  <c r="AE6" i="59"/>
  <c r="AI6" i="59"/>
  <c r="AJ6" i="59"/>
  <c r="AL5" i="59"/>
  <c r="AE5" i="59"/>
  <c r="AI5" i="59"/>
  <c r="AJ5" i="59"/>
  <c r="AL4" i="59"/>
  <c r="AE4" i="59"/>
  <c r="AI4" i="59"/>
  <c r="AJ4" i="59"/>
  <c r="AL3" i="59"/>
  <c r="AE3" i="59"/>
  <c r="AI3" i="59"/>
  <c r="AJ3" i="59"/>
  <c r="AG37" i="60"/>
  <c r="AG36" i="60"/>
  <c r="AE34" i="60"/>
  <c r="AI34" i="60"/>
  <c r="AJ34" i="60"/>
  <c r="AL33" i="60"/>
  <c r="AE33" i="60"/>
  <c r="AI33" i="60"/>
  <c r="AJ33" i="60" s="1"/>
  <c r="AL32" i="60"/>
  <c r="AE32" i="60"/>
  <c r="AI32" i="60"/>
  <c r="AJ32" i="60" s="1"/>
  <c r="AL31" i="60"/>
  <c r="AE31" i="60"/>
  <c r="AI31" i="60"/>
  <c r="AJ31" i="60" s="1"/>
  <c r="AL30" i="60"/>
  <c r="AE30" i="60"/>
  <c r="AI30" i="60" s="1"/>
  <c r="AJ30" i="60" s="1"/>
  <c r="AL29" i="60"/>
  <c r="AE29" i="60"/>
  <c r="AI29" i="60" s="1"/>
  <c r="AJ29" i="60" s="1"/>
  <c r="AL28" i="60"/>
  <c r="AE28" i="60"/>
  <c r="AI28" i="60"/>
  <c r="AL27" i="60"/>
  <c r="AE27" i="60"/>
  <c r="AI27" i="60"/>
  <c r="AJ27" i="60" s="1"/>
  <c r="AL26" i="60"/>
  <c r="AE26" i="60"/>
  <c r="AI26" i="60" s="1"/>
  <c r="AJ26" i="60" s="1"/>
  <c r="AL25" i="60"/>
  <c r="AE25" i="60"/>
  <c r="AI25" i="60"/>
  <c r="AL24" i="60"/>
  <c r="AE24" i="60"/>
  <c r="AI24" i="60"/>
  <c r="AJ24" i="60" s="1"/>
  <c r="AL23" i="60"/>
  <c r="AN23" i="60" s="1"/>
  <c r="AO23" i="60" s="1"/>
  <c r="AE23" i="60"/>
  <c r="AI23" i="60"/>
  <c r="AJ23" i="60" s="1"/>
  <c r="AL22" i="60"/>
  <c r="AE22" i="60"/>
  <c r="AI22" i="60" s="1"/>
  <c r="AM21" i="60" s="1"/>
  <c r="AN21" i="60" s="1"/>
  <c r="AO21" i="60" s="1"/>
  <c r="AL21" i="60"/>
  <c r="AE21" i="60"/>
  <c r="AI21" i="60" s="1"/>
  <c r="AJ21" i="60" s="1"/>
  <c r="AL20" i="60"/>
  <c r="AE20" i="60"/>
  <c r="AI20" i="60"/>
  <c r="AJ20" i="60" s="1"/>
  <c r="AL19" i="60"/>
  <c r="AE19" i="60"/>
  <c r="AI19" i="60"/>
  <c r="AJ19" i="60" s="1"/>
  <c r="AL18" i="60"/>
  <c r="AE18" i="60"/>
  <c r="AI18" i="60" s="1"/>
  <c r="AJ18" i="60" s="1"/>
  <c r="AL17" i="60"/>
  <c r="AE17" i="60"/>
  <c r="AI17" i="60"/>
  <c r="AJ17" i="60" s="1"/>
  <c r="AL16" i="60"/>
  <c r="AE16" i="60"/>
  <c r="AI16" i="60"/>
  <c r="AJ16" i="60" s="1"/>
  <c r="AL15" i="60"/>
  <c r="AE15" i="60"/>
  <c r="AI15" i="60"/>
  <c r="AJ15" i="60" s="1"/>
  <c r="AL14" i="60"/>
  <c r="AE14" i="60"/>
  <c r="AI14" i="60" s="1"/>
  <c r="AJ14" i="60" s="1"/>
  <c r="AL13" i="60"/>
  <c r="AE13" i="60"/>
  <c r="AI13" i="60" s="1"/>
  <c r="AL12" i="60"/>
  <c r="AE12" i="60"/>
  <c r="AI12" i="60"/>
  <c r="AJ12" i="60" s="1"/>
  <c r="AL11" i="60"/>
  <c r="AE11" i="60"/>
  <c r="AI11" i="60"/>
  <c r="AJ11" i="60" s="1"/>
  <c r="AL10" i="60"/>
  <c r="AE10" i="60"/>
  <c r="AI10" i="60" s="1"/>
  <c r="AJ10" i="60" s="1"/>
  <c r="AL9" i="60"/>
  <c r="AE9" i="60"/>
  <c r="AI9" i="60"/>
  <c r="AJ9" i="60" s="1"/>
  <c r="AL8" i="60"/>
  <c r="AE8" i="60"/>
  <c r="AI8" i="60"/>
  <c r="AJ8" i="60" s="1"/>
  <c r="AL7" i="60"/>
  <c r="AE7" i="60"/>
  <c r="AI7" i="60"/>
  <c r="AJ7" i="60" s="1"/>
  <c r="AL6" i="60"/>
  <c r="AE6" i="60"/>
  <c r="AI6" i="60" s="1"/>
  <c r="AJ6" i="60" s="1"/>
  <c r="AL5" i="60"/>
  <c r="AE5" i="60"/>
  <c r="AI5" i="60" s="1"/>
  <c r="AL4" i="60"/>
  <c r="AE4" i="60"/>
  <c r="AI4" i="60"/>
  <c r="AJ4" i="60" s="1"/>
  <c r="AL3" i="60"/>
  <c r="AE3" i="60"/>
  <c r="AI3" i="60"/>
  <c r="AJ3" i="60" s="1"/>
  <c r="P6" i="29"/>
  <c r="O6" i="29" s="1"/>
  <c r="P7" i="29"/>
  <c r="P8" i="29"/>
  <c r="O8" i="29" s="1"/>
  <c r="P9" i="29"/>
  <c r="P10" i="29"/>
  <c r="P11" i="29"/>
  <c r="P12" i="29"/>
  <c r="O12" i="29" s="1"/>
  <c r="V12" i="29" s="1"/>
  <c r="P13" i="29"/>
  <c r="P14" i="29"/>
  <c r="P15" i="29"/>
  <c r="O15" i="29" s="1"/>
  <c r="P16" i="29"/>
  <c r="P17" i="29"/>
  <c r="O17" i="29" s="1"/>
  <c r="P18" i="29"/>
  <c r="P19" i="29"/>
  <c r="O19" i="29" s="1"/>
  <c r="P20" i="29"/>
  <c r="P21" i="29"/>
  <c r="O21" i="29" s="1"/>
  <c r="P22" i="29"/>
  <c r="P23" i="29"/>
  <c r="O23" i="29" s="1"/>
  <c r="P24" i="29"/>
  <c r="O24" i="29" s="1"/>
  <c r="Q24" i="29" s="1"/>
  <c r="P25" i="29"/>
  <c r="P26" i="29"/>
  <c r="O26" i="29" s="1"/>
  <c r="Q26" i="29" s="1"/>
  <c r="P27" i="29"/>
  <c r="O27" i="29" s="1"/>
  <c r="Q27" i="29" s="1"/>
  <c r="P28" i="29"/>
  <c r="P29" i="29"/>
  <c r="P30" i="29"/>
  <c r="O30" i="29" s="1"/>
  <c r="P31" i="29"/>
  <c r="P32" i="29"/>
  <c r="O32" i="29" s="1"/>
  <c r="V32" i="29" s="1"/>
  <c r="P33" i="29"/>
  <c r="P34" i="29"/>
  <c r="O34" i="29" s="1"/>
  <c r="P35" i="29"/>
  <c r="O35" i="29" s="1"/>
  <c r="Q35" i="29" s="1"/>
  <c r="X35" i="29" s="1"/>
  <c r="P5" i="29"/>
  <c r="G39" i="29"/>
  <c r="F39" i="29"/>
  <c r="G38" i="29"/>
  <c r="F38" i="29"/>
  <c r="F44" i="29" s="1"/>
  <c r="J37" i="29"/>
  <c r="J38" i="29"/>
  <c r="G37" i="29"/>
  <c r="F37" i="29"/>
  <c r="B37" i="29"/>
  <c r="S35" i="29"/>
  <c r="T35" i="29" s="1"/>
  <c r="S34" i="29"/>
  <c r="S33" i="29"/>
  <c r="S32" i="29"/>
  <c r="S31" i="29"/>
  <c r="T31" i="29" s="1"/>
  <c r="S30" i="29"/>
  <c r="S29" i="29"/>
  <c r="S28" i="29"/>
  <c r="S27" i="29"/>
  <c r="V27" i="29" s="1"/>
  <c r="S26" i="29"/>
  <c r="S25" i="29"/>
  <c r="S24" i="29"/>
  <c r="T24" i="29" s="1"/>
  <c r="S23" i="29"/>
  <c r="S22" i="29"/>
  <c r="S21" i="29"/>
  <c r="S20" i="29"/>
  <c r="T20" i="29" s="1"/>
  <c r="S19" i="29"/>
  <c r="S18" i="29"/>
  <c r="S17" i="29"/>
  <c r="S16" i="29"/>
  <c r="T16" i="29" s="1"/>
  <c r="S15" i="29"/>
  <c r="T15" i="29" s="1"/>
  <c r="S14" i="29"/>
  <c r="S13" i="29"/>
  <c r="S12" i="29"/>
  <c r="T12" i="29" s="1"/>
  <c r="S11" i="29"/>
  <c r="S10" i="29"/>
  <c r="S9" i="29"/>
  <c r="S8" i="29"/>
  <c r="T8" i="29" s="1"/>
  <c r="S7" i="29"/>
  <c r="S6" i="29"/>
  <c r="S5" i="29"/>
  <c r="M38" i="44"/>
  <c r="L38" i="44"/>
  <c r="M37" i="44"/>
  <c r="M45" i="44" s="1"/>
  <c r="L37" i="44"/>
  <c r="L44" i="44" s="1"/>
  <c r="O36" i="44"/>
  <c r="O37" i="44" s="1"/>
  <c r="M36" i="44"/>
  <c r="L36" i="44"/>
  <c r="E36" i="44"/>
  <c r="V33" i="44"/>
  <c r="S33" i="44"/>
  <c r="P33" i="44"/>
  <c r="V32" i="44"/>
  <c r="W32" i="44" s="1"/>
  <c r="S32" i="44"/>
  <c r="Z32" i="44" s="1"/>
  <c r="P32" i="44"/>
  <c r="V31" i="44"/>
  <c r="W31" i="44" s="1"/>
  <c r="S31" i="44"/>
  <c r="R31" i="44" s="1"/>
  <c r="P31" i="44"/>
  <c r="V30" i="44"/>
  <c r="W30" i="44" s="1"/>
  <c r="S30" i="44"/>
  <c r="P30" i="44"/>
  <c r="V29" i="44"/>
  <c r="S29" i="44"/>
  <c r="Z29" i="44" s="1"/>
  <c r="P29" i="44"/>
  <c r="V28" i="44"/>
  <c r="W28" i="44"/>
  <c r="S28" i="44"/>
  <c r="P28" i="44"/>
  <c r="V27" i="44"/>
  <c r="W27" i="44" s="1"/>
  <c r="S27" i="44"/>
  <c r="Z27" i="44" s="1"/>
  <c r="P27" i="44"/>
  <c r="V26" i="44"/>
  <c r="S26" i="44"/>
  <c r="Z26" i="44" s="1"/>
  <c r="P26" i="44"/>
  <c r="V25" i="44"/>
  <c r="W25" i="44" s="1"/>
  <c r="S25" i="44"/>
  <c r="P25" i="44"/>
  <c r="V24" i="44"/>
  <c r="W24" i="44"/>
  <c r="S24" i="44"/>
  <c r="P24" i="44"/>
  <c r="V23" i="44"/>
  <c r="S23" i="44"/>
  <c r="P23" i="44"/>
  <c r="V22" i="44"/>
  <c r="W22" i="44"/>
  <c r="S22" i="44"/>
  <c r="P22" i="44"/>
  <c r="V21" i="44"/>
  <c r="S21" i="44"/>
  <c r="P21" i="44"/>
  <c r="V20" i="44"/>
  <c r="W20" i="44"/>
  <c r="S20" i="44"/>
  <c r="Z20" i="44" s="1"/>
  <c r="P20" i="44"/>
  <c r="V19" i="44"/>
  <c r="S19" i="44"/>
  <c r="P19" i="44"/>
  <c r="V18" i="44"/>
  <c r="W18" i="44" s="1"/>
  <c r="S18" i="44"/>
  <c r="P18" i="44"/>
  <c r="V17" i="44"/>
  <c r="W17" i="44" s="1"/>
  <c r="S17" i="44"/>
  <c r="P17" i="44"/>
  <c r="V16" i="44"/>
  <c r="W16" i="44"/>
  <c r="S16" i="44"/>
  <c r="Z16" i="44" s="1"/>
  <c r="P16" i="44"/>
  <c r="V15" i="44"/>
  <c r="S15" i="44"/>
  <c r="Z15" i="44" s="1"/>
  <c r="P15" i="44"/>
  <c r="V14" i="44"/>
  <c r="W14" i="44"/>
  <c r="S14" i="44"/>
  <c r="P14" i="44"/>
  <c r="V13" i="44"/>
  <c r="S13" i="44"/>
  <c r="P13" i="44"/>
  <c r="V12" i="44"/>
  <c r="W12" i="44" s="1"/>
  <c r="S12" i="44"/>
  <c r="P12" i="44"/>
  <c r="V11" i="44"/>
  <c r="W11" i="44" s="1"/>
  <c r="S11" i="44"/>
  <c r="P11" i="44"/>
  <c r="V10" i="44"/>
  <c r="S10" i="44"/>
  <c r="P10" i="44"/>
  <c r="V9" i="44"/>
  <c r="S9" i="44"/>
  <c r="Z9" i="44" s="1"/>
  <c r="P9" i="44"/>
  <c r="V8" i="44"/>
  <c r="W8" i="44" s="1"/>
  <c r="S8" i="44"/>
  <c r="P8" i="44"/>
  <c r="V7" i="44"/>
  <c r="S7" i="44"/>
  <c r="P7" i="44"/>
  <c r="V6" i="44"/>
  <c r="S6" i="44"/>
  <c r="P6" i="44"/>
  <c r="V5" i="44"/>
  <c r="W5" i="44" s="1"/>
  <c r="S5" i="44"/>
  <c r="R5" i="44" s="1"/>
  <c r="P5" i="44"/>
  <c r="V4" i="44"/>
  <c r="W4" i="44"/>
  <c r="S4" i="44"/>
  <c r="P4" i="44"/>
  <c r="V3" i="44"/>
  <c r="S3" i="44"/>
  <c r="P3" i="44"/>
  <c r="M38" i="45"/>
  <c r="L38" i="45"/>
  <c r="M37" i="45"/>
  <c r="L37" i="45"/>
  <c r="L45" i="45" s="1"/>
  <c r="O36" i="45"/>
  <c r="O37" i="45" s="1"/>
  <c r="M36" i="45"/>
  <c r="L36" i="45"/>
  <c r="E36" i="45"/>
  <c r="V33" i="45"/>
  <c r="W33" i="45" s="1"/>
  <c r="S33" i="45"/>
  <c r="P33" i="45"/>
  <c r="V32" i="45"/>
  <c r="W32" i="45" s="1"/>
  <c r="S32" i="45"/>
  <c r="P32" i="45"/>
  <c r="V31" i="45"/>
  <c r="S31" i="45"/>
  <c r="P31" i="45"/>
  <c r="V30" i="45"/>
  <c r="S30" i="45"/>
  <c r="Z30" i="45" s="1"/>
  <c r="P30" i="45"/>
  <c r="V29" i="45"/>
  <c r="S29" i="45"/>
  <c r="P29" i="45"/>
  <c r="V28" i="45"/>
  <c r="W28" i="45" s="1"/>
  <c r="S28" i="45"/>
  <c r="P28" i="45"/>
  <c r="V27" i="45"/>
  <c r="W27" i="45" s="1"/>
  <c r="S27" i="45"/>
  <c r="P27" i="45"/>
  <c r="V26" i="45"/>
  <c r="W26" i="45"/>
  <c r="S26" i="45"/>
  <c r="P26" i="45"/>
  <c r="V25" i="45"/>
  <c r="S25" i="45"/>
  <c r="P25" i="45"/>
  <c r="V24" i="45"/>
  <c r="W24" i="45" s="1"/>
  <c r="S24" i="45"/>
  <c r="P24" i="45"/>
  <c r="V23" i="45"/>
  <c r="S23" i="45"/>
  <c r="P23" i="45"/>
  <c r="V22" i="45"/>
  <c r="W22" i="45" s="1"/>
  <c r="S22" i="45"/>
  <c r="P22" i="45"/>
  <c r="V21" i="45"/>
  <c r="S21" i="45"/>
  <c r="P21" i="45"/>
  <c r="V20" i="45"/>
  <c r="W20" i="45" s="1"/>
  <c r="S20" i="45"/>
  <c r="R20" i="45" s="1"/>
  <c r="P20" i="45"/>
  <c r="V19" i="45"/>
  <c r="W19" i="45" s="1"/>
  <c r="S19" i="45"/>
  <c r="P19" i="45"/>
  <c r="V18" i="45"/>
  <c r="W18" i="45" s="1"/>
  <c r="S18" i="45"/>
  <c r="P18" i="45"/>
  <c r="V17" i="45"/>
  <c r="S17" i="45"/>
  <c r="P17" i="45"/>
  <c r="V16" i="45"/>
  <c r="W16" i="45" s="1"/>
  <c r="S16" i="45"/>
  <c r="R16" i="45" s="1"/>
  <c r="P16" i="45"/>
  <c r="V15" i="45"/>
  <c r="W15" i="45" s="1"/>
  <c r="S15" i="45"/>
  <c r="P15" i="45"/>
  <c r="V14" i="45"/>
  <c r="S14" i="45"/>
  <c r="P14" i="45"/>
  <c r="V13" i="45"/>
  <c r="S13" i="45"/>
  <c r="R13" i="45" s="1"/>
  <c r="Y13" i="45" s="1"/>
  <c r="P13" i="45"/>
  <c r="W12" i="45"/>
  <c r="V12" i="45"/>
  <c r="S12" i="45"/>
  <c r="P12" i="45"/>
  <c r="V11" i="45"/>
  <c r="W11" i="45" s="1"/>
  <c r="S11" i="45"/>
  <c r="P11" i="45"/>
  <c r="V10" i="45"/>
  <c r="W10" i="45" s="1"/>
  <c r="S10" i="45"/>
  <c r="P10" i="45"/>
  <c r="V9" i="45"/>
  <c r="W9" i="45" s="1"/>
  <c r="S9" i="45"/>
  <c r="P9" i="45"/>
  <c r="V8" i="45"/>
  <c r="W8" i="45"/>
  <c r="S8" i="45"/>
  <c r="R8" i="45" s="1"/>
  <c r="Y8" i="45" s="1"/>
  <c r="P8" i="45"/>
  <c r="V7" i="45"/>
  <c r="S7" i="45"/>
  <c r="P7" i="45"/>
  <c r="W6" i="45"/>
  <c r="V6" i="45"/>
  <c r="S6" i="45"/>
  <c r="Z6" i="45" s="1"/>
  <c r="P6" i="45"/>
  <c r="V5" i="45"/>
  <c r="W5" i="45" s="1"/>
  <c r="S5" i="45"/>
  <c r="P5" i="45"/>
  <c r="V4" i="45"/>
  <c r="W4" i="45" s="1"/>
  <c r="S4" i="45"/>
  <c r="P4" i="45"/>
  <c r="V3" i="45"/>
  <c r="Z3" i="45" s="1"/>
  <c r="S3" i="45"/>
  <c r="P3" i="45"/>
  <c r="M38" i="46"/>
  <c r="L38" i="46"/>
  <c r="M37" i="46"/>
  <c r="M45" i="46" s="1"/>
  <c r="L37" i="46"/>
  <c r="L44" i="46" s="1"/>
  <c r="O36" i="46"/>
  <c r="O37" i="46"/>
  <c r="M36" i="46"/>
  <c r="L36" i="46"/>
  <c r="E36" i="46"/>
  <c r="V33" i="46"/>
  <c r="W33" i="46" s="1"/>
  <c r="S33" i="46"/>
  <c r="P33" i="46"/>
  <c r="V32" i="46"/>
  <c r="W32" i="46"/>
  <c r="S32" i="46"/>
  <c r="R32" i="46" s="1"/>
  <c r="P32" i="46"/>
  <c r="V31" i="46"/>
  <c r="S31" i="46"/>
  <c r="Z31" i="46" s="1"/>
  <c r="P31" i="46"/>
  <c r="V30" i="46"/>
  <c r="S30" i="46"/>
  <c r="P30" i="46"/>
  <c r="V29" i="46"/>
  <c r="W29" i="46" s="1"/>
  <c r="S29" i="46"/>
  <c r="P29" i="46"/>
  <c r="V28" i="46"/>
  <c r="W28" i="46" s="1"/>
  <c r="S28" i="46"/>
  <c r="P28" i="46"/>
  <c r="V27" i="46"/>
  <c r="S27" i="46"/>
  <c r="P27" i="46"/>
  <c r="V26" i="46"/>
  <c r="W26" i="46"/>
  <c r="S26" i="46"/>
  <c r="P26" i="46"/>
  <c r="V25" i="46"/>
  <c r="S25" i="46"/>
  <c r="P25" i="46"/>
  <c r="W24" i="46"/>
  <c r="V24" i="46"/>
  <c r="S24" i="46"/>
  <c r="R24" i="46" s="1"/>
  <c r="T24" i="46" s="1"/>
  <c r="AA24" i="46" s="1"/>
  <c r="P24" i="46"/>
  <c r="V23" i="46"/>
  <c r="S23" i="46"/>
  <c r="P23" i="46"/>
  <c r="V22" i="46"/>
  <c r="W22" i="46" s="1"/>
  <c r="S22" i="46"/>
  <c r="P22" i="46"/>
  <c r="V21" i="46"/>
  <c r="W21" i="46" s="1"/>
  <c r="S21" i="46"/>
  <c r="P21" i="46"/>
  <c r="V20" i="46"/>
  <c r="W20" i="46" s="1"/>
  <c r="S20" i="46"/>
  <c r="P20" i="46"/>
  <c r="V19" i="46"/>
  <c r="W19" i="46" s="1"/>
  <c r="S19" i="46"/>
  <c r="P19" i="46"/>
  <c r="V18" i="46"/>
  <c r="W18" i="46" s="1"/>
  <c r="S18" i="46"/>
  <c r="P18" i="46"/>
  <c r="V17" i="46"/>
  <c r="S17" i="46"/>
  <c r="P17" i="46"/>
  <c r="V16" i="46"/>
  <c r="W16" i="46" s="1"/>
  <c r="S16" i="46"/>
  <c r="R16" i="46" s="1"/>
  <c r="P16" i="46"/>
  <c r="V15" i="46"/>
  <c r="W15" i="46" s="1"/>
  <c r="S15" i="46"/>
  <c r="P15" i="46"/>
  <c r="V14" i="46"/>
  <c r="W14" i="46" s="1"/>
  <c r="S14" i="46"/>
  <c r="P14" i="46"/>
  <c r="V13" i="46"/>
  <c r="S13" i="46"/>
  <c r="P13" i="46"/>
  <c r="V12" i="46"/>
  <c r="W12" i="46" s="1"/>
  <c r="S12" i="46"/>
  <c r="P12" i="46"/>
  <c r="V11" i="46"/>
  <c r="W11" i="46" s="1"/>
  <c r="S11" i="46"/>
  <c r="P11" i="46"/>
  <c r="V10" i="46"/>
  <c r="W10" i="46" s="1"/>
  <c r="S10" i="46"/>
  <c r="P10" i="46"/>
  <c r="V9" i="46"/>
  <c r="W9" i="46" s="1"/>
  <c r="S9" i="46"/>
  <c r="P9" i="46"/>
  <c r="V8" i="46"/>
  <c r="S8" i="46"/>
  <c r="R8" i="46" s="1"/>
  <c r="P8" i="46"/>
  <c r="V7" i="46"/>
  <c r="S7" i="46"/>
  <c r="P7" i="46"/>
  <c r="V6" i="46"/>
  <c r="W6" i="46"/>
  <c r="S6" i="46"/>
  <c r="Z6" i="46" s="1"/>
  <c r="P6" i="46"/>
  <c r="V5" i="46"/>
  <c r="W5" i="46" s="1"/>
  <c r="S5" i="46"/>
  <c r="P5" i="46"/>
  <c r="V4" i="46"/>
  <c r="W4" i="46" s="1"/>
  <c r="S4" i="46"/>
  <c r="Z4" i="46" s="1"/>
  <c r="P4" i="46"/>
  <c r="V3" i="46"/>
  <c r="S3" i="46"/>
  <c r="P3" i="46"/>
  <c r="M38" i="47"/>
  <c r="L38" i="47"/>
  <c r="M37" i="47"/>
  <c r="M45" i="47" s="1"/>
  <c r="L37" i="47"/>
  <c r="O36" i="47"/>
  <c r="O37" i="47" s="1"/>
  <c r="M36" i="47"/>
  <c r="L36" i="47"/>
  <c r="E36" i="47"/>
  <c r="V33" i="47"/>
  <c r="S33" i="47"/>
  <c r="P33" i="47"/>
  <c r="V32" i="47"/>
  <c r="W32" i="47" s="1"/>
  <c r="S32" i="47"/>
  <c r="P32" i="47"/>
  <c r="V31" i="47"/>
  <c r="W31" i="47" s="1"/>
  <c r="S31" i="47"/>
  <c r="P31" i="47"/>
  <c r="V30" i="47"/>
  <c r="S30" i="47"/>
  <c r="P30" i="47"/>
  <c r="V29" i="47"/>
  <c r="W29" i="47" s="1"/>
  <c r="S29" i="47"/>
  <c r="P29" i="47"/>
  <c r="V28" i="47"/>
  <c r="W28" i="47" s="1"/>
  <c r="S28" i="47"/>
  <c r="R28" i="47" s="1"/>
  <c r="T28" i="47" s="1"/>
  <c r="P28" i="47"/>
  <c r="V27" i="47"/>
  <c r="S27" i="47"/>
  <c r="P27" i="47"/>
  <c r="V26" i="47"/>
  <c r="W26" i="47" s="1"/>
  <c r="S26" i="47"/>
  <c r="P26" i="47"/>
  <c r="V25" i="47"/>
  <c r="W25" i="47" s="1"/>
  <c r="S25" i="47"/>
  <c r="P25" i="47"/>
  <c r="V24" i="47"/>
  <c r="W24" i="47" s="1"/>
  <c r="S24" i="47"/>
  <c r="R24" i="47" s="1"/>
  <c r="P24" i="47"/>
  <c r="V23" i="47"/>
  <c r="W23" i="47" s="1"/>
  <c r="S23" i="47"/>
  <c r="P23" i="47"/>
  <c r="V22" i="47"/>
  <c r="W22" i="47" s="1"/>
  <c r="S22" i="47"/>
  <c r="P22" i="47"/>
  <c r="V21" i="47"/>
  <c r="W21" i="47" s="1"/>
  <c r="S21" i="47"/>
  <c r="P21" i="47"/>
  <c r="V20" i="47"/>
  <c r="W20" i="47" s="1"/>
  <c r="S20" i="47"/>
  <c r="R20" i="47" s="1"/>
  <c r="P20" i="47"/>
  <c r="V19" i="47"/>
  <c r="S19" i="47"/>
  <c r="P19" i="47"/>
  <c r="V18" i="47"/>
  <c r="W18" i="47" s="1"/>
  <c r="S18" i="47"/>
  <c r="P18" i="47"/>
  <c r="V17" i="47"/>
  <c r="S17" i="47"/>
  <c r="P17" i="47"/>
  <c r="V16" i="47"/>
  <c r="W16" i="47" s="1"/>
  <c r="S16" i="47"/>
  <c r="R16" i="47" s="1"/>
  <c r="P16" i="47"/>
  <c r="V15" i="47"/>
  <c r="S15" i="47"/>
  <c r="P15" i="47"/>
  <c r="V14" i="47"/>
  <c r="W14" i="47" s="1"/>
  <c r="S14" i="47"/>
  <c r="R14" i="47" s="1"/>
  <c r="T14" i="47" s="1"/>
  <c r="P14" i="47"/>
  <c r="V13" i="47"/>
  <c r="S13" i="47"/>
  <c r="P13" i="47"/>
  <c r="V12" i="47"/>
  <c r="W12" i="47" s="1"/>
  <c r="S12" i="47"/>
  <c r="P12" i="47"/>
  <c r="V11" i="47"/>
  <c r="W11" i="47" s="1"/>
  <c r="S11" i="47"/>
  <c r="P11" i="47"/>
  <c r="V10" i="47"/>
  <c r="W10" i="47"/>
  <c r="S10" i="47"/>
  <c r="Z10" i="47" s="1"/>
  <c r="P10" i="47"/>
  <c r="V9" i="47"/>
  <c r="S9" i="47"/>
  <c r="Z9" i="47" s="1"/>
  <c r="P9" i="47"/>
  <c r="V8" i="47"/>
  <c r="W8" i="47" s="1"/>
  <c r="S8" i="47"/>
  <c r="R8" i="47" s="1"/>
  <c r="T8" i="47" s="1"/>
  <c r="P8" i="47"/>
  <c r="V7" i="47"/>
  <c r="W7" i="47" s="1"/>
  <c r="S7" i="47"/>
  <c r="P7" i="47"/>
  <c r="V6" i="47"/>
  <c r="W6" i="47" s="1"/>
  <c r="S6" i="47"/>
  <c r="R6" i="47" s="1"/>
  <c r="Y6" i="47" s="1"/>
  <c r="P6" i="47"/>
  <c r="V5" i="47"/>
  <c r="W5" i="47" s="1"/>
  <c r="S5" i="47"/>
  <c r="P5" i="47"/>
  <c r="V4" i="47"/>
  <c r="W4" i="47" s="1"/>
  <c r="S4" i="47"/>
  <c r="P4" i="47"/>
  <c r="V3" i="47"/>
  <c r="S3" i="47"/>
  <c r="P3" i="47"/>
  <c r="L44" i="48"/>
  <c r="M38" i="48"/>
  <c r="L38" i="48"/>
  <c r="M37" i="48"/>
  <c r="M45" i="48"/>
  <c r="L37" i="48"/>
  <c r="L45" i="48" s="1"/>
  <c r="O36" i="48"/>
  <c r="O37" i="48"/>
  <c r="M36" i="48"/>
  <c r="L36" i="48"/>
  <c r="E36" i="48"/>
  <c r="V33" i="48"/>
  <c r="W33" i="48" s="1"/>
  <c r="S33" i="48"/>
  <c r="P33" i="48"/>
  <c r="V32" i="48"/>
  <c r="W32" i="48"/>
  <c r="S32" i="48"/>
  <c r="R32" i="48" s="1"/>
  <c r="P32" i="48"/>
  <c r="V31" i="48"/>
  <c r="S31" i="48"/>
  <c r="P31" i="48"/>
  <c r="V30" i="48"/>
  <c r="W30" i="48" s="1"/>
  <c r="S30" i="48"/>
  <c r="P30" i="48"/>
  <c r="V29" i="48"/>
  <c r="S29" i="48"/>
  <c r="P29" i="48"/>
  <c r="W28" i="48"/>
  <c r="V28" i="48"/>
  <c r="S28" i="48"/>
  <c r="P28" i="48"/>
  <c r="V27" i="48"/>
  <c r="W27" i="48" s="1"/>
  <c r="S27" i="48"/>
  <c r="P27" i="48"/>
  <c r="V26" i="48"/>
  <c r="W26" i="48" s="1"/>
  <c r="S26" i="48"/>
  <c r="P26" i="48"/>
  <c r="V25" i="48"/>
  <c r="W25" i="48" s="1"/>
  <c r="S25" i="48"/>
  <c r="P25" i="48"/>
  <c r="V24" i="48"/>
  <c r="W24" i="48" s="1"/>
  <c r="S24" i="48"/>
  <c r="P24" i="48"/>
  <c r="V23" i="48"/>
  <c r="W23" i="48" s="1"/>
  <c r="S23" i="48"/>
  <c r="P23" i="48"/>
  <c r="V22" i="48"/>
  <c r="W22" i="48" s="1"/>
  <c r="S22" i="48"/>
  <c r="R22" i="48" s="1"/>
  <c r="Y22" i="48" s="1"/>
  <c r="P22" i="48"/>
  <c r="V21" i="48"/>
  <c r="W21" i="48" s="1"/>
  <c r="S21" i="48"/>
  <c r="P21" i="48"/>
  <c r="V20" i="48"/>
  <c r="W20" i="48" s="1"/>
  <c r="S20" i="48"/>
  <c r="P20" i="48"/>
  <c r="V19" i="48"/>
  <c r="W19" i="48" s="1"/>
  <c r="S19" i="48"/>
  <c r="P19" i="48"/>
  <c r="V18" i="48"/>
  <c r="W18" i="48" s="1"/>
  <c r="S18" i="48"/>
  <c r="Z18" i="48" s="1"/>
  <c r="P18" i="48"/>
  <c r="V17" i="48"/>
  <c r="S17" i="48"/>
  <c r="Z17" i="48" s="1"/>
  <c r="P17" i="48"/>
  <c r="V16" i="48"/>
  <c r="W16" i="48" s="1"/>
  <c r="S16" i="48"/>
  <c r="R16" i="48" s="1"/>
  <c r="T16" i="48" s="1"/>
  <c r="AA16" i="48" s="1"/>
  <c r="P16" i="48"/>
  <c r="V15" i="48"/>
  <c r="W15" i="48" s="1"/>
  <c r="S15" i="48"/>
  <c r="P15" i="48"/>
  <c r="V14" i="48"/>
  <c r="W14" i="48" s="1"/>
  <c r="S14" i="48"/>
  <c r="Z14" i="48" s="1"/>
  <c r="P14" i="48"/>
  <c r="V13" i="48"/>
  <c r="W13" i="48" s="1"/>
  <c r="S13" i="48"/>
  <c r="P13" i="48"/>
  <c r="V12" i="48"/>
  <c r="W12" i="48"/>
  <c r="S12" i="48"/>
  <c r="P12" i="48"/>
  <c r="V11" i="48"/>
  <c r="S11" i="48"/>
  <c r="Z11" i="48" s="1"/>
  <c r="P11" i="48"/>
  <c r="V10" i="48"/>
  <c r="W10" i="48" s="1"/>
  <c r="S10" i="48"/>
  <c r="P10" i="48"/>
  <c r="V9" i="48"/>
  <c r="S9" i="48"/>
  <c r="R9" i="48" s="1"/>
  <c r="P9" i="48"/>
  <c r="V8" i="48"/>
  <c r="W8" i="48" s="1"/>
  <c r="S8" i="48"/>
  <c r="P8" i="48"/>
  <c r="V7" i="48"/>
  <c r="W7" i="48" s="1"/>
  <c r="S7" i="48"/>
  <c r="P7" i="48"/>
  <c r="V6" i="48"/>
  <c r="W6" i="48" s="1"/>
  <c r="S6" i="48"/>
  <c r="R6" i="48" s="1"/>
  <c r="Y6" i="48" s="1"/>
  <c r="P6" i="48"/>
  <c r="V5" i="48"/>
  <c r="S5" i="48"/>
  <c r="P5" i="48"/>
  <c r="V4" i="48"/>
  <c r="W4" i="48" s="1"/>
  <c r="S4" i="48"/>
  <c r="P4" i="48"/>
  <c r="V3" i="48"/>
  <c r="S3" i="48"/>
  <c r="R3" i="48" s="1"/>
  <c r="P3" i="48"/>
  <c r="M38" i="49"/>
  <c r="L38" i="49"/>
  <c r="M37" i="49"/>
  <c r="M45" i="49" s="1"/>
  <c r="L37" i="49"/>
  <c r="O36" i="49"/>
  <c r="O37" i="49" s="1"/>
  <c r="M36" i="49"/>
  <c r="L36" i="49"/>
  <c r="E36" i="49"/>
  <c r="V33" i="49"/>
  <c r="W33" i="49" s="1"/>
  <c r="S33" i="49"/>
  <c r="P33" i="49"/>
  <c r="V32" i="49"/>
  <c r="W32" i="49" s="1"/>
  <c r="S32" i="49"/>
  <c r="P32" i="49"/>
  <c r="V31" i="49"/>
  <c r="S31" i="49"/>
  <c r="P31" i="49"/>
  <c r="V30" i="49"/>
  <c r="W30" i="49" s="1"/>
  <c r="S30" i="49"/>
  <c r="R30" i="49" s="1"/>
  <c r="T30" i="49" s="1"/>
  <c r="AA30" i="49" s="1"/>
  <c r="P30" i="49"/>
  <c r="V29" i="49"/>
  <c r="S29" i="49"/>
  <c r="P29" i="49"/>
  <c r="W28" i="49"/>
  <c r="V28" i="49"/>
  <c r="S28" i="49"/>
  <c r="P28" i="49"/>
  <c r="V27" i="49"/>
  <c r="S27" i="49"/>
  <c r="R27" i="49" s="1"/>
  <c r="P27" i="49"/>
  <c r="V26" i="49"/>
  <c r="W26" i="49" s="1"/>
  <c r="S26" i="49"/>
  <c r="P26" i="49"/>
  <c r="V25" i="49"/>
  <c r="W25" i="49" s="1"/>
  <c r="S25" i="49"/>
  <c r="R25" i="49" s="1"/>
  <c r="P25" i="49"/>
  <c r="V24" i="49"/>
  <c r="W24" i="49" s="1"/>
  <c r="S24" i="49"/>
  <c r="R24" i="49" s="1"/>
  <c r="P24" i="49"/>
  <c r="V23" i="49"/>
  <c r="S23" i="49"/>
  <c r="R23" i="49" s="1"/>
  <c r="P23" i="49"/>
  <c r="W22" i="49"/>
  <c r="V22" i="49"/>
  <c r="S22" i="49"/>
  <c r="R22" i="49" s="1"/>
  <c r="P22" i="49"/>
  <c r="V21" i="49"/>
  <c r="W21" i="49" s="1"/>
  <c r="S21" i="49"/>
  <c r="P21" i="49"/>
  <c r="V20" i="49"/>
  <c r="S20" i="49"/>
  <c r="R20" i="49" s="1"/>
  <c r="T20" i="49" s="1"/>
  <c r="P20" i="49"/>
  <c r="V19" i="49"/>
  <c r="W19" i="49" s="1"/>
  <c r="S19" i="49"/>
  <c r="P19" i="49"/>
  <c r="V18" i="49"/>
  <c r="W18" i="49" s="1"/>
  <c r="S18" i="49"/>
  <c r="R18" i="49" s="1"/>
  <c r="P18" i="49"/>
  <c r="V17" i="49"/>
  <c r="W17" i="49" s="1"/>
  <c r="S17" i="49"/>
  <c r="R17" i="49" s="1"/>
  <c r="P17" i="49"/>
  <c r="V16" i="49"/>
  <c r="W16" i="49" s="1"/>
  <c r="S16" i="49"/>
  <c r="P16" i="49"/>
  <c r="V15" i="49"/>
  <c r="W15" i="49" s="1"/>
  <c r="S15" i="49"/>
  <c r="P15" i="49"/>
  <c r="V14" i="49"/>
  <c r="W14" i="49" s="1"/>
  <c r="S14" i="49"/>
  <c r="Z14" i="49" s="1"/>
  <c r="P14" i="49"/>
  <c r="V13" i="49"/>
  <c r="W13" i="49" s="1"/>
  <c r="S13" i="49"/>
  <c r="R13" i="49" s="1"/>
  <c r="P13" i="49"/>
  <c r="V12" i="49"/>
  <c r="S12" i="49"/>
  <c r="R12" i="49" s="1"/>
  <c r="T12" i="49" s="1"/>
  <c r="P12" i="49"/>
  <c r="V11" i="49"/>
  <c r="W11" i="49" s="1"/>
  <c r="S11" i="49"/>
  <c r="P11" i="49"/>
  <c r="V10" i="49"/>
  <c r="W10" i="49"/>
  <c r="S10" i="49"/>
  <c r="P10" i="49"/>
  <c r="V9" i="49"/>
  <c r="S9" i="49"/>
  <c r="Z9" i="49" s="1"/>
  <c r="P9" i="49"/>
  <c r="V8" i="49"/>
  <c r="W8" i="49" s="1"/>
  <c r="S8" i="49"/>
  <c r="P8" i="49"/>
  <c r="V7" i="49"/>
  <c r="S7" i="49"/>
  <c r="P7" i="49"/>
  <c r="V6" i="49"/>
  <c r="W6" i="49" s="1"/>
  <c r="S6" i="49"/>
  <c r="P6" i="49"/>
  <c r="V5" i="49"/>
  <c r="W5" i="49" s="1"/>
  <c r="S5" i="49"/>
  <c r="R5" i="49" s="1"/>
  <c r="T5" i="49" s="1"/>
  <c r="P5" i="49"/>
  <c r="V4" i="49"/>
  <c r="W4" i="49" s="1"/>
  <c r="S4" i="49"/>
  <c r="P4" i="49"/>
  <c r="V3" i="49"/>
  <c r="S3" i="49"/>
  <c r="R3" i="49" s="1"/>
  <c r="P3" i="49"/>
  <c r="M38" i="50"/>
  <c r="L38" i="50"/>
  <c r="M37" i="50"/>
  <c r="M45" i="50"/>
  <c r="L37" i="50"/>
  <c r="O36" i="50"/>
  <c r="O37" i="50" s="1"/>
  <c r="M36" i="50"/>
  <c r="L36" i="50"/>
  <c r="E36" i="50"/>
  <c r="V33" i="50"/>
  <c r="S33" i="50"/>
  <c r="Z33" i="50" s="1"/>
  <c r="P33" i="50"/>
  <c r="V32" i="50"/>
  <c r="W32" i="50" s="1"/>
  <c r="S32" i="50"/>
  <c r="R32" i="50" s="1"/>
  <c r="P32" i="50"/>
  <c r="V31" i="50"/>
  <c r="S31" i="50"/>
  <c r="P31" i="50"/>
  <c r="V30" i="50"/>
  <c r="W30" i="50" s="1"/>
  <c r="S30" i="50"/>
  <c r="R30" i="50" s="1"/>
  <c r="T30" i="50" s="1"/>
  <c r="P30" i="50"/>
  <c r="V29" i="50"/>
  <c r="W29" i="50" s="1"/>
  <c r="S29" i="50"/>
  <c r="P29" i="50"/>
  <c r="V28" i="50"/>
  <c r="W28" i="50" s="1"/>
  <c r="S28" i="50"/>
  <c r="P28" i="50"/>
  <c r="V27" i="50"/>
  <c r="W27" i="50" s="1"/>
  <c r="S27" i="50"/>
  <c r="R27" i="50" s="1"/>
  <c r="P27" i="50"/>
  <c r="V26" i="50"/>
  <c r="W26" i="50"/>
  <c r="S26" i="50"/>
  <c r="P26" i="50"/>
  <c r="V25" i="50"/>
  <c r="S25" i="50"/>
  <c r="Z25" i="50" s="1"/>
  <c r="P25" i="50"/>
  <c r="V24" i="50"/>
  <c r="W24" i="50" s="1"/>
  <c r="S24" i="50"/>
  <c r="R24" i="50" s="1"/>
  <c r="P24" i="50"/>
  <c r="V23" i="50"/>
  <c r="S23" i="50"/>
  <c r="R23" i="50" s="1"/>
  <c r="P23" i="50"/>
  <c r="V22" i="50"/>
  <c r="W22" i="50" s="1"/>
  <c r="S22" i="50"/>
  <c r="R22" i="50" s="1"/>
  <c r="P22" i="50"/>
  <c r="V21" i="50"/>
  <c r="S21" i="50"/>
  <c r="P21" i="50"/>
  <c r="V20" i="50"/>
  <c r="W20" i="50" s="1"/>
  <c r="S20" i="50"/>
  <c r="P20" i="50"/>
  <c r="V19" i="50"/>
  <c r="S19" i="50"/>
  <c r="P19" i="50"/>
  <c r="V18" i="50"/>
  <c r="W18" i="50" s="1"/>
  <c r="S18" i="50"/>
  <c r="P18" i="50"/>
  <c r="V17" i="50"/>
  <c r="W17" i="50" s="1"/>
  <c r="S17" i="50"/>
  <c r="P17" i="50"/>
  <c r="V16" i="50"/>
  <c r="W16" i="50" s="1"/>
  <c r="S16" i="50"/>
  <c r="R16" i="50" s="1"/>
  <c r="P16" i="50"/>
  <c r="V15" i="50"/>
  <c r="W15" i="50" s="1"/>
  <c r="S15" i="50"/>
  <c r="P15" i="50"/>
  <c r="V14" i="50"/>
  <c r="W14" i="50" s="1"/>
  <c r="S14" i="50"/>
  <c r="R14" i="50" s="1"/>
  <c r="T14" i="50" s="1"/>
  <c r="AA14" i="50" s="1"/>
  <c r="P14" i="50"/>
  <c r="V13" i="50"/>
  <c r="W13" i="50" s="1"/>
  <c r="S13" i="50"/>
  <c r="P13" i="50"/>
  <c r="V12" i="50"/>
  <c r="W12" i="50" s="1"/>
  <c r="S12" i="50"/>
  <c r="P12" i="50"/>
  <c r="V11" i="50"/>
  <c r="S11" i="50"/>
  <c r="P11" i="50"/>
  <c r="V10" i="50"/>
  <c r="W10" i="50" s="1"/>
  <c r="S10" i="50"/>
  <c r="P10" i="50"/>
  <c r="V9" i="50"/>
  <c r="W9" i="50" s="1"/>
  <c r="S9" i="50"/>
  <c r="P9" i="50"/>
  <c r="V8" i="50"/>
  <c r="W8" i="50" s="1"/>
  <c r="S8" i="50"/>
  <c r="R8" i="50" s="1"/>
  <c r="T8" i="50" s="1"/>
  <c r="AA8" i="50" s="1"/>
  <c r="P8" i="50"/>
  <c r="V7" i="50"/>
  <c r="W7" i="50" s="1"/>
  <c r="S7" i="50"/>
  <c r="P7" i="50"/>
  <c r="V6" i="50"/>
  <c r="S6" i="50"/>
  <c r="R6" i="50" s="1"/>
  <c r="P6" i="50"/>
  <c r="V5" i="50"/>
  <c r="S5" i="50"/>
  <c r="P5" i="50"/>
  <c r="V4" i="50"/>
  <c r="W4" i="50"/>
  <c r="S4" i="50"/>
  <c r="P4" i="50"/>
  <c r="V3" i="50"/>
  <c r="S3" i="50"/>
  <c r="R3" i="50" s="1"/>
  <c r="P3" i="50"/>
  <c r="M38" i="51"/>
  <c r="L38" i="51"/>
  <c r="M37" i="51"/>
  <c r="M45" i="51" s="1"/>
  <c r="L37" i="51"/>
  <c r="L45" i="51" s="1"/>
  <c r="O36" i="51"/>
  <c r="O37" i="51" s="1"/>
  <c r="M36" i="51"/>
  <c r="L36" i="51"/>
  <c r="E36" i="51"/>
  <c r="V33" i="51"/>
  <c r="W33" i="51" s="1"/>
  <c r="S33" i="51"/>
  <c r="P33" i="51"/>
  <c r="V32" i="51"/>
  <c r="W32" i="51" s="1"/>
  <c r="S32" i="51"/>
  <c r="P32" i="51"/>
  <c r="V31" i="51"/>
  <c r="S31" i="51"/>
  <c r="P31" i="51"/>
  <c r="V30" i="51"/>
  <c r="W30" i="51" s="1"/>
  <c r="S30" i="51"/>
  <c r="P30" i="51"/>
  <c r="V29" i="51"/>
  <c r="S29" i="51"/>
  <c r="P29" i="51"/>
  <c r="V28" i="51"/>
  <c r="W28" i="51" s="1"/>
  <c r="S28" i="51"/>
  <c r="P28" i="51"/>
  <c r="V27" i="51"/>
  <c r="S27" i="51"/>
  <c r="R27" i="51" s="1"/>
  <c r="P27" i="51"/>
  <c r="V26" i="51"/>
  <c r="W26" i="51" s="1"/>
  <c r="S26" i="51"/>
  <c r="R26" i="51" s="1"/>
  <c r="T26" i="51" s="1"/>
  <c r="P26" i="51"/>
  <c r="V25" i="51"/>
  <c r="W25" i="51" s="1"/>
  <c r="S25" i="51"/>
  <c r="P25" i="51"/>
  <c r="V24" i="51"/>
  <c r="W24" i="51" s="1"/>
  <c r="S24" i="51"/>
  <c r="P24" i="51"/>
  <c r="V23" i="51"/>
  <c r="S23" i="51"/>
  <c r="P23" i="51"/>
  <c r="V22" i="51"/>
  <c r="W22" i="51" s="1"/>
  <c r="S22" i="51"/>
  <c r="R22" i="51" s="1"/>
  <c r="P22" i="51"/>
  <c r="V21" i="51"/>
  <c r="S21" i="51"/>
  <c r="P21" i="51"/>
  <c r="V20" i="51"/>
  <c r="W20" i="51" s="1"/>
  <c r="S20" i="51"/>
  <c r="P20" i="51"/>
  <c r="V19" i="51"/>
  <c r="S19" i="51"/>
  <c r="R19" i="51" s="1"/>
  <c r="P19" i="51"/>
  <c r="V18" i="51"/>
  <c r="W18" i="51" s="1"/>
  <c r="S18" i="51"/>
  <c r="P18" i="51"/>
  <c r="V17" i="51"/>
  <c r="S17" i="51"/>
  <c r="Z17" i="51" s="1"/>
  <c r="P17" i="51"/>
  <c r="V16" i="51"/>
  <c r="S16" i="51"/>
  <c r="R16" i="51" s="1"/>
  <c r="T16" i="51" s="1"/>
  <c r="P16" i="51"/>
  <c r="V15" i="51"/>
  <c r="W15" i="51" s="1"/>
  <c r="S15" i="51"/>
  <c r="P15" i="51"/>
  <c r="V14" i="51"/>
  <c r="W14" i="51"/>
  <c r="S14" i="51"/>
  <c r="P14" i="51"/>
  <c r="V13" i="51"/>
  <c r="S13" i="51"/>
  <c r="P13" i="51"/>
  <c r="V12" i="51"/>
  <c r="W12" i="51" s="1"/>
  <c r="S12" i="51"/>
  <c r="P12" i="51"/>
  <c r="V11" i="51"/>
  <c r="W11" i="51" s="1"/>
  <c r="S11" i="51"/>
  <c r="P11" i="51"/>
  <c r="V10" i="51"/>
  <c r="W10" i="51" s="1"/>
  <c r="S10" i="51"/>
  <c r="P10" i="51"/>
  <c r="V9" i="51"/>
  <c r="S9" i="51"/>
  <c r="P9" i="51"/>
  <c r="W8" i="51"/>
  <c r="V8" i="51"/>
  <c r="S8" i="51"/>
  <c r="R8" i="51" s="1"/>
  <c r="T8" i="51" s="1"/>
  <c r="P8" i="51"/>
  <c r="V7" i="51"/>
  <c r="W7" i="51" s="1"/>
  <c r="S7" i="51"/>
  <c r="P7" i="51"/>
  <c r="V6" i="51"/>
  <c r="W6" i="51" s="1"/>
  <c r="S6" i="51"/>
  <c r="P6" i="51"/>
  <c r="V5" i="51"/>
  <c r="W5" i="51" s="1"/>
  <c r="S5" i="51"/>
  <c r="P5" i="51"/>
  <c r="V4" i="51"/>
  <c r="W4" i="51" s="1"/>
  <c r="S4" i="51"/>
  <c r="P4" i="51"/>
  <c r="V3" i="51"/>
  <c r="W3" i="51" s="1"/>
  <c r="S3" i="51"/>
  <c r="P3" i="51"/>
  <c r="M38" i="52"/>
  <c r="L38" i="52"/>
  <c r="M37" i="52"/>
  <c r="M45" i="52"/>
  <c r="L37" i="52"/>
  <c r="L44" i="52" s="1"/>
  <c r="O36" i="52"/>
  <c r="O37" i="52" s="1"/>
  <c r="M36" i="52"/>
  <c r="L36" i="52"/>
  <c r="E36" i="52"/>
  <c r="V33" i="52"/>
  <c r="W33" i="52" s="1"/>
  <c r="S33" i="52"/>
  <c r="P33" i="52"/>
  <c r="V32" i="52"/>
  <c r="W32" i="52" s="1"/>
  <c r="S32" i="52"/>
  <c r="P32" i="52"/>
  <c r="V31" i="52"/>
  <c r="S31" i="52"/>
  <c r="P31" i="52"/>
  <c r="V30" i="52"/>
  <c r="W30" i="52" s="1"/>
  <c r="S30" i="52"/>
  <c r="R30" i="52" s="1"/>
  <c r="T30" i="52" s="1"/>
  <c r="P30" i="52"/>
  <c r="V29" i="52"/>
  <c r="S29" i="52"/>
  <c r="P29" i="52"/>
  <c r="V28" i="52"/>
  <c r="W28" i="52" s="1"/>
  <c r="S28" i="52"/>
  <c r="P28" i="52"/>
  <c r="V27" i="52"/>
  <c r="S27" i="52"/>
  <c r="P27" i="52"/>
  <c r="V26" i="52"/>
  <c r="W26" i="52" s="1"/>
  <c r="S26" i="52"/>
  <c r="R26" i="52" s="1"/>
  <c r="P26" i="52"/>
  <c r="V25" i="52"/>
  <c r="W25" i="52" s="1"/>
  <c r="S25" i="52"/>
  <c r="P25" i="52"/>
  <c r="V24" i="52"/>
  <c r="W24" i="52"/>
  <c r="S24" i="52"/>
  <c r="P24" i="52"/>
  <c r="V23" i="52"/>
  <c r="S23" i="52"/>
  <c r="P23" i="52"/>
  <c r="V22" i="52"/>
  <c r="W22" i="52" s="1"/>
  <c r="S22" i="52"/>
  <c r="R22" i="52" s="1"/>
  <c r="P22" i="52"/>
  <c r="V21" i="52"/>
  <c r="S21" i="52"/>
  <c r="P21" i="52"/>
  <c r="V20" i="52"/>
  <c r="W20" i="52" s="1"/>
  <c r="S20" i="52"/>
  <c r="P20" i="52"/>
  <c r="V19" i="52"/>
  <c r="W19" i="52" s="1"/>
  <c r="S19" i="52"/>
  <c r="P19" i="52"/>
  <c r="V18" i="52"/>
  <c r="W18" i="52" s="1"/>
  <c r="S18" i="52"/>
  <c r="P18" i="52"/>
  <c r="V17" i="52"/>
  <c r="S17" i="52"/>
  <c r="Z17" i="52" s="1"/>
  <c r="P17" i="52"/>
  <c r="V16" i="52"/>
  <c r="W16" i="52" s="1"/>
  <c r="S16" i="52"/>
  <c r="R16" i="52" s="1"/>
  <c r="P16" i="52"/>
  <c r="V15" i="52"/>
  <c r="S15" i="52"/>
  <c r="P15" i="52"/>
  <c r="V14" i="52"/>
  <c r="W14" i="52" s="1"/>
  <c r="S14" i="52"/>
  <c r="R14" i="52" s="1"/>
  <c r="T14" i="52" s="1"/>
  <c r="P14" i="52"/>
  <c r="V13" i="52"/>
  <c r="W13" i="52" s="1"/>
  <c r="S13" i="52"/>
  <c r="R13" i="52" s="1"/>
  <c r="P13" i="52"/>
  <c r="V12" i="52"/>
  <c r="W12" i="52"/>
  <c r="S12" i="52"/>
  <c r="P12" i="52"/>
  <c r="V11" i="52"/>
  <c r="S11" i="52"/>
  <c r="Z11" i="52" s="1"/>
  <c r="P11" i="52"/>
  <c r="V10" i="52"/>
  <c r="W10" i="52" s="1"/>
  <c r="S10" i="52"/>
  <c r="Z10" i="52" s="1"/>
  <c r="P10" i="52"/>
  <c r="V9" i="52"/>
  <c r="S9" i="52"/>
  <c r="P9" i="52"/>
  <c r="V8" i="52"/>
  <c r="W8" i="52" s="1"/>
  <c r="S8" i="52"/>
  <c r="R8" i="52" s="1"/>
  <c r="T8" i="52" s="1"/>
  <c r="P8" i="52"/>
  <c r="V7" i="52"/>
  <c r="W7" i="52" s="1"/>
  <c r="S7" i="52"/>
  <c r="P7" i="52"/>
  <c r="V6" i="52"/>
  <c r="W6" i="52" s="1"/>
  <c r="S6" i="52"/>
  <c r="P6" i="52"/>
  <c r="V5" i="52"/>
  <c r="W5" i="52" s="1"/>
  <c r="S5" i="52"/>
  <c r="P5" i="52"/>
  <c r="V4" i="52"/>
  <c r="W4" i="52" s="1"/>
  <c r="S4" i="52"/>
  <c r="R4" i="52" s="1"/>
  <c r="Y4" i="52" s="1"/>
  <c r="P4" i="52"/>
  <c r="V3" i="52"/>
  <c r="Z3" i="52" s="1"/>
  <c r="S3" i="52"/>
  <c r="R3" i="52" s="1"/>
  <c r="P3" i="52"/>
  <c r="M38" i="53"/>
  <c r="L38" i="53"/>
  <c r="M37" i="53"/>
  <c r="L37" i="53"/>
  <c r="O36" i="53"/>
  <c r="O37" i="53"/>
  <c r="M36" i="53"/>
  <c r="L36" i="53"/>
  <c r="E36" i="53"/>
  <c r="V33" i="53"/>
  <c r="W33" i="53" s="1"/>
  <c r="S33" i="53"/>
  <c r="P33" i="53"/>
  <c r="V32" i="53"/>
  <c r="W32" i="53"/>
  <c r="S32" i="53"/>
  <c r="P32" i="53"/>
  <c r="V31" i="53"/>
  <c r="S31" i="53"/>
  <c r="P31" i="53"/>
  <c r="V30" i="53"/>
  <c r="W30" i="53" s="1"/>
  <c r="S30" i="53"/>
  <c r="P30" i="53"/>
  <c r="V29" i="53"/>
  <c r="S29" i="53"/>
  <c r="P29" i="53"/>
  <c r="V28" i="53"/>
  <c r="W28" i="53" s="1"/>
  <c r="S28" i="53"/>
  <c r="P28" i="53"/>
  <c r="V27" i="53"/>
  <c r="W27" i="53" s="1"/>
  <c r="S27" i="53"/>
  <c r="R27" i="53" s="1"/>
  <c r="P27" i="53"/>
  <c r="V26" i="53"/>
  <c r="W26" i="53" s="1"/>
  <c r="S26" i="53"/>
  <c r="P26" i="53"/>
  <c r="V25" i="53"/>
  <c r="S25" i="53"/>
  <c r="P25" i="53"/>
  <c r="V24" i="53"/>
  <c r="W24" i="53" s="1"/>
  <c r="S24" i="53"/>
  <c r="P24" i="53"/>
  <c r="V23" i="53"/>
  <c r="W23" i="53" s="1"/>
  <c r="S23" i="53"/>
  <c r="Z23" i="53" s="1"/>
  <c r="P23" i="53"/>
  <c r="V22" i="53"/>
  <c r="W22" i="53"/>
  <c r="S22" i="53"/>
  <c r="P22" i="53"/>
  <c r="V21" i="53"/>
  <c r="S21" i="53"/>
  <c r="P21" i="53"/>
  <c r="V20" i="53"/>
  <c r="W20" i="53" s="1"/>
  <c r="S20" i="53"/>
  <c r="P20" i="53"/>
  <c r="V19" i="53"/>
  <c r="W19" i="53" s="1"/>
  <c r="S19" i="53"/>
  <c r="P19" i="53"/>
  <c r="V18" i="53"/>
  <c r="W18" i="53"/>
  <c r="S18" i="53"/>
  <c r="P18" i="53"/>
  <c r="V17" i="53"/>
  <c r="W17" i="53" s="1"/>
  <c r="S17" i="53"/>
  <c r="P17" i="53"/>
  <c r="V16" i="53"/>
  <c r="W16" i="53"/>
  <c r="S16" i="53"/>
  <c r="R16" i="53" s="1"/>
  <c r="P16" i="53"/>
  <c r="V15" i="53"/>
  <c r="S15" i="53"/>
  <c r="Z15" i="53" s="1"/>
  <c r="P15" i="53"/>
  <c r="V14" i="53"/>
  <c r="W14" i="53" s="1"/>
  <c r="S14" i="53"/>
  <c r="P14" i="53"/>
  <c r="V13" i="53"/>
  <c r="W13" i="53" s="1"/>
  <c r="S13" i="53"/>
  <c r="P13" i="53"/>
  <c r="V12" i="53"/>
  <c r="W12" i="53" s="1"/>
  <c r="S12" i="53"/>
  <c r="P12" i="53"/>
  <c r="V11" i="53"/>
  <c r="W11" i="53" s="1"/>
  <c r="S11" i="53"/>
  <c r="P11" i="53"/>
  <c r="V10" i="53"/>
  <c r="W10" i="53"/>
  <c r="S10" i="53"/>
  <c r="P10" i="53"/>
  <c r="V9" i="53"/>
  <c r="S9" i="53"/>
  <c r="P9" i="53"/>
  <c r="V8" i="53"/>
  <c r="S8" i="53"/>
  <c r="R8" i="53" s="1"/>
  <c r="T8" i="53" s="1"/>
  <c r="P8" i="53"/>
  <c r="V7" i="53"/>
  <c r="S7" i="53"/>
  <c r="P7" i="53"/>
  <c r="V6" i="53"/>
  <c r="W6" i="53" s="1"/>
  <c r="S6" i="53"/>
  <c r="Z6" i="53" s="1"/>
  <c r="P6" i="53"/>
  <c r="V5" i="53"/>
  <c r="S5" i="53"/>
  <c r="P5" i="53"/>
  <c r="V4" i="53"/>
  <c r="W4" i="53" s="1"/>
  <c r="S4" i="53"/>
  <c r="P4" i="53"/>
  <c r="V3" i="53"/>
  <c r="W3" i="53" s="1"/>
  <c r="S3" i="53"/>
  <c r="R3" i="53" s="1"/>
  <c r="P3" i="53"/>
  <c r="M38" i="54"/>
  <c r="L38" i="54"/>
  <c r="M37" i="54"/>
  <c r="L37" i="54"/>
  <c r="O36" i="54"/>
  <c r="O37" i="54"/>
  <c r="M36" i="54"/>
  <c r="L36" i="54"/>
  <c r="E36" i="54"/>
  <c r="V33" i="54"/>
  <c r="S33" i="54"/>
  <c r="P33" i="54"/>
  <c r="V32" i="54"/>
  <c r="W32" i="54"/>
  <c r="S32" i="54"/>
  <c r="R32" i="54" s="1"/>
  <c r="P32" i="54"/>
  <c r="V31" i="54"/>
  <c r="W31" i="54" s="1"/>
  <c r="S31" i="54"/>
  <c r="Z31" i="54" s="1"/>
  <c r="P31" i="54"/>
  <c r="V30" i="54"/>
  <c r="W30" i="54" s="1"/>
  <c r="S30" i="54"/>
  <c r="R30" i="54" s="1"/>
  <c r="P30" i="54"/>
  <c r="V29" i="54"/>
  <c r="W29" i="54" s="1"/>
  <c r="S29" i="54"/>
  <c r="P29" i="54"/>
  <c r="V28" i="54"/>
  <c r="W28" i="54" s="1"/>
  <c r="S28" i="54"/>
  <c r="Z28" i="54" s="1"/>
  <c r="P28" i="54"/>
  <c r="V27" i="54"/>
  <c r="S27" i="54"/>
  <c r="P27" i="54"/>
  <c r="V26" i="54"/>
  <c r="W26" i="54" s="1"/>
  <c r="S26" i="54"/>
  <c r="R26" i="54" s="1"/>
  <c r="T26" i="54" s="1"/>
  <c r="AA26" i="54" s="1"/>
  <c r="P26" i="54"/>
  <c r="V25" i="54"/>
  <c r="W25" i="54" s="1"/>
  <c r="S25" i="54"/>
  <c r="P25" i="54"/>
  <c r="V24" i="54"/>
  <c r="W24" i="54" s="1"/>
  <c r="S24" i="54"/>
  <c r="Z24" i="54" s="1"/>
  <c r="P24" i="54"/>
  <c r="V23" i="54"/>
  <c r="W23" i="54" s="1"/>
  <c r="S23" i="54"/>
  <c r="P23" i="54"/>
  <c r="V22" i="54"/>
  <c r="W22" i="54"/>
  <c r="S22" i="54"/>
  <c r="P22" i="54"/>
  <c r="V21" i="54"/>
  <c r="S21" i="54"/>
  <c r="R21" i="54" s="1"/>
  <c r="P21" i="54"/>
  <c r="V20" i="54"/>
  <c r="W20" i="54" s="1"/>
  <c r="S20" i="54"/>
  <c r="P20" i="54"/>
  <c r="V19" i="54"/>
  <c r="W19" i="54" s="1"/>
  <c r="S19" i="54"/>
  <c r="P19" i="54"/>
  <c r="V18" i="54"/>
  <c r="W18" i="54" s="1"/>
  <c r="S18" i="54"/>
  <c r="P18" i="54"/>
  <c r="V17" i="54"/>
  <c r="S17" i="54"/>
  <c r="P17" i="54"/>
  <c r="V16" i="54"/>
  <c r="W16" i="54" s="1"/>
  <c r="S16" i="54"/>
  <c r="P16" i="54"/>
  <c r="V15" i="54"/>
  <c r="W15" i="54" s="1"/>
  <c r="S15" i="54"/>
  <c r="P15" i="54"/>
  <c r="V14" i="54"/>
  <c r="W14" i="54" s="1"/>
  <c r="S14" i="54"/>
  <c r="R14" i="54" s="1"/>
  <c r="T14" i="54" s="1"/>
  <c r="P14" i="54"/>
  <c r="V13" i="54"/>
  <c r="S13" i="54"/>
  <c r="P13" i="54"/>
  <c r="V12" i="54"/>
  <c r="W12" i="54" s="1"/>
  <c r="S12" i="54"/>
  <c r="P12" i="54"/>
  <c r="V11" i="54"/>
  <c r="S11" i="54"/>
  <c r="P11" i="54"/>
  <c r="V10" i="54"/>
  <c r="S10" i="54"/>
  <c r="P10" i="54"/>
  <c r="V9" i="54"/>
  <c r="W9" i="54" s="1"/>
  <c r="S9" i="54"/>
  <c r="P9" i="54"/>
  <c r="V8" i="54"/>
  <c r="W8" i="54" s="1"/>
  <c r="S8" i="54"/>
  <c r="P8" i="54"/>
  <c r="V7" i="54"/>
  <c r="W7" i="54" s="1"/>
  <c r="S7" i="54"/>
  <c r="P7" i="54"/>
  <c r="V6" i="54"/>
  <c r="W6" i="54"/>
  <c r="S6" i="54"/>
  <c r="R6" i="54" s="1"/>
  <c r="P6" i="54"/>
  <c r="V5" i="54"/>
  <c r="S5" i="54"/>
  <c r="P5" i="54"/>
  <c r="V4" i="54"/>
  <c r="W4" i="54" s="1"/>
  <c r="S4" i="54"/>
  <c r="P4" i="54"/>
  <c r="V3" i="54"/>
  <c r="S3" i="54"/>
  <c r="P3" i="54"/>
  <c r="L44" i="55"/>
  <c r="M38" i="55"/>
  <c r="L38" i="55"/>
  <c r="M37" i="55"/>
  <c r="M45" i="55"/>
  <c r="L37" i="55"/>
  <c r="L45" i="55"/>
  <c r="O36" i="55"/>
  <c r="O37" i="55"/>
  <c r="M36" i="55"/>
  <c r="L36" i="55"/>
  <c r="E36" i="55"/>
  <c r="V33" i="55"/>
  <c r="W33" i="55" s="1"/>
  <c r="S33" i="55"/>
  <c r="P33" i="55"/>
  <c r="V32" i="55"/>
  <c r="W32" i="55"/>
  <c r="S32" i="55"/>
  <c r="R32" i="55" s="1"/>
  <c r="T32" i="55" s="1"/>
  <c r="P32" i="55"/>
  <c r="V31" i="55"/>
  <c r="W31" i="55" s="1"/>
  <c r="S31" i="55"/>
  <c r="P31" i="55"/>
  <c r="V30" i="55"/>
  <c r="W30" i="55" s="1"/>
  <c r="S30" i="55"/>
  <c r="P30" i="55"/>
  <c r="V29" i="55"/>
  <c r="S29" i="55"/>
  <c r="P29" i="55"/>
  <c r="V28" i="55"/>
  <c r="W28" i="55" s="1"/>
  <c r="S28" i="55"/>
  <c r="P28" i="55"/>
  <c r="V27" i="55"/>
  <c r="W27" i="55" s="1"/>
  <c r="S27" i="55"/>
  <c r="P27" i="55"/>
  <c r="V26" i="55"/>
  <c r="W26" i="55" s="1"/>
  <c r="S26" i="55"/>
  <c r="Z26" i="55" s="1"/>
  <c r="P26" i="55"/>
  <c r="V25" i="55"/>
  <c r="S25" i="55"/>
  <c r="P25" i="55"/>
  <c r="V24" i="55"/>
  <c r="W24" i="55" s="1"/>
  <c r="S24" i="55"/>
  <c r="R24" i="55" s="1"/>
  <c r="T24" i="55" s="1"/>
  <c r="P24" i="55"/>
  <c r="V23" i="55"/>
  <c r="S23" i="55"/>
  <c r="P23" i="55"/>
  <c r="V22" i="55"/>
  <c r="W22" i="55" s="1"/>
  <c r="S22" i="55"/>
  <c r="R22" i="55" s="1"/>
  <c r="P22" i="55"/>
  <c r="V21" i="55"/>
  <c r="W21" i="55" s="1"/>
  <c r="S21" i="55"/>
  <c r="P21" i="55"/>
  <c r="V20" i="55"/>
  <c r="W20" i="55"/>
  <c r="S20" i="55"/>
  <c r="P20" i="55"/>
  <c r="V19" i="55"/>
  <c r="S19" i="55"/>
  <c r="Z19" i="55" s="1"/>
  <c r="P19" i="55"/>
  <c r="V18" i="55"/>
  <c r="W18" i="55"/>
  <c r="S18" i="55"/>
  <c r="Z18" i="55" s="1"/>
  <c r="P18" i="55"/>
  <c r="V17" i="55"/>
  <c r="W17" i="55" s="1"/>
  <c r="S17" i="55"/>
  <c r="Z17" i="55" s="1"/>
  <c r="P17" i="55"/>
  <c r="V16" i="55"/>
  <c r="W16" i="55" s="1"/>
  <c r="S16" i="55"/>
  <c r="R16" i="55" s="1"/>
  <c r="T16" i="55" s="1"/>
  <c r="AA16" i="55" s="1"/>
  <c r="P16" i="55"/>
  <c r="V15" i="55"/>
  <c r="W15" i="55" s="1"/>
  <c r="S15" i="55"/>
  <c r="P15" i="55"/>
  <c r="V14" i="55"/>
  <c r="W14" i="55" s="1"/>
  <c r="S14" i="55"/>
  <c r="R14" i="55" s="1"/>
  <c r="P14" i="55"/>
  <c r="V13" i="55"/>
  <c r="S13" i="55"/>
  <c r="P13" i="55"/>
  <c r="V12" i="55"/>
  <c r="W12" i="55" s="1"/>
  <c r="S12" i="55"/>
  <c r="P12" i="55"/>
  <c r="V11" i="55"/>
  <c r="W11" i="55" s="1"/>
  <c r="S11" i="55"/>
  <c r="P11" i="55"/>
  <c r="V10" i="55"/>
  <c r="W10" i="55" s="1"/>
  <c r="S10" i="55"/>
  <c r="R10" i="55" s="1"/>
  <c r="P10" i="55"/>
  <c r="V9" i="55"/>
  <c r="S9" i="55"/>
  <c r="P9" i="55"/>
  <c r="V8" i="55"/>
  <c r="W8" i="55"/>
  <c r="S8" i="55"/>
  <c r="R8" i="55" s="1"/>
  <c r="P8" i="55"/>
  <c r="V7" i="55"/>
  <c r="S7" i="55"/>
  <c r="Z7" i="55" s="1"/>
  <c r="P7" i="55"/>
  <c r="V6" i="55"/>
  <c r="W6" i="55" s="1"/>
  <c r="S6" i="55"/>
  <c r="P6" i="55"/>
  <c r="V5" i="55"/>
  <c r="W5" i="55" s="1"/>
  <c r="S5" i="55"/>
  <c r="P5" i="55"/>
  <c r="V4" i="55"/>
  <c r="W4" i="55" s="1"/>
  <c r="S4" i="55"/>
  <c r="P4" i="55"/>
  <c r="V3" i="55"/>
  <c r="S3" i="55"/>
  <c r="P3" i="55"/>
  <c r="L44" i="56"/>
  <c r="M38" i="56"/>
  <c r="L38" i="56"/>
  <c r="M37" i="56"/>
  <c r="M45" i="56"/>
  <c r="L37" i="56"/>
  <c r="L45" i="56" s="1"/>
  <c r="O36" i="56"/>
  <c r="O37" i="56" s="1"/>
  <c r="M36" i="56"/>
  <c r="L36" i="56"/>
  <c r="E36" i="56"/>
  <c r="V33" i="56"/>
  <c r="S33" i="56"/>
  <c r="Z33" i="56" s="1"/>
  <c r="P33" i="56"/>
  <c r="V32" i="56"/>
  <c r="W32" i="56" s="1"/>
  <c r="S32" i="56"/>
  <c r="R32" i="56" s="1"/>
  <c r="P32" i="56"/>
  <c r="V31" i="56"/>
  <c r="S31" i="56"/>
  <c r="Z31" i="56" s="1"/>
  <c r="P31" i="56"/>
  <c r="W30" i="56"/>
  <c r="V30" i="56"/>
  <c r="S30" i="56"/>
  <c r="Z30" i="56" s="1"/>
  <c r="P30" i="56"/>
  <c r="V29" i="56"/>
  <c r="W29" i="56" s="1"/>
  <c r="S29" i="56"/>
  <c r="P29" i="56"/>
  <c r="V28" i="56"/>
  <c r="W28" i="56"/>
  <c r="S28" i="56"/>
  <c r="P28" i="56"/>
  <c r="V27" i="56"/>
  <c r="S27" i="56"/>
  <c r="P27" i="56"/>
  <c r="V26" i="56"/>
  <c r="W26" i="56" s="1"/>
  <c r="S26" i="56"/>
  <c r="P26" i="56"/>
  <c r="V25" i="56"/>
  <c r="W25" i="56" s="1"/>
  <c r="S25" i="56"/>
  <c r="P25" i="56"/>
  <c r="V24" i="56"/>
  <c r="W24" i="56"/>
  <c r="S24" i="56"/>
  <c r="R24" i="56" s="1"/>
  <c r="P24" i="56"/>
  <c r="V23" i="56"/>
  <c r="S23" i="56"/>
  <c r="Z23" i="56" s="1"/>
  <c r="P23" i="56"/>
  <c r="V22" i="56"/>
  <c r="W22" i="56" s="1"/>
  <c r="S22" i="56"/>
  <c r="P22" i="56"/>
  <c r="V21" i="56"/>
  <c r="S21" i="56"/>
  <c r="P21" i="56"/>
  <c r="V20" i="56"/>
  <c r="W20" i="56" s="1"/>
  <c r="S20" i="56"/>
  <c r="P20" i="56"/>
  <c r="V19" i="56"/>
  <c r="W19" i="56" s="1"/>
  <c r="S19" i="56"/>
  <c r="P19" i="56"/>
  <c r="V18" i="56"/>
  <c r="W18" i="56"/>
  <c r="S18" i="56"/>
  <c r="Z18" i="56" s="1"/>
  <c r="P18" i="56"/>
  <c r="V17" i="56"/>
  <c r="S17" i="56"/>
  <c r="Z17" i="56" s="1"/>
  <c r="P17" i="56"/>
  <c r="V16" i="56"/>
  <c r="W16" i="56" s="1"/>
  <c r="S16" i="56"/>
  <c r="Z16" i="56" s="1"/>
  <c r="P16" i="56"/>
  <c r="V15" i="56"/>
  <c r="S15" i="56"/>
  <c r="P15" i="56"/>
  <c r="V14" i="56"/>
  <c r="W14" i="56" s="1"/>
  <c r="S14" i="56"/>
  <c r="P14" i="56"/>
  <c r="V13" i="56"/>
  <c r="S13" i="56"/>
  <c r="P13" i="56"/>
  <c r="V12" i="56"/>
  <c r="W12" i="56"/>
  <c r="S12" i="56"/>
  <c r="P12" i="56"/>
  <c r="V11" i="56"/>
  <c r="S11" i="56"/>
  <c r="Z11" i="56" s="1"/>
  <c r="P11" i="56"/>
  <c r="W10" i="56"/>
  <c r="V10" i="56"/>
  <c r="S10" i="56"/>
  <c r="Z10" i="56" s="1"/>
  <c r="P10" i="56"/>
  <c r="V9" i="56"/>
  <c r="W9" i="56" s="1"/>
  <c r="S9" i="56"/>
  <c r="P9" i="56"/>
  <c r="V8" i="56"/>
  <c r="W8" i="56" s="1"/>
  <c r="S8" i="56"/>
  <c r="P8" i="56"/>
  <c r="V7" i="56"/>
  <c r="S7" i="56"/>
  <c r="P7" i="56"/>
  <c r="V6" i="56"/>
  <c r="W6" i="56" s="1"/>
  <c r="S6" i="56"/>
  <c r="P6" i="56"/>
  <c r="V5" i="56"/>
  <c r="W5" i="56" s="1"/>
  <c r="S5" i="56"/>
  <c r="P5" i="56"/>
  <c r="V4" i="56"/>
  <c r="W4" i="56" s="1"/>
  <c r="S4" i="56"/>
  <c r="P4" i="56"/>
  <c r="V3" i="56"/>
  <c r="S3" i="56"/>
  <c r="P3" i="56"/>
  <c r="M38" i="57"/>
  <c r="L38" i="57"/>
  <c r="M37" i="57"/>
  <c r="M45" i="57"/>
  <c r="L37" i="57"/>
  <c r="L44" i="57" s="1"/>
  <c r="O36" i="57"/>
  <c r="O37" i="57"/>
  <c r="M36" i="57"/>
  <c r="L36" i="57"/>
  <c r="E36" i="57"/>
  <c r="V33" i="57"/>
  <c r="W33" i="57" s="1"/>
  <c r="S33" i="57"/>
  <c r="P33" i="57"/>
  <c r="V32" i="57"/>
  <c r="W32" i="57" s="1"/>
  <c r="S32" i="57"/>
  <c r="Z32" i="57" s="1"/>
  <c r="P32" i="57"/>
  <c r="V31" i="57"/>
  <c r="S31" i="57"/>
  <c r="P31" i="57"/>
  <c r="V30" i="57"/>
  <c r="W30" i="57" s="1"/>
  <c r="S30" i="57"/>
  <c r="P30" i="57"/>
  <c r="V29" i="57"/>
  <c r="S29" i="57"/>
  <c r="R29" i="57" s="1"/>
  <c r="P29" i="57"/>
  <c r="V28" i="57"/>
  <c r="W28" i="57" s="1"/>
  <c r="S28" i="57"/>
  <c r="P28" i="57"/>
  <c r="V27" i="57"/>
  <c r="W27" i="57" s="1"/>
  <c r="S27" i="57"/>
  <c r="R27" i="57" s="1"/>
  <c r="Y27" i="57" s="1"/>
  <c r="P27" i="57"/>
  <c r="V26" i="57"/>
  <c r="W26" i="57" s="1"/>
  <c r="S26" i="57"/>
  <c r="P26" i="57"/>
  <c r="V25" i="57"/>
  <c r="S25" i="57"/>
  <c r="P25" i="57"/>
  <c r="V24" i="57"/>
  <c r="W24" i="57"/>
  <c r="S24" i="57"/>
  <c r="P24" i="57"/>
  <c r="V23" i="57"/>
  <c r="S23" i="57"/>
  <c r="P23" i="57"/>
  <c r="V22" i="57"/>
  <c r="W22" i="57" s="1"/>
  <c r="S22" i="57"/>
  <c r="P22" i="57"/>
  <c r="V21" i="57"/>
  <c r="W21" i="57" s="1"/>
  <c r="S21" i="57"/>
  <c r="P21" i="57"/>
  <c r="V20" i="57"/>
  <c r="W20" i="57" s="1"/>
  <c r="S20" i="57"/>
  <c r="P20" i="57"/>
  <c r="V19" i="57"/>
  <c r="S19" i="57"/>
  <c r="P19" i="57"/>
  <c r="V18" i="57"/>
  <c r="W18" i="57" s="1"/>
  <c r="S18" i="57"/>
  <c r="Z18" i="57" s="1"/>
  <c r="P18" i="57"/>
  <c r="V17" i="57"/>
  <c r="S17" i="57"/>
  <c r="P17" i="57"/>
  <c r="V16" i="57"/>
  <c r="W16" i="57" s="1"/>
  <c r="S16" i="57"/>
  <c r="P16" i="57"/>
  <c r="V15" i="57"/>
  <c r="S15" i="57"/>
  <c r="P15" i="57"/>
  <c r="V14" i="57"/>
  <c r="W14" i="57" s="1"/>
  <c r="S14" i="57"/>
  <c r="P14" i="57"/>
  <c r="V13" i="57"/>
  <c r="W13" i="57" s="1"/>
  <c r="S13" i="57"/>
  <c r="R13" i="57" s="1"/>
  <c r="P13" i="57"/>
  <c r="V12" i="57"/>
  <c r="S12" i="57"/>
  <c r="P12" i="57"/>
  <c r="V11" i="57"/>
  <c r="W11" i="57" s="1"/>
  <c r="S11" i="57"/>
  <c r="P11" i="57"/>
  <c r="V10" i="57"/>
  <c r="W10" i="57"/>
  <c r="S10" i="57"/>
  <c r="P10" i="57"/>
  <c r="V9" i="57"/>
  <c r="S9" i="57"/>
  <c r="P9" i="57"/>
  <c r="V8" i="57"/>
  <c r="W8" i="57"/>
  <c r="S8" i="57"/>
  <c r="Z8" i="57" s="1"/>
  <c r="P8" i="57"/>
  <c r="V7" i="57"/>
  <c r="S7" i="57"/>
  <c r="P7" i="57"/>
  <c r="V6" i="57"/>
  <c r="S6" i="57"/>
  <c r="P6" i="57"/>
  <c r="V5" i="57"/>
  <c r="W5" i="57" s="1"/>
  <c r="S5" i="57"/>
  <c r="R5" i="57" s="1"/>
  <c r="P5" i="57"/>
  <c r="V4" i="57"/>
  <c r="W4" i="57"/>
  <c r="S4" i="57"/>
  <c r="P4" i="57"/>
  <c r="V3" i="57"/>
  <c r="S3" i="57"/>
  <c r="R3" i="57" s="1"/>
  <c r="P3" i="57"/>
  <c r="M38" i="58"/>
  <c r="L38" i="58"/>
  <c r="M37" i="58"/>
  <c r="M45" i="58" s="1"/>
  <c r="L37" i="58"/>
  <c r="L44" i="58"/>
  <c r="O36" i="58"/>
  <c r="O37" i="58" s="1"/>
  <c r="M36" i="58"/>
  <c r="L36" i="58"/>
  <c r="E36" i="58"/>
  <c r="V33" i="58"/>
  <c r="S33" i="58"/>
  <c r="P33" i="58"/>
  <c r="V32" i="58"/>
  <c r="W32" i="58" s="1"/>
  <c r="S32" i="58"/>
  <c r="P32" i="58"/>
  <c r="V31" i="58"/>
  <c r="S31" i="58"/>
  <c r="Z31" i="58" s="1"/>
  <c r="P31" i="58"/>
  <c r="V30" i="58"/>
  <c r="W30" i="58" s="1"/>
  <c r="S30" i="58"/>
  <c r="P30" i="58"/>
  <c r="V29" i="58"/>
  <c r="S29" i="58"/>
  <c r="R29" i="58" s="1"/>
  <c r="P29" i="58"/>
  <c r="V28" i="58"/>
  <c r="W28" i="58" s="1"/>
  <c r="S28" i="58"/>
  <c r="P28" i="58"/>
  <c r="V27" i="58"/>
  <c r="S27" i="58"/>
  <c r="R27" i="58" s="1"/>
  <c r="P27" i="58"/>
  <c r="V26" i="58"/>
  <c r="S26" i="58"/>
  <c r="P26" i="58"/>
  <c r="V25" i="58"/>
  <c r="S25" i="58"/>
  <c r="P25" i="58"/>
  <c r="V24" i="58"/>
  <c r="W24" i="58" s="1"/>
  <c r="S24" i="58"/>
  <c r="P24" i="58"/>
  <c r="V23" i="58"/>
  <c r="W23" i="58" s="1"/>
  <c r="S23" i="58"/>
  <c r="P23" i="58"/>
  <c r="V22" i="58"/>
  <c r="W22" i="58" s="1"/>
  <c r="S22" i="58"/>
  <c r="P22" i="58"/>
  <c r="V21" i="58"/>
  <c r="S21" i="58"/>
  <c r="P21" i="58"/>
  <c r="V20" i="58"/>
  <c r="W20" i="58" s="1"/>
  <c r="S20" i="58"/>
  <c r="P20" i="58"/>
  <c r="V19" i="58"/>
  <c r="W19" i="58" s="1"/>
  <c r="S19" i="58"/>
  <c r="P19" i="58"/>
  <c r="V18" i="58"/>
  <c r="W18" i="58" s="1"/>
  <c r="S18" i="58"/>
  <c r="P18" i="58"/>
  <c r="V17" i="58"/>
  <c r="W17" i="58" s="1"/>
  <c r="S17" i="58"/>
  <c r="P17" i="58"/>
  <c r="V16" i="58"/>
  <c r="W16" i="58"/>
  <c r="S16" i="58"/>
  <c r="Z16" i="58" s="1"/>
  <c r="P16" i="58"/>
  <c r="V15" i="58"/>
  <c r="S15" i="58"/>
  <c r="Z15" i="58" s="1"/>
  <c r="P15" i="58"/>
  <c r="V14" i="58"/>
  <c r="W14" i="58" s="1"/>
  <c r="S14" i="58"/>
  <c r="P14" i="58"/>
  <c r="V13" i="58"/>
  <c r="S13" i="58"/>
  <c r="P13" i="58"/>
  <c r="V12" i="58"/>
  <c r="W12" i="58" s="1"/>
  <c r="S12" i="58"/>
  <c r="P12" i="58"/>
  <c r="V11" i="58"/>
  <c r="W11" i="58" s="1"/>
  <c r="S11" i="58"/>
  <c r="P11" i="58"/>
  <c r="V10" i="58"/>
  <c r="S10" i="58"/>
  <c r="R10" i="58" s="1"/>
  <c r="T10" i="58" s="1"/>
  <c r="P10" i="58"/>
  <c r="V9" i="58"/>
  <c r="S9" i="58"/>
  <c r="P9" i="58"/>
  <c r="V8" i="58"/>
  <c r="W8" i="58" s="1"/>
  <c r="S8" i="58"/>
  <c r="P8" i="58"/>
  <c r="V7" i="58"/>
  <c r="S7" i="58"/>
  <c r="R7" i="58" s="1"/>
  <c r="T7" i="58" s="1"/>
  <c r="P7" i="58"/>
  <c r="V6" i="58"/>
  <c r="W6" i="58" s="1"/>
  <c r="S6" i="58"/>
  <c r="P6" i="58"/>
  <c r="V5" i="58"/>
  <c r="W5" i="58" s="1"/>
  <c r="S5" i="58"/>
  <c r="P5" i="58"/>
  <c r="V4" i="58"/>
  <c r="W4" i="58" s="1"/>
  <c r="S4" i="58"/>
  <c r="R4" i="58" s="1"/>
  <c r="Y4" i="58" s="1"/>
  <c r="P4" i="58"/>
  <c r="V3" i="58"/>
  <c r="S3" i="58"/>
  <c r="P3" i="58"/>
  <c r="M38" i="59"/>
  <c r="L38" i="59"/>
  <c r="M37" i="59"/>
  <c r="L37" i="59"/>
  <c r="L45" i="59" s="1"/>
  <c r="O36" i="59"/>
  <c r="O37" i="59" s="1"/>
  <c r="M36" i="59"/>
  <c r="L36" i="59"/>
  <c r="E36" i="59"/>
  <c r="V33" i="59"/>
  <c r="W33" i="59" s="1"/>
  <c r="S33" i="59"/>
  <c r="P33" i="59"/>
  <c r="V32" i="59"/>
  <c r="W32" i="59" s="1"/>
  <c r="S32" i="59"/>
  <c r="R32" i="59" s="1"/>
  <c r="T32" i="59" s="1"/>
  <c r="P32" i="59"/>
  <c r="V31" i="59"/>
  <c r="W31" i="59" s="1"/>
  <c r="S31" i="59"/>
  <c r="P31" i="59"/>
  <c r="V30" i="59"/>
  <c r="W30" i="59" s="1"/>
  <c r="S30" i="59"/>
  <c r="Z30" i="59" s="1"/>
  <c r="P30" i="59"/>
  <c r="V29" i="59"/>
  <c r="W29" i="59" s="1"/>
  <c r="S29" i="59"/>
  <c r="P29" i="59"/>
  <c r="V28" i="59"/>
  <c r="W28" i="59" s="1"/>
  <c r="S28" i="59"/>
  <c r="P28" i="59"/>
  <c r="V27" i="59"/>
  <c r="W27" i="59" s="1"/>
  <c r="S27" i="59"/>
  <c r="P27" i="59"/>
  <c r="V26" i="59"/>
  <c r="W26" i="59" s="1"/>
  <c r="S26" i="59"/>
  <c r="Z26" i="59" s="1"/>
  <c r="P26" i="59"/>
  <c r="V25" i="59"/>
  <c r="W25" i="59" s="1"/>
  <c r="S25" i="59"/>
  <c r="P25" i="59"/>
  <c r="V24" i="59"/>
  <c r="W24" i="59" s="1"/>
  <c r="S24" i="59"/>
  <c r="R24" i="59" s="1"/>
  <c r="P24" i="59"/>
  <c r="W23" i="59"/>
  <c r="V23" i="59"/>
  <c r="S23" i="59"/>
  <c r="R23" i="59" s="1"/>
  <c r="Y23" i="59" s="1"/>
  <c r="P23" i="59"/>
  <c r="V22" i="59"/>
  <c r="W22" i="59" s="1"/>
  <c r="S22" i="59"/>
  <c r="R22" i="59" s="1"/>
  <c r="T22" i="59" s="1"/>
  <c r="AA22" i="59" s="1"/>
  <c r="P22" i="59"/>
  <c r="V21" i="59"/>
  <c r="W21" i="59" s="1"/>
  <c r="S21" i="59"/>
  <c r="P21" i="59"/>
  <c r="V20" i="59"/>
  <c r="W20" i="59" s="1"/>
  <c r="S20" i="59"/>
  <c r="P20" i="59"/>
  <c r="V19" i="59"/>
  <c r="W19" i="59" s="1"/>
  <c r="S19" i="59"/>
  <c r="P19" i="59"/>
  <c r="V18" i="59"/>
  <c r="W18" i="59" s="1"/>
  <c r="S18" i="59"/>
  <c r="R18" i="59" s="1"/>
  <c r="P18" i="59"/>
  <c r="V17" i="59"/>
  <c r="W17" i="59" s="1"/>
  <c r="S17" i="59"/>
  <c r="Z17" i="59" s="1"/>
  <c r="P17" i="59"/>
  <c r="V16" i="59"/>
  <c r="W16" i="59" s="1"/>
  <c r="S16" i="59"/>
  <c r="P16" i="59"/>
  <c r="V15" i="59"/>
  <c r="W15" i="59" s="1"/>
  <c r="S15" i="59"/>
  <c r="R15" i="59" s="1"/>
  <c r="P15" i="59"/>
  <c r="V14" i="59"/>
  <c r="W14" i="59" s="1"/>
  <c r="S14" i="59"/>
  <c r="P14" i="59"/>
  <c r="V13" i="59"/>
  <c r="W13" i="59" s="1"/>
  <c r="S13" i="59"/>
  <c r="P13" i="59"/>
  <c r="V12" i="59"/>
  <c r="W12" i="59" s="1"/>
  <c r="S12" i="59"/>
  <c r="P12" i="59"/>
  <c r="V11" i="59"/>
  <c r="W11" i="59" s="1"/>
  <c r="S11" i="59"/>
  <c r="P11" i="59"/>
  <c r="V10" i="59"/>
  <c r="W10" i="59" s="1"/>
  <c r="S10" i="59"/>
  <c r="P10" i="59"/>
  <c r="V9" i="59"/>
  <c r="W9" i="59" s="1"/>
  <c r="S9" i="59"/>
  <c r="Z9" i="59" s="1"/>
  <c r="P9" i="59"/>
  <c r="V8" i="59"/>
  <c r="W8" i="59" s="1"/>
  <c r="S8" i="59"/>
  <c r="R8" i="59" s="1"/>
  <c r="P8" i="59"/>
  <c r="V7" i="59"/>
  <c r="W7" i="59" s="1"/>
  <c r="S7" i="59"/>
  <c r="R7" i="59" s="1"/>
  <c r="T7" i="59" s="1"/>
  <c r="P7" i="59"/>
  <c r="V6" i="59"/>
  <c r="W6" i="59" s="1"/>
  <c r="S6" i="59"/>
  <c r="P6" i="59"/>
  <c r="V5" i="59"/>
  <c r="W5" i="59" s="1"/>
  <c r="S5" i="59"/>
  <c r="Z5" i="59" s="1"/>
  <c r="P5" i="59"/>
  <c r="V4" i="59"/>
  <c r="W4" i="59" s="1"/>
  <c r="S4" i="59"/>
  <c r="R4" i="59" s="1"/>
  <c r="P4" i="59"/>
  <c r="V3" i="59"/>
  <c r="S3" i="59"/>
  <c r="P3" i="59"/>
  <c r="P6" i="60"/>
  <c r="S4" i="60"/>
  <c r="S5" i="60"/>
  <c r="S6" i="60"/>
  <c r="S7" i="60"/>
  <c r="S8" i="60"/>
  <c r="R8" i="60" s="1"/>
  <c r="S9" i="60"/>
  <c r="S10" i="60"/>
  <c r="S11" i="60"/>
  <c r="R11" i="60" s="1"/>
  <c r="T11" i="60" s="1"/>
  <c r="S12" i="60"/>
  <c r="R12" i="60" s="1"/>
  <c r="S13" i="60"/>
  <c r="R13" i="60" s="1"/>
  <c r="S14" i="60"/>
  <c r="S15" i="60"/>
  <c r="R15" i="60" s="1"/>
  <c r="S16" i="60"/>
  <c r="S17" i="60"/>
  <c r="S18" i="60"/>
  <c r="S19" i="60"/>
  <c r="R19" i="60" s="1"/>
  <c r="T19" i="60" s="1"/>
  <c r="S20" i="60"/>
  <c r="S21" i="60"/>
  <c r="R21" i="60" s="1"/>
  <c r="T21" i="60" s="1"/>
  <c r="S22" i="60"/>
  <c r="S23" i="60"/>
  <c r="R23" i="60" s="1"/>
  <c r="S24" i="60"/>
  <c r="S25" i="60"/>
  <c r="S26" i="60"/>
  <c r="R26" i="60" s="1"/>
  <c r="T26" i="60" s="1"/>
  <c r="S27" i="60"/>
  <c r="R27" i="60" s="1"/>
  <c r="T27" i="60" s="1"/>
  <c r="S28" i="60"/>
  <c r="S29" i="60"/>
  <c r="R29" i="60" s="1"/>
  <c r="S30" i="60"/>
  <c r="R30" i="60" s="1"/>
  <c r="S31" i="60"/>
  <c r="S32" i="60"/>
  <c r="R32" i="60" s="1"/>
  <c r="T32" i="60" s="1"/>
  <c r="AA32" i="60" s="1"/>
  <c r="S33" i="60"/>
  <c r="R33" i="60" s="1"/>
  <c r="S3" i="60"/>
  <c r="R3" i="60" s="1"/>
  <c r="T3" i="60" s="1"/>
  <c r="M38" i="60"/>
  <c r="L38" i="60"/>
  <c r="M37" i="60"/>
  <c r="L37" i="60"/>
  <c r="O36" i="60"/>
  <c r="O37" i="60" s="1"/>
  <c r="M36" i="60"/>
  <c r="L36" i="60"/>
  <c r="E36" i="60"/>
  <c r="V33" i="60"/>
  <c r="W33" i="60" s="1"/>
  <c r="P33" i="60"/>
  <c r="V32" i="60"/>
  <c r="W32" i="60" s="1"/>
  <c r="P32" i="60"/>
  <c r="V31" i="60"/>
  <c r="P31" i="60"/>
  <c r="V30" i="60"/>
  <c r="W30" i="60" s="1"/>
  <c r="P30" i="60"/>
  <c r="V29" i="60"/>
  <c r="P29" i="60"/>
  <c r="V28" i="60"/>
  <c r="W28" i="60" s="1"/>
  <c r="P28" i="60"/>
  <c r="V27" i="60"/>
  <c r="Y27" i="60" s="1"/>
  <c r="P27" i="60"/>
  <c r="V26" i="60"/>
  <c r="P26" i="60"/>
  <c r="V25" i="60"/>
  <c r="P25" i="60"/>
  <c r="V24" i="60"/>
  <c r="W24" i="60" s="1"/>
  <c r="P24" i="60"/>
  <c r="V23" i="60"/>
  <c r="W23" i="60" s="1"/>
  <c r="P23" i="60"/>
  <c r="V22" i="60"/>
  <c r="W22" i="60" s="1"/>
  <c r="P22" i="60"/>
  <c r="V21" i="60"/>
  <c r="P21" i="60"/>
  <c r="V20" i="60"/>
  <c r="W20" i="60"/>
  <c r="P20" i="60"/>
  <c r="V19" i="60"/>
  <c r="P19" i="60"/>
  <c r="V18" i="60"/>
  <c r="W18" i="60" s="1"/>
  <c r="P18" i="60"/>
  <c r="V17" i="60"/>
  <c r="P17" i="60"/>
  <c r="V16" i="60"/>
  <c r="W16" i="60" s="1"/>
  <c r="P16" i="60"/>
  <c r="V15" i="60"/>
  <c r="W15" i="60" s="1"/>
  <c r="P15" i="60"/>
  <c r="V14" i="60"/>
  <c r="W14" i="60" s="1"/>
  <c r="P14" i="60"/>
  <c r="V13" i="60"/>
  <c r="W13" i="60" s="1"/>
  <c r="P13" i="60"/>
  <c r="V12" i="60"/>
  <c r="W12" i="60" s="1"/>
  <c r="P12" i="60"/>
  <c r="V11" i="60"/>
  <c r="P11" i="60"/>
  <c r="V10" i="60"/>
  <c r="W10" i="60"/>
  <c r="P10" i="60"/>
  <c r="V9" i="60"/>
  <c r="P9" i="60"/>
  <c r="V8" i="60"/>
  <c r="W8" i="60" s="1"/>
  <c r="P8" i="60"/>
  <c r="V7" i="60"/>
  <c r="W7" i="60" s="1"/>
  <c r="P7" i="60"/>
  <c r="V6" i="60"/>
  <c r="V5" i="60"/>
  <c r="P5" i="60"/>
  <c r="V4" i="60"/>
  <c r="W4" i="60" s="1"/>
  <c r="P4" i="60"/>
  <c r="V3" i="60"/>
  <c r="P3" i="60"/>
  <c r="AE50" i="22"/>
  <c r="AD50" i="22"/>
  <c r="AC50" i="22"/>
  <c r="AE44" i="22"/>
  <c r="AD44" i="22"/>
  <c r="AC44" i="22"/>
  <c r="AM50" i="22"/>
  <c r="AM44" i="22"/>
  <c r="J52" i="3"/>
  <c r="J51" i="3"/>
  <c r="J50" i="3"/>
  <c r="I52" i="3"/>
  <c r="I55" i="3" s="1"/>
  <c r="G52" i="3"/>
  <c r="N52" i="3" s="1"/>
  <c r="G50" i="3"/>
  <c r="N50" i="3"/>
  <c r="G49" i="3"/>
  <c r="H44" i="22"/>
  <c r="Z50" i="22"/>
  <c r="W50" i="22"/>
  <c r="H50" i="22"/>
  <c r="I50" i="22"/>
  <c r="J50" i="22"/>
  <c r="K50" i="22"/>
  <c r="L50" i="22"/>
  <c r="L60" i="22" s="1"/>
  <c r="M50" i="22"/>
  <c r="N50" i="22"/>
  <c r="O50" i="22"/>
  <c r="P50" i="22"/>
  <c r="P60" i="22" s="1"/>
  <c r="Q50" i="22"/>
  <c r="R50" i="22"/>
  <c r="S50" i="22"/>
  <c r="T50" i="22"/>
  <c r="U50" i="22"/>
  <c r="V50" i="22"/>
  <c r="X50" i="22"/>
  <c r="X60" i="22" s="1"/>
  <c r="Y50" i="22"/>
  <c r="AA50" i="22"/>
  <c r="AB50" i="22"/>
  <c r="AF50" i="22"/>
  <c r="X44" i="22"/>
  <c r="Y44" i="22"/>
  <c r="Z44" i="22"/>
  <c r="I44" i="22"/>
  <c r="J44" i="22"/>
  <c r="K44" i="22"/>
  <c r="L44" i="22"/>
  <c r="L57" i="22" s="1"/>
  <c r="M44" i="22"/>
  <c r="N44" i="22"/>
  <c r="O44" i="22"/>
  <c r="P44" i="22"/>
  <c r="P57" i="22" s="1"/>
  <c r="Q44" i="22"/>
  <c r="R44" i="22"/>
  <c r="S44" i="22"/>
  <c r="T44" i="22"/>
  <c r="U44" i="22"/>
  <c r="U57" i="22"/>
  <c r="V44" i="22"/>
  <c r="W44" i="22"/>
  <c r="G50" i="22"/>
  <c r="F50" i="22"/>
  <c r="E50" i="22"/>
  <c r="D50" i="22"/>
  <c r="C50" i="22"/>
  <c r="B50" i="22"/>
  <c r="AF44" i="22"/>
  <c r="C44" i="22"/>
  <c r="D44" i="22"/>
  <c r="E44" i="22"/>
  <c r="F44" i="22"/>
  <c r="G44" i="22"/>
  <c r="AA44" i="22"/>
  <c r="AB44" i="22"/>
  <c r="B44" i="22"/>
  <c r="AO50" i="22"/>
  <c r="AQ50" i="22" s="1"/>
  <c r="AO44" i="22"/>
  <c r="AQ44" i="22" s="1"/>
  <c r="AM42" i="22"/>
  <c r="AO42" i="22"/>
  <c r="AQ42" i="22" s="1"/>
  <c r="C48" i="3"/>
  <c r="C54" i="3"/>
  <c r="C49" i="3"/>
  <c r="I48" i="3"/>
  <c r="I49" i="3"/>
  <c r="C57" i="3"/>
  <c r="I57" i="3"/>
  <c r="L57" i="3" s="1"/>
  <c r="O57" i="3" s="1"/>
  <c r="C52" i="3"/>
  <c r="C51" i="3"/>
  <c r="C50" i="3"/>
  <c r="I51" i="3"/>
  <c r="I50" i="3"/>
  <c r="B48" i="3"/>
  <c r="B49" i="3"/>
  <c r="B52" i="3"/>
  <c r="B51" i="3"/>
  <c r="B50" i="3"/>
  <c r="E49" i="3"/>
  <c r="M49" i="3" s="1"/>
  <c r="J49" i="3"/>
  <c r="K49" i="3"/>
  <c r="N49" i="3"/>
  <c r="E50" i="3"/>
  <c r="M50" i="3" s="1"/>
  <c r="K50" i="3"/>
  <c r="E51" i="3"/>
  <c r="M51" i="3" s="1"/>
  <c r="K51" i="3"/>
  <c r="N51" i="3" s="1"/>
  <c r="E52" i="3"/>
  <c r="K52" i="3"/>
  <c r="K48" i="3"/>
  <c r="E48" i="3"/>
  <c r="M48" i="3" s="1"/>
  <c r="J48" i="3"/>
  <c r="L51" i="3"/>
  <c r="O51" i="3" s="1"/>
  <c r="D50" i="3"/>
  <c r="D51" i="3"/>
  <c r="D52" i="3"/>
  <c r="D48" i="3"/>
  <c r="AL19" i="22"/>
  <c r="AL35" i="22"/>
  <c r="AP14" i="22"/>
  <c r="AP18" i="22"/>
  <c r="AP19" i="22"/>
  <c r="AP22" i="22"/>
  <c r="AP26" i="22"/>
  <c r="AP27" i="22"/>
  <c r="AP31" i="22"/>
  <c r="AP34" i="22"/>
  <c r="AP38" i="22"/>
  <c r="AP39" i="22"/>
  <c r="AP11" i="22"/>
  <c r="AQ12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AQ29" i="22"/>
  <c r="AQ30" i="22"/>
  <c r="AQ31" i="22"/>
  <c r="AQ32" i="22"/>
  <c r="AQ33" i="22"/>
  <c r="AQ34" i="22"/>
  <c r="AQ35" i="22"/>
  <c r="AQ36" i="22"/>
  <c r="AQ37" i="22"/>
  <c r="AQ38" i="22"/>
  <c r="AQ39" i="22"/>
  <c r="AQ40" i="22"/>
  <c r="AQ11" i="22"/>
  <c r="AN25" i="22"/>
  <c r="AN26" i="22"/>
  <c r="AN27" i="22"/>
  <c r="AN28" i="22"/>
  <c r="AN29" i="22"/>
  <c r="AN30" i="22"/>
  <c r="AN31" i="22"/>
  <c r="AN32" i="22"/>
  <c r="AN33" i="22"/>
  <c r="AN34" i="22"/>
  <c r="AN35" i="22"/>
  <c r="AN36" i="22"/>
  <c r="AN37" i="22"/>
  <c r="AN38" i="22"/>
  <c r="AN39" i="22"/>
  <c r="AN40" i="22"/>
  <c r="F52" i="3"/>
  <c r="F51" i="3"/>
  <c r="L18" i="3"/>
  <c r="O18" i="3"/>
  <c r="L19" i="3"/>
  <c r="O19" i="3" s="1"/>
  <c r="L20" i="3"/>
  <c r="O20" i="3" s="1"/>
  <c r="L21" i="3"/>
  <c r="O21" i="3" s="1"/>
  <c r="L22" i="3"/>
  <c r="O22" i="3"/>
  <c r="L23" i="3"/>
  <c r="O23" i="3" s="1"/>
  <c r="L24" i="3"/>
  <c r="O24" i="3" s="1"/>
  <c r="L25" i="3"/>
  <c r="O25" i="3" s="1"/>
  <c r="L26" i="3"/>
  <c r="O26" i="3"/>
  <c r="L27" i="3"/>
  <c r="O27" i="3" s="1"/>
  <c r="L28" i="3"/>
  <c r="O28" i="3" s="1"/>
  <c r="L29" i="3"/>
  <c r="O29" i="3" s="1"/>
  <c r="L30" i="3"/>
  <c r="O30" i="3"/>
  <c r="L31" i="3"/>
  <c r="O31" i="3" s="1"/>
  <c r="L32" i="3"/>
  <c r="O32" i="3" s="1"/>
  <c r="L33" i="3"/>
  <c r="O33" i="3" s="1"/>
  <c r="L34" i="3"/>
  <c r="O34" i="3"/>
  <c r="L35" i="3"/>
  <c r="O35" i="3" s="1"/>
  <c r="L36" i="3"/>
  <c r="O36" i="3" s="1"/>
  <c r="L37" i="3"/>
  <c r="O37" i="3" s="1"/>
  <c r="L38" i="3"/>
  <c r="O38" i="3"/>
  <c r="L39" i="3"/>
  <c r="O39" i="3" s="1"/>
  <c r="L40" i="3"/>
  <c r="O40" i="3" s="1"/>
  <c r="L41" i="3"/>
  <c r="O41" i="3" s="1"/>
  <c r="L42" i="3"/>
  <c r="O42" i="3"/>
  <c r="L43" i="3"/>
  <c r="O43" i="3" s="1"/>
  <c r="L44" i="3"/>
  <c r="O44" i="3" s="1"/>
  <c r="L45" i="3"/>
  <c r="O45" i="3" s="1"/>
  <c r="L46" i="3"/>
  <c r="O46" i="3"/>
  <c r="L17" i="3"/>
  <c r="O17" i="3" s="1"/>
  <c r="N17" i="3"/>
  <c r="M17" i="3"/>
  <c r="AN19" i="22"/>
  <c r="AN20" i="22"/>
  <c r="AN21" i="22"/>
  <c r="AN22" i="22"/>
  <c r="AN23" i="22"/>
  <c r="AN24" i="22"/>
  <c r="AN18" i="22"/>
  <c r="AN11" i="22"/>
  <c r="AN12" i="22"/>
  <c r="AN13" i="22"/>
  <c r="AN14" i="22"/>
  <c r="AN15" i="22"/>
  <c r="AN16" i="22"/>
  <c r="AN17" i="22"/>
  <c r="U60" i="22"/>
  <c r="U63" i="22" s="1"/>
  <c r="X57" i="22"/>
  <c r="M46" i="3"/>
  <c r="N46" i="3"/>
  <c r="M45" i="3"/>
  <c r="N45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F48" i="3"/>
  <c r="D49" i="3"/>
  <c r="F49" i="3"/>
  <c r="F50" i="3"/>
  <c r="G51" i="3"/>
  <c r="G48" i="3"/>
  <c r="N48" i="3" s="1"/>
  <c r="AP30" i="22"/>
  <c r="AL21" i="22"/>
  <c r="AL22" i="22"/>
  <c r="T5" i="29"/>
  <c r="T6" i="29"/>
  <c r="T7" i="29"/>
  <c r="T9" i="29"/>
  <c r="T10" i="29"/>
  <c r="T11" i="29"/>
  <c r="T13" i="29"/>
  <c r="T14" i="29"/>
  <c r="T17" i="29"/>
  <c r="T18" i="29"/>
  <c r="T19" i="29"/>
  <c r="T21" i="29"/>
  <c r="T22" i="29"/>
  <c r="T23" i="29"/>
  <c r="T25" i="29"/>
  <c r="T26" i="29"/>
  <c r="T27" i="29"/>
  <c r="X27" i="29" s="1"/>
  <c r="T28" i="29"/>
  <c r="T29" i="29"/>
  <c r="T30" i="29"/>
  <c r="T32" i="29"/>
  <c r="T33" i="29"/>
  <c r="T34" i="29"/>
  <c r="R3" i="44"/>
  <c r="W3" i="44"/>
  <c r="W7" i="44"/>
  <c r="W9" i="44"/>
  <c r="R11" i="44"/>
  <c r="W13" i="44"/>
  <c r="R15" i="44"/>
  <c r="Y15" i="44" s="1"/>
  <c r="W15" i="44"/>
  <c r="W19" i="44"/>
  <c r="W21" i="44"/>
  <c r="W23" i="44"/>
  <c r="R25" i="44"/>
  <c r="T25" i="44" s="1"/>
  <c r="W29" i="44"/>
  <c r="W33" i="44"/>
  <c r="R3" i="45"/>
  <c r="R5" i="45"/>
  <c r="Y5" i="45" s="1"/>
  <c r="W7" i="45"/>
  <c r="W13" i="45"/>
  <c r="W17" i="45"/>
  <c r="R19" i="45"/>
  <c r="Y19" i="45" s="1"/>
  <c r="R21" i="45"/>
  <c r="W21" i="45"/>
  <c r="W23" i="45"/>
  <c r="W25" i="45"/>
  <c r="R29" i="45"/>
  <c r="W29" i="45"/>
  <c r="W31" i="45"/>
  <c r="W3" i="46"/>
  <c r="R7" i="46"/>
  <c r="W7" i="46"/>
  <c r="W13" i="46"/>
  <c r="R15" i="46"/>
  <c r="W17" i="46"/>
  <c r="W23" i="46"/>
  <c r="W25" i="46"/>
  <c r="W27" i="46"/>
  <c r="R29" i="46"/>
  <c r="W31" i="46"/>
  <c r="M44" i="46"/>
  <c r="R9" i="47"/>
  <c r="Y9" i="47" s="1"/>
  <c r="W9" i="47"/>
  <c r="W13" i="47"/>
  <c r="W15" i="47"/>
  <c r="W17" i="47"/>
  <c r="W19" i="47"/>
  <c r="R21" i="47"/>
  <c r="W27" i="47"/>
  <c r="R29" i="47"/>
  <c r="W33" i="47"/>
  <c r="M44" i="47"/>
  <c r="W3" i="48"/>
  <c r="W5" i="48"/>
  <c r="W9" i="48"/>
  <c r="W11" i="48"/>
  <c r="R15" i="48"/>
  <c r="T15" i="48" s="1"/>
  <c r="W17" i="48"/>
  <c r="R29" i="48"/>
  <c r="W29" i="48"/>
  <c r="W31" i="48"/>
  <c r="M44" i="48"/>
  <c r="W3" i="49"/>
  <c r="W7" i="49"/>
  <c r="W9" i="49"/>
  <c r="R21" i="49"/>
  <c r="W23" i="49"/>
  <c r="W27" i="49"/>
  <c r="W29" i="49"/>
  <c r="W31" i="49"/>
  <c r="M44" i="49"/>
  <c r="W3" i="50"/>
  <c r="R5" i="50"/>
  <c r="T5" i="50" s="1"/>
  <c r="W5" i="50"/>
  <c r="W11" i="50"/>
  <c r="W19" i="50"/>
  <c r="R21" i="50"/>
  <c r="T21" i="50" s="1"/>
  <c r="AA21" i="50" s="1"/>
  <c r="W21" i="50"/>
  <c r="W23" i="50"/>
  <c r="R25" i="50"/>
  <c r="W25" i="50"/>
  <c r="W31" i="50"/>
  <c r="W33" i="50"/>
  <c r="M44" i="50"/>
  <c r="W9" i="51"/>
  <c r="W13" i="51"/>
  <c r="W17" i="51"/>
  <c r="W19" i="51"/>
  <c r="W21" i="51"/>
  <c r="W23" i="51"/>
  <c r="W29" i="51"/>
  <c r="W31" i="51"/>
  <c r="M44" i="51"/>
  <c r="W3" i="52"/>
  <c r="W36" i="52" s="1"/>
  <c r="R5" i="52"/>
  <c r="W9" i="52"/>
  <c r="W11" i="52"/>
  <c r="W15" i="52"/>
  <c r="W17" i="52"/>
  <c r="W21" i="52"/>
  <c r="W23" i="52"/>
  <c r="W27" i="52"/>
  <c r="W29" i="52"/>
  <c r="W31" i="52"/>
  <c r="M44" i="52"/>
  <c r="W5" i="53"/>
  <c r="W7" i="53"/>
  <c r="W9" i="53"/>
  <c r="R11" i="53"/>
  <c r="Y11" i="53" s="1"/>
  <c r="R15" i="53"/>
  <c r="W15" i="53"/>
  <c r="R19" i="53"/>
  <c r="W21" i="53"/>
  <c r="W25" i="53"/>
  <c r="W29" i="53"/>
  <c r="W31" i="53"/>
  <c r="W5" i="54"/>
  <c r="W11" i="54"/>
  <c r="W13" i="54"/>
  <c r="W17" i="54"/>
  <c r="W21" i="54"/>
  <c r="W27" i="54"/>
  <c r="W33" i="54"/>
  <c r="W3" i="55"/>
  <c r="W7" i="55"/>
  <c r="W9" i="55"/>
  <c r="R11" i="55"/>
  <c r="Y11" i="55" s="1"/>
  <c r="W13" i="55"/>
  <c r="R17" i="55"/>
  <c r="Y17" i="55" s="1"/>
  <c r="R19" i="55"/>
  <c r="Y19" i="55" s="1"/>
  <c r="W19" i="55"/>
  <c r="R23" i="55"/>
  <c r="T23" i="55" s="1"/>
  <c r="W23" i="55"/>
  <c r="W25" i="55"/>
  <c r="W29" i="55"/>
  <c r="M44" i="55"/>
  <c r="R3" i="56"/>
  <c r="Z3" i="56"/>
  <c r="R5" i="56"/>
  <c r="W7" i="56"/>
  <c r="R9" i="56"/>
  <c r="T9" i="56" s="1"/>
  <c r="AA9" i="56" s="1"/>
  <c r="W11" i="56"/>
  <c r="R13" i="56"/>
  <c r="T13" i="56" s="1"/>
  <c r="W13" i="56"/>
  <c r="W15" i="56"/>
  <c r="W17" i="56"/>
  <c r="W21" i="56"/>
  <c r="W23" i="56"/>
  <c r="W27" i="56"/>
  <c r="R29" i="56"/>
  <c r="W31" i="56"/>
  <c r="W33" i="56"/>
  <c r="M44" i="56"/>
  <c r="W3" i="57"/>
  <c r="Z3" i="57"/>
  <c r="W7" i="57"/>
  <c r="W9" i="57"/>
  <c r="R11" i="57"/>
  <c r="W15" i="57"/>
  <c r="W17" i="57"/>
  <c r="W19" i="57"/>
  <c r="W23" i="57"/>
  <c r="W25" i="57"/>
  <c r="W29" i="57"/>
  <c r="W31" i="57"/>
  <c r="M44" i="57"/>
  <c r="W9" i="58"/>
  <c r="R11" i="58"/>
  <c r="T11" i="58" s="1"/>
  <c r="R13" i="58"/>
  <c r="T13" i="58" s="1"/>
  <c r="W13" i="58"/>
  <c r="W15" i="58"/>
  <c r="W21" i="58"/>
  <c r="W25" i="58"/>
  <c r="W27" i="58"/>
  <c r="W29" i="58"/>
  <c r="W31" i="58"/>
  <c r="W33" i="58"/>
  <c r="M44" i="58"/>
  <c r="L44" i="59"/>
  <c r="W6" i="60"/>
  <c r="Y21" i="60"/>
  <c r="W3" i="60"/>
  <c r="W5" i="60"/>
  <c r="W9" i="60"/>
  <c r="W11" i="60"/>
  <c r="AA11" i="60"/>
  <c r="W17" i="60"/>
  <c r="W19" i="60"/>
  <c r="W21" i="60"/>
  <c r="W25" i="60"/>
  <c r="W27" i="60"/>
  <c r="AA27" i="60" s="1"/>
  <c r="W29" i="60"/>
  <c r="W31" i="60"/>
  <c r="T37" i="29"/>
  <c r="T3" i="56"/>
  <c r="AM6" i="44"/>
  <c r="AN6" i="44" s="1"/>
  <c r="AO6" i="44" s="1"/>
  <c r="AM5" i="44"/>
  <c r="AN5" i="44" s="1"/>
  <c r="AO5" i="44" s="1"/>
  <c r="AM10" i="44"/>
  <c r="AN10" i="44" s="1"/>
  <c r="AO10" i="44"/>
  <c r="AM9" i="44"/>
  <c r="AN9" i="44"/>
  <c r="AO9" i="44" s="1"/>
  <c r="AM14" i="44"/>
  <c r="AN14" i="44" s="1"/>
  <c r="AO14" i="44" s="1"/>
  <c r="AM13" i="44"/>
  <c r="AN13" i="44" s="1"/>
  <c r="AO13" i="44" s="1"/>
  <c r="AM18" i="44"/>
  <c r="AN18" i="44" s="1"/>
  <c r="AO18" i="44" s="1"/>
  <c r="AM17" i="44"/>
  <c r="AN17" i="44" s="1"/>
  <c r="AO17" i="44"/>
  <c r="AM22" i="44"/>
  <c r="AN22" i="44" s="1"/>
  <c r="AO22" i="44"/>
  <c r="AM21" i="44"/>
  <c r="AN21" i="44"/>
  <c r="AO21" i="44" s="1"/>
  <c r="AM26" i="44"/>
  <c r="AN26" i="44"/>
  <c r="AO26" i="44" s="1"/>
  <c r="AM25" i="44"/>
  <c r="AN25" i="44" s="1"/>
  <c r="AO25" i="44"/>
  <c r="AM30" i="44"/>
  <c r="AN30" i="44" s="1"/>
  <c r="AO30" i="44"/>
  <c r="AM29" i="44"/>
  <c r="AN29" i="44"/>
  <c r="AO29" i="44" s="1"/>
  <c r="AM33" i="44"/>
  <c r="AN33" i="44"/>
  <c r="AO33" i="44" s="1"/>
  <c r="AM4" i="44"/>
  <c r="AN4" i="44"/>
  <c r="AO4" i="44" s="1"/>
  <c r="AJ36" i="44"/>
  <c r="AM3" i="44"/>
  <c r="AN3" i="44"/>
  <c r="AM8" i="44"/>
  <c r="AN8" i="44" s="1"/>
  <c r="AO8" i="44" s="1"/>
  <c r="AM7" i="44"/>
  <c r="AN7" i="44" s="1"/>
  <c r="AO7" i="44" s="1"/>
  <c r="AM12" i="44"/>
  <c r="AN12" i="44"/>
  <c r="AO12" i="44" s="1"/>
  <c r="AM11" i="44"/>
  <c r="AN11" i="44" s="1"/>
  <c r="AO11" i="44" s="1"/>
  <c r="AM16" i="44"/>
  <c r="AN16" i="44"/>
  <c r="AO16" i="44" s="1"/>
  <c r="AM15" i="44"/>
  <c r="AN15" i="44" s="1"/>
  <c r="AO15" i="44" s="1"/>
  <c r="AM20" i="44"/>
  <c r="AN20" i="44" s="1"/>
  <c r="AO20" i="44" s="1"/>
  <c r="AM19" i="44"/>
  <c r="AN19" i="44" s="1"/>
  <c r="AO19" i="44"/>
  <c r="AM24" i="44"/>
  <c r="AN24" i="44" s="1"/>
  <c r="AO24" i="44" s="1"/>
  <c r="AM23" i="44"/>
  <c r="AN23" i="44"/>
  <c r="AO23" i="44"/>
  <c r="AM28" i="44"/>
  <c r="AN28" i="44" s="1"/>
  <c r="AO28" i="44"/>
  <c r="AM27" i="44"/>
  <c r="AN27" i="44" s="1"/>
  <c r="AO27" i="44" s="1"/>
  <c r="AM32" i="44"/>
  <c r="AN32" i="44" s="1"/>
  <c r="AO32" i="44" s="1"/>
  <c r="AM31" i="44"/>
  <c r="AN31" i="44" s="1"/>
  <c r="AO31" i="44" s="1"/>
  <c r="AM3" i="45"/>
  <c r="AN3" i="45"/>
  <c r="AO3" i="45" s="1"/>
  <c r="AM6" i="45"/>
  <c r="AN6" i="45"/>
  <c r="AO6" i="45" s="1"/>
  <c r="AM7" i="45"/>
  <c r="AN7" i="45"/>
  <c r="AO7" i="45" s="1"/>
  <c r="AM10" i="45"/>
  <c r="AN10" i="45"/>
  <c r="AO10" i="45"/>
  <c r="AM11" i="45"/>
  <c r="AN11" i="45" s="1"/>
  <c r="AO11" i="45" s="1"/>
  <c r="AM14" i="45"/>
  <c r="AN14" i="45" s="1"/>
  <c r="AO14" i="45" s="1"/>
  <c r="AM15" i="45"/>
  <c r="AN15" i="45" s="1"/>
  <c r="AO15" i="45"/>
  <c r="AM18" i="45"/>
  <c r="AN18" i="45" s="1"/>
  <c r="AO18" i="45" s="1"/>
  <c r="AM19" i="45"/>
  <c r="AN19" i="45" s="1"/>
  <c r="AO19" i="45"/>
  <c r="AM22" i="45"/>
  <c r="AN22" i="45" s="1"/>
  <c r="AO22" i="45" s="1"/>
  <c r="AM23" i="45"/>
  <c r="AN23" i="45"/>
  <c r="AO23" i="45" s="1"/>
  <c r="AM26" i="45"/>
  <c r="AN26" i="45" s="1"/>
  <c r="AO26" i="45"/>
  <c r="AM27" i="45"/>
  <c r="AN27" i="45" s="1"/>
  <c r="AO27" i="45"/>
  <c r="AM30" i="45"/>
  <c r="AN30" i="45"/>
  <c r="AO30" i="45" s="1"/>
  <c r="AM31" i="45"/>
  <c r="AN31" i="45"/>
  <c r="AO31" i="45" s="1"/>
  <c r="AM4" i="45"/>
  <c r="AN4" i="45"/>
  <c r="AO4" i="45" s="1"/>
  <c r="AM5" i="45"/>
  <c r="AN5" i="45" s="1"/>
  <c r="AO5" i="45"/>
  <c r="AM8" i="45"/>
  <c r="AN8" i="45" s="1"/>
  <c r="AO8" i="45" s="1"/>
  <c r="AM9" i="45"/>
  <c r="AN9" i="45"/>
  <c r="AO9" i="45" s="1"/>
  <c r="AM12" i="45"/>
  <c r="AN12" i="45" s="1"/>
  <c r="AO12" i="45" s="1"/>
  <c r="AM13" i="45"/>
  <c r="AN13" i="45" s="1"/>
  <c r="AO13" i="45"/>
  <c r="AM16" i="45"/>
  <c r="AN16" i="45" s="1"/>
  <c r="AO16" i="45" s="1"/>
  <c r="AM17" i="45"/>
  <c r="AN17" i="45"/>
  <c r="AO17" i="45"/>
  <c r="AM20" i="45"/>
  <c r="AN20" i="45"/>
  <c r="AO20" i="45"/>
  <c r="AM21" i="45"/>
  <c r="AN21" i="45" s="1"/>
  <c r="AO21" i="45" s="1"/>
  <c r="AM24" i="45"/>
  <c r="AN24" i="45" s="1"/>
  <c r="AO24" i="45" s="1"/>
  <c r="AM25" i="45"/>
  <c r="AN25" i="45" s="1"/>
  <c r="AO25" i="45" s="1"/>
  <c r="AM28" i="45"/>
  <c r="AN28" i="45"/>
  <c r="AO28" i="45" s="1"/>
  <c r="AM29" i="45"/>
  <c r="AN29" i="45" s="1"/>
  <c r="AO29" i="45"/>
  <c r="AM32" i="45"/>
  <c r="AN32" i="45" s="1"/>
  <c r="AO32" i="45" s="1"/>
  <c r="AM33" i="45"/>
  <c r="AN33" i="45"/>
  <c r="AO33" i="45"/>
  <c r="AM6" i="46"/>
  <c r="AN6" i="46" s="1"/>
  <c r="AO6" i="46"/>
  <c r="AM5" i="46"/>
  <c r="AN5" i="46" s="1"/>
  <c r="AO5" i="46"/>
  <c r="AM10" i="46"/>
  <c r="AN10" i="46"/>
  <c r="AO10" i="46" s="1"/>
  <c r="AM9" i="46"/>
  <c r="AN9" i="46"/>
  <c r="AO9" i="46" s="1"/>
  <c r="AM14" i="46"/>
  <c r="AN14" i="46"/>
  <c r="AO14" i="46"/>
  <c r="AM13" i="46"/>
  <c r="AN13" i="46" s="1"/>
  <c r="AO13" i="46" s="1"/>
  <c r="AM18" i="46"/>
  <c r="AN18" i="46"/>
  <c r="AO18" i="46" s="1"/>
  <c r="AM17" i="46"/>
  <c r="AN17" i="46" s="1"/>
  <c r="AO17" i="46"/>
  <c r="AM22" i="46"/>
  <c r="AN22" i="46"/>
  <c r="AO22" i="46" s="1"/>
  <c r="AM21" i="46"/>
  <c r="AN21" i="46" s="1"/>
  <c r="AO21" i="46"/>
  <c r="AM26" i="46"/>
  <c r="AN26" i="46" s="1"/>
  <c r="AO26" i="46" s="1"/>
  <c r="AM25" i="46"/>
  <c r="AN25" i="46"/>
  <c r="AO25" i="46" s="1"/>
  <c r="AM30" i="46"/>
  <c r="AN30" i="46" s="1"/>
  <c r="AO30" i="46" s="1"/>
  <c r="AM29" i="46"/>
  <c r="AN29" i="46" s="1"/>
  <c r="AO29" i="46"/>
  <c r="AM33" i="46"/>
  <c r="AN33" i="46"/>
  <c r="AO33" i="46" s="1"/>
  <c r="AM4" i="46"/>
  <c r="AN4" i="46"/>
  <c r="AM3" i="46"/>
  <c r="AN3" i="46" s="1"/>
  <c r="AM8" i="46"/>
  <c r="AN8" i="46" s="1"/>
  <c r="AO8" i="46" s="1"/>
  <c r="AM7" i="46"/>
  <c r="AN7" i="46" s="1"/>
  <c r="AO7" i="46" s="1"/>
  <c r="AM12" i="46"/>
  <c r="AN12" i="46" s="1"/>
  <c r="AO12" i="46" s="1"/>
  <c r="AM11" i="46"/>
  <c r="AN11" i="46" s="1"/>
  <c r="AO11" i="46"/>
  <c r="AM16" i="46"/>
  <c r="AN16" i="46" s="1"/>
  <c r="AO16" i="46" s="1"/>
  <c r="AM15" i="46"/>
  <c r="AN15" i="46" s="1"/>
  <c r="AO15" i="46"/>
  <c r="AM20" i="46"/>
  <c r="AN20" i="46" s="1"/>
  <c r="AO20" i="46" s="1"/>
  <c r="AM19" i="46"/>
  <c r="AN19" i="46" s="1"/>
  <c r="AO19" i="46" s="1"/>
  <c r="AM24" i="46"/>
  <c r="AN24" i="46"/>
  <c r="AO24" i="46" s="1"/>
  <c r="AM23" i="46"/>
  <c r="AN23" i="46" s="1"/>
  <c r="AO23" i="46" s="1"/>
  <c r="AM28" i="46"/>
  <c r="AN28" i="46"/>
  <c r="AO28" i="46" s="1"/>
  <c r="AM27" i="46"/>
  <c r="AN27" i="46" s="1"/>
  <c r="AO27" i="46" s="1"/>
  <c r="AM32" i="46"/>
  <c r="AN32" i="46" s="1"/>
  <c r="AO32" i="46" s="1"/>
  <c r="AM31" i="46"/>
  <c r="AN31" i="46"/>
  <c r="AO31" i="46" s="1"/>
  <c r="AJ36" i="46"/>
  <c r="AM6" i="47"/>
  <c r="AN6" i="47"/>
  <c r="AO6" i="47" s="1"/>
  <c r="AM5" i="47"/>
  <c r="AN5" i="47"/>
  <c r="AO5" i="47"/>
  <c r="AM10" i="47"/>
  <c r="AN10" i="47" s="1"/>
  <c r="AO10" i="47" s="1"/>
  <c r="AM9" i="47"/>
  <c r="AN9" i="47"/>
  <c r="AO9" i="47" s="1"/>
  <c r="AM14" i="47"/>
  <c r="AN14" i="47" s="1"/>
  <c r="AO14" i="47" s="1"/>
  <c r="AM13" i="47"/>
  <c r="AN13" i="47" s="1"/>
  <c r="AO13" i="47" s="1"/>
  <c r="AM18" i="47"/>
  <c r="AN18" i="47" s="1"/>
  <c r="AO18" i="47"/>
  <c r="AM17" i="47"/>
  <c r="AN17" i="47" s="1"/>
  <c r="AO17" i="47" s="1"/>
  <c r="AM22" i="47"/>
  <c r="AN22" i="47"/>
  <c r="AO22" i="47"/>
  <c r="AM21" i="47"/>
  <c r="AN21" i="47" s="1"/>
  <c r="AO21" i="47" s="1"/>
  <c r="AM26" i="47"/>
  <c r="AN26" i="47" s="1"/>
  <c r="AO26" i="47" s="1"/>
  <c r="AM25" i="47"/>
  <c r="AN25" i="47" s="1"/>
  <c r="AO25" i="47" s="1"/>
  <c r="AM30" i="47"/>
  <c r="AN30" i="47" s="1"/>
  <c r="AO30" i="47" s="1"/>
  <c r="AM29" i="47"/>
  <c r="AN29" i="47" s="1"/>
  <c r="AO29" i="47" s="1"/>
  <c r="AM33" i="47"/>
  <c r="AN33" i="47" s="1"/>
  <c r="AO33" i="47"/>
  <c r="AM4" i="47"/>
  <c r="AN4" i="47" s="1"/>
  <c r="AO4" i="47" s="1"/>
  <c r="AM3" i="47"/>
  <c r="AN3" i="47" s="1"/>
  <c r="AM8" i="47"/>
  <c r="AN8" i="47" s="1"/>
  <c r="AO8" i="47" s="1"/>
  <c r="AM7" i="47"/>
  <c r="AN7" i="47"/>
  <c r="AO7" i="47" s="1"/>
  <c r="AM12" i="47"/>
  <c r="AN12" i="47"/>
  <c r="AO12" i="47"/>
  <c r="AM11" i="47"/>
  <c r="AN11" i="47" s="1"/>
  <c r="AO11" i="47" s="1"/>
  <c r="AM16" i="47"/>
  <c r="AN16" i="47"/>
  <c r="AO16" i="47" s="1"/>
  <c r="AM15" i="47"/>
  <c r="AN15" i="47" s="1"/>
  <c r="AO15" i="47" s="1"/>
  <c r="AM20" i="47"/>
  <c r="AN20" i="47"/>
  <c r="AO20" i="47" s="1"/>
  <c r="AM19" i="47"/>
  <c r="AN19" i="47" s="1"/>
  <c r="AO19" i="47"/>
  <c r="AM24" i="47"/>
  <c r="AN24" i="47" s="1"/>
  <c r="AO24" i="47" s="1"/>
  <c r="AM23" i="47"/>
  <c r="AN23" i="47"/>
  <c r="AO23" i="47"/>
  <c r="AM28" i="47"/>
  <c r="AN28" i="47"/>
  <c r="AO28" i="47"/>
  <c r="AM27" i="47"/>
  <c r="AN27" i="47" s="1"/>
  <c r="AO27" i="47" s="1"/>
  <c r="AM32" i="47"/>
  <c r="AN32" i="47"/>
  <c r="AO32" i="47" s="1"/>
  <c r="AM31" i="47"/>
  <c r="AN31" i="47" s="1"/>
  <c r="AO31" i="47" s="1"/>
  <c r="AJ36" i="47"/>
  <c r="AM6" i="48"/>
  <c r="AN6" i="48" s="1"/>
  <c r="AO6" i="48" s="1"/>
  <c r="AM5" i="48"/>
  <c r="AN5" i="48"/>
  <c r="AO5" i="48" s="1"/>
  <c r="AM10" i="48"/>
  <c r="AN10" i="48" s="1"/>
  <c r="AO10" i="48" s="1"/>
  <c r="AM9" i="48"/>
  <c r="AN9" i="48" s="1"/>
  <c r="AO9" i="48" s="1"/>
  <c r="AM14" i="48"/>
  <c r="AN14" i="48"/>
  <c r="AO14" i="48" s="1"/>
  <c r="AM18" i="48"/>
  <c r="AN18" i="48" s="1"/>
  <c r="AO18" i="48"/>
  <c r="AM17" i="48"/>
  <c r="AN17" i="48" s="1"/>
  <c r="AO17" i="48" s="1"/>
  <c r="AM22" i="48"/>
  <c r="AN22" i="48"/>
  <c r="AO22" i="48" s="1"/>
  <c r="AM21" i="48"/>
  <c r="AN21" i="48" s="1"/>
  <c r="AO21" i="48" s="1"/>
  <c r="AM26" i="48"/>
  <c r="AN26" i="48" s="1"/>
  <c r="AO26" i="48"/>
  <c r="AM25" i="48"/>
  <c r="AN25" i="48"/>
  <c r="AO25" i="48" s="1"/>
  <c r="AM30" i="48"/>
  <c r="AN30" i="48"/>
  <c r="AO30" i="48" s="1"/>
  <c r="AM33" i="48"/>
  <c r="AN33" i="48" s="1"/>
  <c r="AO33" i="48"/>
  <c r="AM4" i="48"/>
  <c r="AN4" i="48" s="1"/>
  <c r="AO4" i="48" s="1"/>
  <c r="AM3" i="48"/>
  <c r="AN3" i="48"/>
  <c r="AM8" i="48"/>
  <c r="AN8" i="48" s="1"/>
  <c r="AO8" i="48" s="1"/>
  <c r="AM7" i="48"/>
  <c r="AN7" i="48" s="1"/>
  <c r="AO7" i="48" s="1"/>
  <c r="AM12" i="48"/>
  <c r="AN12" i="48" s="1"/>
  <c r="AO12" i="48" s="1"/>
  <c r="AM16" i="48"/>
  <c r="AN16" i="48" s="1"/>
  <c r="AO16" i="48"/>
  <c r="AM15" i="48"/>
  <c r="AN15" i="48"/>
  <c r="AO15" i="48" s="1"/>
  <c r="AM20" i="48"/>
  <c r="AN20" i="48"/>
  <c r="AO20" i="48" s="1"/>
  <c r="AM19" i="48"/>
  <c r="AN19" i="48"/>
  <c r="AO19" i="48"/>
  <c r="AM24" i="48"/>
  <c r="AN24" i="48" s="1"/>
  <c r="AO24" i="48"/>
  <c r="AM23" i="48"/>
  <c r="AN23" i="48"/>
  <c r="AO23" i="48" s="1"/>
  <c r="AM28" i="48"/>
  <c r="AN28" i="48"/>
  <c r="AO28" i="48" s="1"/>
  <c r="AM32" i="48"/>
  <c r="AN32" i="48" s="1"/>
  <c r="AO32" i="48" s="1"/>
  <c r="AM31" i="48"/>
  <c r="AN31" i="48" s="1"/>
  <c r="AO31" i="48" s="1"/>
  <c r="AM6" i="49"/>
  <c r="AN6" i="49"/>
  <c r="AO6" i="49" s="1"/>
  <c r="AM5" i="49"/>
  <c r="AN5" i="49" s="1"/>
  <c r="AO5" i="49" s="1"/>
  <c r="AM10" i="49"/>
  <c r="AN10" i="49"/>
  <c r="AO10" i="49" s="1"/>
  <c r="AM9" i="49"/>
  <c r="AN9" i="49" s="1"/>
  <c r="AO9" i="49"/>
  <c r="AM14" i="49"/>
  <c r="AN14" i="49" s="1"/>
  <c r="AO14" i="49" s="1"/>
  <c r="AM13" i="49"/>
  <c r="AN13" i="49"/>
  <c r="AO13" i="49"/>
  <c r="AM18" i="49"/>
  <c r="AN18" i="49" s="1"/>
  <c r="AO18" i="49" s="1"/>
  <c r="AM17" i="49"/>
  <c r="AN17" i="49" s="1"/>
  <c r="AO17" i="49"/>
  <c r="AM22" i="49"/>
  <c r="AN22" i="49"/>
  <c r="AO22" i="49" s="1"/>
  <c r="AM21" i="49"/>
  <c r="AN21" i="49"/>
  <c r="AO21" i="49" s="1"/>
  <c r="AM26" i="49"/>
  <c r="AN26" i="49"/>
  <c r="AO26" i="49"/>
  <c r="AM25" i="49"/>
  <c r="AN25" i="49" s="1"/>
  <c r="AO25" i="49" s="1"/>
  <c r="AM30" i="49"/>
  <c r="AN30" i="49"/>
  <c r="AO30" i="49" s="1"/>
  <c r="AM29" i="49"/>
  <c r="AN29" i="49" s="1"/>
  <c r="AO29" i="49" s="1"/>
  <c r="AM33" i="49"/>
  <c r="AN33" i="49"/>
  <c r="AO33" i="49" s="1"/>
  <c r="AM4" i="49"/>
  <c r="AN4" i="49" s="1"/>
  <c r="AO4" i="49" s="1"/>
  <c r="AM3" i="49"/>
  <c r="AN3" i="49" s="1"/>
  <c r="AM8" i="49"/>
  <c r="AN8" i="49" s="1"/>
  <c r="AO8" i="49" s="1"/>
  <c r="AM7" i="49"/>
  <c r="AN7" i="49" s="1"/>
  <c r="AO7" i="49" s="1"/>
  <c r="AM12" i="49"/>
  <c r="AN12" i="49"/>
  <c r="AO12" i="49" s="1"/>
  <c r="AM11" i="49"/>
  <c r="AN11" i="49"/>
  <c r="AO11" i="49" s="1"/>
  <c r="AM16" i="49"/>
  <c r="AN16" i="49" s="1"/>
  <c r="AO16" i="49" s="1"/>
  <c r="AM15" i="49"/>
  <c r="AN15" i="49"/>
  <c r="AO15" i="49" s="1"/>
  <c r="AM20" i="49"/>
  <c r="AN20" i="49" s="1"/>
  <c r="AO20" i="49" s="1"/>
  <c r="AM19" i="49"/>
  <c r="AN19" i="49"/>
  <c r="AO19" i="49" s="1"/>
  <c r="AM24" i="49"/>
  <c r="AN24" i="49" s="1"/>
  <c r="AO24" i="49" s="1"/>
  <c r="AM23" i="49"/>
  <c r="AN23" i="49" s="1"/>
  <c r="AO23" i="49" s="1"/>
  <c r="AM28" i="49"/>
  <c r="AN28" i="49"/>
  <c r="AO28" i="49" s="1"/>
  <c r="AM27" i="49"/>
  <c r="AN27" i="49"/>
  <c r="AO27" i="49"/>
  <c r="AM32" i="49"/>
  <c r="AN32" i="49" s="1"/>
  <c r="AO32" i="49" s="1"/>
  <c r="AM31" i="49"/>
  <c r="AN31" i="49"/>
  <c r="AO31" i="49" s="1"/>
  <c r="AJ36" i="49"/>
  <c r="AM10" i="50"/>
  <c r="AN10" i="50" s="1"/>
  <c r="AO10" i="50" s="1"/>
  <c r="AM9" i="50"/>
  <c r="AN9" i="50" s="1"/>
  <c r="AO9" i="50" s="1"/>
  <c r="AM14" i="50"/>
  <c r="AN14" i="50"/>
  <c r="AO14" i="50" s="1"/>
  <c r="AM13" i="50"/>
  <c r="AN13" i="50" s="1"/>
  <c r="AO13" i="50" s="1"/>
  <c r="AM18" i="50"/>
  <c r="AN18" i="50"/>
  <c r="AO18" i="50"/>
  <c r="AM17" i="50"/>
  <c r="AN17" i="50" s="1"/>
  <c r="AO17" i="50"/>
  <c r="AM22" i="50"/>
  <c r="AN22" i="50"/>
  <c r="AO22" i="50" s="1"/>
  <c r="AM21" i="50"/>
  <c r="AN21" i="50"/>
  <c r="AO21" i="50" s="1"/>
  <c r="AM26" i="50"/>
  <c r="AN26" i="50"/>
  <c r="AO26" i="50" s="1"/>
  <c r="AM25" i="50"/>
  <c r="AN25" i="50" s="1"/>
  <c r="AO25" i="50"/>
  <c r="AM30" i="50"/>
  <c r="AN30" i="50" s="1"/>
  <c r="AO30" i="50" s="1"/>
  <c r="AM29" i="50"/>
  <c r="AN29" i="50"/>
  <c r="AO29" i="50"/>
  <c r="AM33" i="50"/>
  <c r="AN33" i="50"/>
  <c r="AO33" i="50"/>
  <c r="AM4" i="50"/>
  <c r="AN4" i="50" s="1"/>
  <c r="AO4" i="50" s="1"/>
  <c r="AM3" i="50"/>
  <c r="AN3" i="50"/>
  <c r="AM8" i="50"/>
  <c r="AN8" i="50" s="1"/>
  <c r="AO8" i="50" s="1"/>
  <c r="AM7" i="50"/>
  <c r="AN7" i="50" s="1"/>
  <c r="AO7" i="50"/>
  <c r="AM12" i="50"/>
  <c r="AN12" i="50" s="1"/>
  <c r="AO12" i="50" s="1"/>
  <c r="AM11" i="50"/>
  <c r="AN11" i="50"/>
  <c r="AO11" i="50"/>
  <c r="AM16" i="50"/>
  <c r="AN16" i="50" s="1"/>
  <c r="AO16" i="50" s="1"/>
  <c r="AM15" i="50"/>
  <c r="AN15" i="50" s="1"/>
  <c r="AO15" i="50" s="1"/>
  <c r="AM20" i="50"/>
  <c r="AN20" i="50" s="1"/>
  <c r="AO20" i="50" s="1"/>
  <c r="AM19" i="50"/>
  <c r="AN19" i="50" s="1"/>
  <c r="AO19" i="50" s="1"/>
  <c r="AM24" i="50"/>
  <c r="AN24" i="50" s="1"/>
  <c r="AO24" i="50" s="1"/>
  <c r="AM23" i="50"/>
  <c r="AN23" i="50" s="1"/>
  <c r="AO23" i="50"/>
  <c r="AM28" i="50"/>
  <c r="AN28" i="50" s="1"/>
  <c r="AO28" i="50" s="1"/>
  <c r="AM27" i="50"/>
  <c r="AN27" i="50" s="1"/>
  <c r="AO27" i="50" s="1"/>
  <c r="AM32" i="50"/>
  <c r="AN32" i="50"/>
  <c r="AO32" i="50" s="1"/>
  <c r="AM31" i="50"/>
  <c r="AN31" i="50" s="1"/>
  <c r="AO31" i="50" s="1"/>
  <c r="AM6" i="51"/>
  <c r="AN6" i="51" s="1"/>
  <c r="AO6" i="51" s="1"/>
  <c r="AM5" i="51"/>
  <c r="AN5" i="51"/>
  <c r="AO5" i="51" s="1"/>
  <c r="AM10" i="51"/>
  <c r="AN10" i="51" s="1"/>
  <c r="AO10" i="51" s="1"/>
  <c r="AM9" i="51"/>
  <c r="AN9" i="51"/>
  <c r="AO9" i="51"/>
  <c r="AM14" i="51"/>
  <c r="AN14" i="51" s="1"/>
  <c r="AO14" i="51"/>
  <c r="AM13" i="51"/>
  <c r="AN13" i="51"/>
  <c r="AO13" i="51" s="1"/>
  <c r="AM18" i="51"/>
  <c r="AN18" i="51"/>
  <c r="AO18" i="51"/>
  <c r="AM17" i="51"/>
  <c r="AN17" i="51" s="1"/>
  <c r="AO17" i="51" s="1"/>
  <c r="AM22" i="51"/>
  <c r="AN22" i="51" s="1"/>
  <c r="AO22" i="51"/>
  <c r="AM21" i="51"/>
  <c r="AN21" i="51"/>
  <c r="AO21" i="51" s="1"/>
  <c r="AM26" i="51"/>
  <c r="AN26" i="51"/>
  <c r="AO26" i="51" s="1"/>
  <c r="AM25" i="51"/>
  <c r="AN25" i="51"/>
  <c r="AO25" i="51"/>
  <c r="AM30" i="51"/>
  <c r="AN30" i="51" s="1"/>
  <c r="AO30" i="51" s="1"/>
  <c r="AM29" i="51"/>
  <c r="AN29" i="51"/>
  <c r="AO29" i="51" s="1"/>
  <c r="AM33" i="51"/>
  <c r="AN33" i="51" s="1"/>
  <c r="AO33" i="51" s="1"/>
  <c r="AM4" i="51"/>
  <c r="AN4" i="51"/>
  <c r="AO4" i="51" s="1"/>
  <c r="AM3" i="51"/>
  <c r="AN3" i="51"/>
  <c r="AM8" i="51"/>
  <c r="AN8" i="51"/>
  <c r="AO8" i="51" s="1"/>
  <c r="AM7" i="51"/>
  <c r="AN7" i="51" s="1"/>
  <c r="AO7" i="51"/>
  <c r="AM12" i="51"/>
  <c r="AN12" i="51" s="1"/>
  <c r="AO12" i="51" s="1"/>
  <c r="AM11" i="51"/>
  <c r="AN11" i="51"/>
  <c r="AO11" i="51" s="1"/>
  <c r="AM16" i="51"/>
  <c r="AN16" i="51" s="1"/>
  <c r="AO16" i="51" s="1"/>
  <c r="AM15" i="51"/>
  <c r="AN15" i="51" s="1"/>
  <c r="AO15" i="51"/>
  <c r="AM20" i="51"/>
  <c r="AN20" i="51"/>
  <c r="AO20" i="51" s="1"/>
  <c r="AM19" i="51"/>
  <c r="AN19" i="51"/>
  <c r="AO19" i="51" s="1"/>
  <c r="AM24" i="51"/>
  <c r="AN24" i="51"/>
  <c r="AO24" i="51"/>
  <c r="AM23" i="51"/>
  <c r="AN23" i="51" s="1"/>
  <c r="AO23" i="51"/>
  <c r="AM28" i="51"/>
  <c r="AN28" i="51"/>
  <c r="AO28" i="51" s="1"/>
  <c r="AM27" i="51"/>
  <c r="AN27" i="51"/>
  <c r="AO27" i="51" s="1"/>
  <c r="AM32" i="51"/>
  <c r="AN32" i="51"/>
  <c r="AO32" i="51" s="1"/>
  <c r="AM31" i="51"/>
  <c r="AN31" i="51" s="1"/>
  <c r="AO31" i="51"/>
  <c r="AM6" i="52"/>
  <c r="AN6" i="52" s="1"/>
  <c r="AO6" i="52" s="1"/>
  <c r="AM5" i="52"/>
  <c r="AN5" i="52"/>
  <c r="AO5" i="52" s="1"/>
  <c r="AM10" i="52"/>
  <c r="AN10" i="52" s="1"/>
  <c r="AO10" i="52" s="1"/>
  <c r="AM9" i="52"/>
  <c r="AN9" i="52"/>
  <c r="AO9" i="52" s="1"/>
  <c r="AM14" i="52"/>
  <c r="AN14" i="52" s="1"/>
  <c r="AO14" i="52" s="1"/>
  <c r="AM13" i="52"/>
  <c r="AN13" i="52" s="1"/>
  <c r="AO13" i="52" s="1"/>
  <c r="AM18" i="52"/>
  <c r="AN18" i="52"/>
  <c r="AO18" i="52" s="1"/>
  <c r="AM17" i="52"/>
  <c r="AN17" i="52"/>
  <c r="AO17" i="52"/>
  <c r="AM22" i="52"/>
  <c r="AN22" i="52" s="1"/>
  <c r="AO22" i="52" s="1"/>
  <c r="AM21" i="52"/>
  <c r="AN21" i="52"/>
  <c r="AO21" i="52" s="1"/>
  <c r="AM26" i="52"/>
  <c r="AN26" i="52" s="1"/>
  <c r="AO26" i="52" s="1"/>
  <c r="AM25" i="52"/>
  <c r="AN25" i="52" s="1"/>
  <c r="AO25" i="52" s="1"/>
  <c r="AM30" i="52"/>
  <c r="AN30" i="52" s="1"/>
  <c r="AO30" i="52"/>
  <c r="AM29" i="52"/>
  <c r="AN29" i="52" s="1"/>
  <c r="AO29" i="52" s="1"/>
  <c r="AM33" i="52"/>
  <c r="AN33" i="52"/>
  <c r="AO33" i="52"/>
  <c r="AM4" i="52"/>
  <c r="AN4" i="52" s="1"/>
  <c r="AO4" i="52" s="1"/>
  <c r="AM3" i="52"/>
  <c r="AN3" i="52" s="1"/>
  <c r="AO3" i="52" s="1"/>
  <c r="AM12" i="52"/>
  <c r="AM11" i="52"/>
  <c r="AN11" i="52" s="1"/>
  <c r="AO11" i="52" s="1"/>
  <c r="AM16" i="52"/>
  <c r="AN16" i="52"/>
  <c r="AO16" i="52"/>
  <c r="AM20" i="52"/>
  <c r="AN20" i="52" s="1"/>
  <c r="AO20" i="52"/>
  <c r="AM19" i="52"/>
  <c r="AN19" i="52"/>
  <c r="AO19" i="52" s="1"/>
  <c r="AM24" i="52"/>
  <c r="AN24" i="52"/>
  <c r="AO24" i="52" s="1"/>
  <c r="AM28" i="52"/>
  <c r="AN28" i="52" s="1"/>
  <c r="AO28" i="52" s="1"/>
  <c r="AM27" i="52"/>
  <c r="AN27" i="52" s="1"/>
  <c r="AO27" i="52" s="1"/>
  <c r="AM32" i="52"/>
  <c r="AN32" i="52" s="1"/>
  <c r="AO32" i="52" s="1"/>
  <c r="AM5" i="53"/>
  <c r="AN5" i="53" s="1"/>
  <c r="AO5" i="53" s="1"/>
  <c r="AM10" i="53"/>
  <c r="AN10" i="53" s="1"/>
  <c r="AO10" i="53" s="1"/>
  <c r="AM9" i="53"/>
  <c r="AN9" i="53" s="1"/>
  <c r="AO9" i="53" s="1"/>
  <c r="AM13" i="53"/>
  <c r="AN13" i="53" s="1"/>
  <c r="AO13" i="53"/>
  <c r="AM18" i="53"/>
  <c r="AN18" i="53"/>
  <c r="AO18" i="53" s="1"/>
  <c r="AM17" i="53"/>
  <c r="AN17" i="53"/>
  <c r="AO17" i="53" s="1"/>
  <c r="AM21" i="53"/>
  <c r="AN21" i="53" s="1"/>
  <c r="AO21" i="53"/>
  <c r="AM26" i="53"/>
  <c r="AN26" i="53" s="1"/>
  <c r="AO26" i="53" s="1"/>
  <c r="AM25" i="53"/>
  <c r="AN25" i="53"/>
  <c r="AO25" i="53"/>
  <c r="AM29" i="53"/>
  <c r="AN29" i="53" s="1"/>
  <c r="AO29" i="53" s="1"/>
  <c r="AM33" i="53"/>
  <c r="AN33" i="53"/>
  <c r="AO33" i="53" s="1"/>
  <c r="AM4" i="53"/>
  <c r="AN4" i="53" s="1"/>
  <c r="AO4" i="53" s="1"/>
  <c r="AM3" i="53"/>
  <c r="AN3" i="53" s="1"/>
  <c r="AM8" i="53"/>
  <c r="AN8" i="53" s="1"/>
  <c r="AO8" i="53" s="1"/>
  <c r="AM12" i="53"/>
  <c r="AN12" i="53" s="1"/>
  <c r="AO12" i="53"/>
  <c r="AM11" i="53"/>
  <c r="AN11" i="53" s="1"/>
  <c r="AO11" i="53" s="1"/>
  <c r="AM16" i="53"/>
  <c r="AN16" i="53"/>
  <c r="AO16" i="53" s="1"/>
  <c r="AM15" i="53"/>
  <c r="AN15" i="53" s="1"/>
  <c r="AO15" i="53" s="1"/>
  <c r="AM20" i="53"/>
  <c r="AN20" i="53" s="1"/>
  <c r="AO20" i="53" s="1"/>
  <c r="AM19" i="53"/>
  <c r="AN19" i="53"/>
  <c r="AO19" i="53" s="1"/>
  <c r="AM24" i="53"/>
  <c r="AN24" i="53" s="1"/>
  <c r="AO24" i="53" s="1"/>
  <c r="AM28" i="53"/>
  <c r="AN28" i="53" s="1"/>
  <c r="AO28" i="53"/>
  <c r="AM27" i="53"/>
  <c r="AN27" i="53" s="1"/>
  <c r="AO27" i="53" s="1"/>
  <c r="AM32" i="53"/>
  <c r="AN32" i="53"/>
  <c r="AO32" i="53"/>
  <c r="AM31" i="53"/>
  <c r="AN31" i="53" s="1"/>
  <c r="AO31" i="53" s="1"/>
  <c r="AM6" i="54"/>
  <c r="AN6" i="54"/>
  <c r="AO6" i="54" s="1"/>
  <c r="AM5" i="54"/>
  <c r="AN5" i="54" s="1"/>
  <c r="AO5" i="54" s="1"/>
  <c r="AM10" i="54"/>
  <c r="AN10" i="54" s="1"/>
  <c r="AO10" i="54" s="1"/>
  <c r="AM9" i="54"/>
  <c r="AN9" i="54" s="1"/>
  <c r="AO9" i="54" s="1"/>
  <c r="AM14" i="54"/>
  <c r="AN14" i="54"/>
  <c r="AO14" i="54" s="1"/>
  <c r="AM13" i="54"/>
  <c r="AN13" i="54" s="1"/>
  <c r="AO13" i="54" s="1"/>
  <c r="AM18" i="54"/>
  <c r="AN18" i="54" s="1"/>
  <c r="AO18" i="54" s="1"/>
  <c r="AM17" i="54"/>
  <c r="AN17" i="54"/>
  <c r="AO17" i="54" s="1"/>
  <c r="AM22" i="54"/>
  <c r="AN22" i="54"/>
  <c r="AO22" i="54"/>
  <c r="AM21" i="54"/>
  <c r="AN21" i="54" s="1"/>
  <c r="AO21" i="54" s="1"/>
  <c r="AM26" i="54"/>
  <c r="AN26" i="54"/>
  <c r="AO26" i="54" s="1"/>
  <c r="AM25" i="54"/>
  <c r="AN25" i="54" s="1"/>
  <c r="AO25" i="54" s="1"/>
  <c r="AM30" i="54"/>
  <c r="AN30" i="54"/>
  <c r="AO30" i="54" s="1"/>
  <c r="AM29" i="54"/>
  <c r="AN29" i="54" s="1"/>
  <c r="AO29" i="54"/>
  <c r="AM33" i="54"/>
  <c r="AN33" i="54" s="1"/>
  <c r="AO33" i="54" s="1"/>
  <c r="AM4" i="54"/>
  <c r="AN4" i="54"/>
  <c r="AO4" i="54"/>
  <c r="AM3" i="54"/>
  <c r="AN3" i="54"/>
  <c r="AO3" i="54" s="1"/>
  <c r="AM8" i="54"/>
  <c r="AN8" i="54"/>
  <c r="AO8" i="54" s="1"/>
  <c r="AM7" i="54"/>
  <c r="AN7" i="54"/>
  <c r="AO7" i="54"/>
  <c r="AM12" i="54"/>
  <c r="AN12" i="54" s="1"/>
  <c r="AO12" i="54" s="1"/>
  <c r="AM11" i="54"/>
  <c r="AN11" i="54" s="1"/>
  <c r="AO11" i="54" s="1"/>
  <c r="AM16" i="54"/>
  <c r="AN16" i="54"/>
  <c r="AO16" i="54" s="1"/>
  <c r="AM15" i="54"/>
  <c r="AN15" i="54" s="1"/>
  <c r="AO15" i="54" s="1"/>
  <c r="AM20" i="54"/>
  <c r="AN20" i="54"/>
  <c r="AO20" i="54"/>
  <c r="AM19" i="54"/>
  <c r="AN19" i="54" s="1"/>
  <c r="AO19" i="54" s="1"/>
  <c r="AM24" i="54"/>
  <c r="AN24" i="54"/>
  <c r="AO24" i="54" s="1"/>
  <c r="AM23" i="54"/>
  <c r="AN23" i="54" s="1"/>
  <c r="AO23" i="54" s="1"/>
  <c r="AM28" i="54"/>
  <c r="AN28" i="54"/>
  <c r="AO28" i="54" s="1"/>
  <c r="AM27" i="54"/>
  <c r="AN27" i="54" s="1"/>
  <c r="AO27" i="54"/>
  <c r="AM32" i="54"/>
  <c r="AN32" i="54" s="1"/>
  <c r="AO32" i="54" s="1"/>
  <c r="AM31" i="54"/>
  <c r="AN31" i="54"/>
  <c r="AO31" i="54" s="1"/>
  <c r="AJ36" i="54"/>
  <c r="AM6" i="55"/>
  <c r="AN6" i="55"/>
  <c r="AO6" i="55" s="1"/>
  <c r="AM5" i="55"/>
  <c r="AN5" i="55"/>
  <c r="AO5" i="55" s="1"/>
  <c r="AM10" i="55"/>
  <c r="AN10" i="55" s="1"/>
  <c r="AO10" i="55"/>
  <c r="AM9" i="55"/>
  <c r="AN9" i="55" s="1"/>
  <c r="AO9" i="55" s="1"/>
  <c r="AM14" i="55"/>
  <c r="AN14" i="55"/>
  <c r="AO14" i="55"/>
  <c r="AM13" i="55"/>
  <c r="AN13" i="55"/>
  <c r="AO13" i="55"/>
  <c r="AM18" i="55"/>
  <c r="AN18" i="55" s="1"/>
  <c r="AO18" i="55" s="1"/>
  <c r="AM17" i="55"/>
  <c r="AN17" i="55"/>
  <c r="AO17" i="55" s="1"/>
  <c r="AM22" i="55"/>
  <c r="AN22" i="55" s="1"/>
  <c r="AO22" i="55" s="1"/>
  <c r="AM21" i="55"/>
  <c r="AN21" i="55"/>
  <c r="AO21" i="55"/>
  <c r="AM26" i="55"/>
  <c r="AN26" i="55" s="1"/>
  <c r="AO26" i="55"/>
  <c r="AM25" i="55"/>
  <c r="AN25" i="55"/>
  <c r="AO25" i="55" s="1"/>
  <c r="AM30" i="55"/>
  <c r="AN30" i="55"/>
  <c r="AO30" i="55"/>
  <c r="AM29" i="55"/>
  <c r="AN29" i="55" s="1"/>
  <c r="AO29" i="55" s="1"/>
  <c r="AM33" i="55"/>
  <c r="AN33" i="55" s="1"/>
  <c r="AO33" i="55"/>
  <c r="AM4" i="55"/>
  <c r="AN4" i="55"/>
  <c r="AO4" i="55" s="1"/>
  <c r="AM3" i="55"/>
  <c r="AN3" i="55"/>
  <c r="AO3" i="55" s="1"/>
  <c r="AM8" i="55"/>
  <c r="AN8" i="55"/>
  <c r="AO8" i="55" s="1"/>
  <c r="AM7" i="55"/>
  <c r="AN7" i="55"/>
  <c r="AO7" i="55" s="1"/>
  <c r="AM12" i="55"/>
  <c r="AN12" i="55"/>
  <c r="AO12" i="55"/>
  <c r="AM11" i="55"/>
  <c r="AN11" i="55" s="1"/>
  <c r="AO11" i="55" s="1"/>
  <c r="AM16" i="55"/>
  <c r="AN16" i="55"/>
  <c r="AO16" i="55" s="1"/>
  <c r="AM15" i="55"/>
  <c r="AN15" i="55" s="1"/>
  <c r="AO15" i="55" s="1"/>
  <c r="AM20" i="55"/>
  <c r="AN20" i="55"/>
  <c r="AO20" i="55" s="1"/>
  <c r="AM19" i="55"/>
  <c r="AN19" i="55" s="1"/>
  <c r="AO19" i="55"/>
  <c r="AM24" i="55"/>
  <c r="AN24" i="55" s="1"/>
  <c r="AO24" i="55" s="1"/>
  <c r="AM23" i="55"/>
  <c r="AN23" i="55"/>
  <c r="AO23" i="55" s="1"/>
  <c r="AM28" i="55"/>
  <c r="AN28" i="55" s="1"/>
  <c r="AO28" i="55" s="1"/>
  <c r="AM27" i="55"/>
  <c r="AN27" i="55" s="1"/>
  <c r="AO27" i="55"/>
  <c r="AM32" i="55"/>
  <c r="AN32" i="55"/>
  <c r="AO32" i="55" s="1"/>
  <c r="AM31" i="55"/>
  <c r="AN31" i="55"/>
  <c r="AO31" i="55" s="1"/>
  <c r="AM6" i="56"/>
  <c r="AN6" i="56" s="1"/>
  <c r="AO6" i="56" s="1"/>
  <c r="AM10" i="56"/>
  <c r="AN10" i="56" s="1"/>
  <c r="AO10" i="56"/>
  <c r="AM9" i="56"/>
  <c r="AN9" i="56"/>
  <c r="AO9" i="56" s="1"/>
  <c r="AM13" i="56"/>
  <c r="AN13" i="56" s="1"/>
  <c r="AO13" i="56" s="1"/>
  <c r="AM18" i="56"/>
  <c r="AN18" i="56" s="1"/>
  <c r="AO18" i="56"/>
  <c r="AM17" i="56"/>
  <c r="AN17" i="56" s="1"/>
  <c r="AO17" i="56" s="1"/>
  <c r="AM22" i="56"/>
  <c r="AN22" i="56"/>
  <c r="AO22" i="56"/>
  <c r="AM21" i="56"/>
  <c r="AN21" i="56"/>
  <c r="AO21" i="56"/>
  <c r="AM26" i="56"/>
  <c r="AN26" i="56" s="1"/>
  <c r="AO26" i="56" s="1"/>
  <c r="AM25" i="56"/>
  <c r="AN25" i="56"/>
  <c r="AO25" i="56" s="1"/>
  <c r="AM30" i="56"/>
  <c r="AN30" i="56" s="1"/>
  <c r="AO30" i="56" s="1"/>
  <c r="AM33" i="56"/>
  <c r="AN33" i="56" s="1"/>
  <c r="AO33" i="56"/>
  <c r="AM4" i="56"/>
  <c r="AN4" i="56"/>
  <c r="AO4" i="56" s="1"/>
  <c r="AM3" i="56"/>
  <c r="AN3" i="56"/>
  <c r="AM8" i="56"/>
  <c r="AN8" i="56" s="1"/>
  <c r="AO8" i="56"/>
  <c r="AM7" i="56"/>
  <c r="AN7" i="56"/>
  <c r="AO7" i="56" s="1"/>
  <c r="AM12" i="56"/>
  <c r="AN12" i="56"/>
  <c r="AO12" i="56" s="1"/>
  <c r="AM11" i="56"/>
  <c r="AN11" i="56"/>
  <c r="AO11" i="56"/>
  <c r="AM16" i="56"/>
  <c r="AN16" i="56" s="1"/>
  <c r="AO16" i="56" s="1"/>
  <c r="AM15" i="56"/>
  <c r="AM20" i="56"/>
  <c r="AN20" i="56" s="1"/>
  <c r="AO20" i="56" s="1"/>
  <c r="AM19" i="56"/>
  <c r="AN19" i="56" s="1"/>
  <c r="AO19" i="56" s="1"/>
  <c r="AM24" i="56"/>
  <c r="AN24" i="56" s="1"/>
  <c r="AO24" i="56"/>
  <c r="AM23" i="56"/>
  <c r="AN23" i="56" s="1"/>
  <c r="AO23" i="56" s="1"/>
  <c r="AM27" i="56"/>
  <c r="AN27" i="56" s="1"/>
  <c r="AO27" i="56" s="1"/>
  <c r="AM32" i="56"/>
  <c r="AN32" i="56" s="1"/>
  <c r="AO32" i="56"/>
  <c r="AM31" i="56"/>
  <c r="AN31" i="56"/>
  <c r="AO31" i="56" s="1"/>
  <c r="AM6" i="57"/>
  <c r="AN6" i="57" s="1"/>
  <c r="AO6" i="57" s="1"/>
  <c r="AM5" i="57"/>
  <c r="AN5" i="57" s="1"/>
  <c r="AM9" i="57"/>
  <c r="AN9" i="57" s="1"/>
  <c r="AO9" i="57"/>
  <c r="AM14" i="57"/>
  <c r="AN14" i="57"/>
  <c r="AO14" i="57" s="1"/>
  <c r="AM17" i="57"/>
  <c r="AN17" i="57" s="1"/>
  <c r="AO17" i="57"/>
  <c r="AM22" i="57"/>
  <c r="AN22" i="57" s="1"/>
  <c r="AO22" i="57" s="1"/>
  <c r="AM21" i="57"/>
  <c r="AN21" i="57"/>
  <c r="AO21" i="57"/>
  <c r="AM25" i="57"/>
  <c r="AN25" i="57" s="1"/>
  <c r="AO25" i="57" s="1"/>
  <c r="AM29" i="57"/>
  <c r="AN29" i="57"/>
  <c r="AO29" i="57" s="1"/>
  <c r="AM33" i="57"/>
  <c r="AN33" i="57" s="1"/>
  <c r="AO33" i="57" s="1"/>
  <c r="AM4" i="57"/>
  <c r="AN4" i="57" s="1"/>
  <c r="AM3" i="57"/>
  <c r="AN3" i="57" s="1"/>
  <c r="AO3" i="57" s="1"/>
  <c r="AM8" i="57"/>
  <c r="AN8" i="57" s="1"/>
  <c r="AO8" i="57" s="1"/>
  <c r="AM7" i="57"/>
  <c r="AN7" i="57"/>
  <c r="AO7" i="57" s="1"/>
  <c r="AM16" i="57"/>
  <c r="AN16" i="57" s="1"/>
  <c r="AO16" i="57"/>
  <c r="AM15" i="57"/>
  <c r="AN15" i="57" s="1"/>
  <c r="AO15" i="57" s="1"/>
  <c r="AM20" i="57"/>
  <c r="AN20" i="57"/>
  <c r="AO20" i="57"/>
  <c r="AM24" i="57"/>
  <c r="AN24" i="57" s="1"/>
  <c r="AO24" i="57"/>
  <c r="AM23" i="57"/>
  <c r="AN23" i="57" s="1"/>
  <c r="AO23" i="57" s="1"/>
  <c r="AM32" i="57"/>
  <c r="AN32" i="57" s="1"/>
  <c r="AO32" i="57" s="1"/>
  <c r="AM6" i="58"/>
  <c r="AN6" i="58" s="1"/>
  <c r="AO6" i="58" s="1"/>
  <c r="AM5" i="58"/>
  <c r="AN5" i="58"/>
  <c r="AO5" i="58" s="1"/>
  <c r="AM10" i="58"/>
  <c r="AN10" i="58"/>
  <c r="AO10" i="58"/>
  <c r="AM9" i="58"/>
  <c r="AN9" i="58" s="1"/>
  <c r="AO9" i="58" s="1"/>
  <c r="AM14" i="58"/>
  <c r="AN14" i="58"/>
  <c r="AO14" i="58" s="1"/>
  <c r="AM13" i="58"/>
  <c r="AN13" i="58" s="1"/>
  <c r="AO13" i="58" s="1"/>
  <c r="AM18" i="58"/>
  <c r="AN18" i="58"/>
  <c r="AO18" i="58" s="1"/>
  <c r="AM17" i="58"/>
  <c r="AN17" i="58" s="1"/>
  <c r="AO17" i="58"/>
  <c r="AM22" i="58"/>
  <c r="AN22" i="58" s="1"/>
  <c r="AO22" i="58" s="1"/>
  <c r="AM21" i="58"/>
  <c r="AN21" i="58"/>
  <c r="AO21" i="58"/>
  <c r="AM26" i="58"/>
  <c r="AN26" i="58"/>
  <c r="AO26" i="58"/>
  <c r="AM25" i="58"/>
  <c r="AN25" i="58" s="1"/>
  <c r="AO25" i="58" s="1"/>
  <c r="AM30" i="58"/>
  <c r="AN30" i="58"/>
  <c r="AO30" i="58" s="1"/>
  <c r="AM29" i="58"/>
  <c r="AN29" i="58" s="1"/>
  <c r="AO29" i="58" s="1"/>
  <c r="AM33" i="58"/>
  <c r="AN33" i="58" s="1"/>
  <c r="AO33" i="58" s="1"/>
  <c r="AM4" i="58"/>
  <c r="AN4" i="58" s="1"/>
  <c r="AO4" i="58"/>
  <c r="AM3" i="58"/>
  <c r="AN3" i="58" s="1"/>
  <c r="AM8" i="58"/>
  <c r="AN8" i="58"/>
  <c r="AO8" i="58"/>
  <c r="AM7" i="58"/>
  <c r="AN7" i="58" s="1"/>
  <c r="AO7" i="58" s="1"/>
  <c r="AM12" i="58"/>
  <c r="AN12" i="58"/>
  <c r="AO12" i="58" s="1"/>
  <c r="AM11" i="58"/>
  <c r="AN11" i="58" s="1"/>
  <c r="AO11" i="58" s="1"/>
  <c r="AM16" i="58"/>
  <c r="AN16" i="58"/>
  <c r="AO16" i="58" s="1"/>
  <c r="AM15" i="58"/>
  <c r="AN15" i="58" s="1"/>
  <c r="AO15" i="58"/>
  <c r="AM20" i="58"/>
  <c r="AN20" i="58" s="1"/>
  <c r="AO20" i="58" s="1"/>
  <c r="AM19" i="58"/>
  <c r="AN19" i="58"/>
  <c r="AO19" i="58" s="1"/>
  <c r="AM24" i="58"/>
  <c r="AN24" i="58" s="1"/>
  <c r="AO24" i="58" s="1"/>
  <c r="AM23" i="58"/>
  <c r="AN23" i="58" s="1"/>
  <c r="AO23" i="58"/>
  <c r="AM28" i="58"/>
  <c r="AN28" i="58"/>
  <c r="AO28" i="58" s="1"/>
  <c r="AM27" i="58"/>
  <c r="AN27" i="58"/>
  <c r="AO27" i="58" s="1"/>
  <c r="AM32" i="58"/>
  <c r="AN32" i="58"/>
  <c r="AO32" i="58" s="1"/>
  <c r="AM31" i="58"/>
  <c r="AN31" i="58" s="1"/>
  <c r="AO31" i="58"/>
  <c r="AJ36" i="58"/>
  <c r="AM6" i="59"/>
  <c r="AM5" i="59"/>
  <c r="AN5" i="59" s="1"/>
  <c r="AO5" i="59" s="1"/>
  <c r="AM10" i="59"/>
  <c r="AN10" i="59"/>
  <c r="AO10" i="59" s="1"/>
  <c r="AM9" i="59"/>
  <c r="AM14" i="59"/>
  <c r="AN14" i="59" s="1"/>
  <c r="AO14" i="59" s="1"/>
  <c r="AM13" i="59"/>
  <c r="AN13" i="59" s="1"/>
  <c r="AO13" i="59" s="1"/>
  <c r="AM18" i="59"/>
  <c r="AN18" i="59" s="1"/>
  <c r="AO18" i="59" s="1"/>
  <c r="AM17" i="59"/>
  <c r="AN17" i="59"/>
  <c r="AO17" i="59" s="1"/>
  <c r="AM22" i="59"/>
  <c r="AN22" i="59" s="1"/>
  <c r="AO22" i="59" s="1"/>
  <c r="AM21" i="59"/>
  <c r="AN21" i="59" s="1"/>
  <c r="AO21" i="59" s="1"/>
  <c r="AM26" i="59"/>
  <c r="AN26" i="59"/>
  <c r="AO26" i="59" s="1"/>
  <c r="AM25" i="59"/>
  <c r="AN25" i="59"/>
  <c r="AO25" i="59"/>
  <c r="AM30" i="59"/>
  <c r="AN30" i="59" s="1"/>
  <c r="AO30" i="59" s="1"/>
  <c r="AM29" i="59"/>
  <c r="AN29" i="59"/>
  <c r="AO29" i="59" s="1"/>
  <c r="AM33" i="59"/>
  <c r="AN33" i="59" s="1"/>
  <c r="AO33" i="59" s="1"/>
  <c r="AM4" i="59"/>
  <c r="AN4" i="59"/>
  <c r="AO4" i="59" s="1"/>
  <c r="AM3" i="59"/>
  <c r="AM8" i="59"/>
  <c r="AN8" i="59" s="1"/>
  <c r="AO8" i="59" s="1"/>
  <c r="AM7" i="59"/>
  <c r="AM12" i="59"/>
  <c r="AN12" i="59" s="1"/>
  <c r="AO12" i="59" s="1"/>
  <c r="AM11" i="59"/>
  <c r="AN11" i="59" s="1"/>
  <c r="AO11" i="59" s="1"/>
  <c r="AM16" i="59"/>
  <c r="AN16" i="59"/>
  <c r="AO16" i="59" s="1"/>
  <c r="AM15" i="59"/>
  <c r="AN15" i="59" s="1"/>
  <c r="AO15" i="59" s="1"/>
  <c r="AM20" i="59"/>
  <c r="AN20" i="59"/>
  <c r="AO20" i="59" s="1"/>
  <c r="AM19" i="59"/>
  <c r="AN19" i="59" s="1"/>
  <c r="AO19" i="59" s="1"/>
  <c r="AM24" i="59"/>
  <c r="AN24" i="59"/>
  <c r="AO24" i="59" s="1"/>
  <c r="AM23" i="59"/>
  <c r="AN23" i="59" s="1"/>
  <c r="AO23" i="59" s="1"/>
  <c r="AM28" i="59"/>
  <c r="AN28" i="59" s="1"/>
  <c r="AO28" i="59" s="1"/>
  <c r="AM27" i="59"/>
  <c r="AN27" i="59"/>
  <c r="AO27" i="59" s="1"/>
  <c r="AM32" i="59"/>
  <c r="AN32" i="59"/>
  <c r="AO32" i="59" s="1"/>
  <c r="AM31" i="59"/>
  <c r="AN31" i="59" s="1"/>
  <c r="AO31" i="59" s="1"/>
  <c r="AJ36" i="59"/>
  <c r="AM6" i="60"/>
  <c r="AN6" i="60" s="1"/>
  <c r="AO6" i="60" s="1"/>
  <c r="AM10" i="60"/>
  <c r="AN10" i="60"/>
  <c r="AO10" i="60" s="1"/>
  <c r="AM9" i="60"/>
  <c r="AN9" i="60"/>
  <c r="AO9" i="60"/>
  <c r="AM14" i="60"/>
  <c r="AN14" i="60" s="1"/>
  <c r="AO14" i="60" s="1"/>
  <c r="AM18" i="60"/>
  <c r="AN18" i="60" s="1"/>
  <c r="AO18" i="60" s="1"/>
  <c r="AM17" i="60"/>
  <c r="AN17" i="60"/>
  <c r="AO17" i="60" s="1"/>
  <c r="AM26" i="60"/>
  <c r="AN26" i="60"/>
  <c r="AO26" i="60" s="1"/>
  <c r="AM25" i="60"/>
  <c r="AN25" i="60" s="1"/>
  <c r="AO25" i="60" s="1"/>
  <c r="AM30" i="60"/>
  <c r="AN30" i="60" s="1"/>
  <c r="AO30" i="60"/>
  <c r="AM29" i="60"/>
  <c r="AN29" i="60"/>
  <c r="AO29" i="60" s="1"/>
  <c r="AM33" i="60"/>
  <c r="AN33" i="60"/>
  <c r="AO33" i="60" s="1"/>
  <c r="AM3" i="60"/>
  <c r="AN3" i="60" s="1"/>
  <c r="AO3" i="60" s="1"/>
  <c r="AM8" i="60"/>
  <c r="AN8" i="60" s="1"/>
  <c r="AO8" i="60" s="1"/>
  <c r="AM7" i="60"/>
  <c r="AN7" i="60"/>
  <c r="AO7" i="60" s="1"/>
  <c r="AM11" i="60"/>
  <c r="AN11" i="60" s="1"/>
  <c r="AO11" i="60" s="1"/>
  <c r="AM16" i="60"/>
  <c r="AN16" i="60" s="1"/>
  <c r="AO16" i="60" s="1"/>
  <c r="AM15" i="60"/>
  <c r="AN15" i="60"/>
  <c r="AO15" i="60" s="1"/>
  <c r="AM20" i="60"/>
  <c r="AN20" i="60" s="1"/>
  <c r="AO20" i="60" s="1"/>
  <c r="AM19" i="60"/>
  <c r="AN19" i="60"/>
  <c r="AO19" i="60" s="1"/>
  <c r="AM23" i="60"/>
  <c r="AM32" i="60"/>
  <c r="AN32" i="60"/>
  <c r="AO32" i="60" s="1"/>
  <c r="AM31" i="60"/>
  <c r="AN31" i="60"/>
  <c r="AO31" i="60"/>
  <c r="AJ36" i="45"/>
  <c r="AO3" i="51"/>
  <c r="AO3" i="53"/>
  <c r="Y13" i="58"/>
  <c r="T23" i="60"/>
  <c r="AA23" i="60" s="1"/>
  <c r="T12" i="60"/>
  <c r="AA12" i="60" s="1"/>
  <c r="Z10" i="55"/>
  <c r="Y8" i="51"/>
  <c r="T16" i="47"/>
  <c r="T8" i="46"/>
  <c r="T8" i="45"/>
  <c r="AA8" i="45" s="1"/>
  <c r="R20" i="58"/>
  <c r="Y20" i="58" s="1"/>
  <c r="R4" i="57"/>
  <c r="R12" i="57"/>
  <c r="T12" i="57" s="1"/>
  <c r="R20" i="57"/>
  <c r="T20" i="57" s="1"/>
  <c r="AA20" i="57" s="1"/>
  <c r="R4" i="56"/>
  <c r="R12" i="56"/>
  <c r="Y12" i="56" s="1"/>
  <c r="T24" i="56"/>
  <c r="AA24" i="56" s="1"/>
  <c r="Z24" i="56"/>
  <c r="R18" i="55"/>
  <c r="Y18" i="55" s="1"/>
  <c r="Y32" i="55"/>
  <c r="T16" i="52"/>
  <c r="Y16" i="51"/>
  <c r="T16" i="45"/>
  <c r="AA16" i="45" s="1"/>
  <c r="Z24" i="55"/>
  <c r="Z32" i="54"/>
  <c r="Z16" i="48"/>
  <c r="Y28" i="47"/>
  <c r="Z8" i="46"/>
  <c r="Z16" i="46"/>
  <c r="R4" i="44"/>
  <c r="T4" i="44" s="1"/>
  <c r="AA4" i="44" s="1"/>
  <c r="R30" i="44"/>
  <c r="Y30" i="44" s="1"/>
  <c r="R10" i="54"/>
  <c r="T10" i="54" s="1"/>
  <c r="R10" i="53"/>
  <c r="R18" i="53"/>
  <c r="R26" i="53"/>
  <c r="T26" i="53" s="1"/>
  <c r="R18" i="51"/>
  <c r="T18" i="51" s="1"/>
  <c r="AA18" i="51" s="1"/>
  <c r="R26" i="49"/>
  <c r="T26" i="49" s="1"/>
  <c r="AA26" i="49" s="1"/>
  <c r="R26" i="47"/>
  <c r="Y26" i="47" s="1"/>
  <c r="R18" i="45"/>
  <c r="W15" i="29"/>
  <c r="Q23" i="29"/>
  <c r="V23" i="29"/>
  <c r="Z3" i="59"/>
  <c r="R3" i="59"/>
  <c r="T3" i="59" s="1"/>
  <c r="AA3" i="59" s="1"/>
  <c r="W26" i="58"/>
  <c r="Z10" i="57"/>
  <c r="R10" i="57"/>
  <c r="Y10" i="57" s="1"/>
  <c r="Z26" i="57"/>
  <c r="R26" i="57"/>
  <c r="T26" i="57" s="1"/>
  <c r="AA26" i="57" s="1"/>
  <c r="Z22" i="54"/>
  <c r="R22" i="54"/>
  <c r="Y22" i="54" s="1"/>
  <c r="Z22" i="52"/>
  <c r="Z22" i="50"/>
  <c r="T11" i="57"/>
  <c r="AA11" i="57" s="1"/>
  <c r="T11" i="53"/>
  <c r="AA11" i="53" s="1"/>
  <c r="L45" i="58"/>
  <c r="AK50" i="22"/>
  <c r="I51" i="22" s="1"/>
  <c r="I52" i="22" s="1"/>
  <c r="I53" i="22" s="1"/>
  <c r="R5" i="60"/>
  <c r="T5" i="60" s="1"/>
  <c r="AA5" i="60" s="1"/>
  <c r="Z5" i="60"/>
  <c r="W3" i="59"/>
  <c r="V36" i="59"/>
  <c r="W10" i="58"/>
  <c r="R10" i="56"/>
  <c r="R30" i="56"/>
  <c r="Y30" i="56" s="1"/>
  <c r="Z8" i="55"/>
  <c r="R6" i="53"/>
  <c r="Y6" i="53" s="1"/>
  <c r="R6" i="51"/>
  <c r="Y6" i="51" s="1"/>
  <c r="R6" i="49"/>
  <c r="Z4" i="59"/>
  <c r="Z32" i="59"/>
  <c r="L45" i="57"/>
  <c r="R20" i="56"/>
  <c r="Y24" i="55"/>
  <c r="R12" i="51"/>
  <c r="Y12" i="51" s="1"/>
  <c r="W35" i="29"/>
  <c r="O7" i="29"/>
  <c r="Q7" i="29" s="1"/>
  <c r="X7" i="29" s="1"/>
  <c r="W7" i="29"/>
  <c r="W30" i="47"/>
  <c r="R6" i="46"/>
  <c r="Y6" i="46" s="1"/>
  <c r="R22" i="46"/>
  <c r="Y22" i="46" s="1"/>
  <c r="W30" i="46"/>
  <c r="W14" i="45"/>
  <c r="W30" i="45"/>
  <c r="W10" i="44"/>
  <c r="W26" i="44"/>
  <c r="W26" i="29"/>
  <c r="F45" i="29"/>
  <c r="W23" i="29"/>
  <c r="W36" i="59"/>
  <c r="Q51" i="22"/>
  <c r="Q52" i="22" s="1"/>
  <c r="Q53" i="22" s="1"/>
  <c r="AJ33" i="62"/>
  <c r="AJ36" i="62"/>
  <c r="AM32" i="62"/>
  <c r="AN32" i="62" s="1"/>
  <c r="AO32" i="62" s="1"/>
  <c r="AM33" i="62"/>
  <c r="AN33" i="62"/>
  <c r="AO33" i="62"/>
  <c r="AJ34" i="62"/>
  <c r="W36" i="62"/>
  <c r="V36" i="62"/>
  <c r="M44" i="62"/>
  <c r="AM3" i="62"/>
  <c r="AN3" i="62" s="1"/>
  <c r="AM4" i="62"/>
  <c r="AN4" i="62" s="1"/>
  <c r="AO4" i="62"/>
  <c r="R5" i="62"/>
  <c r="T5" i="62" s="1"/>
  <c r="AM5" i="62"/>
  <c r="AN5" i="62" s="1"/>
  <c r="AO5" i="62"/>
  <c r="AM6" i="62"/>
  <c r="AN6" i="62" s="1"/>
  <c r="AO6" i="62"/>
  <c r="R7" i="62"/>
  <c r="T7" i="62" s="1"/>
  <c r="AA7" i="62" s="1"/>
  <c r="AM7" i="62"/>
  <c r="AN7" i="62" s="1"/>
  <c r="AO7" i="62" s="1"/>
  <c r="AM8" i="62"/>
  <c r="AN8" i="62" s="1"/>
  <c r="AO8" i="62"/>
  <c r="R9" i="62"/>
  <c r="T9" i="62" s="1"/>
  <c r="AA9" i="62" s="1"/>
  <c r="AM9" i="62"/>
  <c r="AN9" i="62" s="1"/>
  <c r="AO9" i="62"/>
  <c r="R10" i="62"/>
  <c r="T10" i="62" s="1"/>
  <c r="AA10" i="62" s="1"/>
  <c r="AM10" i="62"/>
  <c r="AN10" i="62" s="1"/>
  <c r="AO10" i="62" s="1"/>
  <c r="AM11" i="62"/>
  <c r="AN11" i="62" s="1"/>
  <c r="AO11" i="62" s="1"/>
  <c r="R12" i="62"/>
  <c r="T12" i="62" s="1"/>
  <c r="AA12" i="62" s="1"/>
  <c r="AM12" i="62"/>
  <c r="AN12" i="62" s="1"/>
  <c r="AO12" i="62"/>
  <c r="R13" i="62"/>
  <c r="T13" i="62" s="1"/>
  <c r="AA13" i="62" s="1"/>
  <c r="AM13" i="62"/>
  <c r="AN13" i="62" s="1"/>
  <c r="AO13" i="62" s="1"/>
  <c r="AM14" i="62"/>
  <c r="AN14" i="62" s="1"/>
  <c r="AO14" i="62"/>
  <c r="R15" i="62"/>
  <c r="T15" i="62" s="1"/>
  <c r="AA15" i="62" s="1"/>
  <c r="AM15" i="62"/>
  <c r="AN15" i="62" s="1"/>
  <c r="AO15" i="62" s="1"/>
  <c r="R16" i="62"/>
  <c r="T16" i="62" s="1"/>
  <c r="AA16" i="62" s="1"/>
  <c r="AM16" i="62"/>
  <c r="AN16" i="62" s="1"/>
  <c r="AO16" i="62" s="1"/>
  <c r="R17" i="62"/>
  <c r="T17" i="62" s="1"/>
  <c r="AA17" i="62" s="1"/>
  <c r="AM17" i="62"/>
  <c r="AN17" i="62" s="1"/>
  <c r="AO17" i="62" s="1"/>
  <c r="R18" i="62"/>
  <c r="T18" i="62" s="1"/>
  <c r="AA18" i="62" s="1"/>
  <c r="AM18" i="62"/>
  <c r="AN18" i="62" s="1"/>
  <c r="AO18" i="62"/>
  <c r="R19" i="62"/>
  <c r="T19" i="62" s="1"/>
  <c r="AA19" i="62" s="1"/>
  <c r="AM19" i="62"/>
  <c r="AN19" i="62" s="1"/>
  <c r="AO19" i="62" s="1"/>
  <c r="AM20" i="62"/>
  <c r="AN20" i="62" s="1"/>
  <c r="AO20" i="62" s="1"/>
  <c r="R21" i="62"/>
  <c r="T21" i="62" s="1"/>
  <c r="AA21" i="62" s="1"/>
  <c r="AM21" i="62"/>
  <c r="AN21" i="62" s="1"/>
  <c r="AO21" i="62"/>
  <c r="R22" i="62"/>
  <c r="T22" i="62" s="1"/>
  <c r="AA22" i="62" s="1"/>
  <c r="AM22" i="62"/>
  <c r="AN22" i="62" s="1"/>
  <c r="AO22" i="62"/>
  <c r="R23" i="62"/>
  <c r="T23" i="62" s="1"/>
  <c r="AA23" i="62" s="1"/>
  <c r="AM23" i="62"/>
  <c r="AN23" i="62" s="1"/>
  <c r="AO23" i="62" s="1"/>
  <c r="R24" i="62"/>
  <c r="T24" i="62" s="1"/>
  <c r="AA24" i="62" s="1"/>
  <c r="AM24" i="62"/>
  <c r="AN24" i="62" s="1"/>
  <c r="AO24" i="62"/>
  <c r="R25" i="62"/>
  <c r="T25" i="62" s="1"/>
  <c r="AA25" i="62" s="1"/>
  <c r="AM25" i="62"/>
  <c r="AN25" i="62" s="1"/>
  <c r="AO25" i="62"/>
  <c r="AM26" i="62"/>
  <c r="AN26" i="62" s="1"/>
  <c r="AO26" i="62" s="1"/>
  <c r="AM27" i="62"/>
  <c r="AN27" i="62"/>
  <c r="AO27" i="62" s="1"/>
  <c r="AM28" i="62"/>
  <c r="AN28" i="62" s="1"/>
  <c r="AO28" i="62" s="1"/>
  <c r="AM29" i="62"/>
  <c r="AN29" i="62"/>
  <c r="AO29" i="62" s="1"/>
  <c r="AM30" i="62"/>
  <c r="AN30" i="62" s="1"/>
  <c r="AO30" i="62"/>
  <c r="R31" i="62"/>
  <c r="T31" i="62" s="1"/>
  <c r="AA31" i="62" s="1"/>
  <c r="AM31" i="62"/>
  <c r="AN31" i="62" s="1"/>
  <c r="AO31" i="62"/>
  <c r="R33" i="62"/>
  <c r="Y33" i="62" s="1"/>
  <c r="L44" i="62"/>
  <c r="AJ4" i="61"/>
  <c r="AM3" i="61"/>
  <c r="AN3" i="61" s="1"/>
  <c r="AJ5" i="61"/>
  <c r="AM4" i="61"/>
  <c r="AN4" i="61"/>
  <c r="AO4" i="61" s="1"/>
  <c r="AJ6" i="61"/>
  <c r="AM5" i="61"/>
  <c r="AN5" i="61" s="1"/>
  <c r="AO5" i="61" s="1"/>
  <c r="AJ7" i="61"/>
  <c r="AM6" i="61"/>
  <c r="AN6" i="61"/>
  <c r="AO6" i="61" s="1"/>
  <c r="AJ8" i="61"/>
  <c r="AM7" i="61"/>
  <c r="AN7" i="61"/>
  <c r="AO7" i="61" s="1"/>
  <c r="AJ9" i="61"/>
  <c r="AM8" i="61"/>
  <c r="AN8" i="61"/>
  <c r="AO8" i="61" s="1"/>
  <c r="AJ10" i="61"/>
  <c r="AM9" i="61"/>
  <c r="AN9" i="61" s="1"/>
  <c r="AO9" i="61" s="1"/>
  <c r="AJ11" i="61"/>
  <c r="AM10" i="61"/>
  <c r="AN10" i="61"/>
  <c r="AO10" i="61" s="1"/>
  <c r="AJ12" i="61"/>
  <c r="AM11" i="61"/>
  <c r="AN11" i="61"/>
  <c r="AO11" i="61" s="1"/>
  <c r="AJ13" i="61"/>
  <c r="AM12" i="61"/>
  <c r="AN12" i="61" s="1"/>
  <c r="AO12" i="61" s="1"/>
  <c r="AJ14" i="61"/>
  <c r="AM13" i="61"/>
  <c r="AN13" i="61"/>
  <c r="AO13" i="61" s="1"/>
  <c r="AJ15" i="61"/>
  <c r="AM14" i="61"/>
  <c r="AN14" i="61"/>
  <c r="AO14" i="61" s="1"/>
  <c r="AJ16" i="61"/>
  <c r="AM15" i="61"/>
  <c r="AN15" i="61"/>
  <c r="AO15" i="61" s="1"/>
  <c r="AJ17" i="61"/>
  <c r="AM16" i="61"/>
  <c r="AN16" i="61" s="1"/>
  <c r="AO16" i="61" s="1"/>
  <c r="AJ18" i="61"/>
  <c r="AM17" i="61"/>
  <c r="AN17" i="61"/>
  <c r="AO17" i="61" s="1"/>
  <c r="AJ19" i="61"/>
  <c r="AM18" i="61"/>
  <c r="AN18" i="61"/>
  <c r="AO18" i="61" s="1"/>
  <c r="AJ20" i="61"/>
  <c r="AM19" i="61"/>
  <c r="AN19" i="61" s="1"/>
  <c r="AO19" i="61" s="1"/>
  <c r="AJ21" i="61"/>
  <c r="AM20" i="61"/>
  <c r="AN20" i="61" s="1"/>
  <c r="AO20" i="61" s="1"/>
  <c r="AJ22" i="61"/>
  <c r="AM21" i="61"/>
  <c r="AN21" i="61"/>
  <c r="AO21" i="61" s="1"/>
  <c r="AJ23" i="61"/>
  <c r="AM22" i="61"/>
  <c r="AN22" i="61" s="1"/>
  <c r="AO22" i="61" s="1"/>
  <c r="AJ24" i="61"/>
  <c r="AM23" i="61"/>
  <c r="AN23" i="61" s="1"/>
  <c r="AO23" i="61" s="1"/>
  <c r="AJ25" i="61"/>
  <c r="AM24" i="61"/>
  <c r="AN24" i="61" s="1"/>
  <c r="AO24" i="61" s="1"/>
  <c r="AJ26" i="61"/>
  <c r="AM25" i="61"/>
  <c r="AN25" i="61" s="1"/>
  <c r="AO25" i="61" s="1"/>
  <c r="AJ27" i="61"/>
  <c r="AM26" i="61"/>
  <c r="AN26" i="61"/>
  <c r="AO26" i="61" s="1"/>
  <c r="AJ28" i="61"/>
  <c r="AM27" i="61"/>
  <c r="AN27" i="61"/>
  <c r="AO27" i="61" s="1"/>
  <c r="AJ29" i="61"/>
  <c r="AM28" i="61"/>
  <c r="AN28" i="61" s="1"/>
  <c r="AO28" i="61" s="1"/>
  <c r="AJ30" i="61"/>
  <c r="AM29" i="61"/>
  <c r="AN29" i="61"/>
  <c r="AO29" i="61" s="1"/>
  <c r="AJ31" i="61"/>
  <c r="AM30" i="61"/>
  <c r="AN30" i="61"/>
  <c r="AO30" i="61" s="1"/>
  <c r="AM31" i="61"/>
  <c r="AN31" i="61" s="1"/>
  <c r="AO31" i="61" s="1"/>
  <c r="AJ32" i="61"/>
  <c r="AM33" i="61"/>
  <c r="AN33" i="61" s="1"/>
  <c r="AO33" i="61" s="1"/>
  <c r="AM32" i="61"/>
  <c r="AN32" i="61"/>
  <c r="AO32" i="61" s="1"/>
  <c r="M44" i="61"/>
  <c r="Q19" i="29"/>
  <c r="X19" i="29" s="1"/>
  <c r="V19" i="29"/>
  <c r="Q15" i="29"/>
  <c r="X15" i="29" s="1"/>
  <c r="V15" i="29"/>
  <c r="T21" i="49"/>
  <c r="R9" i="59"/>
  <c r="T9" i="59" s="1"/>
  <c r="AA9" i="59" s="1"/>
  <c r="R28" i="52"/>
  <c r="R16" i="44"/>
  <c r="T16" i="44" s="1"/>
  <c r="AA16" i="44" s="1"/>
  <c r="R28" i="56"/>
  <c r="T28" i="56" s="1"/>
  <c r="R4" i="50"/>
  <c r="R4" i="45"/>
  <c r="Y4" i="45" s="1"/>
  <c r="R8" i="44"/>
  <c r="T8" i="44" s="1"/>
  <c r="AA8" i="44" s="1"/>
  <c r="R6" i="61"/>
  <c r="Y6" i="61" s="1"/>
  <c r="R29" i="61"/>
  <c r="Y29" i="61" s="1"/>
  <c r="T27" i="53"/>
  <c r="Y5" i="61"/>
  <c r="T5" i="61"/>
  <c r="AA5" i="61" s="1"/>
  <c r="Y9" i="61"/>
  <c r="T9" i="61"/>
  <c r="AA9" i="61" s="1"/>
  <c r="Y15" i="61"/>
  <c r="T15" i="61"/>
  <c r="AA15" i="61" s="1"/>
  <c r="Y23" i="61"/>
  <c r="T23" i="61"/>
  <c r="AA23" i="61" s="1"/>
  <c r="Y27" i="61"/>
  <c r="T27" i="61"/>
  <c r="AA27" i="61" s="1"/>
  <c r="R14" i="46"/>
  <c r="T14" i="46" s="1"/>
  <c r="Z5" i="61"/>
  <c r="Z9" i="61"/>
  <c r="R10" i="61"/>
  <c r="T10" i="61" s="1"/>
  <c r="AA10" i="61" s="1"/>
  <c r="R14" i="61"/>
  <c r="Y14" i="61" s="1"/>
  <c r="Z15" i="61"/>
  <c r="R22" i="61"/>
  <c r="T22" i="61" s="1"/>
  <c r="AA22" i="61" s="1"/>
  <c r="Z23" i="61"/>
  <c r="R26" i="61"/>
  <c r="T26" i="61" s="1"/>
  <c r="AA26" i="61" s="1"/>
  <c r="Z27" i="61"/>
  <c r="R30" i="61"/>
  <c r="T30" i="61" s="1"/>
  <c r="Y26" i="61"/>
  <c r="AO4" i="57"/>
  <c r="AO3" i="56"/>
  <c r="AO3" i="48"/>
  <c r="AO3" i="62"/>
  <c r="AO3" i="50"/>
  <c r="AO3" i="46"/>
  <c r="AO3" i="44"/>
  <c r="T4" i="59"/>
  <c r="AA4" i="59" s="1"/>
  <c r="T29" i="57"/>
  <c r="AA29" i="57" s="1"/>
  <c r="T19" i="51"/>
  <c r="AA19" i="51" s="1"/>
  <c r="T19" i="45"/>
  <c r="AA19" i="45" s="1"/>
  <c r="AA14" i="54"/>
  <c r="Z21" i="60"/>
  <c r="Y24" i="56"/>
  <c r="L45" i="52"/>
  <c r="R30" i="46"/>
  <c r="Y30" i="46" s="1"/>
  <c r="L45" i="46"/>
  <c r="L45" i="44"/>
  <c r="AJ37" i="29"/>
  <c r="AJ38" i="29"/>
  <c r="V36" i="61"/>
  <c r="L45" i="61"/>
  <c r="Z7" i="62"/>
  <c r="Q8" i="29" l="1"/>
  <c r="X8" i="29" s="1"/>
  <c r="V8" i="29"/>
  <c r="T29" i="58"/>
  <c r="Y29" i="58"/>
  <c r="Y16" i="55"/>
  <c r="R32" i="62"/>
  <c r="T32" i="62" s="1"/>
  <c r="AA32" i="62" s="1"/>
  <c r="R26" i="62"/>
  <c r="T26" i="62" s="1"/>
  <c r="AA26" i="62" s="1"/>
  <c r="R4" i="62"/>
  <c r="T4" i="62" s="1"/>
  <c r="AA4" i="62" s="1"/>
  <c r="Z24" i="50"/>
  <c r="Z32" i="60"/>
  <c r="Z12" i="60"/>
  <c r="Z29" i="58"/>
  <c r="R6" i="45"/>
  <c r="Y6" i="45" s="1"/>
  <c r="Z22" i="51"/>
  <c r="R18" i="57"/>
  <c r="T18" i="57" s="1"/>
  <c r="Z8" i="50"/>
  <c r="Y32" i="60"/>
  <c r="Y21" i="50"/>
  <c r="Z3" i="48"/>
  <c r="Y10" i="61"/>
  <c r="W8" i="29"/>
  <c r="Z32" i="56"/>
  <c r="T4" i="45"/>
  <c r="AA4" i="45" s="1"/>
  <c r="R10" i="47"/>
  <c r="T10" i="47" s="1"/>
  <c r="AA10" i="47" s="1"/>
  <c r="R16" i="58"/>
  <c r="Z30" i="54"/>
  <c r="Z8" i="52"/>
  <c r="Y8" i="50"/>
  <c r="AJ36" i="61"/>
  <c r="L49" i="3"/>
  <c r="O49" i="3" s="1"/>
  <c r="P49" i="3"/>
  <c r="Q49" i="3" s="1"/>
  <c r="W3" i="58"/>
  <c r="V36" i="58"/>
  <c r="M45" i="54"/>
  <c r="M44" i="54"/>
  <c r="AJ13" i="60"/>
  <c r="AM13" i="60"/>
  <c r="AN13" i="60" s="1"/>
  <c r="AO13" i="60" s="1"/>
  <c r="AM12" i="60"/>
  <c r="AN12" i="60" s="1"/>
  <c r="AO12" i="60" s="1"/>
  <c r="AJ36" i="55"/>
  <c r="Y28" i="56"/>
  <c r="Y4" i="50"/>
  <c r="T4" i="50"/>
  <c r="AA4" i="50" s="1"/>
  <c r="AF51" i="22"/>
  <c r="AF52" i="22" s="1"/>
  <c r="AF53" i="22" s="1"/>
  <c r="Y26" i="51"/>
  <c r="T6" i="62"/>
  <c r="AA6" i="62" s="1"/>
  <c r="Y6" i="62"/>
  <c r="AJ5" i="60"/>
  <c r="AM4" i="60"/>
  <c r="AN4" i="60" s="1"/>
  <c r="AO4" i="60" s="1"/>
  <c r="AM5" i="60"/>
  <c r="AN5" i="60" s="1"/>
  <c r="AO5" i="60" s="1"/>
  <c r="AJ22" i="60"/>
  <c r="AM22" i="60"/>
  <c r="AN22" i="60" s="1"/>
  <c r="AO22" i="60" s="1"/>
  <c r="AJ25" i="60"/>
  <c r="AM24" i="60"/>
  <c r="AN24" i="60" s="1"/>
  <c r="AO24" i="60" s="1"/>
  <c r="AJ28" i="60"/>
  <c r="AM27" i="60"/>
  <c r="AN27" i="60" s="1"/>
  <c r="AO27" i="60" s="1"/>
  <c r="AJ13" i="57"/>
  <c r="AM12" i="57"/>
  <c r="AN12" i="57" s="1"/>
  <c r="AO12" i="57" s="1"/>
  <c r="AJ14" i="56"/>
  <c r="AM14" i="56"/>
  <c r="AN14" i="56" s="1"/>
  <c r="AO14" i="56" s="1"/>
  <c r="AJ29" i="56"/>
  <c r="AM28" i="56"/>
  <c r="AN28" i="56" s="1"/>
  <c r="AO28" i="56" s="1"/>
  <c r="AM29" i="56"/>
  <c r="AN29" i="56" s="1"/>
  <c r="AO29" i="56" s="1"/>
  <c r="AJ6" i="50"/>
  <c r="AJ36" i="50" s="1"/>
  <c r="AM5" i="50"/>
  <c r="AN5" i="50" s="1"/>
  <c r="AO5" i="50" s="1"/>
  <c r="Y20" i="56"/>
  <c r="T20" i="56"/>
  <c r="AA20" i="56" s="1"/>
  <c r="W7" i="58"/>
  <c r="Y7" i="58"/>
  <c r="T16" i="53"/>
  <c r="AA16" i="53" s="1"/>
  <c r="Y16" i="53"/>
  <c r="R22" i="53"/>
  <c r="Y22" i="53" s="1"/>
  <c r="Z22" i="53"/>
  <c r="Z31" i="53"/>
  <c r="R31" i="53"/>
  <c r="T31" i="53" s="1"/>
  <c r="AA31" i="53" s="1"/>
  <c r="Z23" i="52"/>
  <c r="R23" i="52"/>
  <c r="T23" i="52" s="1"/>
  <c r="AA23" i="52" s="1"/>
  <c r="Z31" i="48"/>
  <c r="R31" i="48"/>
  <c r="AJ5" i="56"/>
  <c r="AM5" i="56"/>
  <c r="AN5" i="56" s="1"/>
  <c r="AO5" i="56" s="1"/>
  <c r="Y18" i="53"/>
  <c r="T18" i="53"/>
  <c r="AA18" i="53" s="1"/>
  <c r="T4" i="57"/>
  <c r="AA4" i="57" s="1"/>
  <c r="Y4" i="57"/>
  <c r="AM28" i="60"/>
  <c r="AN28" i="60" s="1"/>
  <c r="AO28" i="60" s="1"/>
  <c r="AM13" i="57"/>
  <c r="AN13" i="57" s="1"/>
  <c r="AO13" i="57" s="1"/>
  <c r="AN36" i="46"/>
  <c r="AN37" i="46" s="1"/>
  <c r="AO4" i="46"/>
  <c r="V24" i="29"/>
  <c r="Y6" i="49"/>
  <c r="Y26" i="52"/>
  <c r="T51" i="22"/>
  <c r="T52" i="22" s="1"/>
  <c r="T53" i="22" s="1"/>
  <c r="W3" i="56"/>
  <c r="V36" i="56"/>
  <c r="Z7" i="45"/>
  <c r="R7" i="45"/>
  <c r="T7" i="45" s="1"/>
  <c r="AA7" i="45" s="1"/>
  <c r="X23" i="29"/>
  <c r="AA16" i="52"/>
  <c r="W36" i="55"/>
  <c r="M45" i="60"/>
  <c r="M44" i="60"/>
  <c r="Z31" i="55"/>
  <c r="R31" i="55"/>
  <c r="Y31" i="55" s="1"/>
  <c r="Z5" i="54"/>
  <c r="R5" i="54"/>
  <c r="L45" i="49"/>
  <c r="L44" i="49"/>
  <c r="Y12" i="60"/>
  <c r="Z6" i="59"/>
  <c r="Z10" i="59"/>
  <c r="Y22" i="59"/>
  <c r="Z27" i="59"/>
  <c r="Y10" i="58"/>
  <c r="Z29" i="55"/>
  <c r="R29" i="55"/>
  <c r="Y29" i="55" s="1"/>
  <c r="Z4" i="54"/>
  <c r="Z23" i="54"/>
  <c r="Z30" i="53"/>
  <c r="Z8" i="49"/>
  <c r="Z7" i="48"/>
  <c r="Z17" i="47"/>
  <c r="Z29" i="47"/>
  <c r="S36" i="47"/>
  <c r="Z7" i="46"/>
  <c r="Y16" i="46"/>
  <c r="G45" i="29"/>
  <c r="G44" i="29"/>
  <c r="Y23" i="60"/>
  <c r="Z33" i="57"/>
  <c r="L45" i="53"/>
  <c r="L44" i="53"/>
  <c r="Z5" i="51"/>
  <c r="Y16" i="50"/>
  <c r="Z11" i="47"/>
  <c r="AA3" i="56"/>
  <c r="AA11" i="58"/>
  <c r="Y11" i="57"/>
  <c r="AN50" i="22"/>
  <c r="L48" i="3"/>
  <c r="O48" i="3" s="1"/>
  <c r="I54" i="3"/>
  <c r="L54" i="3" s="1"/>
  <c r="O54" i="3" s="1"/>
  <c r="Z11" i="58"/>
  <c r="Z23" i="58"/>
  <c r="Z11" i="57"/>
  <c r="Z15" i="57"/>
  <c r="Z7" i="56"/>
  <c r="Z28" i="53"/>
  <c r="M44" i="53"/>
  <c r="M45" i="53"/>
  <c r="Z7" i="52"/>
  <c r="Y16" i="52"/>
  <c r="AA30" i="52"/>
  <c r="Z23" i="51"/>
  <c r="Z28" i="51"/>
  <c r="Z6" i="49"/>
  <c r="Y12" i="49"/>
  <c r="W12" i="49"/>
  <c r="Z15" i="49"/>
  <c r="Z14" i="45"/>
  <c r="Y3" i="56"/>
  <c r="Y29" i="48"/>
  <c r="AA15" i="48"/>
  <c r="Z29" i="60"/>
  <c r="Y4" i="59"/>
  <c r="Y8" i="59"/>
  <c r="Z12" i="59"/>
  <c r="Z16" i="59"/>
  <c r="Z20" i="59"/>
  <c r="Z25" i="59"/>
  <c r="Z29" i="59"/>
  <c r="W36" i="58"/>
  <c r="Z18" i="58"/>
  <c r="Z24" i="58"/>
  <c r="Z6" i="57"/>
  <c r="Z16" i="57"/>
  <c r="Z30" i="57"/>
  <c r="Z8" i="56"/>
  <c r="Z14" i="56"/>
  <c r="Y32" i="56"/>
  <c r="Z29" i="54"/>
  <c r="Z18" i="52"/>
  <c r="Y22" i="52"/>
  <c r="Z6" i="51"/>
  <c r="Z12" i="51"/>
  <c r="Z9" i="50"/>
  <c r="Z7" i="49"/>
  <c r="Z13" i="47"/>
  <c r="Z18" i="47"/>
  <c r="Z26" i="47"/>
  <c r="Z17" i="46"/>
  <c r="Z33" i="46"/>
  <c r="Z8" i="44"/>
  <c r="S37" i="29"/>
  <c r="W32" i="29"/>
  <c r="W24" i="29"/>
  <c r="W20" i="29"/>
  <c r="W12" i="29"/>
  <c r="Z20" i="62"/>
  <c r="Z22" i="57"/>
  <c r="Z27" i="57"/>
  <c r="Z31" i="57"/>
  <c r="Z11" i="55"/>
  <c r="Z27" i="55"/>
  <c r="V36" i="54"/>
  <c r="Y6" i="54"/>
  <c r="Z7" i="54"/>
  <c r="Z25" i="54"/>
  <c r="Z33" i="54"/>
  <c r="Z25" i="53"/>
  <c r="Z9" i="52"/>
  <c r="Z15" i="52"/>
  <c r="Z26" i="52"/>
  <c r="Z31" i="52"/>
  <c r="V36" i="51"/>
  <c r="Z30" i="51"/>
  <c r="Z3" i="50"/>
  <c r="Y27" i="50"/>
  <c r="Z31" i="50"/>
  <c r="Z10" i="49"/>
  <c r="Z11" i="49"/>
  <c r="Y17" i="49"/>
  <c r="Y22" i="49"/>
  <c r="Z15" i="48"/>
  <c r="Z30" i="48"/>
  <c r="AA8" i="47"/>
  <c r="Z25" i="47"/>
  <c r="Z22" i="45"/>
  <c r="Z7" i="44"/>
  <c r="W33" i="29"/>
  <c r="W25" i="29"/>
  <c r="AN3" i="59"/>
  <c r="AO3" i="59" s="1"/>
  <c r="AN9" i="59"/>
  <c r="AO9" i="59" s="1"/>
  <c r="Z14" i="62"/>
  <c r="Z22" i="62"/>
  <c r="Z30" i="62"/>
  <c r="Y11" i="61"/>
  <c r="Z8" i="62"/>
  <c r="Z13" i="61"/>
  <c r="Z21" i="61"/>
  <c r="Z29" i="61"/>
  <c r="P63" i="22"/>
  <c r="R33" i="56"/>
  <c r="T33" i="56" s="1"/>
  <c r="AA33" i="56" s="1"/>
  <c r="L63" i="22"/>
  <c r="N51" i="22"/>
  <c r="N52" i="22" s="1"/>
  <c r="N53" i="22" s="1"/>
  <c r="J51" i="22"/>
  <c r="J52" i="22" s="1"/>
  <c r="J53" i="22" s="1"/>
  <c r="AI51" i="22"/>
  <c r="AI52" i="22" s="1"/>
  <c r="AI53" i="22" s="1"/>
  <c r="M52" i="3"/>
  <c r="X63" i="22"/>
  <c r="AN36" i="50"/>
  <c r="AN37" i="50" s="1"/>
  <c r="AO3" i="49"/>
  <c r="AN36" i="49"/>
  <c r="AN37" i="49" s="1"/>
  <c r="AN36" i="44"/>
  <c r="AN37" i="44" s="1"/>
  <c r="AO5" i="57"/>
  <c r="AN36" i="61"/>
  <c r="AN37" i="61" s="1"/>
  <c r="AO3" i="61"/>
  <c r="AO3" i="58"/>
  <c r="AN36" i="58"/>
  <c r="AN37" i="58" s="1"/>
  <c r="L45" i="60"/>
  <c r="L44" i="60"/>
  <c r="AN36" i="45"/>
  <c r="AN37" i="45" s="1"/>
  <c r="V36" i="48"/>
  <c r="AA26" i="53"/>
  <c r="Y8" i="47"/>
  <c r="AA16" i="47"/>
  <c r="M44" i="59"/>
  <c r="M45" i="59"/>
  <c r="R24" i="48"/>
  <c r="Z24" i="48"/>
  <c r="Y32" i="46"/>
  <c r="T32" i="46"/>
  <c r="AA32" i="46" s="1"/>
  <c r="AJ28" i="57"/>
  <c r="AM27" i="57"/>
  <c r="AN27" i="57" s="1"/>
  <c r="AO27" i="57" s="1"/>
  <c r="AJ8" i="52"/>
  <c r="AM7" i="52"/>
  <c r="AN7" i="52" s="1"/>
  <c r="AO7" i="52" s="1"/>
  <c r="AN36" i="55"/>
  <c r="AN37" i="55" s="1"/>
  <c r="T29" i="61"/>
  <c r="AA29" i="61" s="1"/>
  <c r="AA14" i="46"/>
  <c r="E51" i="22"/>
  <c r="E52" i="22" s="1"/>
  <c r="E53" i="22" s="1"/>
  <c r="AA12" i="49"/>
  <c r="V36" i="53"/>
  <c r="Y13" i="57"/>
  <c r="Y5" i="57"/>
  <c r="T5" i="57"/>
  <c r="AA5" i="57" s="1"/>
  <c r="W3" i="54"/>
  <c r="Y27" i="53"/>
  <c r="W27" i="51"/>
  <c r="M44" i="44"/>
  <c r="R29" i="44"/>
  <c r="AN44" i="22"/>
  <c r="AN42" i="22"/>
  <c r="W26" i="60"/>
  <c r="W36" i="60" s="1"/>
  <c r="Y26" i="60"/>
  <c r="W6" i="50"/>
  <c r="W36" i="50" s="1"/>
  <c r="V36" i="50"/>
  <c r="L44" i="50"/>
  <c r="L45" i="50"/>
  <c r="V36" i="47"/>
  <c r="W3" i="47"/>
  <c r="W36" i="47" s="1"/>
  <c r="Y10" i="56"/>
  <c r="T10" i="56"/>
  <c r="AA10" i="56" s="1"/>
  <c r="Z31" i="51"/>
  <c r="R31" i="51"/>
  <c r="Y31" i="51" s="1"/>
  <c r="Z19" i="47"/>
  <c r="R19" i="47"/>
  <c r="Y19" i="47" s="1"/>
  <c r="Z30" i="47"/>
  <c r="R30" i="47"/>
  <c r="AA23" i="55"/>
  <c r="AN36" i="51"/>
  <c r="AN37" i="51" s="1"/>
  <c r="AN36" i="62"/>
  <c r="AN37" i="62" s="1"/>
  <c r="Y18" i="62"/>
  <c r="AO3" i="47"/>
  <c r="AN36" i="47"/>
  <c r="AN37" i="47" s="1"/>
  <c r="Y25" i="49"/>
  <c r="Z21" i="55"/>
  <c r="R21" i="55"/>
  <c r="Z23" i="44"/>
  <c r="R23" i="44"/>
  <c r="O13" i="29"/>
  <c r="Q13" i="29" s="1"/>
  <c r="X13" i="29" s="1"/>
  <c r="W13" i="29"/>
  <c r="AJ12" i="57"/>
  <c r="AM11" i="57"/>
  <c r="AN11" i="57" s="1"/>
  <c r="AO11" i="57" s="1"/>
  <c r="AJ30" i="53"/>
  <c r="AM30" i="53"/>
  <c r="AN30" i="53" s="1"/>
  <c r="AO30" i="53" s="1"/>
  <c r="Z13" i="60"/>
  <c r="Y5" i="60"/>
  <c r="R8" i="56"/>
  <c r="T8" i="56" s="1"/>
  <c r="AA8" i="56" s="1"/>
  <c r="Y22" i="55"/>
  <c r="T4" i="58"/>
  <c r="AA4" i="58" s="1"/>
  <c r="T26" i="52"/>
  <c r="AA26" i="52" s="1"/>
  <c r="Z16" i="45"/>
  <c r="AN7" i="59"/>
  <c r="AO7" i="59" s="1"/>
  <c r="AN6" i="59"/>
  <c r="AO6" i="59" s="1"/>
  <c r="AM28" i="57"/>
  <c r="AN28" i="57" s="1"/>
  <c r="AO28" i="57" s="1"/>
  <c r="AN36" i="54"/>
  <c r="AN37" i="54" s="1"/>
  <c r="AN12" i="52"/>
  <c r="AO12" i="52" s="1"/>
  <c r="AN36" i="60"/>
  <c r="AN37" i="60" s="1"/>
  <c r="R14" i="48"/>
  <c r="Y14" i="48" s="1"/>
  <c r="AA27" i="53"/>
  <c r="AA28" i="56"/>
  <c r="V36" i="49"/>
  <c r="R18" i="58"/>
  <c r="T18" i="58" s="1"/>
  <c r="AA18" i="58" s="1"/>
  <c r="T18" i="55"/>
  <c r="AA18" i="55" s="1"/>
  <c r="Z32" i="46"/>
  <c r="Z16" i="47"/>
  <c r="R30" i="57"/>
  <c r="Y30" i="57" s="1"/>
  <c r="AM31" i="57"/>
  <c r="AN31" i="57" s="1"/>
  <c r="AO31" i="57" s="1"/>
  <c r="AM30" i="57"/>
  <c r="AN30" i="57" s="1"/>
  <c r="AO30" i="57" s="1"/>
  <c r="AM8" i="52"/>
  <c r="AN8" i="52" s="1"/>
  <c r="AO8" i="52" s="1"/>
  <c r="Z8" i="60"/>
  <c r="AA25" i="44"/>
  <c r="R28" i="60"/>
  <c r="Y28" i="60" s="1"/>
  <c r="Z28" i="60"/>
  <c r="R4" i="60"/>
  <c r="Z4" i="60"/>
  <c r="Z23" i="57"/>
  <c r="R23" i="57"/>
  <c r="Y23" i="57" s="1"/>
  <c r="L45" i="54"/>
  <c r="L44" i="54"/>
  <c r="L44" i="47"/>
  <c r="L45" i="47"/>
  <c r="V36" i="46"/>
  <c r="V36" i="45"/>
  <c r="W3" i="45"/>
  <c r="W36" i="45" s="1"/>
  <c r="M45" i="45"/>
  <c r="M44" i="45"/>
  <c r="AJ20" i="57"/>
  <c r="AM19" i="57"/>
  <c r="AN19" i="57" s="1"/>
  <c r="AO19" i="57" s="1"/>
  <c r="AJ7" i="53"/>
  <c r="AM6" i="53"/>
  <c r="AN6" i="53" s="1"/>
  <c r="AM7" i="53"/>
  <c r="AN7" i="53" s="1"/>
  <c r="AO7" i="53" s="1"/>
  <c r="AJ31" i="52"/>
  <c r="AM31" i="52"/>
  <c r="AN31" i="52" s="1"/>
  <c r="AO31" i="52" s="1"/>
  <c r="AA13" i="58"/>
  <c r="Y23" i="55"/>
  <c r="T5" i="54"/>
  <c r="AA5" i="54" s="1"/>
  <c r="Y5" i="54"/>
  <c r="Y19" i="53"/>
  <c r="Y27" i="51"/>
  <c r="W36" i="48"/>
  <c r="T7" i="46"/>
  <c r="AA7" i="46" s="1"/>
  <c r="Y7" i="46"/>
  <c r="L50" i="3"/>
  <c r="O50" i="3" s="1"/>
  <c r="V36" i="60"/>
  <c r="Z32" i="58"/>
  <c r="W6" i="57"/>
  <c r="W36" i="57" s="1"/>
  <c r="V36" i="57"/>
  <c r="Y12" i="57"/>
  <c r="W12" i="57"/>
  <c r="AA12" i="57" s="1"/>
  <c r="W36" i="56"/>
  <c r="Z25" i="56"/>
  <c r="R25" i="56"/>
  <c r="T25" i="56" s="1"/>
  <c r="AA25" i="56" s="1"/>
  <c r="Z30" i="55"/>
  <c r="R30" i="55"/>
  <c r="Y30" i="55" s="1"/>
  <c r="V36" i="52"/>
  <c r="R6" i="52"/>
  <c r="Y6" i="52" s="1"/>
  <c r="S36" i="52"/>
  <c r="W16" i="51"/>
  <c r="W36" i="51" s="1"/>
  <c r="Z16" i="51"/>
  <c r="Y6" i="50"/>
  <c r="Z26" i="50"/>
  <c r="R26" i="50"/>
  <c r="W20" i="49"/>
  <c r="W36" i="49" s="1"/>
  <c r="Y20" i="49"/>
  <c r="Z25" i="49"/>
  <c r="Z14" i="46"/>
  <c r="Z15" i="45"/>
  <c r="W6" i="44"/>
  <c r="W36" i="44" s="1"/>
  <c r="V36" i="44"/>
  <c r="Z14" i="44"/>
  <c r="R14" i="44"/>
  <c r="Z21" i="44"/>
  <c r="R21" i="44"/>
  <c r="Y21" i="44" s="1"/>
  <c r="Z33" i="44"/>
  <c r="R33" i="44"/>
  <c r="T33" i="44" s="1"/>
  <c r="AA33" i="44" s="1"/>
  <c r="AJ19" i="57"/>
  <c r="AM18" i="57"/>
  <c r="AN18" i="57" s="1"/>
  <c r="AO18" i="57" s="1"/>
  <c r="AJ15" i="52"/>
  <c r="AM15" i="52"/>
  <c r="AN15" i="52" s="1"/>
  <c r="AO15" i="52" s="1"/>
  <c r="AJ24" i="52"/>
  <c r="AM23" i="52"/>
  <c r="AN23" i="52" s="1"/>
  <c r="AO23" i="52" s="1"/>
  <c r="AJ27" i="48"/>
  <c r="AM27" i="48"/>
  <c r="AN27" i="48" s="1"/>
  <c r="AO27" i="48" s="1"/>
  <c r="AJ30" i="48"/>
  <c r="AM29" i="48"/>
  <c r="AN29" i="48" s="1"/>
  <c r="AO29" i="48" s="1"/>
  <c r="AL39" i="22"/>
  <c r="AP35" i="22"/>
  <c r="AL30" i="22"/>
  <c r="AP23" i="22"/>
  <c r="AP15" i="22"/>
  <c r="AL11" i="22"/>
  <c r="AJ51" i="22"/>
  <c r="AJ52" i="22" s="1"/>
  <c r="AJ53" i="22" s="1"/>
  <c r="AJ11" i="48"/>
  <c r="AM11" i="48"/>
  <c r="AN11" i="48" s="1"/>
  <c r="AO11" i="48" s="1"/>
  <c r="AJ14" i="48"/>
  <c r="AM13" i="48"/>
  <c r="AN13" i="48" s="1"/>
  <c r="AO13" i="48" s="1"/>
  <c r="L52" i="3"/>
  <c r="O52" i="3" s="1"/>
  <c r="R31" i="60"/>
  <c r="T31" i="60" s="1"/>
  <c r="AA31" i="60" s="1"/>
  <c r="Z31" i="60"/>
  <c r="AA19" i="60"/>
  <c r="Y15" i="60"/>
  <c r="Z7" i="60"/>
  <c r="Z21" i="59"/>
  <c r="R21" i="59"/>
  <c r="T21" i="59" s="1"/>
  <c r="AA21" i="59" s="1"/>
  <c r="R26" i="58"/>
  <c r="Z26" i="58"/>
  <c r="Z17" i="57"/>
  <c r="R17" i="57"/>
  <c r="T17" i="57" s="1"/>
  <c r="AA17" i="57" s="1"/>
  <c r="V36" i="55"/>
  <c r="Z6" i="55"/>
  <c r="R6" i="55"/>
  <c r="Y6" i="55" s="1"/>
  <c r="W10" i="54"/>
  <c r="AA10" i="54" s="1"/>
  <c r="Y10" i="54"/>
  <c r="W8" i="53"/>
  <c r="W36" i="53" s="1"/>
  <c r="Y8" i="53"/>
  <c r="Z12" i="53"/>
  <c r="Z27" i="52"/>
  <c r="Z25" i="48"/>
  <c r="Y8" i="46"/>
  <c r="W8" i="46"/>
  <c r="W36" i="46" s="1"/>
  <c r="Z31" i="45"/>
  <c r="AJ11" i="57"/>
  <c r="AM10" i="57"/>
  <c r="AN10" i="57" s="1"/>
  <c r="AO10" i="57" s="1"/>
  <c r="AJ27" i="57"/>
  <c r="AM26" i="57"/>
  <c r="AN26" i="57" s="1"/>
  <c r="AO26" i="57" s="1"/>
  <c r="AJ14" i="53"/>
  <c r="AM14" i="53"/>
  <c r="AN14" i="53" s="1"/>
  <c r="AO14" i="53" s="1"/>
  <c r="AJ23" i="53"/>
  <c r="AM22" i="53"/>
  <c r="AN22" i="53" s="1"/>
  <c r="AO22" i="53" s="1"/>
  <c r="AM23" i="53"/>
  <c r="AN23" i="53" s="1"/>
  <c r="AO23" i="53" s="1"/>
  <c r="AA3" i="60"/>
  <c r="Y30" i="60"/>
  <c r="Z17" i="58"/>
  <c r="R17" i="58"/>
  <c r="Y17" i="58" s="1"/>
  <c r="AA8" i="53"/>
  <c r="AA8" i="51"/>
  <c r="Z10" i="48"/>
  <c r="AA28" i="47"/>
  <c r="AA30" i="61"/>
  <c r="Y28" i="52"/>
  <c r="AA21" i="49"/>
  <c r="X24" i="29"/>
  <c r="AA18" i="57"/>
  <c r="AA26" i="51"/>
  <c r="Y4" i="56"/>
  <c r="Y29" i="57"/>
  <c r="AA5" i="50"/>
  <c r="Y21" i="47"/>
  <c r="C55" i="3"/>
  <c r="AA7" i="59"/>
  <c r="Z19" i="59"/>
  <c r="Y24" i="59"/>
  <c r="Z28" i="59"/>
  <c r="AA32" i="59"/>
  <c r="Z4" i="58"/>
  <c r="AA10" i="58"/>
  <c r="Z14" i="57"/>
  <c r="Z25" i="57"/>
  <c r="Z9" i="56"/>
  <c r="Z23" i="55"/>
  <c r="Z28" i="55"/>
  <c r="Z3" i="54"/>
  <c r="Z15" i="54"/>
  <c r="Z7" i="53"/>
  <c r="AA8" i="52"/>
  <c r="AA14" i="52"/>
  <c r="Z15" i="51"/>
  <c r="L44" i="51"/>
  <c r="Z18" i="50"/>
  <c r="AA30" i="50"/>
  <c r="Z19" i="49"/>
  <c r="Z26" i="49"/>
  <c r="Z33" i="49"/>
  <c r="Z9" i="48"/>
  <c r="Z22" i="48"/>
  <c r="Y16" i="47"/>
  <c r="Y20" i="47"/>
  <c r="Z21" i="47"/>
  <c r="Z27" i="47"/>
  <c r="Z10" i="46"/>
  <c r="Z29" i="46"/>
  <c r="Y16" i="45"/>
  <c r="Z17" i="45"/>
  <c r="R17" i="45"/>
  <c r="Z33" i="45"/>
  <c r="R33" i="45"/>
  <c r="Y33" i="45" s="1"/>
  <c r="L44" i="45"/>
  <c r="Z12" i="44"/>
  <c r="AA29" i="58"/>
  <c r="AA7" i="58"/>
  <c r="Y3" i="57"/>
  <c r="AA13" i="56"/>
  <c r="Y19" i="51"/>
  <c r="Y21" i="49"/>
  <c r="Z33" i="60"/>
  <c r="AA21" i="60"/>
  <c r="Z7" i="58"/>
  <c r="Z13" i="58"/>
  <c r="Z20" i="58"/>
  <c r="Z27" i="58"/>
  <c r="Z4" i="57"/>
  <c r="Z5" i="57"/>
  <c r="Z12" i="57"/>
  <c r="Z13" i="57"/>
  <c r="Z20" i="57"/>
  <c r="Z21" i="57"/>
  <c r="Z29" i="57"/>
  <c r="Z4" i="56"/>
  <c r="Z5" i="56"/>
  <c r="Z12" i="56"/>
  <c r="Z13" i="56"/>
  <c r="Z20" i="56"/>
  <c r="Z28" i="56"/>
  <c r="Z29" i="56"/>
  <c r="Z12" i="55"/>
  <c r="Z13" i="55"/>
  <c r="Z20" i="55"/>
  <c r="Z22" i="55"/>
  <c r="AA24" i="55"/>
  <c r="Z25" i="55"/>
  <c r="AA32" i="55"/>
  <c r="Z33" i="55"/>
  <c r="Z10" i="54"/>
  <c r="Z11" i="54"/>
  <c r="Z18" i="54"/>
  <c r="Z19" i="54"/>
  <c r="Z26" i="54"/>
  <c r="Z27" i="54"/>
  <c r="Z10" i="53"/>
  <c r="Z11" i="53"/>
  <c r="Z18" i="53"/>
  <c r="Z19" i="53"/>
  <c r="Z26" i="53"/>
  <c r="Z27" i="53"/>
  <c r="Z4" i="52"/>
  <c r="Z5" i="52"/>
  <c r="Z13" i="52"/>
  <c r="Z28" i="52"/>
  <c r="Z18" i="51"/>
  <c r="Z19" i="51"/>
  <c r="Z26" i="51"/>
  <c r="Z27" i="51"/>
  <c r="Z4" i="50"/>
  <c r="Z5" i="50"/>
  <c r="Z21" i="50"/>
  <c r="AA5" i="49"/>
  <c r="Z12" i="49"/>
  <c r="Z20" i="49"/>
  <c r="Z21" i="49"/>
  <c r="Z28" i="49"/>
  <c r="Z29" i="49"/>
  <c r="Z12" i="48"/>
  <c r="Z13" i="48"/>
  <c r="Z20" i="48"/>
  <c r="Z21" i="48"/>
  <c r="Z28" i="48"/>
  <c r="Z29" i="48"/>
  <c r="Z6" i="47"/>
  <c r="AA14" i="47"/>
  <c r="Z15" i="47"/>
  <c r="Z22" i="47"/>
  <c r="Z23" i="47"/>
  <c r="Z31" i="47"/>
  <c r="Z15" i="46"/>
  <c r="Z22" i="46"/>
  <c r="Z30" i="46"/>
  <c r="Z4" i="45"/>
  <c r="Z13" i="45"/>
  <c r="Z18" i="45"/>
  <c r="Z19" i="45"/>
  <c r="Z20" i="45"/>
  <c r="Z21" i="45"/>
  <c r="Z29" i="45"/>
  <c r="Z3" i="44"/>
  <c r="Z4" i="44"/>
  <c r="Z5" i="44"/>
  <c r="Z11" i="44"/>
  <c r="Z18" i="44"/>
  <c r="Z24" i="44"/>
  <c r="Z25" i="44"/>
  <c r="Z30" i="44"/>
  <c r="Z31" i="44"/>
  <c r="V34" i="29"/>
  <c r="X26" i="29"/>
  <c r="W10" i="29"/>
  <c r="W36" i="61"/>
  <c r="AA7" i="61"/>
  <c r="Z12" i="61"/>
  <c r="Z14" i="61"/>
  <c r="Z16" i="61"/>
  <c r="Z20" i="61"/>
  <c r="Z22" i="61"/>
  <c r="Z24" i="61"/>
  <c r="Z26" i="61"/>
  <c r="Z28" i="61"/>
  <c r="Z30" i="61"/>
  <c r="Z6" i="61"/>
  <c r="Z10" i="61"/>
  <c r="Z11" i="61"/>
  <c r="Z31" i="61"/>
  <c r="Z6" i="62"/>
  <c r="Z11" i="62"/>
  <c r="Z15" i="62"/>
  <c r="Z19" i="62"/>
  <c r="Z23" i="62"/>
  <c r="Z27" i="62"/>
  <c r="Z31" i="62"/>
  <c r="AA17" i="61"/>
  <c r="T8" i="55"/>
  <c r="AA8" i="55" s="1"/>
  <c r="Y8" i="55"/>
  <c r="T22" i="51"/>
  <c r="AA22" i="51" s="1"/>
  <c r="Y22" i="51"/>
  <c r="T22" i="50"/>
  <c r="AA22" i="50" s="1"/>
  <c r="Y22" i="50"/>
  <c r="T19" i="53"/>
  <c r="AA19" i="53" s="1"/>
  <c r="R30" i="48"/>
  <c r="R4" i="54"/>
  <c r="Z14" i="52"/>
  <c r="Z6" i="48"/>
  <c r="T24" i="59"/>
  <c r="AA24" i="59" s="1"/>
  <c r="Y26" i="53"/>
  <c r="Y14" i="52"/>
  <c r="R27" i="59"/>
  <c r="Y27" i="59" s="1"/>
  <c r="R31" i="57"/>
  <c r="R7" i="55"/>
  <c r="T7" i="55" s="1"/>
  <c r="AA7" i="55" s="1"/>
  <c r="R3" i="54"/>
  <c r="R31" i="52"/>
  <c r="Y31" i="52" s="1"/>
  <c r="R7" i="52"/>
  <c r="R31" i="50"/>
  <c r="T31" i="50" s="1"/>
  <c r="AA31" i="50" s="1"/>
  <c r="R25" i="47"/>
  <c r="T29" i="55"/>
  <c r="AA29" i="55" s="1"/>
  <c r="Y16" i="44"/>
  <c r="R32" i="61"/>
  <c r="R33" i="61"/>
  <c r="Y33" i="61" s="1"/>
  <c r="R18" i="47"/>
  <c r="Y18" i="47" s="1"/>
  <c r="R24" i="58"/>
  <c r="R32" i="44"/>
  <c r="Y15" i="62"/>
  <c r="O33" i="29"/>
  <c r="V33" i="29" s="1"/>
  <c r="W34" i="29"/>
  <c r="Z30" i="49"/>
  <c r="Z14" i="50"/>
  <c r="Z30" i="52"/>
  <c r="R12" i="53"/>
  <c r="R28" i="55"/>
  <c r="R16" i="56"/>
  <c r="T16" i="56" s="1"/>
  <c r="AA16" i="56" s="1"/>
  <c r="Z24" i="59"/>
  <c r="Z27" i="60"/>
  <c r="Z23" i="59"/>
  <c r="T27" i="51"/>
  <c r="T8" i="59"/>
  <c r="AA8" i="59" s="1"/>
  <c r="Z22" i="49"/>
  <c r="Z6" i="50"/>
  <c r="Z6" i="52"/>
  <c r="Z6" i="54"/>
  <c r="Y26" i="54"/>
  <c r="V26" i="29"/>
  <c r="R20" i="44"/>
  <c r="Y20" i="44" s="1"/>
  <c r="Z8" i="45"/>
  <c r="Z32" i="48"/>
  <c r="Z32" i="50"/>
  <c r="Y14" i="50"/>
  <c r="Z16" i="52"/>
  <c r="Y14" i="54"/>
  <c r="T16" i="46"/>
  <c r="AA16" i="46" s="1"/>
  <c r="R29" i="59"/>
  <c r="R5" i="59"/>
  <c r="Y5" i="59" s="1"/>
  <c r="Y8" i="52"/>
  <c r="T15" i="60"/>
  <c r="AA15" i="60" s="1"/>
  <c r="Y11" i="60"/>
  <c r="R28" i="59"/>
  <c r="R10" i="59"/>
  <c r="Y10" i="59" s="1"/>
  <c r="R25" i="57"/>
  <c r="R15" i="57"/>
  <c r="R31" i="56"/>
  <c r="T31" i="56" s="1"/>
  <c r="AA31" i="56" s="1"/>
  <c r="R27" i="55"/>
  <c r="R7" i="54"/>
  <c r="Y7" i="54" s="1"/>
  <c r="R23" i="51"/>
  <c r="R33" i="49"/>
  <c r="Y33" i="49" s="1"/>
  <c r="R7" i="49"/>
  <c r="R17" i="48"/>
  <c r="R7" i="48"/>
  <c r="Y7" i="48" s="1"/>
  <c r="R17" i="47"/>
  <c r="T17" i="47" s="1"/>
  <c r="AA17" i="47" s="1"/>
  <c r="R11" i="47"/>
  <c r="T11" i="47" s="1"/>
  <c r="AA11" i="47" s="1"/>
  <c r="R33" i="46"/>
  <c r="Y33" i="46" s="1"/>
  <c r="R15" i="45"/>
  <c r="R27" i="44"/>
  <c r="T27" i="44" s="1"/>
  <c r="AA27" i="44" s="1"/>
  <c r="T9" i="47"/>
  <c r="AA9" i="47" s="1"/>
  <c r="Y8" i="44"/>
  <c r="R28" i="54"/>
  <c r="Y28" i="54" s="1"/>
  <c r="R26" i="44"/>
  <c r="T26" i="44" s="1"/>
  <c r="AA26" i="44" s="1"/>
  <c r="T6" i="45"/>
  <c r="AA6" i="45" s="1"/>
  <c r="R28" i="51"/>
  <c r="Z22" i="59"/>
  <c r="Z24" i="47"/>
  <c r="Y30" i="50"/>
  <c r="R14" i="57"/>
  <c r="Y15" i="48"/>
  <c r="R26" i="59"/>
  <c r="T26" i="59" s="1"/>
  <c r="AA26" i="59" s="1"/>
  <c r="R7" i="44"/>
  <c r="Y7" i="44" s="1"/>
  <c r="R30" i="51"/>
  <c r="Y30" i="51" s="1"/>
  <c r="Y17" i="61"/>
  <c r="R30" i="53"/>
  <c r="Y30" i="53" s="1"/>
  <c r="R8" i="57"/>
  <c r="T8" i="57" s="1"/>
  <c r="AA8" i="57" s="1"/>
  <c r="T13" i="57"/>
  <c r="AA13" i="57" s="1"/>
  <c r="V35" i="29"/>
  <c r="T10" i="57"/>
  <c r="AA10" i="57" s="1"/>
  <c r="W6" i="29"/>
  <c r="Z30" i="50"/>
  <c r="R28" i="53"/>
  <c r="Z14" i="54"/>
  <c r="R32" i="58"/>
  <c r="Z15" i="60"/>
  <c r="Y26" i="49"/>
  <c r="R26" i="55"/>
  <c r="Y26" i="55" s="1"/>
  <c r="Z8" i="47"/>
  <c r="Y30" i="49"/>
  <c r="Z16" i="50"/>
  <c r="Y30" i="52"/>
  <c r="T16" i="50"/>
  <c r="AA16" i="50" s="1"/>
  <c r="Z16" i="55"/>
  <c r="R14" i="56"/>
  <c r="R22" i="57"/>
  <c r="R6" i="57"/>
  <c r="T6" i="57" s="1"/>
  <c r="R19" i="59"/>
  <c r="Y19" i="59" s="1"/>
  <c r="Y16" i="48"/>
  <c r="Y5" i="50"/>
  <c r="Y13" i="56"/>
  <c r="Y32" i="59"/>
  <c r="Y31" i="53"/>
  <c r="Y19" i="60"/>
  <c r="R30" i="59"/>
  <c r="Y30" i="59" s="1"/>
  <c r="R20" i="59"/>
  <c r="R15" i="58"/>
  <c r="T15" i="58" s="1"/>
  <c r="AA15" i="58" s="1"/>
  <c r="R33" i="57"/>
  <c r="Y33" i="57" s="1"/>
  <c r="R23" i="56"/>
  <c r="T23" i="56" s="1"/>
  <c r="AA23" i="56" s="1"/>
  <c r="R17" i="56"/>
  <c r="T17" i="56" s="1"/>
  <c r="AA17" i="56" s="1"/>
  <c r="R7" i="56"/>
  <c r="Y7" i="56" s="1"/>
  <c r="T19" i="55"/>
  <c r="AA19" i="55" s="1"/>
  <c r="R15" i="54"/>
  <c r="R23" i="53"/>
  <c r="Y23" i="53" s="1"/>
  <c r="R15" i="52"/>
  <c r="T15" i="52" s="1"/>
  <c r="AA15" i="52" s="1"/>
  <c r="R5" i="51"/>
  <c r="R33" i="50"/>
  <c r="T33" i="50" s="1"/>
  <c r="AA33" i="50" s="1"/>
  <c r="R9" i="50"/>
  <c r="R25" i="48"/>
  <c r="R27" i="47"/>
  <c r="T27" i="47" s="1"/>
  <c r="AA27" i="47" s="1"/>
  <c r="R31" i="45"/>
  <c r="T31" i="45" s="1"/>
  <c r="AA31" i="45" s="1"/>
  <c r="R9" i="44"/>
  <c r="R16" i="57"/>
  <c r="T3" i="57"/>
  <c r="AA3" i="57" s="1"/>
  <c r="S36" i="50"/>
  <c r="Z28" i="47"/>
  <c r="W27" i="29"/>
  <c r="W19" i="29"/>
  <c r="Q32" i="29"/>
  <c r="X32" i="29" s="1"/>
  <c r="Y10" i="55"/>
  <c r="T10" i="55"/>
  <c r="AA10" i="55" s="1"/>
  <c r="Y27" i="49"/>
  <c r="T27" i="49"/>
  <c r="AA27" i="49" s="1"/>
  <c r="Y13" i="49"/>
  <c r="T13" i="49"/>
  <c r="AA13" i="49" s="1"/>
  <c r="V30" i="29"/>
  <c r="Q30" i="29"/>
  <c r="X30" i="29" s="1"/>
  <c r="Q6" i="29"/>
  <c r="X6" i="29" s="1"/>
  <c r="V6" i="29"/>
  <c r="Y32" i="54"/>
  <c r="T32" i="54"/>
  <c r="AA32" i="54" s="1"/>
  <c r="T18" i="49"/>
  <c r="AA18" i="49" s="1"/>
  <c r="Y18" i="49"/>
  <c r="Y8" i="60"/>
  <c r="T8" i="60"/>
  <c r="AA8" i="60" s="1"/>
  <c r="T23" i="50"/>
  <c r="AA23" i="50" s="1"/>
  <c r="Y23" i="50"/>
  <c r="T23" i="49"/>
  <c r="AA23" i="49" s="1"/>
  <c r="Y23" i="49"/>
  <c r="Y24" i="50"/>
  <c r="T24" i="50"/>
  <c r="AA24" i="50" s="1"/>
  <c r="T24" i="49"/>
  <c r="AA24" i="49" s="1"/>
  <c r="Y24" i="49"/>
  <c r="Y22" i="61"/>
  <c r="R32" i="57"/>
  <c r="T11" i="55"/>
  <c r="AA11" i="55" s="1"/>
  <c r="Y11" i="62"/>
  <c r="Y14" i="62"/>
  <c r="R3" i="62"/>
  <c r="T3" i="62" s="1"/>
  <c r="AA3" i="62" s="1"/>
  <c r="T23" i="59"/>
  <c r="AA23" i="59" s="1"/>
  <c r="T32" i="56"/>
  <c r="AA32" i="56" s="1"/>
  <c r="T22" i="53"/>
  <c r="AA22" i="53" s="1"/>
  <c r="T6" i="48"/>
  <c r="AA6" i="48" s="1"/>
  <c r="T6" i="46"/>
  <c r="AA6" i="46" s="1"/>
  <c r="T22" i="55"/>
  <c r="AA22" i="55" s="1"/>
  <c r="T22" i="52"/>
  <c r="AA22" i="52" s="1"/>
  <c r="T6" i="47"/>
  <c r="AA6" i="47" s="1"/>
  <c r="O25" i="29"/>
  <c r="V25" i="29" s="1"/>
  <c r="W21" i="29"/>
  <c r="Z14" i="47"/>
  <c r="R7" i="60"/>
  <c r="T7" i="60" s="1"/>
  <c r="AA7" i="60" s="1"/>
  <c r="T19" i="59"/>
  <c r="AA19" i="59" s="1"/>
  <c r="R18" i="54"/>
  <c r="Z24" i="46"/>
  <c r="Z24" i="49"/>
  <c r="Z8" i="53"/>
  <c r="Z32" i="55"/>
  <c r="T30" i="60"/>
  <c r="AA30" i="60" s="1"/>
  <c r="Y9" i="56"/>
  <c r="Z3" i="60"/>
  <c r="R31" i="54"/>
  <c r="R27" i="54"/>
  <c r="T27" i="54" s="1"/>
  <c r="AA27" i="54" s="1"/>
  <c r="R23" i="54"/>
  <c r="T23" i="54" s="1"/>
  <c r="AA23" i="54" s="1"/>
  <c r="R19" i="54"/>
  <c r="R29" i="49"/>
  <c r="T29" i="49" s="1"/>
  <c r="AA29" i="49" s="1"/>
  <c r="T25" i="49"/>
  <c r="AA25" i="49" s="1"/>
  <c r="R19" i="49"/>
  <c r="R15" i="49"/>
  <c r="Y15" i="49" s="1"/>
  <c r="R11" i="49"/>
  <c r="Z3" i="49"/>
  <c r="R17" i="46"/>
  <c r="T17" i="46" s="1"/>
  <c r="AA17" i="46" s="1"/>
  <c r="R12" i="55"/>
  <c r="Y12" i="55" s="1"/>
  <c r="Z21" i="54"/>
  <c r="R24" i="54"/>
  <c r="Z23" i="50"/>
  <c r="Z27" i="50"/>
  <c r="Z5" i="49"/>
  <c r="R8" i="49"/>
  <c r="R10" i="49"/>
  <c r="Z13" i="49"/>
  <c r="R14" i="49"/>
  <c r="Z17" i="49"/>
  <c r="Z18" i="49"/>
  <c r="Z23" i="49"/>
  <c r="Z27" i="49"/>
  <c r="R28" i="49"/>
  <c r="Y28" i="49" s="1"/>
  <c r="O10" i="29"/>
  <c r="Y7" i="45"/>
  <c r="Y30" i="61"/>
  <c r="T14" i="61"/>
  <c r="AA14" i="61" s="1"/>
  <c r="Y10" i="47"/>
  <c r="Z17" i="61"/>
  <c r="R14" i="45"/>
  <c r="R13" i="61"/>
  <c r="R18" i="56"/>
  <c r="R20" i="48"/>
  <c r="R20" i="55"/>
  <c r="Y9" i="62"/>
  <c r="Y25" i="62"/>
  <c r="Y12" i="62"/>
  <c r="S36" i="62"/>
  <c r="V7" i="29"/>
  <c r="Y18" i="57"/>
  <c r="R22" i="45"/>
  <c r="Y22" i="45" s="1"/>
  <c r="R22" i="47"/>
  <c r="Y22" i="47" s="1"/>
  <c r="R12" i="48"/>
  <c r="S36" i="54"/>
  <c r="T30" i="44"/>
  <c r="AA30" i="44" s="1"/>
  <c r="Y18" i="51"/>
  <c r="T26" i="47"/>
  <c r="AA26" i="47" s="1"/>
  <c r="R10" i="46"/>
  <c r="R10" i="52"/>
  <c r="R12" i="44"/>
  <c r="Y12" i="44" s="1"/>
  <c r="Z16" i="53"/>
  <c r="Y24" i="46"/>
  <c r="Z26" i="60"/>
  <c r="R31" i="58"/>
  <c r="T31" i="58" s="1"/>
  <c r="AA31" i="58" s="1"/>
  <c r="R23" i="58"/>
  <c r="R11" i="56"/>
  <c r="T11" i="56" s="1"/>
  <c r="AA11" i="56" s="1"/>
  <c r="R33" i="55"/>
  <c r="R25" i="55"/>
  <c r="Y25" i="55" s="1"/>
  <c r="R13" i="55"/>
  <c r="R25" i="53"/>
  <c r="T31" i="51"/>
  <c r="AA31" i="51" s="1"/>
  <c r="R17" i="51"/>
  <c r="Y17" i="51" s="1"/>
  <c r="R9" i="49"/>
  <c r="R21" i="48"/>
  <c r="Y21" i="48" s="1"/>
  <c r="R31" i="46"/>
  <c r="W30" i="29"/>
  <c r="R31" i="61"/>
  <c r="R21" i="61"/>
  <c r="Y7" i="62"/>
  <c r="Y17" i="62"/>
  <c r="Y10" i="62"/>
  <c r="Y22" i="62"/>
  <c r="T22" i="54"/>
  <c r="AA22" i="54" s="1"/>
  <c r="R28" i="48"/>
  <c r="S36" i="56"/>
  <c r="Y4" i="44"/>
  <c r="R18" i="50"/>
  <c r="T18" i="50" s="1"/>
  <c r="AA18" i="50" s="1"/>
  <c r="R18" i="52"/>
  <c r="Y18" i="52" s="1"/>
  <c r="Y14" i="47"/>
  <c r="Z8" i="51"/>
  <c r="Z30" i="60"/>
  <c r="R21" i="57"/>
  <c r="T21" i="57" s="1"/>
  <c r="AA21" i="57" s="1"/>
  <c r="R33" i="54"/>
  <c r="Y33" i="54" s="1"/>
  <c r="R29" i="54"/>
  <c r="Y29" i="54" s="1"/>
  <c r="R25" i="54"/>
  <c r="T25" i="54" s="1"/>
  <c r="AA25" i="54" s="1"/>
  <c r="R11" i="54"/>
  <c r="T11" i="54" s="1"/>
  <c r="AA11" i="54" s="1"/>
  <c r="R27" i="52"/>
  <c r="T27" i="52" s="1"/>
  <c r="AA27" i="52" s="1"/>
  <c r="R11" i="52"/>
  <c r="Y11" i="52" s="1"/>
  <c r="R13" i="48"/>
  <c r="Y13" i="48" s="1"/>
  <c r="R23" i="47"/>
  <c r="Y23" i="47" s="1"/>
  <c r="R15" i="47"/>
  <c r="T15" i="47" s="1"/>
  <c r="AA15" i="47" s="1"/>
  <c r="Z14" i="53"/>
  <c r="R14" i="53"/>
  <c r="R14" i="51"/>
  <c r="Z14" i="51"/>
  <c r="Z19" i="48"/>
  <c r="R19" i="48"/>
  <c r="Z27" i="48"/>
  <c r="R27" i="48"/>
  <c r="Z4" i="47"/>
  <c r="R4" i="47"/>
  <c r="Y4" i="47" s="1"/>
  <c r="Z5" i="47"/>
  <c r="R5" i="47"/>
  <c r="T5" i="47" s="1"/>
  <c r="AA5" i="47" s="1"/>
  <c r="W28" i="29"/>
  <c r="O28" i="29"/>
  <c r="O16" i="29"/>
  <c r="W16" i="29"/>
  <c r="R30" i="58"/>
  <c r="Z30" i="58"/>
  <c r="Z9" i="53"/>
  <c r="R9" i="53"/>
  <c r="Z17" i="53"/>
  <c r="R17" i="53"/>
  <c r="Y17" i="53" s="1"/>
  <c r="Z19" i="52"/>
  <c r="R19" i="52"/>
  <c r="Z33" i="47"/>
  <c r="R33" i="47"/>
  <c r="Z11" i="46"/>
  <c r="R11" i="46"/>
  <c r="Z23" i="45"/>
  <c r="R23" i="45"/>
  <c r="Z19" i="44"/>
  <c r="R19" i="44"/>
  <c r="S36" i="59"/>
  <c r="T30" i="46"/>
  <c r="AA30" i="46" s="1"/>
  <c r="Y14" i="46"/>
  <c r="T4" i="52"/>
  <c r="AA4" i="52" s="1"/>
  <c r="T18" i="47"/>
  <c r="AA18" i="47" s="1"/>
  <c r="R20" i="61"/>
  <c r="Z10" i="58"/>
  <c r="T6" i="61"/>
  <c r="AA6" i="61" s="1"/>
  <c r="R10" i="48"/>
  <c r="T30" i="56"/>
  <c r="AA30" i="56" s="1"/>
  <c r="T6" i="55"/>
  <c r="AA6" i="55" s="1"/>
  <c r="T6" i="53"/>
  <c r="AA6" i="53" s="1"/>
  <c r="T6" i="51"/>
  <c r="AA6" i="51" s="1"/>
  <c r="T6" i="49"/>
  <c r="AA6" i="49" s="1"/>
  <c r="T22" i="48"/>
  <c r="AA22" i="48" s="1"/>
  <c r="T6" i="52"/>
  <c r="AA6" i="52" s="1"/>
  <c r="T6" i="50"/>
  <c r="T22" i="49"/>
  <c r="AA22" i="49" s="1"/>
  <c r="Z8" i="59"/>
  <c r="T27" i="59"/>
  <c r="AA27" i="59" s="1"/>
  <c r="T20" i="58"/>
  <c r="AA20" i="58" s="1"/>
  <c r="T12" i="56"/>
  <c r="AA12" i="56" s="1"/>
  <c r="T27" i="50"/>
  <c r="AA27" i="50" s="1"/>
  <c r="Y33" i="44"/>
  <c r="Y23" i="56"/>
  <c r="R12" i="59"/>
  <c r="T12" i="59" s="1"/>
  <c r="AA12" i="59" s="1"/>
  <c r="Y11" i="58"/>
  <c r="T27" i="57"/>
  <c r="AA27" i="57" s="1"/>
  <c r="R17" i="52"/>
  <c r="R9" i="52"/>
  <c r="T29" i="48"/>
  <c r="AA29" i="48" s="1"/>
  <c r="R11" i="48"/>
  <c r="T11" i="48" s="1"/>
  <c r="AA11" i="48" s="1"/>
  <c r="R31" i="47"/>
  <c r="Y31" i="47" s="1"/>
  <c r="Y3" i="54"/>
  <c r="T3" i="54"/>
  <c r="AA3" i="54" s="1"/>
  <c r="Z25" i="58"/>
  <c r="R25" i="58"/>
  <c r="Y25" i="58" s="1"/>
  <c r="Z33" i="58"/>
  <c r="R33" i="58"/>
  <c r="Z21" i="56"/>
  <c r="R21" i="56"/>
  <c r="T21" i="56" s="1"/>
  <c r="AA21" i="56" s="1"/>
  <c r="Z5" i="55"/>
  <c r="R5" i="55"/>
  <c r="Z12" i="52"/>
  <c r="R12" i="52"/>
  <c r="Z20" i="52"/>
  <c r="R20" i="52"/>
  <c r="Z29" i="52"/>
  <c r="R29" i="52"/>
  <c r="T29" i="52" s="1"/>
  <c r="AA29" i="52" s="1"/>
  <c r="R28" i="50"/>
  <c r="Z28" i="50"/>
  <c r="Z29" i="50"/>
  <c r="R29" i="50"/>
  <c r="Z31" i="49"/>
  <c r="R31" i="49"/>
  <c r="Z23" i="48"/>
  <c r="R23" i="48"/>
  <c r="T15" i="44"/>
  <c r="AA15" i="44" s="1"/>
  <c r="T11" i="61"/>
  <c r="AA11" i="61" s="1"/>
  <c r="R24" i="61"/>
  <c r="T24" i="61" s="1"/>
  <c r="AA24" i="61" s="1"/>
  <c r="Q12" i="29"/>
  <c r="X12" i="29" s="1"/>
  <c r="T22" i="46"/>
  <c r="AA22" i="46" s="1"/>
  <c r="T22" i="45"/>
  <c r="AA22" i="45" s="1"/>
  <c r="Y26" i="57"/>
  <c r="T6" i="54"/>
  <c r="AA6" i="54" s="1"/>
  <c r="O20" i="29"/>
  <c r="Y20" i="57"/>
  <c r="R18" i="48"/>
  <c r="Y25" i="44"/>
  <c r="R16" i="59"/>
  <c r="T16" i="59" s="1"/>
  <c r="AA16" i="59" s="1"/>
  <c r="R7" i="53"/>
  <c r="R13" i="47"/>
  <c r="Y3" i="49"/>
  <c r="T3" i="49"/>
  <c r="AA3" i="49" s="1"/>
  <c r="Y17" i="57"/>
  <c r="Y3" i="53"/>
  <c r="T3" i="53"/>
  <c r="AA3" i="53" s="1"/>
  <c r="T31" i="52"/>
  <c r="AA31" i="52" s="1"/>
  <c r="R20" i="60"/>
  <c r="Z20" i="60"/>
  <c r="Z5" i="53"/>
  <c r="R5" i="53"/>
  <c r="Y5" i="53" s="1"/>
  <c r="Z13" i="53"/>
  <c r="R13" i="53"/>
  <c r="Y13" i="53" s="1"/>
  <c r="Z20" i="53"/>
  <c r="R20" i="53"/>
  <c r="Z21" i="53"/>
  <c r="R21" i="53"/>
  <c r="Z20" i="51"/>
  <c r="R20" i="51"/>
  <c r="Z15" i="50"/>
  <c r="R15" i="50"/>
  <c r="Z33" i="48"/>
  <c r="R33" i="48"/>
  <c r="Y7" i="59"/>
  <c r="R28" i="61"/>
  <c r="R12" i="61"/>
  <c r="R16" i="61"/>
  <c r="R6" i="59"/>
  <c r="R15" i="51"/>
  <c r="T15" i="51" s="1"/>
  <c r="AA15" i="51" s="1"/>
  <c r="Z19" i="60"/>
  <c r="Z11" i="60"/>
  <c r="Z23" i="60"/>
  <c r="Y15" i="59"/>
  <c r="T15" i="59"/>
  <c r="AA15" i="59" s="1"/>
  <c r="T5" i="52"/>
  <c r="AA5" i="52" s="1"/>
  <c r="Y5" i="52"/>
  <c r="T29" i="46"/>
  <c r="AA29" i="46" s="1"/>
  <c r="Y29" i="46"/>
  <c r="R32" i="47"/>
  <c r="Z32" i="47"/>
  <c r="R3" i="46"/>
  <c r="Z3" i="46"/>
  <c r="Z19" i="46"/>
  <c r="R19" i="46"/>
  <c r="W9" i="29"/>
  <c r="O9" i="29"/>
  <c r="T18" i="45"/>
  <c r="AA18" i="45" s="1"/>
  <c r="Y18" i="45"/>
  <c r="Y33" i="60"/>
  <c r="T33" i="60"/>
  <c r="AA33" i="60" s="1"/>
  <c r="T3" i="52"/>
  <c r="AA3" i="52" s="1"/>
  <c r="Y3" i="52"/>
  <c r="T28" i="60"/>
  <c r="AA28" i="60" s="1"/>
  <c r="Z25" i="60"/>
  <c r="R25" i="60"/>
  <c r="Z17" i="60"/>
  <c r="R17" i="60"/>
  <c r="T13" i="60"/>
  <c r="AA13" i="60" s="1"/>
  <c r="Y13" i="60"/>
  <c r="R9" i="60"/>
  <c r="Z9" i="60"/>
  <c r="R6" i="60"/>
  <c r="Z6" i="60"/>
  <c r="Z5" i="58"/>
  <c r="R5" i="58"/>
  <c r="R13" i="51"/>
  <c r="Z13" i="51"/>
  <c r="R32" i="49"/>
  <c r="Z32" i="49"/>
  <c r="Y24" i="48"/>
  <c r="T24" i="48"/>
  <c r="AA24" i="48" s="1"/>
  <c r="Z26" i="48"/>
  <c r="R26" i="48"/>
  <c r="Y32" i="48"/>
  <c r="T32" i="48"/>
  <c r="AA32" i="48" s="1"/>
  <c r="Z3" i="47"/>
  <c r="R3" i="47"/>
  <c r="R21" i="46"/>
  <c r="Z21" i="46"/>
  <c r="Z28" i="46"/>
  <c r="R28" i="46"/>
  <c r="Z10" i="45"/>
  <c r="R10" i="45"/>
  <c r="T10" i="45" s="1"/>
  <c r="AA10" i="45" s="1"/>
  <c r="Z11" i="45"/>
  <c r="R11" i="45"/>
  <c r="R32" i="45"/>
  <c r="Z32" i="45"/>
  <c r="Z6" i="44"/>
  <c r="R6" i="44"/>
  <c r="Z28" i="44"/>
  <c r="R28" i="44"/>
  <c r="W31" i="29"/>
  <c r="O31" i="29"/>
  <c r="V31" i="29" s="1"/>
  <c r="Z8" i="61"/>
  <c r="R8" i="61"/>
  <c r="T28" i="52"/>
  <c r="AA28" i="52" s="1"/>
  <c r="Y7" i="61"/>
  <c r="S36" i="61"/>
  <c r="R4" i="46"/>
  <c r="T21" i="47"/>
  <c r="AA21" i="47" s="1"/>
  <c r="R17" i="59"/>
  <c r="T13" i="45"/>
  <c r="AA13" i="45" s="1"/>
  <c r="Y5" i="62"/>
  <c r="Y13" i="62"/>
  <c r="Y21" i="62"/>
  <c r="Y8" i="62"/>
  <c r="Y16" i="62"/>
  <c r="T33" i="62"/>
  <c r="AA33" i="62" s="1"/>
  <c r="Y3" i="59"/>
  <c r="Z18" i="59"/>
  <c r="Z15" i="59"/>
  <c r="Q34" i="29"/>
  <c r="X34" i="29" s="1"/>
  <c r="T20" i="47"/>
  <c r="AA20" i="47" s="1"/>
  <c r="T10" i="53"/>
  <c r="AA10" i="53" s="1"/>
  <c r="Y10" i="53"/>
  <c r="Y3" i="48"/>
  <c r="T3" i="48"/>
  <c r="AA3" i="48" s="1"/>
  <c r="Y17" i="45"/>
  <c r="T17" i="45"/>
  <c r="AA17" i="45" s="1"/>
  <c r="Y3" i="44"/>
  <c r="T3" i="44"/>
  <c r="AA3" i="44" s="1"/>
  <c r="Z14" i="59"/>
  <c r="R14" i="59"/>
  <c r="Z4" i="55"/>
  <c r="R4" i="55"/>
  <c r="T14" i="55"/>
  <c r="AA14" i="55" s="1"/>
  <c r="Y14" i="55"/>
  <c r="Z11" i="51"/>
  <c r="R11" i="51"/>
  <c r="Z27" i="46"/>
  <c r="R27" i="46"/>
  <c r="Z25" i="45"/>
  <c r="R25" i="45"/>
  <c r="Y15" i="51"/>
  <c r="Y3" i="50"/>
  <c r="T3" i="50"/>
  <c r="AA3" i="50" s="1"/>
  <c r="T9" i="48"/>
  <c r="AA9" i="48" s="1"/>
  <c r="Y9" i="48"/>
  <c r="T29" i="60"/>
  <c r="AA29" i="60" s="1"/>
  <c r="Y29" i="60"/>
  <c r="R8" i="54"/>
  <c r="Z8" i="54"/>
  <c r="R16" i="54"/>
  <c r="Z16" i="54"/>
  <c r="R24" i="53"/>
  <c r="Z24" i="53"/>
  <c r="R32" i="53"/>
  <c r="Z32" i="53"/>
  <c r="R32" i="52"/>
  <c r="Z32" i="52"/>
  <c r="Z33" i="52"/>
  <c r="R33" i="52"/>
  <c r="Z7" i="51"/>
  <c r="R7" i="51"/>
  <c r="Z25" i="51"/>
  <c r="R25" i="51"/>
  <c r="R32" i="51"/>
  <c r="Z32" i="51"/>
  <c r="Z10" i="50"/>
  <c r="R10" i="50"/>
  <c r="Z11" i="50"/>
  <c r="R11" i="50"/>
  <c r="T11" i="50" s="1"/>
  <c r="AA11" i="50" s="1"/>
  <c r="Z19" i="50"/>
  <c r="R19" i="50"/>
  <c r="T32" i="50"/>
  <c r="AA32" i="50" s="1"/>
  <c r="Y32" i="50"/>
  <c r="T24" i="47"/>
  <c r="AA24" i="47" s="1"/>
  <c r="Y24" i="47"/>
  <c r="Z23" i="46"/>
  <c r="R23" i="46"/>
  <c r="Z12" i="45"/>
  <c r="R12" i="45"/>
  <c r="Y12" i="45" s="1"/>
  <c r="W29" i="29"/>
  <c r="O29" i="29"/>
  <c r="O22" i="29"/>
  <c r="W22" i="29"/>
  <c r="O18" i="29"/>
  <c r="W18" i="29"/>
  <c r="O14" i="29"/>
  <c r="W14" i="29"/>
  <c r="Z18" i="61"/>
  <c r="R18" i="61"/>
  <c r="Y9" i="59"/>
  <c r="Z7" i="61"/>
  <c r="Y19" i="62"/>
  <c r="Y26" i="62"/>
  <c r="Y16" i="56"/>
  <c r="T12" i="51"/>
  <c r="AA12" i="51" s="1"/>
  <c r="P37" i="29"/>
  <c r="T4" i="56"/>
  <c r="AA4" i="56" s="1"/>
  <c r="T7" i="56"/>
  <c r="AA7" i="56" s="1"/>
  <c r="T7" i="48"/>
  <c r="AA7" i="48" s="1"/>
  <c r="Y31" i="60"/>
  <c r="R13" i="59"/>
  <c r="Z13" i="59"/>
  <c r="T18" i="59"/>
  <c r="AA18" i="59" s="1"/>
  <c r="Y18" i="59"/>
  <c r="R3" i="58"/>
  <c r="T3" i="58" s="1"/>
  <c r="S36" i="58"/>
  <c r="Z3" i="58"/>
  <c r="R10" i="51"/>
  <c r="Z10" i="51"/>
  <c r="R26" i="46"/>
  <c r="Z26" i="46"/>
  <c r="R24" i="45"/>
  <c r="Z24" i="45"/>
  <c r="Y29" i="56"/>
  <c r="T29" i="56"/>
  <c r="AA29" i="56" s="1"/>
  <c r="T21" i="54"/>
  <c r="AA21" i="54" s="1"/>
  <c r="Y21" i="54"/>
  <c r="T19" i="52"/>
  <c r="AA19" i="52" s="1"/>
  <c r="Y19" i="52"/>
  <c r="T29" i="45"/>
  <c r="AA29" i="45" s="1"/>
  <c r="Y29" i="45"/>
  <c r="Z33" i="59"/>
  <c r="R33" i="59"/>
  <c r="Z8" i="58"/>
  <c r="R8" i="58"/>
  <c r="Z9" i="58"/>
  <c r="R9" i="58"/>
  <c r="Z19" i="58"/>
  <c r="R19" i="58"/>
  <c r="Z28" i="58"/>
  <c r="R28" i="58"/>
  <c r="Z7" i="57"/>
  <c r="R7" i="57"/>
  <c r="Z28" i="57"/>
  <c r="R28" i="57"/>
  <c r="Z19" i="56"/>
  <c r="R19" i="56"/>
  <c r="Y19" i="56" s="1"/>
  <c r="R26" i="56"/>
  <c r="Z26" i="56"/>
  <c r="Z3" i="55"/>
  <c r="R3" i="55"/>
  <c r="Z9" i="51"/>
  <c r="R9" i="51"/>
  <c r="Z20" i="50"/>
  <c r="R20" i="50"/>
  <c r="Y20" i="50" s="1"/>
  <c r="T30" i="47"/>
  <c r="AA30" i="47" s="1"/>
  <c r="Y30" i="47"/>
  <c r="R25" i="46"/>
  <c r="Z25" i="46"/>
  <c r="W11" i="29"/>
  <c r="O11" i="29"/>
  <c r="Z19" i="61"/>
  <c r="R19" i="61"/>
  <c r="R30" i="62"/>
  <c r="R29" i="62"/>
  <c r="R28" i="62"/>
  <c r="T28" i="62" s="1"/>
  <c r="AA28" i="62" s="1"/>
  <c r="R27" i="62"/>
  <c r="Y27" i="62" s="1"/>
  <c r="Z14" i="55"/>
  <c r="Y3" i="60"/>
  <c r="Y26" i="59"/>
  <c r="Y29" i="49"/>
  <c r="Y5" i="49"/>
  <c r="Z7" i="59"/>
  <c r="Z20" i="47"/>
  <c r="R24" i="44"/>
  <c r="T17" i="55"/>
  <c r="AA17" i="55" s="1"/>
  <c r="T17" i="49"/>
  <c r="AA17" i="49" s="1"/>
  <c r="R25" i="59"/>
  <c r="Y25" i="59" s="1"/>
  <c r="AH51" i="22"/>
  <c r="AH52" i="22" s="1"/>
  <c r="AH53" i="22" s="1"/>
  <c r="AB51" i="22"/>
  <c r="AB52" i="22" s="1"/>
  <c r="AB53" i="22" s="1"/>
  <c r="AL31" i="22"/>
  <c r="AP40" i="22"/>
  <c r="AP32" i="22"/>
  <c r="AL40" i="22"/>
  <c r="AL32" i="22"/>
  <c r="AG51" i="22"/>
  <c r="AG52" i="22" s="1"/>
  <c r="AG53" i="22" s="1"/>
  <c r="W51" i="22"/>
  <c r="W52" i="22" s="1"/>
  <c r="W53" i="22" s="1"/>
  <c r="O51" i="22"/>
  <c r="O52" i="22" s="1"/>
  <c r="O53" i="22" s="1"/>
  <c r="U51" i="22"/>
  <c r="U52" i="22" s="1"/>
  <c r="U58" i="22" s="1"/>
  <c r="U59" i="22" s="1"/>
  <c r="X51" i="22"/>
  <c r="X52" i="22" s="1"/>
  <c r="AE51" i="22"/>
  <c r="AE52" i="22" s="1"/>
  <c r="AE53" i="22" s="1"/>
  <c r="V51" i="22"/>
  <c r="V52" i="22" s="1"/>
  <c r="V53" i="22" s="1"/>
  <c r="D51" i="22"/>
  <c r="D52" i="22" s="1"/>
  <c r="D53" i="22" s="1"/>
  <c r="AD51" i="22"/>
  <c r="AD52" i="22" s="1"/>
  <c r="AD53" i="22" s="1"/>
  <c r="AL14" i="22"/>
  <c r="AL15" i="22"/>
  <c r="AL18" i="22"/>
  <c r="AL29" i="22"/>
  <c r="AP37" i="22"/>
  <c r="AP33" i="22"/>
  <c r="AP28" i="22"/>
  <c r="AP24" i="22"/>
  <c r="AP20" i="22"/>
  <c r="AP16" i="22"/>
  <c r="AP12" i="22"/>
  <c r="AL37" i="22"/>
  <c r="AL33" i="22"/>
  <c r="AL26" i="22"/>
  <c r="AL13" i="22"/>
  <c r="AP50" i="22"/>
  <c r="F51" i="22"/>
  <c r="F52" i="22" s="1"/>
  <c r="F53" i="22" s="1"/>
  <c r="Z51" i="22"/>
  <c r="Z52" i="22" s="1"/>
  <c r="Z53" i="22" s="1"/>
  <c r="M51" i="22"/>
  <c r="M52" i="22" s="1"/>
  <c r="M53" i="22" s="1"/>
  <c r="B51" i="22"/>
  <c r="R51" i="22"/>
  <c r="R52" i="22" s="1"/>
  <c r="R53" i="22" s="1"/>
  <c r="AL16" i="22"/>
  <c r="AL20" i="22"/>
  <c r="AL25" i="22"/>
  <c r="AP36" i="22"/>
  <c r="AL36" i="22"/>
  <c r="AL23" i="22"/>
  <c r="K51" i="22"/>
  <c r="K52" i="22" s="1"/>
  <c r="K53" i="22" s="1"/>
  <c r="Y51" i="22"/>
  <c r="Y52" i="22" s="1"/>
  <c r="Y53" i="22" s="1"/>
  <c r="L51" i="22"/>
  <c r="L52" i="22" s="1"/>
  <c r="L58" i="22" s="1"/>
  <c r="L59" i="22" s="1"/>
  <c r="AC51" i="22"/>
  <c r="AC52" i="22" s="1"/>
  <c r="AC53" i="22" s="1"/>
  <c r="G51" i="22"/>
  <c r="G52" i="22" s="1"/>
  <c r="G53" i="22" s="1"/>
  <c r="S51" i="22"/>
  <c r="S52" i="22" s="1"/>
  <c r="S53" i="22" s="1"/>
  <c r="AA51" i="22"/>
  <c r="AA52" i="22" s="1"/>
  <c r="AA53" i="22" s="1"/>
  <c r="C51" i="22"/>
  <c r="C52" i="22" s="1"/>
  <c r="C53" i="22" s="1"/>
  <c r="P51" i="22"/>
  <c r="P52" i="22" s="1"/>
  <c r="AK44" i="22"/>
  <c r="AJ45" i="22" s="1"/>
  <c r="AJ46" i="22" s="1"/>
  <c r="AJ47" i="22" s="1"/>
  <c r="AL12" i="22"/>
  <c r="AK42" i="22"/>
  <c r="AP42" i="22" s="1"/>
  <c r="AL24" i="22"/>
  <c r="AL27" i="22"/>
  <c r="AP29" i="22"/>
  <c r="AP25" i="22"/>
  <c r="AP17" i="22"/>
  <c r="AP13" i="22"/>
  <c r="AL38" i="22"/>
  <c r="AL34" i="22"/>
  <c r="AL28" i="22"/>
  <c r="AL17" i="22"/>
  <c r="Y12" i="59"/>
  <c r="Y25" i="54"/>
  <c r="T13" i="52"/>
  <c r="AA13" i="52" s="1"/>
  <c r="Y13" i="52"/>
  <c r="T25" i="50"/>
  <c r="AA25" i="50" s="1"/>
  <c r="Y25" i="50"/>
  <c r="T13" i="48"/>
  <c r="AA13" i="48" s="1"/>
  <c r="Y11" i="48"/>
  <c r="Y29" i="47"/>
  <c r="T29" i="47"/>
  <c r="AA29" i="47" s="1"/>
  <c r="T21" i="44"/>
  <c r="AA21" i="44" s="1"/>
  <c r="T19" i="44"/>
  <c r="AA19" i="44" s="1"/>
  <c r="Y19" i="44"/>
  <c r="Z24" i="57"/>
  <c r="R24" i="57"/>
  <c r="Z6" i="56"/>
  <c r="R6" i="56"/>
  <c r="Z15" i="56"/>
  <c r="R15" i="56"/>
  <c r="Z22" i="56"/>
  <c r="R22" i="56"/>
  <c r="Z27" i="56"/>
  <c r="R27" i="56"/>
  <c r="Z9" i="55"/>
  <c r="R9" i="55"/>
  <c r="Z15" i="55"/>
  <c r="R15" i="55"/>
  <c r="Z9" i="54"/>
  <c r="R9" i="54"/>
  <c r="Z12" i="54"/>
  <c r="R12" i="54"/>
  <c r="Z13" i="54"/>
  <c r="R13" i="54"/>
  <c r="Z17" i="54"/>
  <c r="R17" i="54"/>
  <c r="Z20" i="54"/>
  <c r="R20" i="54"/>
  <c r="T30" i="54"/>
  <c r="AA30" i="54" s="1"/>
  <c r="Y30" i="54"/>
  <c r="S36" i="53"/>
  <c r="Z3" i="53"/>
  <c r="Z29" i="53"/>
  <c r="R29" i="53"/>
  <c r="Z33" i="53"/>
  <c r="R33" i="53"/>
  <c r="Z21" i="52"/>
  <c r="R21" i="52"/>
  <c r="R24" i="52"/>
  <c r="Z24" i="52"/>
  <c r="Z25" i="52"/>
  <c r="R25" i="52"/>
  <c r="S36" i="51"/>
  <c r="R3" i="51"/>
  <c r="Z3" i="51"/>
  <c r="Z21" i="51"/>
  <c r="R21" i="51"/>
  <c r="R24" i="51"/>
  <c r="Z24" i="51"/>
  <c r="Z29" i="51"/>
  <c r="R29" i="51"/>
  <c r="Z33" i="51"/>
  <c r="R33" i="51"/>
  <c r="Z7" i="50"/>
  <c r="R7" i="50"/>
  <c r="Z4" i="48"/>
  <c r="R4" i="48"/>
  <c r="Z5" i="48"/>
  <c r="R5" i="48"/>
  <c r="R8" i="48"/>
  <c r="Z8" i="48"/>
  <c r="Z7" i="47"/>
  <c r="R7" i="47"/>
  <c r="Z5" i="46"/>
  <c r="S36" i="46"/>
  <c r="R5" i="46"/>
  <c r="Z9" i="46"/>
  <c r="R9" i="46"/>
  <c r="Z12" i="46"/>
  <c r="R12" i="46"/>
  <c r="Z13" i="46"/>
  <c r="R13" i="46"/>
  <c r="Z18" i="46"/>
  <c r="R18" i="46"/>
  <c r="Z10" i="44"/>
  <c r="R10" i="44"/>
  <c r="Z13" i="44"/>
  <c r="R13" i="44"/>
  <c r="Z17" i="44"/>
  <c r="R17" i="44"/>
  <c r="Z22" i="44"/>
  <c r="R22" i="44"/>
  <c r="O5" i="29"/>
  <c r="W5" i="29"/>
  <c r="Q21" i="29"/>
  <c r="X21" i="29" s="1"/>
  <c r="V21" i="29"/>
  <c r="Q17" i="29"/>
  <c r="X17" i="29" s="1"/>
  <c r="V17" i="29"/>
  <c r="Z4" i="61"/>
  <c r="R4" i="61"/>
  <c r="T17" i="51"/>
  <c r="AA17" i="51" s="1"/>
  <c r="T33" i="49"/>
  <c r="AA33" i="49" s="1"/>
  <c r="Y27" i="58"/>
  <c r="T27" i="58"/>
  <c r="AA27" i="58" s="1"/>
  <c r="Y31" i="56"/>
  <c r="T5" i="56"/>
  <c r="Y5" i="56"/>
  <c r="T31" i="55"/>
  <c r="AA31" i="55" s="1"/>
  <c r="T15" i="53"/>
  <c r="AA15" i="53" s="1"/>
  <c r="Y15" i="53"/>
  <c r="Y31" i="50"/>
  <c r="T15" i="46"/>
  <c r="AA15" i="46" s="1"/>
  <c r="Y15" i="46"/>
  <c r="Y31" i="45"/>
  <c r="Y21" i="45"/>
  <c r="T21" i="45"/>
  <c r="AA21" i="45" s="1"/>
  <c r="Y3" i="45"/>
  <c r="T3" i="45"/>
  <c r="AA3" i="45" s="1"/>
  <c r="T31" i="44"/>
  <c r="AA31" i="44" s="1"/>
  <c r="Y31" i="44"/>
  <c r="T29" i="44"/>
  <c r="AA29" i="44" s="1"/>
  <c r="Y29" i="44"/>
  <c r="Y11" i="44"/>
  <c r="T11" i="44"/>
  <c r="AA11" i="44" s="1"/>
  <c r="T5" i="44"/>
  <c r="AA5" i="44" s="1"/>
  <c r="Y5" i="44"/>
  <c r="R24" i="60"/>
  <c r="Z24" i="60"/>
  <c r="R22" i="60"/>
  <c r="Z22" i="60"/>
  <c r="R18" i="60"/>
  <c r="Z18" i="60"/>
  <c r="R16" i="60"/>
  <c r="Z16" i="60"/>
  <c r="R14" i="60"/>
  <c r="Z14" i="60"/>
  <c r="R10" i="60"/>
  <c r="Z10" i="60"/>
  <c r="Z11" i="59"/>
  <c r="R11" i="59"/>
  <c r="T25" i="59"/>
  <c r="AA25" i="59" s="1"/>
  <c r="Z31" i="59"/>
  <c r="R31" i="59"/>
  <c r="Z6" i="58"/>
  <c r="R6" i="58"/>
  <c r="Z12" i="58"/>
  <c r="R12" i="58"/>
  <c r="Z21" i="58"/>
  <c r="R21" i="58"/>
  <c r="Z9" i="57"/>
  <c r="R9" i="57"/>
  <c r="Z19" i="57"/>
  <c r="R19" i="57"/>
  <c r="Z12" i="50"/>
  <c r="R12" i="50"/>
  <c r="Z13" i="50"/>
  <c r="R13" i="50"/>
  <c r="Z17" i="50"/>
  <c r="R17" i="50"/>
  <c r="Z4" i="49"/>
  <c r="R4" i="49"/>
  <c r="R16" i="49"/>
  <c r="Z16" i="49"/>
  <c r="Z12" i="47"/>
  <c r="R12" i="47"/>
  <c r="Z5" i="45"/>
  <c r="S36" i="45"/>
  <c r="Z9" i="45"/>
  <c r="R9" i="45"/>
  <c r="T20" i="45"/>
  <c r="AA20" i="45" s="1"/>
  <c r="Y20" i="45"/>
  <c r="Z26" i="45"/>
  <c r="R26" i="45"/>
  <c r="Z27" i="45"/>
  <c r="R27" i="45"/>
  <c r="Y24" i="61"/>
  <c r="Y23" i="62"/>
  <c r="Y31" i="62"/>
  <c r="Y20" i="62"/>
  <c r="Y24" i="62"/>
  <c r="Y32" i="62"/>
  <c r="T5" i="45"/>
  <c r="AA5" i="45" s="1"/>
  <c r="S36" i="60"/>
  <c r="S36" i="48"/>
  <c r="Z14" i="58"/>
  <c r="R14" i="58"/>
  <c r="Z22" i="58"/>
  <c r="R22" i="58"/>
  <c r="Z4" i="53"/>
  <c r="R4" i="53"/>
  <c r="Z4" i="51"/>
  <c r="R4" i="51"/>
  <c r="Z20" i="46"/>
  <c r="R20" i="46"/>
  <c r="Z28" i="45"/>
  <c r="R28" i="45"/>
  <c r="Z3" i="61"/>
  <c r="R3" i="61"/>
  <c r="Z25" i="61"/>
  <c r="R25" i="61"/>
  <c r="S36" i="49"/>
  <c r="S36" i="44"/>
  <c r="S36" i="57"/>
  <c r="S36" i="55"/>
  <c r="H51" i="22"/>
  <c r="H52" i="22" s="1"/>
  <c r="H53" i="22" s="1"/>
  <c r="AA5" i="62"/>
  <c r="R30" i="45"/>
  <c r="R18" i="44"/>
  <c r="W17" i="29"/>
  <c r="T30" i="59" l="1"/>
  <c r="AA30" i="59" s="1"/>
  <c r="T30" i="55"/>
  <c r="AA30" i="55" s="1"/>
  <c r="Y23" i="52"/>
  <c r="Y29" i="52"/>
  <c r="T10" i="59"/>
  <c r="T17" i="58"/>
  <c r="AA17" i="58" s="1"/>
  <c r="Y33" i="50"/>
  <c r="Q25" i="29"/>
  <c r="X25" i="29" s="1"/>
  <c r="Y11" i="47"/>
  <c r="T30" i="53"/>
  <c r="AA30" i="53" s="1"/>
  <c r="Y4" i="62"/>
  <c r="T16" i="58"/>
  <c r="AA16" i="58" s="1"/>
  <c r="Y16" i="58"/>
  <c r="AL44" i="22"/>
  <c r="AK51" i="22"/>
  <c r="T13" i="53"/>
  <c r="AA13" i="53" s="1"/>
  <c r="T23" i="57"/>
  <c r="AA23" i="57" s="1"/>
  <c r="T30" i="57"/>
  <c r="AA30" i="57" s="1"/>
  <c r="AN36" i="48"/>
  <c r="AN37" i="48" s="1"/>
  <c r="U53" i="22"/>
  <c r="T25" i="55"/>
  <c r="AA25" i="55" s="1"/>
  <c r="T15" i="49"/>
  <c r="AA15" i="49" s="1"/>
  <c r="T14" i="48"/>
  <c r="AA14" i="48" s="1"/>
  <c r="AA6" i="50"/>
  <c r="V13" i="29"/>
  <c r="AA6" i="57"/>
  <c r="Z36" i="62"/>
  <c r="AA16" i="51"/>
  <c r="AN36" i="56"/>
  <c r="AN37" i="56" s="1"/>
  <c r="AA20" i="49"/>
  <c r="AA8" i="46"/>
  <c r="AN36" i="57"/>
  <c r="AN37" i="57" s="1"/>
  <c r="I56" i="3"/>
  <c r="AJ36" i="56"/>
  <c r="T31" i="48"/>
  <c r="AA31" i="48" s="1"/>
  <c r="Y31" i="48"/>
  <c r="AJ36" i="60"/>
  <c r="T33" i="46"/>
  <c r="AA33" i="46" s="1"/>
  <c r="Y33" i="56"/>
  <c r="Y27" i="47"/>
  <c r="T4" i="60"/>
  <c r="AA4" i="60" s="1"/>
  <c r="Y4" i="60"/>
  <c r="AN36" i="52"/>
  <c r="AN37" i="52" s="1"/>
  <c r="Y21" i="55"/>
  <c r="T21" i="55"/>
  <c r="AA21" i="55" s="1"/>
  <c r="Y26" i="58"/>
  <c r="T26" i="58"/>
  <c r="AA26" i="58" s="1"/>
  <c r="AJ36" i="53"/>
  <c r="AL42" i="22"/>
  <c r="Y27" i="44"/>
  <c r="T5" i="53"/>
  <c r="AA5" i="53" s="1"/>
  <c r="T12" i="55"/>
  <c r="AA12" i="55" s="1"/>
  <c r="Y18" i="50"/>
  <c r="Y18" i="58"/>
  <c r="Y7" i="55"/>
  <c r="T19" i="47"/>
  <c r="AA19" i="47" s="1"/>
  <c r="Y15" i="52"/>
  <c r="Y15" i="47"/>
  <c r="Q33" i="29"/>
  <c r="X33" i="29" s="1"/>
  <c r="Y21" i="59"/>
  <c r="AJ36" i="57"/>
  <c r="AJ36" i="48"/>
  <c r="T14" i="44"/>
  <c r="AA14" i="44" s="1"/>
  <c r="Y14" i="44"/>
  <c r="W36" i="54"/>
  <c r="AN36" i="59"/>
  <c r="AN37" i="59" s="1"/>
  <c r="AJ36" i="52"/>
  <c r="AI45" i="22"/>
  <c r="AI46" i="22" s="1"/>
  <c r="AI47" i="22" s="1"/>
  <c r="T33" i="57"/>
  <c r="AA33" i="57" s="1"/>
  <c r="T11" i="52"/>
  <c r="Y16" i="59"/>
  <c r="T5" i="59"/>
  <c r="AA5" i="59" s="1"/>
  <c r="Y8" i="57"/>
  <c r="L53" i="22"/>
  <c r="T4" i="47"/>
  <c r="T21" i="48"/>
  <c r="AA21" i="48" s="1"/>
  <c r="Y10" i="45"/>
  <c r="Y17" i="46"/>
  <c r="T12" i="44"/>
  <c r="AA12" i="44" s="1"/>
  <c r="Y17" i="47"/>
  <c r="T33" i="54"/>
  <c r="AA33" i="54" s="1"/>
  <c r="Y8" i="56"/>
  <c r="T30" i="51"/>
  <c r="AA30" i="51" s="1"/>
  <c r="Y23" i="54"/>
  <c r="T23" i="53"/>
  <c r="AA23" i="53" s="1"/>
  <c r="Y25" i="56"/>
  <c r="AA27" i="51"/>
  <c r="T33" i="45"/>
  <c r="AA33" i="45" s="1"/>
  <c r="L55" i="3"/>
  <c r="O55" i="3" s="1"/>
  <c r="C56" i="3"/>
  <c r="L56" i="3" s="1"/>
  <c r="O56" i="3" s="1"/>
  <c r="AA26" i="60"/>
  <c r="T26" i="50"/>
  <c r="AA26" i="50" s="1"/>
  <c r="Y26" i="50"/>
  <c r="AO6" i="53"/>
  <c r="AN36" i="53"/>
  <c r="AN37" i="53" s="1"/>
  <c r="T23" i="44"/>
  <c r="AA23" i="44" s="1"/>
  <c r="Y23" i="44"/>
  <c r="T9" i="44"/>
  <c r="AA9" i="44" s="1"/>
  <c r="Y9" i="44"/>
  <c r="T9" i="50"/>
  <c r="AA9" i="50" s="1"/>
  <c r="Y9" i="50"/>
  <c r="Y20" i="59"/>
  <c r="T20" i="59"/>
  <c r="AA20" i="59" s="1"/>
  <c r="T17" i="48"/>
  <c r="AA17" i="48" s="1"/>
  <c r="Y17" i="48"/>
  <c r="Y25" i="57"/>
  <c r="T25" i="57"/>
  <c r="AA25" i="57" s="1"/>
  <c r="Y28" i="55"/>
  <c r="T28" i="55"/>
  <c r="AA28" i="55" s="1"/>
  <c r="Y24" i="58"/>
  <c r="T24" i="58"/>
  <c r="AA24" i="58" s="1"/>
  <c r="T30" i="48"/>
  <c r="AA30" i="48" s="1"/>
  <c r="Y30" i="48"/>
  <c r="T25" i="48"/>
  <c r="AA25" i="48" s="1"/>
  <c r="Y25" i="48"/>
  <c r="Y28" i="53"/>
  <c r="T28" i="53"/>
  <c r="AA28" i="53" s="1"/>
  <c r="Y14" i="57"/>
  <c r="T14" i="57"/>
  <c r="AA14" i="57" s="1"/>
  <c r="Y28" i="51"/>
  <c r="T28" i="51"/>
  <c r="AA28" i="51" s="1"/>
  <c r="T15" i="45"/>
  <c r="AA15" i="45" s="1"/>
  <c r="Y15" i="45"/>
  <c r="T23" i="51"/>
  <c r="AA23" i="51" s="1"/>
  <c r="Y23" i="51"/>
  <c r="T15" i="57"/>
  <c r="AA15" i="57" s="1"/>
  <c r="Y15" i="57"/>
  <c r="Y29" i="59"/>
  <c r="T29" i="59"/>
  <c r="AA29" i="59" s="1"/>
  <c r="T32" i="61"/>
  <c r="AA32" i="61" s="1"/>
  <c r="Y32" i="61"/>
  <c r="T7" i="52"/>
  <c r="AA7" i="52" s="1"/>
  <c r="Y7" i="52"/>
  <c r="T31" i="57"/>
  <c r="AA31" i="57" s="1"/>
  <c r="Y31" i="57"/>
  <c r="Y5" i="51"/>
  <c r="T5" i="51"/>
  <c r="AA5" i="51" s="1"/>
  <c r="T14" i="56"/>
  <c r="AA14" i="56" s="1"/>
  <c r="Y14" i="56"/>
  <c r="Y28" i="59"/>
  <c r="T28" i="59"/>
  <c r="AA28" i="59" s="1"/>
  <c r="T32" i="44"/>
  <c r="AA32" i="44" s="1"/>
  <c r="Y32" i="44"/>
  <c r="T4" i="54"/>
  <c r="AA4" i="54" s="1"/>
  <c r="Y4" i="54"/>
  <c r="T15" i="54"/>
  <c r="AA15" i="54" s="1"/>
  <c r="Y15" i="54"/>
  <c r="T22" i="57"/>
  <c r="AA22" i="57" s="1"/>
  <c r="Y22" i="57"/>
  <c r="T32" i="58"/>
  <c r="AA32" i="58" s="1"/>
  <c r="Y32" i="58"/>
  <c r="Y7" i="49"/>
  <c r="T7" i="49"/>
  <c r="AA7" i="49" s="1"/>
  <c r="Y27" i="55"/>
  <c r="T27" i="55"/>
  <c r="AA27" i="55" s="1"/>
  <c r="Y12" i="53"/>
  <c r="T12" i="53"/>
  <c r="AA12" i="53" s="1"/>
  <c r="Y25" i="47"/>
  <c r="T25" i="47"/>
  <c r="AA25" i="47" s="1"/>
  <c r="T7" i="44"/>
  <c r="AA7" i="44" s="1"/>
  <c r="Y11" i="56"/>
  <c r="T28" i="54"/>
  <c r="AA28" i="54" s="1"/>
  <c r="T12" i="45"/>
  <c r="AA12" i="45" s="1"/>
  <c r="Y27" i="54"/>
  <c r="T29" i="54"/>
  <c r="AA29" i="54" s="1"/>
  <c r="T20" i="44"/>
  <c r="AA20" i="44" s="1"/>
  <c r="T7" i="54"/>
  <c r="AA7" i="54" s="1"/>
  <c r="Y5" i="47"/>
  <c r="Y27" i="52"/>
  <c r="Y6" i="57"/>
  <c r="T26" i="55"/>
  <c r="AA26" i="55" s="1"/>
  <c r="Y17" i="56"/>
  <c r="Y26" i="44"/>
  <c r="T28" i="49"/>
  <c r="AA28" i="49" s="1"/>
  <c r="Z36" i="49"/>
  <c r="T17" i="53"/>
  <c r="AA17" i="53" s="1"/>
  <c r="T22" i="47"/>
  <c r="AA22" i="47" s="1"/>
  <c r="Y7" i="60"/>
  <c r="T33" i="61"/>
  <c r="AA33" i="61" s="1"/>
  <c r="Y15" i="58"/>
  <c r="Y16" i="57"/>
  <c r="T16" i="57"/>
  <c r="AA16" i="57" s="1"/>
  <c r="Y21" i="61"/>
  <c r="T21" i="61"/>
  <c r="AA21" i="61" s="1"/>
  <c r="T9" i="49"/>
  <c r="AA9" i="49" s="1"/>
  <c r="Y9" i="49"/>
  <c r="T23" i="58"/>
  <c r="AA23" i="58" s="1"/>
  <c r="Y23" i="58"/>
  <c r="T10" i="52"/>
  <c r="AA10" i="52" s="1"/>
  <c r="Y10" i="52"/>
  <c r="Y12" i="48"/>
  <c r="T12" i="48"/>
  <c r="AA12" i="48" s="1"/>
  <c r="T18" i="56"/>
  <c r="AA18" i="56" s="1"/>
  <c r="Y18" i="56"/>
  <c r="T8" i="49"/>
  <c r="AA8" i="49" s="1"/>
  <c r="Y8" i="49"/>
  <c r="T24" i="54"/>
  <c r="AA24" i="54" s="1"/>
  <c r="Y24" i="54"/>
  <c r="Y25" i="53"/>
  <c r="T25" i="53"/>
  <c r="AA25" i="53" s="1"/>
  <c r="T20" i="55"/>
  <c r="AA20" i="55" s="1"/>
  <c r="Y20" i="55"/>
  <c r="V10" i="29"/>
  <c r="Q10" i="29"/>
  <c r="X10" i="29" s="1"/>
  <c r="T10" i="49"/>
  <c r="AA10" i="49" s="1"/>
  <c r="Y10" i="49"/>
  <c r="Y19" i="49"/>
  <c r="T19" i="49"/>
  <c r="AA19" i="49" s="1"/>
  <c r="Y31" i="58"/>
  <c r="Y13" i="55"/>
  <c r="T13" i="55"/>
  <c r="AA13" i="55" s="1"/>
  <c r="T20" i="48"/>
  <c r="AA20" i="48" s="1"/>
  <c r="Y20" i="48"/>
  <c r="Y18" i="54"/>
  <c r="T18" i="54"/>
  <c r="AA18" i="54" s="1"/>
  <c r="T31" i="46"/>
  <c r="AA31" i="46" s="1"/>
  <c r="Y31" i="46"/>
  <c r="Y33" i="55"/>
  <c r="T33" i="55"/>
  <c r="AA33" i="55" s="1"/>
  <c r="Y14" i="45"/>
  <c r="T14" i="45"/>
  <c r="AA14" i="45" s="1"/>
  <c r="T19" i="54"/>
  <c r="AA19" i="54" s="1"/>
  <c r="Y19" i="54"/>
  <c r="Y11" i="54"/>
  <c r="Y21" i="56"/>
  <c r="Q31" i="29"/>
  <c r="X31" i="29" s="1"/>
  <c r="Y21" i="57"/>
  <c r="T18" i="52"/>
  <c r="AA18" i="52" s="1"/>
  <c r="Y3" i="62"/>
  <c r="T28" i="48"/>
  <c r="AA28" i="48" s="1"/>
  <c r="Y28" i="48"/>
  <c r="Y31" i="61"/>
  <c r="T31" i="61"/>
  <c r="AA31" i="61" s="1"/>
  <c r="Y10" i="46"/>
  <c r="T10" i="46"/>
  <c r="AA10" i="46" s="1"/>
  <c r="Y13" i="61"/>
  <c r="T13" i="61"/>
  <c r="AA13" i="61" s="1"/>
  <c r="T14" i="49"/>
  <c r="AA14" i="49" s="1"/>
  <c r="Y14" i="49"/>
  <c r="Y11" i="49"/>
  <c r="T11" i="49"/>
  <c r="AA11" i="49" s="1"/>
  <c r="T31" i="54"/>
  <c r="AA31" i="54" s="1"/>
  <c r="Y31" i="54"/>
  <c r="T32" i="57"/>
  <c r="AA32" i="57" s="1"/>
  <c r="Y32" i="57"/>
  <c r="T19" i="56"/>
  <c r="AA19" i="56" s="1"/>
  <c r="T23" i="47"/>
  <c r="AA23" i="47" s="1"/>
  <c r="Y16" i="61"/>
  <c r="T16" i="61"/>
  <c r="AA16" i="61" s="1"/>
  <c r="Y20" i="60"/>
  <c r="T20" i="60"/>
  <c r="AA20" i="60" s="1"/>
  <c r="Y13" i="47"/>
  <c r="T13" i="47"/>
  <c r="AA13" i="47" s="1"/>
  <c r="T23" i="48"/>
  <c r="AA23" i="48" s="1"/>
  <c r="Y23" i="48"/>
  <c r="Y29" i="50"/>
  <c r="T29" i="50"/>
  <c r="AA29" i="50" s="1"/>
  <c r="T12" i="52"/>
  <c r="AA12" i="52" s="1"/>
  <c r="Y12" i="52"/>
  <c r="T17" i="52"/>
  <c r="AA17" i="52" s="1"/>
  <c r="Y17" i="52"/>
  <c r="Y10" i="48"/>
  <c r="T10" i="48"/>
  <c r="AA10" i="48" s="1"/>
  <c r="T20" i="61"/>
  <c r="AA20" i="61" s="1"/>
  <c r="Y20" i="61"/>
  <c r="Q16" i="29"/>
  <c r="X16" i="29" s="1"/>
  <c r="V16" i="29"/>
  <c r="Y6" i="59"/>
  <c r="T6" i="59"/>
  <c r="AA6" i="59" s="1"/>
  <c r="T28" i="61"/>
  <c r="AA28" i="61" s="1"/>
  <c r="Y28" i="61"/>
  <c r="T15" i="50"/>
  <c r="AA15" i="50" s="1"/>
  <c r="Y15" i="50"/>
  <c r="Y21" i="53"/>
  <c r="T21" i="53"/>
  <c r="AA21" i="53" s="1"/>
  <c r="V20" i="29"/>
  <c r="Q20" i="29"/>
  <c r="X20" i="29" s="1"/>
  <c r="T28" i="50"/>
  <c r="AA28" i="50" s="1"/>
  <c r="Y28" i="50"/>
  <c r="T9" i="52"/>
  <c r="AA9" i="52" s="1"/>
  <c r="Y9" i="52"/>
  <c r="Y11" i="46"/>
  <c r="T11" i="46"/>
  <c r="AA11" i="46" s="1"/>
  <c r="Y9" i="53"/>
  <c r="T9" i="53"/>
  <c r="AA9" i="53" s="1"/>
  <c r="T19" i="48"/>
  <c r="AA19" i="48" s="1"/>
  <c r="Y19" i="48"/>
  <c r="T14" i="53"/>
  <c r="AA14" i="53" s="1"/>
  <c r="Y14" i="53"/>
  <c r="Y3" i="58"/>
  <c r="T25" i="58"/>
  <c r="AA25" i="58" s="1"/>
  <c r="T31" i="47"/>
  <c r="AA31" i="47" s="1"/>
  <c r="T12" i="61"/>
  <c r="AA12" i="61" s="1"/>
  <c r="Y12" i="61"/>
  <c r="T18" i="48"/>
  <c r="AA18" i="48" s="1"/>
  <c r="Y18" i="48"/>
  <c r="T31" i="49"/>
  <c r="AA31" i="49" s="1"/>
  <c r="Y31" i="49"/>
  <c r="T20" i="52"/>
  <c r="AA20" i="52" s="1"/>
  <c r="Y20" i="52"/>
  <c r="Y5" i="55"/>
  <c r="T5" i="55"/>
  <c r="AA5" i="55" s="1"/>
  <c r="T33" i="58"/>
  <c r="AA33" i="58" s="1"/>
  <c r="Y33" i="58"/>
  <c r="T30" i="58"/>
  <c r="AA30" i="58" s="1"/>
  <c r="Y30" i="58"/>
  <c r="T14" i="51"/>
  <c r="AA14" i="51" s="1"/>
  <c r="Y14" i="51"/>
  <c r="Y28" i="62"/>
  <c r="Y11" i="50"/>
  <c r="T33" i="48"/>
  <c r="AA33" i="48" s="1"/>
  <c r="Y33" i="48"/>
  <c r="T20" i="51"/>
  <c r="AA20" i="51" s="1"/>
  <c r="Y20" i="51"/>
  <c r="T20" i="53"/>
  <c r="AA20" i="53" s="1"/>
  <c r="Y20" i="53"/>
  <c r="T7" i="53"/>
  <c r="AA7" i="53" s="1"/>
  <c r="Y7" i="53"/>
  <c r="T23" i="45"/>
  <c r="AA23" i="45" s="1"/>
  <c r="Y23" i="45"/>
  <c r="Y33" i="47"/>
  <c r="T33" i="47"/>
  <c r="AA33" i="47" s="1"/>
  <c r="Q28" i="29"/>
  <c r="X28" i="29" s="1"/>
  <c r="V28" i="29"/>
  <c r="Y27" i="48"/>
  <c r="T27" i="48"/>
  <c r="AA27" i="48" s="1"/>
  <c r="T24" i="44"/>
  <c r="AA24" i="44" s="1"/>
  <c r="Y24" i="44"/>
  <c r="T30" i="62"/>
  <c r="AA30" i="62" s="1"/>
  <c r="Y30" i="62"/>
  <c r="Y3" i="55"/>
  <c r="T3" i="55"/>
  <c r="AA3" i="55" s="1"/>
  <c r="T7" i="57"/>
  <c r="AA7" i="57" s="1"/>
  <c r="Y7" i="57"/>
  <c r="Q18" i="29"/>
  <c r="X18" i="29" s="1"/>
  <c r="V18" i="29"/>
  <c r="T32" i="51"/>
  <c r="AA32" i="51" s="1"/>
  <c r="Y32" i="51"/>
  <c r="Y24" i="53"/>
  <c r="T24" i="53"/>
  <c r="AA24" i="53" s="1"/>
  <c r="T8" i="54"/>
  <c r="AA8" i="54" s="1"/>
  <c r="Y8" i="54"/>
  <c r="T13" i="51"/>
  <c r="AA13" i="51" s="1"/>
  <c r="Y13" i="51"/>
  <c r="T32" i="47"/>
  <c r="AA32" i="47" s="1"/>
  <c r="Y32" i="47"/>
  <c r="T29" i="62"/>
  <c r="AA29" i="62" s="1"/>
  <c r="Y29" i="62"/>
  <c r="T26" i="56"/>
  <c r="AA26" i="56" s="1"/>
  <c r="Y26" i="56"/>
  <c r="Y26" i="46"/>
  <c r="T26" i="46"/>
  <c r="AA26" i="46" s="1"/>
  <c r="T18" i="61"/>
  <c r="AA18" i="61" s="1"/>
  <c r="Y18" i="61"/>
  <c r="Q29" i="29"/>
  <c r="X29" i="29" s="1"/>
  <c r="V29" i="29"/>
  <c r="T23" i="46"/>
  <c r="AA23" i="46" s="1"/>
  <c r="Y23" i="46"/>
  <c r="Y7" i="51"/>
  <c r="T7" i="51"/>
  <c r="AA7" i="51" s="1"/>
  <c r="T27" i="46"/>
  <c r="AA27" i="46" s="1"/>
  <c r="Y27" i="46"/>
  <c r="T14" i="59"/>
  <c r="AA14" i="59" s="1"/>
  <c r="Y14" i="59"/>
  <c r="Y4" i="46"/>
  <c r="T4" i="46"/>
  <c r="AA4" i="46" s="1"/>
  <c r="T8" i="61"/>
  <c r="AA8" i="61" s="1"/>
  <c r="Y8" i="61"/>
  <c r="Y28" i="44"/>
  <c r="T28" i="44"/>
  <c r="AA28" i="44" s="1"/>
  <c r="Y25" i="60"/>
  <c r="T25" i="60"/>
  <c r="AA25" i="60" s="1"/>
  <c r="V9" i="29"/>
  <c r="Q9" i="29"/>
  <c r="X9" i="29" s="1"/>
  <c r="T19" i="46"/>
  <c r="AA19" i="46" s="1"/>
  <c r="Y19" i="46"/>
  <c r="Z36" i="58"/>
  <c r="T8" i="58"/>
  <c r="AA8" i="58" s="1"/>
  <c r="Y8" i="58"/>
  <c r="Y32" i="52"/>
  <c r="T32" i="52"/>
  <c r="AA32" i="52" s="1"/>
  <c r="T32" i="45"/>
  <c r="AA32" i="45" s="1"/>
  <c r="Y32" i="45"/>
  <c r="T21" i="46"/>
  <c r="AA21" i="46" s="1"/>
  <c r="Y21" i="46"/>
  <c r="T6" i="60"/>
  <c r="AA6" i="60" s="1"/>
  <c r="Y6" i="60"/>
  <c r="Q11" i="29"/>
  <c r="X11" i="29" s="1"/>
  <c r="V11" i="29"/>
  <c r="Y9" i="51"/>
  <c r="T9" i="51"/>
  <c r="AA9" i="51" s="1"/>
  <c r="Y28" i="57"/>
  <c r="T28" i="57"/>
  <c r="AA28" i="57" s="1"/>
  <c r="Y28" i="58"/>
  <c r="T28" i="58"/>
  <c r="AA28" i="58" s="1"/>
  <c r="T9" i="58"/>
  <c r="AA9" i="58" s="1"/>
  <c r="Y9" i="58"/>
  <c r="T33" i="59"/>
  <c r="AA33" i="59" s="1"/>
  <c r="Y33" i="59"/>
  <c r="Y13" i="59"/>
  <c r="T13" i="59"/>
  <c r="AA13" i="59" s="1"/>
  <c r="Q14" i="29"/>
  <c r="X14" i="29" s="1"/>
  <c r="V14" i="29"/>
  <c r="Q22" i="29"/>
  <c r="X22" i="29" s="1"/>
  <c r="V22" i="29"/>
  <c r="T32" i="53"/>
  <c r="AA32" i="53" s="1"/>
  <c r="Y32" i="53"/>
  <c r="T16" i="54"/>
  <c r="AA16" i="54" s="1"/>
  <c r="Y16" i="54"/>
  <c r="T32" i="49"/>
  <c r="AA32" i="49" s="1"/>
  <c r="Y32" i="49"/>
  <c r="T9" i="60"/>
  <c r="AA9" i="60" s="1"/>
  <c r="Y9" i="60"/>
  <c r="T3" i="46"/>
  <c r="AA3" i="46" s="1"/>
  <c r="Y3" i="46"/>
  <c r="W37" i="29"/>
  <c r="T20" i="50"/>
  <c r="AA20" i="50" s="1"/>
  <c r="Y19" i="61"/>
  <c r="T19" i="61"/>
  <c r="AA19" i="61" s="1"/>
  <c r="T19" i="58"/>
  <c r="AA19" i="58" s="1"/>
  <c r="Y19" i="58"/>
  <c r="T27" i="62"/>
  <c r="R36" i="62"/>
  <c r="T25" i="46"/>
  <c r="AA25" i="46" s="1"/>
  <c r="Y25" i="46"/>
  <c r="T24" i="45"/>
  <c r="AA24" i="45" s="1"/>
  <c r="Y24" i="45"/>
  <c r="Y10" i="51"/>
  <c r="T10" i="51"/>
  <c r="AA10" i="51" s="1"/>
  <c r="T19" i="50"/>
  <c r="AA19" i="50" s="1"/>
  <c r="Y19" i="50"/>
  <c r="T10" i="50"/>
  <c r="AA10" i="50" s="1"/>
  <c r="Y10" i="50"/>
  <c r="Y25" i="51"/>
  <c r="T25" i="51"/>
  <c r="AA25" i="51" s="1"/>
  <c r="T33" i="52"/>
  <c r="AA33" i="52" s="1"/>
  <c r="Y33" i="52"/>
  <c r="Y25" i="45"/>
  <c r="T25" i="45"/>
  <c r="AA25" i="45" s="1"/>
  <c r="Y11" i="51"/>
  <c r="T11" i="51"/>
  <c r="AA11" i="51" s="1"/>
  <c r="T4" i="55"/>
  <c r="AA4" i="55" s="1"/>
  <c r="Y4" i="55"/>
  <c r="Y17" i="59"/>
  <c r="T17" i="59"/>
  <c r="AA17" i="59" s="1"/>
  <c r="T6" i="44"/>
  <c r="AA6" i="44" s="1"/>
  <c r="Y6" i="44"/>
  <c r="Y11" i="45"/>
  <c r="T11" i="45"/>
  <c r="AA11" i="45" s="1"/>
  <c r="T28" i="46"/>
  <c r="AA28" i="46" s="1"/>
  <c r="Y28" i="46"/>
  <c r="Y3" i="47"/>
  <c r="T3" i="47"/>
  <c r="AA3" i="47" s="1"/>
  <c r="T26" i="48"/>
  <c r="AA26" i="48" s="1"/>
  <c r="Y26" i="48"/>
  <c r="T5" i="58"/>
  <c r="AA5" i="58" s="1"/>
  <c r="Y5" i="58"/>
  <c r="T17" i="60"/>
  <c r="AA17" i="60" s="1"/>
  <c r="Y17" i="60"/>
  <c r="Z36" i="60"/>
  <c r="H45" i="22"/>
  <c r="H46" i="22" s="1"/>
  <c r="H47" i="22" s="1"/>
  <c r="D45" i="22"/>
  <c r="D46" i="22" s="1"/>
  <c r="D47" i="22" s="1"/>
  <c r="U45" i="22"/>
  <c r="U46" i="22" s="1"/>
  <c r="E45" i="22"/>
  <c r="E46" i="22" s="1"/>
  <c r="E47" i="22" s="1"/>
  <c r="J45" i="22"/>
  <c r="J46" i="22" s="1"/>
  <c r="J47" i="22" s="1"/>
  <c r="AP44" i="22"/>
  <c r="L45" i="22"/>
  <c r="L46" i="22" s="1"/>
  <c r="G45" i="22"/>
  <c r="G46" i="22" s="1"/>
  <c r="G47" i="22" s="1"/>
  <c r="P45" i="22"/>
  <c r="P46" i="22" s="1"/>
  <c r="R45" i="22"/>
  <c r="R46" i="22" s="1"/>
  <c r="R47" i="22" s="1"/>
  <c r="X45" i="22"/>
  <c r="X46" i="22" s="1"/>
  <c r="N45" i="22"/>
  <c r="N46" i="22" s="1"/>
  <c r="N47" i="22" s="1"/>
  <c r="W45" i="22"/>
  <c r="W46" i="22" s="1"/>
  <c r="W47" i="22" s="1"/>
  <c r="AC45" i="22"/>
  <c r="AC46" i="22" s="1"/>
  <c r="AC47" i="22" s="1"/>
  <c r="T45" i="22"/>
  <c r="T46" i="22" s="1"/>
  <c r="T47" i="22" s="1"/>
  <c r="Y45" i="22"/>
  <c r="Y46" i="22" s="1"/>
  <c r="Y47" i="22" s="1"/>
  <c r="AH45" i="22"/>
  <c r="AH46" i="22" s="1"/>
  <c r="AH47" i="22" s="1"/>
  <c r="V45" i="22"/>
  <c r="V46" i="22" s="1"/>
  <c r="V47" i="22" s="1"/>
  <c r="AF45" i="22"/>
  <c r="AF46" i="22" s="1"/>
  <c r="AF47" i="22" s="1"/>
  <c r="Z45" i="22"/>
  <c r="Z46" i="22" s="1"/>
  <c r="Z47" i="22" s="1"/>
  <c r="C45" i="22"/>
  <c r="C46" i="22" s="1"/>
  <c r="C47" i="22" s="1"/>
  <c r="K45" i="22"/>
  <c r="K46" i="22" s="1"/>
  <c r="K47" i="22" s="1"/>
  <c r="I45" i="22"/>
  <c r="I46" i="22" s="1"/>
  <c r="I47" i="22" s="1"/>
  <c r="M45" i="22"/>
  <c r="M46" i="22" s="1"/>
  <c r="M47" i="22" s="1"/>
  <c r="Q45" i="22"/>
  <c r="Q46" i="22" s="1"/>
  <c r="Q47" i="22" s="1"/>
  <c r="F45" i="22"/>
  <c r="F46" i="22" s="1"/>
  <c r="F47" i="22" s="1"/>
  <c r="AE45" i="22"/>
  <c r="AE46" i="22" s="1"/>
  <c r="AE47" i="22" s="1"/>
  <c r="S45" i="22"/>
  <c r="S46" i="22" s="1"/>
  <c r="S47" i="22" s="1"/>
  <c r="AA45" i="22"/>
  <c r="AA46" i="22" s="1"/>
  <c r="AA47" i="22" s="1"/>
  <c r="B45" i="22"/>
  <c r="AG45" i="22"/>
  <c r="AG46" i="22" s="1"/>
  <c r="AG47" i="22" s="1"/>
  <c r="O45" i="22"/>
  <c r="O46" i="22" s="1"/>
  <c r="O47" i="22" s="1"/>
  <c r="AB45" i="22"/>
  <c r="AB46" i="22" s="1"/>
  <c r="AB47" i="22" s="1"/>
  <c r="AD45" i="22"/>
  <c r="AD46" i="22" s="1"/>
  <c r="AD47" i="22" s="1"/>
  <c r="P53" i="22"/>
  <c r="P58" i="22"/>
  <c r="P59" i="22" s="1"/>
  <c r="X53" i="22"/>
  <c r="X58" i="22"/>
  <c r="X59" i="22" s="1"/>
  <c r="AL50" i="22"/>
  <c r="B52" i="22"/>
  <c r="AK52" i="22" s="1"/>
  <c r="AK53" i="22" s="1"/>
  <c r="Y25" i="61"/>
  <c r="T25" i="61"/>
  <c r="AA25" i="61" s="1"/>
  <c r="R36" i="61"/>
  <c r="Y3" i="61"/>
  <c r="T3" i="61"/>
  <c r="T28" i="45"/>
  <c r="AA28" i="45" s="1"/>
  <c r="Y28" i="45"/>
  <c r="T20" i="46"/>
  <c r="AA20" i="46" s="1"/>
  <c r="Y20" i="46"/>
  <c r="T4" i="51"/>
  <c r="AA4" i="51" s="1"/>
  <c r="Y4" i="51"/>
  <c r="T4" i="53"/>
  <c r="Y4" i="53"/>
  <c r="R36" i="53"/>
  <c r="T22" i="58"/>
  <c r="AA22" i="58" s="1"/>
  <c r="Y22" i="58"/>
  <c r="T14" i="58"/>
  <c r="AA14" i="58" s="1"/>
  <c r="Y14" i="58"/>
  <c r="Y27" i="45"/>
  <c r="T27" i="45"/>
  <c r="AA27" i="45" s="1"/>
  <c r="Y26" i="45"/>
  <c r="T26" i="45"/>
  <c r="AA26" i="45" s="1"/>
  <c r="Y9" i="45"/>
  <c r="T9" i="45"/>
  <c r="AA9" i="45" s="1"/>
  <c r="T12" i="47"/>
  <c r="AA12" i="47" s="1"/>
  <c r="Y12" i="47"/>
  <c r="T4" i="49"/>
  <c r="Y4" i="49"/>
  <c r="R36" i="49"/>
  <c r="Y17" i="50"/>
  <c r="T17" i="50"/>
  <c r="AA17" i="50" s="1"/>
  <c r="T13" i="50"/>
  <c r="AA13" i="50" s="1"/>
  <c r="Y13" i="50"/>
  <c r="T12" i="50"/>
  <c r="AA12" i="50" s="1"/>
  <c r="Y12" i="50"/>
  <c r="T19" i="57"/>
  <c r="AA19" i="57" s="1"/>
  <c r="Y19" i="57"/>
  <c r="T9" i="57"/>
  <c r="Y9" i="57"/>
  <c r="R36" i="57"/>
  <c r="T21" i="58"/>
  <c r="AA21" i="58" s="1"/>
  <c r="Y21" i="58"/>
  <c r="Y12" i="58"/>
  <c r="T12" i="58"/>
  <c r="AA12" i="58" s="1"/>
  <c r="T6" i="58"/>
  <c r="AA6" i="58" s="1"/>
  <c r="R36" i="58"/>
  <c r="Y6" i="58"/>
  <c r="T31" i="59"/>
  <c r="AA31" i="59" s="1"/>
  <c r="Y31" i="59"/>
  <c r="T11" i="59"/>
  <c r="AA11" i="59" s="1"/>
  <c r="Y11" i="59"/>
  <c r="R36" i="59"/>
  <c r="AA3" i="58"/>
  <c r="O37" i="29"/>
  <c r="Q5" i="29"/>
  <c r="V5" i="29"/>
  <c r="Y7" i="47"/>
  <c r="R36" i="47"/>
  <c r="T7" i="47"/>
  <c r="AA7" i="47" s="1"/>
  <c r="T5" i="48"/>
  <c r="AA5" i="48" s="1"/>
  <c r="Y5" i="48"/>
  <c r="T4" i="48"/>
  <c r="Y4" i="48"/>
  <c r="R36" i="48"/>
  <c r="T7" i="50"/>
  <c r="R36" i="50"/>
  <c r="Y7" i="50"/>
  <c r="T33" i="51"/>
  <c r="AA33" i="51" s="1"/>
  <c r="Y33" i="51"/>
  <c r="Y29" i="51"/>
  <c r="T29" i="51"/>
  <c r="AA29" i="51" s="1"/>
  <c r="T21" i="51"/>
  <c r="AA21" i="51" s="1"/>
  <c r="Y21" i="51"/>
  <c r="T24" i="52"/>
  <c r="AA24" i="52" s="1"/>
  <c r="Y24" i="52"/>
  <c r="Z36" i="44"/>
  <c r="Z36" i="51"/>
  <c r="Z36" i="52"/>
  <c r="Z36" i="54"/>
  <c r="Z36" i="55"/>
  <c r="Z36" i="56"/>
  <c r="T16" i="49"/>
  <c r="AA16" i="49" s="1"/>
  <c r="Y16" i="49"/>
  <c r="T10" i="60"/>
  <c r="Y10" i="60"/>
  <c r="R36" i="60"/>
  <c r="T14" i="60"/>
  <c r="AA14" i="60" s="1"/>
  <c r="Y14" i="60"/>
  <c r="T16" i="60"/>
  <c r="AA16" i="60" s="1"/>
  <c r="Y16" i="60"/>
  <c r="T18" i="60"/>
  <c r="AA18" i="60" s="1"/>
  <c r="Y18" i="60"/>
  <c r="Y22" i="60"/>
  <c r="T22" i="60"/>
  <c r="AA22" i="60" s="1"/>
  <c r="Y24" i="60"/>
  <c r="T24" i="60"/>
  <c r="AA24" i="60" s="1"/>
  <c r="AA5" i="56"/>
  <c r="AA10" i="59"/>
  <c r="T4" i="61"/>
  <c r="AA4" i="61" s="1"/>
  <c r="Y4" i="61"/>
  <c r="T22" i="44"/>
  <c r="AA22" i="44" s="1"/>
  <c r="Y22" i="44"/>
  <c r="Y17" i="44"/>
  <c r="T17" i="44"/>
  <c r="AA17" i="44" s="1"/>
  <c r="T13" i="44"/>
  <c r="AA13" i="44" s="1"/>
  <c r="Y13" i="44"/>
  <c r="T10" i="44"/>
  <c r="AA10" i="44" s="1"/>
  <c r="Y10" i="44"/>
  <c r="T18" i="46"/>
  <c r="AA18" i="46" s="1"/>
  <c r="Y18" i="46"/>
  <c r="T13" i="46"/>
  <c r="AA13" i="46" s="1"/>
  <c r="Y13" i="46"/>
  <c r="T12" i="46"/>
  <c r="AA12" i="46" s="1"/>
  <c r="Y12" i="46"/>
  <c r="T9" i="46"/>
  <c r="AA9" i="46" s="1"/>
  <c r="Y9" i="46"/>
  <c r="T5" i="46"/>
  <c r="Y5" i="46"/>
  <c r="R36" i="46"/>
  <c r="AA4" i="47"/>
  <c r="Y8" i="48"/>
  <c r="T8" i="48"/>
  <c r="AA8" i="48" s="1"/>
  <c r="T24" i="51"/>
  <c r="AA24" i="51" s="1"/>
  <c r="Y24" i="51"/>
  <c r="Y3" i="51"/>
  <c r="T3" i="51"/>
  <c r="R36" i="51"/>
  <c r="T25" i="52"/>
  <c r="AA25" i="52" s="1"/>
  <c r="Y25" i="52"/>
  <c r="Y21" i="52"/>
  <c r="T21" i="52"/>
  <c r="AA21" i="52" s="1"/>
  <c r="R36" i="52"/>
  <c r="T33" i="53"/>
  <c r="AA33" i="53" s="1"/>
  <c r="Y33" i="53"/>
  <c r="Y29" i="53"/>
  <c r="T29" i="53"/>
  <c r="AA29" i="53" s="1"/>
  <c r="T20" i="54"/>
  <c r="AA20" i="54" s="1"/>
  <c r="Y20" i="54"/>
  <c r="Y17" i="54"/>
  <c r="T17" i="54"/>
  <c r="AA17" i="54" s="1"/>
  <c r="T13" i="54"/>
  <c r="AA13" i="54" s="1"/>
  <c r="Y13" i="54"/>
  <c r="T12" i="54"/>
  <c r="AA12" i="54" s="1"/>
  <c r="Y12" i="54"/>
  <c r="Y9" i="54"/>
  <c r="T9" i="54"/>
  <c r="R36" i="54"/>
  <c r="T15" i="55"/>
  <c r="AA15" i="55" s="1"/>
  <c r="Y15" i="55"/>
  <c r="T9" i="55"/>
  <c r="R36" i="55"/>
  <c r="Y9" i="55"/>
  <c r="Y27" i="56"/>
  <c r="T27" i="56"/>
  <c r="AA27" i="56" s="1"/>
  <c r="T22" i="56"/>
  <c r="AA22" i="56" s="1"/>
  <c r="Y22" i="56"/>
  <c r="Y15" i="56"/>
  <c r="T15" i="56"/>
  <c r="AA15" i="56" s="1"/>
  <c r="T6" i="56"/>
  <c r="AA6" i="56" s="1"/>
  <c r="Y6" i="56"/>
  <c r="R36" i="56"/>
  <c r="Y24" i="57"/>
  <c r="T24" i="57"/>
  <c r="AA24" i="57" s="1"/>
  <c r="AA11" i="52"/>
  <c r="Z36" i="61"/>
  <c r="Z36" i="45"/>
  <c r="Z36" i="57"/>
  <c r="Z36" i="59"/>
  <c r="Z36" i="46"/>
  <c r="Z36" i="47"/>
  <c r="Z36" i="48"/>
  <c r="Z36" i="50"/>
  <c r="Z36" i="53"/>
  <c r="T30" i="45"/>
  <c r="Y30" i="45"/>
  <c r="R36" i="45"/>
  <c r="T18" i="44"/>
  <c r="R36" i="44"/>
  <c r="Y18" i="44"/>
  <c r="Y36" i="62" l="1"/>
  <c r="Y36" i="49"/>
  <c r="Y36" i="56"/>
  <c r="T36" i="47"/>
  <c r="Y36" i="61"/>
  <c r="V37" i="29"/>
  <c r="Y36" i="58"/>
  <c r="Y36" i="52"/>
  <c r="Y36" i="59"/>
  <c r="Y36" i="55"/>
  <c r="Y36" i="47"/>
  <c r="AA27" i="62"/>
  <c r="AA36" i="62" s="1"/>
  <c r="T36" i="62"/>
  <c r="Y36" i="44"/>
  <c r="Y36" i="45"/>
  <c r="AA36" i="52"/>
  <c r="T36" i="58"/>
  <c r="T36" i="59"/>
  <c r="Y36" i="50"/>
  <c r="Y36" i="48"/>
  <c r="AK45" i="22"/>
  <c r="B46" i="22"/>
  <c r="X47" i="22"/>
  <c r="X55" i="22"/>
  <c r="X56" i="22" s="1"/>
  <c r="L47" i="22"/>
  <c r="L55" i="22"/>
  <c r="L56" i="22" s="1"/>
  <c r="U47" i="22"/>
  <c r="U55" i="22"/>
  <c r="U56" i="22" s="1"/>
  <c r="B53" i="22"/>
  <c r="P47" i="22"/>
  <c r="P55" i="22"/>
  <c r="P56" i="22" s="1"/>
  <c r="T36" i="55"/>
  <c r="AA9" i="55"/>
  <c r="AA36" i="55" s="1"/>
  <c r="AA9" i="54"/>
  <c r="AA36" i="54" s="1"/>
  <c r="T36" i="54"/>
  <c r="AA3" i="51"/>
  <c r="AA36" i="51" s="1"/>
  <c r="T36" i="51"/>
  <c r="AA5" i="46"/>
  <c r="AA36" i="46" s="1"/>
  <c r="T36" i="46"/>
  <c r="AA10" i="60"/>
  <c r="AA36" i="60" s="1"/>
  <c r="T36" i="60"/>
  <c r="AA7" i="50"/>
  <c r="AA36" i="50" s="1"/>
  <c r="T36" i="50"/>
  <c r="Q37" i="29"/>
  <c r="X5" i="29"/>
  <c r="X37" i="29" s="1"/>
  <c r="AA9" i="57"/>
  <c r="AA36" i="57" s="1"/>
  <c r="T36" i="57"/>
  <c r="T36" i="48"/>
  <c r="AA4" i="48"/>
  <c r="AA36" i="48" s="1"/>
  <c r="AA4" i="49"/>
  <c r="AA36" i="49" s="1"/>
  <c r="T36" i="49"/>
  <c r="AA4" i="53"/>
  <c r="AA36" i="53" s="1"/>
  <c r="T36" i="53"/>
  <c r="AA3" i="61"/>
  <c r="AA36" i="61" s="1"/>
  <c r="T36" i="61"/>
  <c r="T36" i="56"/>
  <c r="Y36" i="53"/>
  <c r="T36" i="52"/>
  <c r="Y36" i="54"/>
  <c r="Y36" i="51"/>
  <c r="AA36" i="47"/>
  <c r="Y36" i="46"/>
  <c r="AA36" i="59"/>
  <c r="AA36" i="56"/>
  <c r="Y36" i="60"/>
  <c r="AA36" i="58"/>
  <c r="Y36" i="57"/>
  <c r="T36" i="44"/>
  <c r="AA18" i="44"/>
  <c r="AA36" i="44" s="1"/>
  <c r="AA30" i="45"/>
  <c r="AA36" i="45" s="1"/>
  <c r="T36" i="45"/>
  <c r="AK46" i="22" l="1"/>
  <c r="AK47" i="22" s="1"/>
  <c r="B47" i="22"/>
</calcChain>
</file>

<file path=xl/sharedStrings.xml><?xml version="1.0" encoding="utf-8"?>
<sst xmlns="http://schemas.openxmlformats.org/spreadsheetml/2006/main" count="1525" uniqueCount="168">
  <si>
    <t>IGASAMEX BAJIO, S. DE R.L. DE C.V.</t>
  </si>
  <si>
    <t>CALCULO DEL CONSUMO POR USUARIO</t>
  </si>
  <si>
    <t>BOSQUES DE ALISOS 47-A  5O PISO, COL. BOSQUES DE LAS LOMAS</t>
  </si>
  <si>
    <t>C.P. 05120, MEXICO, D.F.</t>
  </si>
  <si>
    <t>Parámetros de Configuración:</t>
  </si>
  <si>
    <t>Presión Atmosférica =</t>
  </si>
  <si>
    <t>0.8347 kg/cm2 (11.87)</t>
  </si>
  <si>
    <t>Presión Base =</t>
  </si>
  <si>
    <t>Temperatura Base =</t>
  </si>
  <si>
    <t>20 oC (68 oF)</t>
  </si>
  <si>
    <t>Fecha</t>
  </si>
  <si>
    <t>Computador</t>
  </si>
  <si>
    <t>Presión (kg/cm2)</t>
  </si>
  <si>
    <t>Variación</t>
  </si>
  <si>
    <t>Promedio diario</t>
  </si>
  <si>
    <t xml:space="preserve">Total del mes </t>
  </si>
  <si>
    <t>Facturación PGPB</t>
  </si>
  <si>
    <t>Usuarios</t>
  </si>
  <si>
    <t>TOTAL</t>
  </si>
  <si>
    <t>INTERCONEXIÓN</t>
  </si>
  <si>
    <t>Sub Total</t>
  </si>
  <si>
    <t>Porcentaje</t>
  </si>
  <si>
    <t>Balanceo</t>
  </si>
  <si>
    <t>Comparación de Mediciones de Computadores de Flujo vs. Facturacion PGPB</t>
  </si>
  <si>
    <t>Volumen MCFD</t>
  </si>
  <si>
    <t>1 kg/cm2 (14.22 psi)</t>
  </si>
  <si>
    <t>m3</t>
  </si>
  <si>
    <t>Medición de la Primera Quincena</t>
  </si>
  <si>
    <t>Medición de la Segunda Quincena</t>
  </si>
  <si>
    <t>Variación Interconexión vs</t>
  </si>
  <si>
    <t>PGPB</t>
  </si>
  <si>
    <t>Sistema</t>
  </si>
  <si>
    <t>(2-8)</t>
  </si>
  <si>
    <t>(4-9)</t>
  </si>
  <si>
    <t>(6-10)</t>
  </si>
  <si>
    <t>1ra Semana</t>
  </si>
  <si>
    <t>2da Semana</t>
  </si>
  <si>
    <t>3ra semana</t>
  </si>
  <si>
    <t>4ta Semana</t>
  </si>
  <si>
    <t>5ta Semana</t>
  </si>
  <si>
    <t>2da Quincena</t>
  </si>
  <si>
    <t>1ra Quincena</t>
  </si>
  <si>
    <r>
      <t>Volumen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/día) a: 1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y 20 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</t>
    </r>
  </si>
  <si>
    <r>
      <t>Temperatura (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</si>
  <si>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Presión (kg/cm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</si>
  <si>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Diferencia (Computador - Medición Fisica PGPB)</t>
  </si>
  <si>
    <t>Medición Física PGPB</t>
  </si>
  <si>
    <t>(2-8)/8</t>
  </si>
  <si>
    <t xml:space="preserve">% Ajuste </t>
  </si>
  <si>
    <r>
      <t>Volumen (m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/día) a: 1 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y 20 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</si>
  <si>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F)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</si>
  <si>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C)</t>
    </r>
  </si>
  <si>
    <r>
      <t>Presión (kg/cm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</si>
  <si>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t>Factor de Correción</t>
  </si>
  <si>
    <t>Presión (KPa)</t>
  </si>
  <si>
    <t>Hora de Corte</t>
  </si>
  <si>
    <t>Factor de Corrección</t>
  </si>
  <si>
    <t>No. Cliente</t>
  </si>
  <si>
    <t>Hora</t>
  </si>
  <si>
    <t>Año</t>
  </si>
  <si>
    <t>Mes</t>
  </si>
  <si>
    <t>Pulsos Corregidos</t>
  </si>
  <si>
    <t>Día</t>
  </si>
  <si>
    <t>Volumen Corregido
[ M3 ]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</si>
  <si>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</si>
  <si>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</si>
  <si>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</si>
  <si>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</si>
  <si>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</si>
  <si>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</si>
  <si>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</si>
  <si>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</si>
  <si>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</si>
  <si>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</si>
  <si>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</si>
  <si>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</si>
  <si>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</si>
  <si>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</si>
  <si>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</si>
  <si>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</si>
  <si>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</si>
  <si>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días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</si>
  <si>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</si>
  <si>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</si>
  <si>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</si>
  <si>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</si>
  <si>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</si>
  <si>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</si>
  <si>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</si>
  <si>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</si>
  <si>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</si>
  <si>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</si>
  <si>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</si>
  <si>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</si>
  <si>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</si>
  <si>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</si>
  <si>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</si>
  <si>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</si>
  <si>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</si>
  <si>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</si>
  <si>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</si>
  <si>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</si>
  <si>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 xml:space="preserve">Tiempo </t>
  </si>
  <si>
    <t>Temperatura
[ °C ]</t>
  </si>
  <si>
    <t>Energía MJ/m3</t>
  </si>
  <si>
    <t>Batería</t>
  </si>
  <si>
    <t>Mcft</t>
  </si>
  <si>
    <t>Km3</t>
  </si>
  <si>
    <t>Kpa</t>
  </si>
  <si>
    <t>Presión Promedio
[ Kpa ]</t>
  </si>
  <si>
    <t>Consumo diario
[ Km3 ]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</si>
  <si>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</si>
  <si>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</si>
  <si>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</si>
  <si>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</si>
  <si>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</si>
  <si>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</si>
  <si>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</si>
  <si>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</si>
  <si>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</si>
  <si>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</si>
  <si>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</si>
  <si>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</si>
  <si>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</si>
  <si>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</si>
  <si>
    <t>Volumen Diario
 BullHorn</t>
  </si>
  <si>
    <t>Volumen Diario
 Micro Corrector</t>
  </si>
  <si>
    <t>Diferencia Volumen</t>
  </si>
  <si>
    <t>Error</t>
  </si>
  <si>
    <t>Cliente 20</t>
  </si>
  <si>
    <t>Cliente 21</t>
  </si>
  <si>
    <t>Cliente 22</t>
  </si>
  <si>
    <t>Cliente 23</t>
  </si>
  <si>
    <t>Cliente 24</t>
  </si>
  <si>
    <t>Cliente 25</t>
  </si>
  <si>
    <t>Cliente 26</t>
  </si>
  <si>
    <t>Cliente 27</t>
  </si>
  <si>
    <t>Cliente 28</t>
  </si>
  <si>
    <t>Cliente 29</t>
  </si>
  <si>
    <t>Cliente 30</t>
  </si>
  <si>
    <t>Cliente 31</t>
  </si>
  <si>
    <t>Cliente 32</t>
  </si>
  <si>
    <t>Cliente 33</t>
  </si>
  <si>
    <t>Cliente 34</t>
  </si>
  <si>
    <t>Cliente 35</t>
  </si>
  <si>
    <t>OMM</t>
  </si>
  <si>
    <t>Estación 13031-01, Tizayuca</t>
  </si>
  <si>
    <t>Sistema Tizayuca</t>
  </si>
  <si>
    <t>VALCHEM</t>
  </si>
  <si>
    <t>ROMATEX</t>
  </si>
  <si>
    <t>PROESA</t>
  </si>
  <si>
    <t>TOTIS</t>
  </si>
  <si>
    <t>PROTEXSA</t>
  </si>
  <si>
    <t>VUVA</t>
  </si>
  <si>
    <t>QUIMICA NOBLEZA</t>
  </si>
  <si>
    <t>INDUSTRIAL DE ESPUMAS</t>
  </si>
  <si>
    <t>Textiles y Acabados Mexico</t>
  </si>
  <si>
    <t>PRUP</t>
  </si>
  <si>
    <t>MEXCOAT</t>
  </si>
  <si>
    <t>PREMEX</t>
  </si>
  <si>
    <t>Comercializadora de Lacteos</t>
  </si>
  <si>
    <t xml:space="preserve">FENO RESINAS, S.A. DE C.V.              </t>
  </si>
  <si>
    <t>TEJIMAQ</t>
  </si>
  <si>
    <t>Moliendas</t>
  </si>
  <si>
    <t>Tecamac Industrial</t>
  </si>
  <si>
    <t>Zinc y Derivados</t>
  </si>
  <si>
    <t>Imperquimia</t>
  </si>
  <si>
    <t>13031-01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</si>
</sst>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.000"/>
    <numFmt numFmtId="165" formatCode="0.000"/>
    <numFmt numFmtId="166" formatCode="#,##0.000000"/>
    <numFmt numFmtId="168" formatCode="_(* #,##0.00_);_(* \(#,##0.00\);_(* &quot;-&quot;??_);_(@_)"/>
    <numFmt numFmtId="176" formatCode="_(* #,##0.00000_);_(* \(#,##0.00000\);_(* &quot;-&quot;??_);_(@_)"/>
    <numFmt numFmtId="177" formatCode="_(* #,##0_);_(* \(#,##0\);_(* &quot;-&quot;??_);_(@_)"/>
    <numFmt numFmtId="178" formatCode="_-* #,##0_-;\-* #,##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</cellStyleXfs>
  <cellXfs count="395">
    <xf numFmtId="0" fontId="0" fillId="0" borderId="0" xfId="0"/>
    <xf numFmtId="0" fontId="0" fillId="4" borderId="0" xfId="0" applyFill="1"/>
    <xf numFmtId="0" fontId="9" fillId="4" borderId="0" xfId="0" applyFont="1" applyFill="1" applyAlignment="1">
      <alignment horizontal="center"/>
    </xf>
    <xf numFmtId="4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0" fillId="4" borderId="1" xfId="0" applyNumberFormat="1" applyFill="1" applyBorder="1"/>
    <xf numFmtId="2" fontId="0" fillId="4" borderId="1" xfId="0" applyNumberFormat="1" applyFill="1" applyBorder="1"/>
    <xf numFmtId="4" fontId="0" fillId="4" borderId="1" xfId="0" applyNumberFormat="1" applyFill="1" applyBorder="1"/>
    <xf numFmtId="165" fontId="0" fillId="4" borderId="1" xfId="0" applyNumberFormat="1" applyFill="1" applyBorder="1"/>
    <xf numFmtId="10" fontId="0" fillId="4" borderId="9" xfId="2" applyNumberFormat="1" applyFont="1" applyFill="1" applyBorder="1"/>
    <xf numFmtId="165" fontId="0" fillId="4" borderId="0" xfId="0" applyNumberFormat="1" applyFill="1" applyAlignment="1">
      <alignment horizontal="center"/>
    </xf>
    <xf numFmtId="165" fontId="0" fillId="4" borderId="0" xfId="0" applyNumberFormat="1" applyFill="1"/>
    <xf numFmtId="165" fontId="0" fillId="4" borderId="10" xfId="0" applyNumberFormat="1" applyFill="1" applyBorder="1"/>
    <xf numFmtId="164" fontId="7" fillId="4" borderId="1" xfId="0" applyNumberFormat="1" applyFont="1" applyFill="1" applyBorder="1"/>
    <xf numFmtId="4" fontId="11" fillId="4" borderId="1" xfId="0" applyNumberFormat="1" applyFont="1" applyFill="1" applyBorder="1"/>
    <xf numFmtId="164" fontId="7" fillId="4" borderId="11" xfId="0" applyNumberFormat="1" applyFont="1" applyFill="1" applyBorder="1"/>
    <xf numFmtId="2" fontId="7" fillId="4" borderId="11" xfId="0" applyNumberFormat="1" applyFont="1" applyFill="1" applyBorder="1"/>
    <xf numFmtId="4" fontId="7" fillId="4" borderId="11" xfId="0" applyNumberFormat="1" applyFont="1" applyFill="1" applyBorder="1"/>
    <xf numFmtId="10" fontId="7" fillId="4" borderId="12" xfId="2" applyNumberFormat="1" applyFont="1" applyFill="1" applyBorder="1"/>
    <xf numFmtId="0" fontId="7" fillId="4" borderId="0" xfId="0" applyFont="1" applyFill="1"/>
    <xf numFmtId="2" fontId="7" fillId="4" borderId="1" xfId="0" applyNumberFormat="1" applyFont="1" applyFill="1" applyBorder="1"/>
    <xf numFmtId="10" fontId="7" fillId="4" borderId="9" xfId="2" applyNumberFormat="1" applyFont="1" applyFill="1" applyBorder="1"/>
    <xf numFmtId="164" fontId="7" fillId="4" borderId="0" xfId="0" applyNumberFormat="1" applyFont="1" applyFill="1"/>
    <xf numFmtId="10" fontId="7" fillId="4" borderId="0" xfId="2" applyNumberFormat="1" applyFont="1" applyFill="1"/>
    <xf numFmtId="10" fontId="7" fillId="4" borderId="0" xfId="0" applyNumberFormat="1" applyFont="1" applyFill="1"/>
    <xf numFmtId="4" fontId="0" fillId="4" borderId="6" xfId="0" applyNumberFormat="1" applyFill="1" applyBorder="1" applyAlignment="1"/>
    <xf numFmtId="164" fontId="0" fillId="4" borderId="6" xfId="0" applyNumberFormat="1" applyFill="1" applyBorder="1"/>
    <xf numFmtId="165" fontId="0" fillId="4" borderId="6" xfId="0" applyNumberFormat="1" applyFill="1" applyBorder="1"/>
    <xf numFmtId="4" fontId="0" fillId="4" borderId="7" xfId="0" applyNumberFormat="1" applyFill="1" applyBorder="1"/>
    <xf numFmtId="2" fontId="0" fillId="4" borderId="6" xfId="0" applyNumberFormat="1" applyFill="1" applyBorder="1"/>
    <xf numFmtId="4" fontId="0" fillId="4" borderId="6" xfId="0" applyNumberFormat="1" applyFill="1" applyBorder="1"/>
    <xf numFmtId="0" fontId="0" fillId="4" borderId="13" xfId="0" applyFill="1" applyBorder="1" applyAlignment="1">
      <alignment horizontal="center"/>
    </xf>
    <xf numFmtId="3" fontId="0" fillId="4" borderId="14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7" fillId="4" borderId="17" xfId="0" applyFont="1" applyFill="1" applyBorder="1" applyAlignment="1">
      <alignment vertical="center"/>
    </xf>
    <xf numFmtId="0" fontId="0" fillId="4" borderId="0" xfId="0" applyFill="1" applyAlignment="1">
      <alignment horizontal="right"/>
    </xf>
    <xf numFmtId="4" fontId="0" fillId="4" borderId="1" xfId="0" applyNumberFormat="1" applyFill="1" applyBorder="1" applyAlignment="1"/>
    <xf numFmtId="4" fontId="0" fillId="4" borderId="5" xfId="0" applyNumberFormat="1" applyFill="1" applyBorder="1"/>
    <xf numFmtId="4" fontId="0" fillId="4" borderId="3" xfId="0" applyNumberFormat="1" applyFill="1" applyBorder="1"/>
    <xf numFmtId="4" fontId="0" fillId="4" borderId="2" xfId="0" applyNumberFormat="1" applyFill="1" applyBorder="1"/>
    <xf numFmtId="164" fontId="0" fillId="4" borderId="2" xfId="0" applyNumberFormat="1" applyFill="1" applyBorder="1"/>
    <xf numFmtId="168" fontId="7" fillId="4" borderId="11" xfId="1" applyFont="1" applyFill="1" applyBorder="1" applyAlignment="1">
      <alignment horizontal="center"/>
    </xf>
    <xf numFmtId="168" fontId="7" fillId="4" borderId="1" xfId="1" applyFont="1" applyFill="1" applyBorder="1" applyAlignment="1">
      <alignment horizontal="center"/>
    </xf>
    <xf numFmtId="164" fontId="7" fillId="5" borderId="0" xfId="0" applyNumberFormat="1" applyFont="1" applyFill="1" applyBorder="1"/>
    <xf numFmtId="0" fontId="7" fillId="5" borderId="0" xfId="0" applyFont="1" applyFill="1" applyBorder="1"/>
    <xf numFmtId="10" fontId="7" fillId="5" borderId="18" xfId="2" applyNumberFormat="1" applyFont="1" applyFill="1" applyBorder="1"/>
    <xf numFmtId="0" fontId="7" fillId="5" borderId="19" xfId="0" applyFont="1" applyFill="1" applyBorder="1"/>
    <xf numFmtId="10" fontId="7" fillId="4" borderId="1" xfId="2" applyNumberFormat="1" applyFont="1" applyFill="1" applyBorder="1"/>
    <xf numFmtId="4" fontId="7" fillId="4" borderId="20" xfId="0" applyNumberFormat="1" applyFont="1" applyFill="1" applyBorder="1"/>
    <xf numFmtId="40" fontId="4" fillId="4" borderId="0" xfId="0" applyNumberFormat="1" applyFont="1" applyFill="1" applyAlignment="1"/>
    <xf numFmtId="40" fontId="0" fillId="4" borderId="0" xfId="0" applyNumberFormat="1" applyFill="1"/>
    <xf numFmtId="40" fontId="4" fillId="4" borderId="0" xfId="0" applyNumberFormat="1" applyFont="1" applyFill="1"/>
    <xf numFmtId="40" fontId="4" fillId="4" borderId="1" xfId="0" applyNumberFormat="1" applyFont="1" applyFill="1" applyBorder="1" applyAlignment="1">
      <alignment horizontal="center" vertical="center"/>
    </xf>
    <xf numFmtId="40" fontId="4" fillId="4" borderId="22" xfId="0" applyNumberFormat="1" applyFont="1" applyFill="1" applyBorder="1" applyAlignment="1"/>
    <xf numFmtId="40" fontId="0" fillId="4" borderId="1" xfId="0" applyNumberFormat="1" applyFill="1" applyBorder="1"/>
    <xf numFmtId="164" fontId="3" fillId="4" borderId="1" xfId="0" applyNumberFormat="1" applyFont="1" applyFill="1" applyBorder="1" applyAlignment="1"/>
    <xf numFmtId="0" fontId="0" fillId="4" borderId="0" xfId="0" applyFill="1" applyAlignment="1"/>
    <xf numFmtId="40" fontId="7" fillId="4" borderId="0" xfId="0" applyNumberFormat="1" applyFont="1" applyFill="1"/>
    <xf numFmtId="40" fontId="4" fillId="5" borderId="1" xfId="0" applyNumberFormat="1" applyFont="1" applyFill="1" applyBorder="1" applyAlignment="1">
      <alignment horizontal="center" vertical="center"/>
    </xf>
    <xf numFmtId="40" fontId="0" fillId="4" borderId="0" xfId="0" applyNumberFormat="1" applyFill="1" applyAlignment="1">
      <alignment horizontal="justify" vertical="center"/>
    </xf>
    <xf numFmtId="40" fontId="4" fillId="4" borderId="22" xfId="0" applyNumberFormat="1" applyFont="1" applyFill="1" applyBorder="1" applyAlignment="1">
      <alignment horizontal="center"/>
    </xf>
    <xf numFmtId="40" fontId="4" fillId="4" borderId="5" xfId="0" applyNumberFormat="1" applyFont="1" applyFill="1" applyBorder="1" applyAlignment="1"/>
    <xf numFmtId="40" fontId="4" fillId="4" borderId="1" xfId="0" applyNumberFormat="1" applyFont="1" applyFill="1" applyBorder="1" applyAlignment="1">
      <alignment horizontal="center"/>
    </xf>
    <xf numFmtId="40" fontId="4" fillId="4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/>
    <xf numFmtId="168" fontId="0" fillId="4" borderId="0" xfId="1" applyFont="1" applyFill="1"/>
    <xf numFmtId="10" fontId="0" fillId="4" borderId="0" xfId="0" applyNumberFormat="1" applyFill="1"/>
    <xf numFmtId="2" fontId="0" fillId="4" borderId="0" xfId="2" applyNumberFormat="1" applyFont="1" applyFill="1"/>
    <xf numFmtId="2" fontId="0" fillId="4" borderId="0" xfId="0" applyNumberFormat="1" applyFill="1"/>
    <xf numFmtId="40" fontId="1" fillId="4" borderId="1" xfId="0" applyNumberFormat="1" applyFont="1" applyFill="1" applyBorder="1"/>
    <xf numFmtId="10" fontId="1" fillId="4" borderId="1" xfId="2" applyNumberFormat="1" applyFont="1" applyFill="1" applyBorder="1"/>
    <xf numFmtId="4" fontId="1" fillId="4" borderId="0" xfId="0" applyNumberFormat="1" applyFont="1" applyFill="1"/>
    <xf numFmtId="2" fontId="1" fillId="4" borderId="0" xfId="2" applyNumberFormat="1" applyFont="1" applyFill="1"/>
    <xf numFmtId="40" fontId="1" fillId="4" borderId="0" xfId="0" applyNumberFormat="1" applyFont="1" applyFill="1"/>
    <xf numFmtId="10" fontId="1" fillId="4" borderId="0" xfId="0" applyNumberFormat="1" applyFont="1" applyFill="1" applyBorder="1"/>
    <xf numFmtId="4" fontId="1" fillId="4" borderId="0" xfId="0" applyNumberFormat="1" applyFont="1" applyFill="1" applyBorder="1"/>
    <xf numFmtId="2" fontId="1" fillId="4" borderId="0" xfId="0" applyNumberFormat="1" applyFont="1" applyFill="1" applyBorder="1"/>
    <xf numFmtId="10" fontId="1" fillId="4" borderId="0" xfId="2" applyNumberFormat="1" applyFont="1" applyFill="1" applyBorder="1"/>
    <xf numFmtId="40" fontId="1" fillId="4" borderId="0" xfId="0" applyNumberFormat="1" applyFont="1" applyFill="1" applyBorder="1"/>
    <xf numFmtId="4" fontId="0" fillId="4" borderId="0" xfId="0" applyNumberFormat="1" applyFill="1" applyBorder="1"/>
    <xf numFmtId="10" fontId="0" fillId="4" borderId="0" xfId="0" applyNumberFormat="1" applyFill="1" applyBorder="1"/>
    <xf numFmtId="10" fontId="0" fillId="4" borderId="0" xfId="2" applyNumberFormat="1" applyFont="1" applyFill="1" applyBorder="1"/>
    <xf numFmtId="40" fontId="0" fillId="4" borderId="0" xfId="0" applyNumberFormat="1" applyFill="1" applyBorder="1"/>
    <xf numFmtId="0" fontId="0" fillId="4" borderId="0" xfId="0" applyFill="1" applyBorder="1" applyAlignment="1"/>
    <xf numFmtId="10" fontId="3" fillId="4" borderId="1" xfId="2" applyNumberFormat="1" applyFont="1" applyFill="1" applyBorder="1" applyAlignment="1"/>
    <xf numFmtId="10" fontId="7" fillId="4" borderId="1" xfId="0" applyNumberFormat="1" applyFont="1" applyFill="1" applyBorder="1" applyAlignment="1"/>
    <xf numFmtId="164" fontId="3" fillId="4" borderId="1" xfId="2" applyNumberFormat="1" applyFont="1" applyFill="1" applyBorder="1" applyAlignment="1"/>
    <xf numFmtId="40" fontId="7" fillId="4" borderId="1" xfId="0" applyNumberFormat="1" applyFont="1" applyFill="1" applyBorder="1" applyAlignment="1"/>
    <xf numFmtId="40" fontId="4" fillId="2" borderId="1" xfId="0" applyNumberFormat="1" applyFont="1" applyFill="1" applyBorder="1" applyAlignment="1">
      <alignment horizontal="justify" vertical="center"/>
    </xf>
    <xf numFmtId="10" fontId="3" fillId="4" borderId="13" xfId="0" applyNumberFormat="1" applyFont="1" applyFill="1" applyBorder="1"/>
    <xf numFmtId="40" fontId="7" fillId="4" borderId="0" xfId="0" applyNumberFormat="1" applyFont="1" applyFill="1" applyBorder="1"/>
    <xf numFmtId="0" fontId="0" fillId="4" borderId="1" xfId="0" applyFill="1" applyBorder="1" applyAlignment="1"/>
    <xf numFmtId="40" fontId="0" fillId="4" borderId="1" xfId="0" applyNumberFormat="1" applyFill="1" applyBorder="1" applyAlignment="1"/>
    <xf numFmtId="0" fontId="0" fillId="4" borderId="9" xfId="0" applyFill="1" applyBorder="1" applyAlignment="1"/>
    <xf numFmtId="0" fontId="0" fillId="4" borderId="13" xfId="0" applyFill="1" applyBorder="1" applyAlignment="1"/>
    <xf numFmtId="40" fontId="0" fillId="4" borderId="13" xfId="0" applyNumberFormat="1" applyFill="1" applyBorder="1" applyAlignment="1"/>
    <xf numFmtId="0" fontId="0" fillId="4" borderId="14" xfId="0" applyFill="1" applyBorder="1" applyAlignment="1"/>
    <xf numFmtId="40" fontId="7" fillId="4" borderId="2" xfId="0" applyNumberFormat="1" applyFont="1" applyFill="1" applyBorder="1" applyAlignment="1">
      <alignment horizontal="center"/>
    </xf>
    <xf numFmtId="40" fontId="7" fillId="4" borderId="2" xfId="0" applyNumberFormat="1" applyFont="1" applyFill="1" applyBorder="1"/>
    <xf numFmtId="10" fontId="7" fillId="4" borderId="2" xfId="2" applyNumberFormat="1" applyFont="1" applyFill="1" applyBorder="1"/>
    <xf numFmtId="10" fontId="3" fillId="4" borderId="24" xfId="2" applyNumberFormat="1" applyFont="1" applyFill="1" applyBorder="1" applyAlignment="1">
      <alignment horizontal="center"/>
    </xf>
    <xf numFmtId="0" fontId="0" fillId="4" borderId="1" xfId="0" applyNumberFormat="1" applyFill="1" applyBorder="1"/>
    <xf numFmtId="0" fontId="1" fillId="4" borderId="1" xfId="0" applyNumberFormat="1" applyFont="1" applyFill="1" applyBorder="1"/>
    <xf numFmtId="40" fontId="3" fillId="4" borderId="22" xfId="0" applyNumberFormat="1" applyFont="1" applyFill="1" applyBorder="1" applyAlignment="1">
      <alignment horizontal="center"/>
    </xf>
    <xf numFmtId="4" fontId="8" fillId="4" borderId="0" xfId="0" applyNumberFormat="1" applyFont="1" applyFill="1" applyAlignment="1"/>
    <xf numFmtId="4" fontId="9" fillId="4" borderId="0" xfId="0" applyNumberFormat="1" applyFont="1" applyFill="1" applyAlignment="1"/>
    <xf numFmtId="4" fontId="10" fillId="4" borderId="0" xfId="0" applyNumberFormat="1" applyFont="1" applyFill="1" applyAlignment="1"/>
    <xf numFmtId="0" fontId="7" fillId="4" borderId="0" xfId="0" applyFont="1" applyFill="1" applyAlignment="1"/>
    <xf numFmtId="0" fontId="7" fillId="4" borderId="19" xfId="0" applyFont="1" applyFill="1" applyBorder="1"/>
    <xf numFmtId="164" fontId="7" fillId="4" borderId="0" xfId="0" applyNumberFormat="1" applyFont="1" applyFill="1" applyBorder="1"/>
    <xf numFmtId="0" fontId="7" fillId="4" borderId="0" xfId="0" applyFont="1" applyFill="1" applyBorder="1"/>
    <xf numFmtId="10" fontId="7" fillId="4" borderId="18" xfId="2" applyNumberFormat="1" applyFont="1" applyFill="1" applyBorder="1"/>
    <xf numFmtId="0" fontId="7" fillId="4" borderId="30" xfId="0" applyFont="1" applyFill="1" applyBorder="1"/>
    <xf numFmtId="164" fontId="7" fillId="4" borderId="10" xfId="0" applyNumberFormat="1" applyFont="1" applyFill="1" applyBorder="1"/>
    <xf numFmtId="0" fontId="7" fillId="4" borderId="10" xfId="0" applyFont="1" applyFill="1" applyBorder="1"/>
    <xf numFmtId="10" fontId="7" fillId="4" borderId="31" xfId="2" applyNumberFormat="1" applyFont="1" applyFill="1" applyBorder="1"/>
    <xf numFmtId="0" fontId="7" fillId="4" borderId="2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/>
    </xf>
    <xf numFmtId="0" fontId="3" fillId="4" borderId="24" xfId="0" applyFont="1" applyFill="1" applyBorder="1" applyAlignment="1">
      <alignment horizontal="justify" vertical="center"/>
    </xf>
    <xf numFmtId="164" fontId="3" fillId="4" borderId="9" xfId="0" applyNumberFormat="1" applyFont="1" applyFill="1" applyBorder="1" applyAlignment="1">
      <alignment horizontal="justify" vertical="center"/>
    </xf>
    <xf numFmtId="0" fontId="7" fillId="0" borderId="9" xfId="0" applyFont="1" applyBorder="1" applyAlignment="1">
      <alignment vertical="center" wrapText="1"/>
    </xf>
    <xf numFmtId="164" fontId="7" fillId="4" borderId="2" xfId="0" applyNumberFormat="1" applyFont="1" applyFill="1" applyBorder="1"/>
    <xf numFmtId="2" fontId="7" fillId="4" borderId="2" xfId="0" applyNumberFormat="1" applyFont="1" applyFill="1" applyBorder="1"/>
    <xf numFmtId="0" fontId="7" fillId="4" borderId="20" xfId="0" applyNumberFormat="1" applyFont="1" applyFill="1" applyBorder="1"/>
    <xf numFmtId="10" fontId="7" fillId="4" borderId="25" xfId="2" applyNumberFormat="1" applyFont="1" applyFill="1" applyBorder="1"/>
    <xf numFmtId="0" fontId="7" fillId="4" borderId="32" xfId="0" applyNumberFormat="1" applyFont="1" applyFill="1" applyBorder="1" applyAlignment="1">
      <alignment horizontal="center"/>
    </xf>
    <xf numFmtId="164" fontId="7" fillId="4" borderId="33" xfId="0" applyNumberFormat="1" applyFont="1" applyFill="1" applyBorder="1"/>
    <xf numFmtId="165" fontId="7" fillId="4" borderId="33" xfId="0" applyNumberFormat="1" applyFont="1" applyFill="1" applyBorder="1"/>
    <xf numFmtId="4" fontId="7" fillId="4" borderId="33" xfId="0" applyNumberFormat="1" applyFont="1" applyFill="1" applyBorder="1"/>
    <xf numFmtId="2" fontId="7" fillId="4" borderId="33" xfId="0" applyNumberFormat="1" applyFont="1" applyFill="1" applyBorder="1"/>
    <xf numFmtId="0" fontId="7" fillId="4" borderId="33" xfId="0" applyNumberFormat="1" applyFont="1" applyFill="1" applyBorder="1"/>
    <xf numFmtId="10" fontId="7" fillId="4" borderId="34" xfId="2" applyNumberFormat="1" applyFont="1" applyFill="1" applyBorder="1"/>
    <xf numFmtId="0" fontId="0" fillId="4" borderId="35" xfId="0" applyNumberFormat="1" applyFill="1" applyBorder="1" applyAlignment="1">
      <alignment horizontal="center"/>
    </xf>
    <xf numFmtId="0" fontId="7" fillId="4" borderId="36" xfId="0" applyNumberFormat="1" applyFont="1" applyFill="1" applyBorder="1" applyAlignment="1">
      <alignment horizontal="center"/>
    </xf>
    <xf numFmtId="0" fontId="7" fillId="4" borderId="35" xfId="0" applyNumberFormat="1" applyFont="1" applyFill="1" applyBorder="1" applyAlignment="1">
      <alignment horizontal="center"/>
    </xf>
    <xf numFmtId="0" fontId="7" fillId="4" borderId="37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justify" vertical="center"/>
    </xf>
    <xf numFmtId="0" fontId="0" fillId="4" borderId="16" xfId="0" applyFill="1" applyBorder="1" applyAlignment="1">
      <alignment horizontal="center"/>
    </xf>
    <xf numFmtId="4" fontId="7" fillId="4" borderId="38" xfId="0" applyNumberFormat="1" applyFont="1" applyFill="1" applyBorder="1"/>
    <xf numFmtId="4" fontId="7" fillId="4" borderId="5" xfId="0" applyNumberFormat="1" applyFont="1" applyFill="1" applyBorder="1"/>
    <xf numFmtId="4" fontId="7" fillId="4" borderId="3" xfId="0" applyNumberFormat="1" applyFont="1" applyFill="1" applyBorder="1"/>
    <xf numFmtId="4" fontId="0" fillId="4" borderId="39" xfId="0" applyNumberFormat="1" applyFill="1" applyBorder="1" applyAlignment="1"/>
    <xf numFmtId="164" fontId="0" fillId="4" borderId="40" xfId="0" applyNumberFormat="1" applyFill="1" applyBorder="1"/>
    <xf numFmtId="4" fontId="0" fillId="4" borderId="24" xfId="0" applyNumberFormat="1" applyFill="1" applyBorder="1" applyAlignment="1"/>
    <xf numFmtId="164" fontId="0" fillId="4" borderId="9" xfId="0" applyNumberFormat="1" applyFill="1" applyBorder="1"/>
    <xf numFmtId="164" fontId="7" fillId="4" borderId="12" xfId="0" applyNumberFormat="1" applyFont="1" applyFill="1" applyBorder="1"/>
    <xf numFmtId="164" fontId="7" fillId="4" borderId="9" xfId="0" applyNumberFormat="1" applyFont="1" applyFill="1" applyBorder="1"/>
    <xf numFmtId="164" fontId="7" fillId="4" borderId="25" xfId="0" applyNumberFormat="1" applyFont="1" applyFill="1" applyBorder="1"/>
    <xf numFmtId="164" fontId="7" fillId="4" borderId="32" xfId="0" applyNumberFormat="1" applyFont="1" applyFill="1" applyBorder="1"/>
    <xf numFmtId="164" fontId="7" fillId="4" borderId="34" xfId="0" applyNumberFormat="1" applyFont="1" applyFill="1" applyBorder="1"/>
    <xf numFmtId="164" fontId="7" fillId="4" borderId="19" xfId="0" applyNumberFormat="1" applyFont="1" applyFill="1" applyBorder="1"/>
    <xf numFmtId="0" fontId="7" fillId="4" borderId="18" xfId="0" applyFont="1" applyFill="1" applyBorder="1"/>
    <xf numFmtId="164" fontId="7" fillId="5" borderId="19" xfId="0" applyNumberFormat="1" applyFont="1" applyFill="1" applyBorder="1"/>
    <xf numFmtId="0" fontId="7" fillId="5" borderId="18" xfId="0" applyFont="1" applyFill="1" applyBorder="1"/>
    <xf numFmtId="164" fontId="7" fillId="4" borderId="30" xfId="0" applyNumberFormat="1" applyFont="1" applyFill="1" applyBorder="1"/>
    <xf numFmtId="0" fontId="7" fillId="4" borderId="31" xfId="0" applyFont="1" applyFill="1" applyBorder="1"/>
    <xf numFmtId="16" fontId="3" fillId="4" borderId="24" xfId="0" applyNumberFormat="1" applyFont="1" applyFill="1" applyBorder="1" applyAlignment="1">
      <alignment horizontal="center"/>
    </xf>
    <xf numFmtId="166" fontId="3" fillId="4" borderId="24" xfId="2" applyNumberFormat="1" applyFont="1" applyFill="1" applyBorder="1" applyAlignment="1">
      <alignment horizontal="center"/>
    </xf>
    <xf numFmtId="166" fontId="3" fillId="4" borderId="15" xfId="2" applyNumberFormat="1" applyFont="1" applyFill="1" applyBorder="1" applyAlignment="1">
      <alignment horizontal="center"/>
    </xf>
    <xf numFmtId="166" fontId="3" fillId="4" borderId="0" xfId="2" applyNumberFormat="1" applyFont="1" applyFill="1" applyBorder="1" applyAlignment="1">
      <alignment horizontal="center"/>
    </xf>
    <xf numFmtId="10" fontId="3" fillId="4" borderId="0" xfId="0" applyNumberFormat="1" applyFont="1" applyFill="1" applyBorder="1"/>
    <xf numFmtId="40" fontId="0" fillId="4" borderId="0" xfId="0" applyNumberFormat="1" applyFill="1" applyBorder="1" applyAlignment="1"/>
    <xf numFmtId="4" fontId="7" fillId="4" borderId="26" xfId="0" applyNumberFormat="1" applyFont="1" applyFill="1" applyBorder="1"/>
    <xf numFmtId="4" fontId="7" fillId="4" borderId="24" xfId="0" applyNumberFormat="1" applyFont="1" applyFill="1" applyBorder="1"/>
    <xf numFmtId="4" fontId="7" fillId="4" borderId="1" xfId="0" applyNumberFormat="1" applyFont="1" applyFill="1" applyBorder="1"/>
    <xf numFmtId="4" fontId="7" fillId="4" borderId="23" xfId="0" applyNumberFormat="1" applyFont="1" applyFill="1" applyBorder="1"/>
    <xf numFmtId="4" fontId="7" fillId="4" borderId="2" xfId="0" applyNumberFormat="1" applyFont="1" applyFill="1" applyBorder="1"/>
    <xf numFmtId="4" fontId="7" fillId="4" borderId="4" xfId="0" applyNumberFormat="1" applyFont="1" applyFill="1" applyBorder="1"/>
    <xf numFmtId="0" fontId="7" fillId="4" borderId="4" xfId="0" applyNumberFormat="1" applyFont="1" applyFill="1" applyBorder="1"/>
    <xf numFmtId="0" fontId="7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0" fontId="7" fillId="3" borderId="2" xfId="2" applyNumberFormat="1" applyFont="1" applyFill="1" applyBorder="1"/>
    <xf numFmtId="0" fontId="7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right"/>
    </xf>
    <xf numFmtId="164" fontId="7" fillId="0" borderId="28" xfId="0" applyNumberFormat="1" applyFont="1" applyFill="1" applyBorder="1" applyAlignment="1">
      <alignment horizontal="center" vertical="center" wrapText="1"/>
    </xf>
    <xf numFmtId="164" fontId="7" fillId="0" borderId="47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164" fontId="7" fillId="4" borderId="48" xfId="0" applyNumberFormat="1" applyFont="1" applyFill="1" applyBorder="1" applyAlignment="1">
      <alignment horizontal="center" vertical="center" wrapText="1"/>
    </xf>
    <xf numFmtId="164" fontId="7" fillId="0" borderId="41" xfId="0" applyNumberFormat="1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center" vertical="center" wrapText="1"/>
    </xf>
    <xf numFmtId="164" fontId="7" fillId="2" borderId="29" xfId="0" applyNumberFormat="1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20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8" fontId="11" fillId="4" borderId="11" xfId="1" applyFont="1" applyFill="1" applyBorder="1" applyAlignment="1">
      <alignment horizontal="center"/>
    </xf>
    <xf numFmtId="168" fontId="11" fillId="4" borderId="11" xfId="1" applyNumberFormat="1" applyFont="1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168" fontId="11" fillId="2" borderId="50" xfId="1" applyFont="1" applyFill="1" applyBorder="1" applyAlignment="1">
      <alignment horizontal="center"/>
    </xf>
    <xf numFmtId="168" fontId="17" fillId="4" borderId="0" xfId="0" applyNumberFormat="1" applyFont="1" applyFill="1"/>
    <xf numFmtId="168" fontId="11" fillId="4" borderId="26" xfId="1" applyFont="1" applyFill="1" applyBorder="1"/>
    <xf numFmtId="168" fontId="11" fillId="4" borderId="49" xfId="1" applyFont="1" applyFill="1" applyBorder="1"/>
    <xf numFmtId="168" fontId="11" fillId="2" borderId="50" xfId="1" applyFont="1" applyFill="1" applyBorder="1"/>
    <xf numFmtId="168" fontId="11" fillId="4" borderId="0" xfId="1" applyFont="1" applyFill="1"/>
    <xf numFmtId="168" fontId="11" fillId="4" borderId="27" xfId="1" applyFont="1" applyFill="1" applyBorder="1"/>
    <xf numFmtId="168" fontId="11" fillId="4" borderId="6" xfId="1" applyFont="1" applyFill="1" applyBorder="1"/>
    <xf numFmtId="168" fontId="11" fillId="4" borderId="8" xfId="1" applyFont="1" applyFill="1" applyBorder="1"/>
    <xf numFmtId="168" fontId="11" fillId="2" borderId="51" xfId="1" applyFont="1" applyFill="1" applyBorder="1"/>
    <xf numFmtId="0" fontId="0" fillId="4" borderId="24" xfId="0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8" fontId="11" fillId="4" borderId="1" xfId="1" applyFont="1" applyFill="1" applyBorder="1" applyAlignment="1">
      <alignment horizontal="center"/>
    </xf>
    <xf numFmtId="168" fontId="11" fillId="4" borderId="1" xfId="1" applyNumberFormat="1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168" fontId="11" fillId="2" borderId="52" xfId="1" applyFont="1" applyFill="1" applyBorder="1" applyAlignment="1">
      <alignment horizontal="center"/>
    </xf>
    <xf numFmtId="168" fontId="11" fillId="4" borderId="24" xfId="1" applyFont="1" applyFill="1" applyBorder="1"/>
    <xf numFmtId="168" fontId="11" fillId="4" borderId="21" xfId="1" applyFont="1" applyFill="1" applyBorder="1"/>
    <xf numFmtId="168" fontId="11" fillId="2" borderId="52" xfId="1" applyFont="1" applyFill="1" applyBorder="1"/>
    <xf numFmtId="168" fontId="11" fillId="4" borderId="53" xfId="1" applyFont="1" applyFill="1" applyBorder="1"/>
    <xf numFmtId="168" fontId="11" fillId="4" borderId="1" xfId="1" applyFont="1" applyFill="1" applyBorder="1"/>
    <xf numFmtId="43" fontId="0" fillId="2" borderId="52" xfId="0" applyNumberFormat="1" applyFill="1" applyBorder="1"/>
    <xf numFmtId="43" fontId="0" fillId="4" borderId="53" xfId="0" applyNumberFormat="1" applyFill="1" applyBorder="1"/>
    <xf numFmtId="168" fontId="11" fillId="4" borderId="54" xfId="1" applyFont="1" applyFill="1" applyBorder="1"/>
    <xf numFmtId="168" fontId="11" fillId="2" borderId="55" xfId="1" applyFont="1" applyFill="1" applyBorder="1"/>
    <xf numFmtId="43" fontId="0" fillId="2" borderId="55" xfId="0" applyNumberFormat="1" applyFill="1" applyBorder="1"/>
    <xf numFmtId="43" fontId="0" fillId="4" borderId="56" xfId="0" applyNumberFormat="1" applyFill="1" applyBorder="1"/>
    <xf numFmtId="20" fontId="0" fillId="4" borderId="13" xfId="0" applyNumberFormat="1" applyFill="1" applyBorder="1" applyAlignment="1">
      <alignment horizontal="center"/>
    </xf>
    <xf numFmtId="168" fontId="11" fillId="4" borderId="13" xfId="1" applyFont="1" applyFill="1" applyBorder="1" applyAlignment="1">
      <alignment horizontal="center"/>
    </xf>
    <xf numFmtId="168" fontId="11" fillId="4" borderId="13" xfId="1" applyNumberFormat="1" applyFont="1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168" fontId="11" fillId="6" borderId="55" xfId="1" applyFont="1" applyFill="1" applyBorder="1" applyAlignment="1">
      <alignment horizontal="center"/>
    </xf>
    <xf numFmtId="4" fontId="0" fillId="6" borderId="57" xfId="0" applyNumberFormat="1" applyFill="1" applyBorder="1"/>
    <xf numFmtId="168" fontId="11" fillId="6" borderId="58" xfId="1" applyFont="1" applyFill="1" applyBorder="1"/>
    <xf numFmtId="168" fontId="11" fillId="6" borderId="59" xfId="1" applyFont="1" applyFill="1" applyBorder="1"/>
    <xf numFmtId="43" fontId="0" fillId="6" borderId="59" xfId="0" applyNumberFormat="1" applyFill="1" applyBorder="1"/>
    <xf numFmtId="43" fontId="0" fillId="6" borderId="31" xfId="0" applyNumberFormat="1" applyFill="1" applyBorder="1"/>
    <xf numFmtId="168" fontId="11" fillId="6" borderId="1" xfId="1" applyFont="1" applyFill="1" applyBorder="1"/>
    <xf numFmtId="168" fontId="11" fillId="6" borderId="21" xfId="1" applyFont="1" applyFill="1" applyBorder="1"/>
    <xf numFmtId="168" fontId="11" fillId="6" borderId="55" xfId="1" applyFont="1" applyFill="1" applyBorder="1"/>
    <xf numFmtId="0" fontId="12" fillId="4" borderId="0" xfId="0" applyFont="1" applyFill="1" applyAlignment="1">
      <alignment horizontal="right"/>
    </xf>
    <xf numFmtId="0" fontId="0" fillId="4" borderId="29" xfId="0" applyFill="1" applyBorder="1" applyAlignment="1">
      <alignment horizontal="center"/>
    </xf>
    <xf numFmtId="168" fontId="11" fillId="4" borderId="50" xfId="1" applyFont="1" applyFill="1" applyBorder="1"/>
    <xf numFmtId="168" fontId="0" fillId="4" borderId="29" xfId="0" applyNumberFormat="1" applyFill="1" applyBorder="1"/>
    <xf numFmtId="168" fontId="0" fillId="2" borderId="29" xfId="0" applyNumberFormat="1" applyFill="1" applyBorder="1"/>
    <xf numFmtId="43" fontId="0" fillId="2" borderId="29" xfId="0" applyNumberFormat="1" applyFill="1" applyBorder="1"/>
    <xf numFmtId="43" fontId="0" fillId="4" borderId="34" xfId="0" applyNumberFormat="1" applyFill="1" applyBorder="1"/>
    <xf numFmtId="43" fontId="0" fillId="4" borderId="41" xfId="0" applyNumberFormat="1" applyFill="1" applyBorder="1"/>
    <xf numFmtId="43" fontId="0" fillId="4" borderId="43" xfId="0" applyNumberFormat="1" applyFill="1" applyBorder="1"/>
    <xf numFmtId="43" fontId="0" fillId="2" borderId="34" xfId="0" applyNumberFormat="1" applyFill="1" applyBorder="1"/>
    <xf numFmtId="168" fontId="11" fillId="4" borderId="52" xfId="1" applyFont="1" applyFill="1" applyBorder="1"/>
    <xf numFmtId="168" fontId="11" fillId="4" borderId="55" xfId="1" applyFont="1" applyFill="1" applyBorder="1"/>
    <xf numFmtId="0" fontId="0" fillId="4" borderId="60" xfId="0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8" fillId="4" borderId="0" xfId="0" applyFont="1" applyFill="1"/>
    <xf numFmtId="9" fontId="18" fillId="4" borderId="0" xfId="0" applyNumberFormat="1" applyFont="1" applyFill="1"/>
    <xf numFmtId="0" fontId="18" fillId="4" borderId="0" xfId="0" applyFont="1" applyFill="1" applyAlignment="1">
      <alignment horizontal="right"/>
    </xf>
    <xf numFmtId="168" fontId="18" fillId="4" borderId="0" xfId="1" applyFont="1" applyFill="1"/>
    <xf numFmtId="0" fontId="11" fillId="4" borderId="0" xfId="0" applyFont="1" applyFill="1"/>
    <xf numFmtId="15" fontId="0" fillId="4" borderId="0" xfId="0" applyNumberFormat="1" applyFill="1"/>
    <xf numFmtId="168" fontId="15" fillId="4" borderId="24" xfId="1" applyFont="1" applyFill="1" applyBorder="1"/>
    <xf numFmtId="168" fontId="15" fillId="4" borderId="15" xfId="1" applyFont="1" applyFill="1" applyBorder="1"/>
    <xf numFmtId="0" fontId="7" fillId="4" borderId="41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 wrapText="1"/>
    </xf>
    <xf numFmtId="164" fontId="7" fillId="0" borderId="49" xfId="0" applyNumberFormat="1" applyFont="1" applyFill="1" applyBorder="1" applyAlignment="1">
      <alignment horizontal="center" vertical="center" wrapText="1"/>
    </xf>
    <xf numFmtId="164" fontId="7" fillId="2" borderId="50" xfId="0" applyNumberFormat="1" applyFont="1" applyFill="1" applyBorder="1" applyAlignment="1">
      <alignment horizontal="center" vertical="center" wrapText="1"/>
    </xf>
    <xf numFmtId="164" fontId="7" fillId="0" borderId="44" xfId="0" applyNumberFormat="1" applyFont="1" applyFill="1" applyBorder="1" applyAlignment="1">
      <alignment horizontal="center" vertical="center" wrapText="1"/>
    </xf>
    <xf numFmtId="1" fontId="0" fillId="4" borderId="11" xfId="0" applyNumberFormat="1" applyFill="1" applyBorder="1" applyAlignment="1">
      <alignment horizontal="center"/>
    </xf>
    <xf numFmtId="176" fontId="11" fillId="2" borderId="50" xfId="1" applyNumberFormat="1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6" borderId="19" xfId="0" applyFill="1" applyBorder="1"/>
    <xf numFmtId="0" fontId="0" fillId="6" borderId="0" xfId="0" applyFill="1" applyBorder="1"/>
    <xf numFmtId="0" fontId="0" fillId="6" borderId="62" xfId="0" applyFill="1" applyBorder="1"/>
    <xf numFmtId="0" fontId="0" fillId="6" borderId="29" xfId="0" applyFill="1" applyBorder="1"/>
    <xf numFmtId="0" fontId="0" fillId="6" borderId="44" xfId="0" applyFill="1" applyBorder="1"/>
    <xf numFmtId="0" fontId="0" fillId="6" borderId="60" xfId="0" applyFill="1" applyBorder="1"/>
    <xf numFmtId="0" fontId="0" fillId="6" borderId="17" xfId="0" applyFill="1" applyBorder="1"/>
    <xf numFmtId="1" fontId="0" fillId="4" borderId="1" xfId="0" applyNumberFormat="1" applyFill="1" applyBorder="1" applyAlignment="1">
      <alignment horizontal="center"/>
    </xf>
    <xf numFmtId="176" fontId="11" fillId="2" borderId="52" xfId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3" fontId="0" fillId="2" borderId="50" xfId="0" applyNumberFormat="1" applyFill="1" applyBorder="1"/>
    <xf numFmtId="43" fontId="0" fillId="4" borderId="50" xfId="0" applyNumberFormat="1" applyFill="1" applyBorder="1"/>
    <xf numFmtId="43" fontId="0" fillId="4" borderId="52" xfId="0" applyNumberFormat="1" applyFill="1" applyBorder="1"/>
    <xf numFmtId="1" fontId="0" fillId="4" borderId="13" xfId="0" applyNumberFormat="1" applyFill="1" applyBorder="1" applyAlignment="1">
      <alignment horizontal="center"/>
    </xf>
    <xf numFmtId="176" fontId="11" fillId="2" borderId="55" xfId="1" applyNumberFormat="1" applyFont="1" applyFill="1" applyBorder="1" applyAlignment="1">
      <alignment horizontal="center"/>
    </xf>
    <xf numFmtId="43" fontId="0" fillId="4" borderId="55" xfId="0" applyNumberFormat="1" applyFill="1" applyBorder="1"/>
    <xf numFmtId="168" fontId="11" fillId="4" borderId="15" xfId="1" applyFont="1" applyFill="1" applyBorder="1"/>
    <xf numFmtId="20" fontId="0" fillId="4" borderId="0" xfId="0" applyNumberFormat="1" applyFill="1"/>
    <xf numFmtId="176" fontId="11" fillId="4" borderId="0" xfId="1" applyNumberFormat="1" applyFont="1" applyFill="1"/>
    <xf numFmtId="176" fontId="11" fillId="4" borderId="50" xfId="1" applyNumberFormat="1" applyFont="1" applyFill="1" applyBorder="1"/>
    <xf numFmtId="0" fontId="0" fillId="7" borderId="0" xfId="0" applyFill="1"/>
    <xf numFmtId="0" fontId="12" fillId="7" borderId="0" xfId="0" applyFont="1" applyFill="1"/>
    <xf numFmtId="164" fontId="7" fillId="4" borderId="41" xfId="0" applyNumberFormat="1" applyFont="1" applyFill="1" applyBorder="1" applyAlignment="1">
      <alignment horizontal="center" vertical="center" wrapText="1"/>
    </xf>
    <xf numFmtId="164" fontId="7" fillId="4" borderId="46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2" borderId="45" xfId="0" applyNumberFormat="1" applyFont="1" applyFill="1" applyBorder="1" applyAlignment="1">
      <alignment horizontal="center" vertical="center" wrapText="1"/>
    </xf>
    <xf numFmtId="164" fontId="7" fillId="4" borderId="34" xfId="0" applyNumberFormat="1" applyFont="1" applyFill="1" applyBorder="1" applyAlignment="1">
      <alignment horizontal="center" vertical="center" wrapText="1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43" xfId="0" applyNumberFormat="1" applyFont="1" applyFill="1" applyBorder="1" applyAlignment="1">
      <alignment horizontal="center" vertical="center" wrapText="1"/>
    </xf>
    <xf numFmtId="0" fontId="19" fillId="7" borderId="0" xfId="0" applyFont="1" applyFill="1"/>
    <xf numFmtId="177" fontId="11" fillId="2" borderId="26" xfId="1" applyNumberFormat="1" applyFont="1" applyFill="1" applyBorder="1"/>
    <xf numFmtId="177" fontId="15" fillId="2" borderId="12" xfId="1" applyNumberFormat="1" applyFont="1" applyFill="1" applyBorder="1"/>
    <xf numFmtId="177" fontId="11" fillId="4" borderId="27" xfId="1" applyNumberFormat="1" applyFont="1" applyFill="1" applyBorder="1"/>
    <xf numFmtId="177" fontId="11" fillId="2" borderId="39" xfId="1" applyNumberFormat="1" applyFont="1" applyFill="1" applyBorder="1"/>
    <xf numFmtId="178" fontId="0" fillId="2" borderId="40" xfId="0" applyNumberFormat="1" applyFill="1" applyBorder="1"/>
    <xf numFmtId="178" fontId="0" fillId="4" borderId="27" xfId="0" applyNumberFormat="1" applyFill="1" applyBorder="1"/>
    <xf numFmtId="10" fontId="15" fillId="4" borderId="27" xfId="2" applyNumberFormat="1" applyFont="1" applyFill="1" applyBorder="1"/>
    <xf numFmtId="0" fontId="0" fillId="4" borderId="8" xfId="0" applyFill="1" applyBorder="1" applyAlignment="1">
      <alignment horizontal="center"/>
    </xf>
    <xf numFmtId="177" fontId="11" fillId="2" borderId="24" xfId="1" applyNumberFormat="1" applyFont="1" applyFill="1" applyBorder="1"/>
    <xf numFmtId="177" fontId="15" fillId="2" borderId="9" xfId="1" applyNumberFormat="1" applyFont="1" applyFill="1" applyBorder="1"/>
    <xf numFmtId="177" fontId="11" fillId="4" borderId="53" xfId="1" applyNumberFormat="1" applyFont="1" applyFill="1" applyBorder="1"/>
    <xf numFmtId="178" fontId="0" fillId="2" borderId="9" xfId="0" applyNumberFormat="1" applyFill="1" applyBorder="1"/>
    <xf numFmtId="178" fontId="0" fillId="4" borderId="53" xfId="0" applyNumberFormat="1" applyFill="1" applyBorder="1"/>
    <xf numFmtId="10" fontId="15" fillId="4" borderId="53" xfId="2" applyNumberFormat="1" applyFont="1" applyFill="1" applyBorder="1"/>
    <xf numFmtId="178" fontId="0" fillId="2" borderId="14" xfId="0" applyNumberFormat="1" applyFill="1" applyBorder="1"/>
    <xf numFmtId="0" fontId="0" fillId="4" borderId="58" xfId="0" applyFill="1" applyBorder="1" applyAlignment="1">
      <alignment horizontal="center"/>
    </xf>
    <xf numFmtId="177" fontId="11" fillId="2" borderId="15" xfId="1" applyNumberFormat="1" applyFont="1" applyFill="1" applyBorder="1"/>
    <xf numFmtId="177" fontId="15" fillId="2" borderId="14" xfId="1" applyNumberFormat="1" applyFont="1" applyFill="1" applyBorder="1"/>
    <xf numFmtId="177" fontId="11" fillId="4" borderId="56" xfId="1" applyNumberFormat="1" applyFont="1" applyFill="1" applyBorder="1"/>
    <xf numFmtId="43" fontId="0" fillId="6" borderId="30" xfId="0" applyNumberFormat="1" applyFill="1" applyBorder="1"/>
    <xf numFmtId="43" fontId="0" fillId="6" borderId="58" xfId="0" applyNumberFormat="1" applyFill="1" applyBorder="1"/>
    <xf numFmtId="0" fontId="0" fillId="6" borderId="55" xfId="0" applyFill="1" applyBorder="1"/>
    <xf numFmtId="0" fontId="7" fillId="7" borderId="0" xfId="0" applyFont="1" applyFill="1" applyAlignment="1">
      <alignment horizontal="right"/>
    </xf>
    <xf numFmtId="177" fontId="0" fillId="4" borderId="29" xfId="0" applyNumberFormat="1" applyFill="1" applyBorder="1"/>
    <xf numFmtId="177" fontId="20" fillId="7" borderId="0" xfId="0" applyNumberFormat="1" applyFont="1" applyFill="1"/>
    <xf numFmtId="177" fontId="0" fillId="7" borderId="0" xfId="0" applyNumberFormat="1" applyFill="1"/>
    <xf numFmtId="0" fontId="7" fillId="7" borderId="0" xfId="0" applyFont="1" applyFill="1"/>
    <xf numFmtId="0" fontId="7" fillId="8" borderId="29" xfId="0" applyFont="1" applyFill="1" applyBorder="1" applyAlignment="1">
      <alignment horizontal="center"/>
    </xf>
    <xf numFmtId="10" fontId="11" fillId="4" borderId="29" xfId="2" applyNumberFormat="1" applyFont="1" applyFill="1" applyBorder="1"/>
    <xf numFmtId="9" fontId="15" fillId="4" borderId="29" xfId="2" applyFont="1" applyFill="1" applyBorder="1" applyAlignment="1">
      <alignment horizontal="center"/>
    </xf>
    <xf numFmtId="0" fontId="19" fillId="7" borderId="0" xfId="0" applyNumberFormat="1" applyFont="1" applyFill="1" applyBorder="1" applyAlignment="1" applyProtection="1"/>
    <xf numFmtId="0" fontId="0" fillId="7" borderId="0" xfId="0" applyNumberFormat="1" applyFont="1" applyFill="1" applyBorder="1" applyAlignment="1" applyProtection="1"/>
    <xf numFmtId="0" fontId="12" fillId="7" borderId="0" xfId="0" applyNumberFormat="1" applyFont="1" applyFill="1" applyBorder="1" applyAlignment="1" applyProtection="1"/>
    <xf numFmtId="164" fontId="7" fillId="4" borderId="63" xfId="0" applyNumberFormat="1" applyFont="1" applyFill="1" applyBorder="1" applyAlignment="1" applyProtection="1">
      <alignment horizontal="center" vertical="center" wrapText="1"/>
    </xf>
    <xf numFmtId="164" fontId="7" fillId="4" borderId="64" xfId="0" applyNumberFormat="1" applyFont="1" applyFill="1" applyBorder="1" applyAlignment="1" applyProtection="1">
      <alignment horizontal="center" vertical="center" wrapText="1"/>
    </xf>
    <xf numFmtId="164" fontId="7" fillId="2" borderId="63" xfId="0" applyNumberFormat="1" applyFont="1" applyFill="1" applyBorder="1" applyAlignment="1" applyProtection="1">
      <alignment horizontal="center" vertical="center" wrapText="1"/>
    </xf>
    <xf numFmtId="164" fontId="7" fillId="2" borderId="65" xfId="0" applyNumberFormat="1" applyFont="1" applyFill="1" applyBorder="1" applyAlignment="1" applyProtection="1">
      <alignment horizontal="center" vertical="center" wrapText="1"/>
    </xf>
    <xf numFmtId="164" fontId="7" fillId="4" borderId="66" xfId="0" applyNumberFormat="1" applyFont="1" applyFill="1" applyBorder="1" applyAlignment="1" applyProtection="1">
      <alignment horizontal="center" vertical="center" wrapText="1"/>
    </xf>
    <xf numFmtId="0" fontId="0" fillId="4" borderId="26" xfId="0" applyNumberFormat="1" applyFont="1" applyFill="1" applyBorder="1" applyAlignment="1" applyProtection="1">
      <alignment horizontal="center"/>
    </xf>
    <xf numFmtId="0" fontId="0" fillId="4" borderId="12" xfId="0" applyNumberFormat="1" applyFont="1" applyFill="1" applyBorder="1" applyAlignment="1" applyProtection="1">
      <alignment horizontal="center"/>
    </xf>
    <xf numFmtId="177" fontId="11" fillId="2" borderId="38" xfId="0" applyNumberFormat="1" applyFont="1" applyFill="1" applyBorder="1" applyAlignment="1" applyProtection="1"/>
    <xf numFmtId="176" fontId="0" fillId="2" borderId="12" xfId="0" applyNumberFormat="1" applyFont="1" applyFill="1" applyBorder="1" applyAlignment="1" applyProtection="1"/>
    <xf numFmtId="177" fontId="11" fillId="4" borderId="67" xfId="0" applyNumberFormat="1" applyFont="1" applyFill="1" applyBorder="1" applyAlignment="1" applyProtection="1"/>
    <xf numFmtId="0" fontId="0" fillId="4" borderId="24" xfId="0" applyNumberFormat="1" applyFont="1" applyFill="1" applyBorder="1" applyAlignment="1" applyProtection="1">
      <alignment horizontal="center"/>
    </xf>
    <xf numFmtId="0" fontId="0" fillId="4" borderId="9" xfId="0" applyNumberFormat="1" applyFont="1" applyFill="1" applyBorder="1" applyAlignment="1" applyProtection="1">
      <alignment horizontal="center"/>
    </xf>
    <xf numFmtId="168" fontId="11" fillId="2" borderId="5" xfId="0" applyNumberFormat="1" applyFont="1" applyFill="1" applyBorder="1" applyAlignment="1" applyProtection="1"/>
    <xf numFmtId="176" fontId="0" fillId="2" borderId="9" xfId="0" applyNumberFormat="1" applyFont="1" applyFill="1" applyBorder="1" applyAlignment="1" applyProtection="1"/>
    <xf numFmtId="168" fontId="11" fillId="4" borderId="68" xfId="0" applyNumberFormat="1" applyFont="1" applyFill="1" applyBorder="1" applyAlignment="1" applyProtection="1"/>
    <xf numFmtId="177" fontId="11" fillId="2" borderId="5" xfId="0" applyNumberFormat="1" applyFont="1" applyFill="1" applyBorder="1" applyAlignment="1" applyProtection="1"/>
    <xf numFmtId="0" fontId="0" fillId="4" borderId="15" xfId="0" applyNumberFormat="1" applyFont="1" applyFill="1" applyBorder="1" applyAlignment="1" applyProtection="1">
      <alignment horizontal="center"/>
    </xf>
    <xf numFmtId="0" fontId="0" fillId="4" borderId="14" xfId="0" applyNumberFormat="1" applyFont="1" applyFill="1" applyBorder="1" applyAlignment="1" applyProtection="1">
      <alignment horizontal="center"/>
    </xf>
    <xf numFmtId="177" fontId="11" fillId="2" borderId="16" xfId="0" applyNumberFormat="1" applyFont="1" applyFill="1" applyBorder="1" applyAlignment="1" applyProtection="1"/>
    <xf numFmtId="176" fontId="0" fillId="2" borderId="14" xfId="0" applyNumberFormat="1" applyFont="1" applyFill="1" applyBorder="1" applyAlignment="1" applyProtection="1"/>
    <xf numFmtId="168" fontId="11" fillId="4" borderId="69" xfId="0" applyNumberFormat="1" applyFont="1" applyFill="1" applyBorder="1" applyAlignment="1" applyProtection="1"/>
    <xf numFmtId="0" fontId="7" fillId="7" borderId="0" xfId="0" applyNumberFormat="1" applyFont="1" applyFill="1" applyBorder="1" applyAlignment="1" applyProtection="1">
      <alignment horizontal="right"/>
    </xf>
    <xf numFmtId="0" fontId="0" fillId="4" borderId="70" xfId="0" applyNumberFormat="1" applyFont="1" applyFill="1" applyBorder="1" applyAlignment="1" applyProtection="1">
      <alignment horizontal="center"/>
    </xf>
    <xf numFmtId="177" fontId="0" fillId="4" borderId="70" xfId="0" applyNumberFormat="1" applyFont="1" applyFill="1" applyBorder="1" applyAlignment="1" applyProtection="1"/>
    <xf numFmtId="177" fontId="16" fillId="7" borderId="0" xfId="0" applyNumberFormat="1" applyFont="1" applyFill="1" applyBorder="1" applyAlignment="1" applyProtection="1"/>
    <xf numFmtId="10" fontId="0" fillId="4" borderId="70" xfId="3" applyNumberFormat="1" applyFont="1" applyFill="1" applyBorder="1" applyAlignment="1" applyProtection="1"/>
    <xf numFmtId="9" fontId="0" fillId="4" borderId="70" xfId="0" applyNumberFormat="1" applyFont="1" applyFill="1" applyBorder="1" applyAlignment="1" applyProtection="1">
      <alignment horizontal="center"/>
    </xf>
    <xf numFmtId="40" fontId="4" fillId="4" borderId="0" xfId="0" applyNumberFormat="1" applyFont="1" applyFill="1" applyAlignment="1">
      <alignment horizontal="center"/>
    </xf>
    <xf numFmtId="40" fontId="5" fillId="4" borderId="0" xfId="0" applyNumberFormat="1" applyFont="1" applyFill="1" applyAlignment="1"/>
    <xf numFmtId="40" fontId="6" fillId="4" borderId="0" xfId="0" applyNumberFormat="1" applyFont="1" applyFill="1" applyAlignment="1"/>
    <xf numFmtId="0" fontId="1" fillId="4" borderId="0" xfId="0" applyFont="1" applyFill="1"/>
    <xf numFmtId="40" fontId="4" fillId="5" borderId="1" xfId="0" applyNumberFormat="1" applyFont="1" applyFill="1" applyBorder="1" applyAlignment="1">
      <alignment horizontal="left" vertical="center"/>
    </xf>
    <xf numFmtId="4" fontId="9" fillId="4" borderId="0" xfId="0" applyNumberFormat="1" applyFont="1" applyFill="1" applyAlignment="1">
      <alignment horizontal="center"/>
    </xf>
    <xf numFmtId="4" fontId="8" fillId="4" borderId="0" xfId="0" applyNumberFormat="1" applyFont="1" applyFill="1" applyAlignment="1">
      <alignment horizontal="center"/>
    </xf>
    <xf numFmtId="0" fontId="7" fillId="4" borderId="36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4" fontId="7" fillId="2" borderId="71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7" fillId="8" borderId="36" xfId="0" applyFont="1" applyFill="1" applyBorder="1" applyAlignment="1">
      <alignment horizontal="center"/>
    </xf>
    <xf numFmtId="0" fontId="7" fillId="8" borderId="71" xfId="0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164" fontId="7" fillId="4" borderId="44" xfId="0" applyNumberFormat="1" applyFont="1" applyFill="1" applyBorder="1" applyAlignment="1">
      <alignment horizontal="center"/>
    </xf>
    <xf numFmtId="164" fontId="7" fillId="4" borderId="60" xfId="0" applyNumberFormat="1" applyFont="1" applyFill="1" applyBorder="1" applyAlignment="1">
      <alignment horizontal="center"/>
    </xf>
    <xf numFmtId="164" fontId="7" fillId="4" borderId="48" xfId="0" applyNumberFormat="1" applyFont="1" applyFill="1" applyBorder="1" applyAlignment="1">
      <alignment horizontal="center"/>
    </xf>
    <xf numFmtId="4" fontId="10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40" fontId="4" fillId="4" borderId="0" xfId="0" applyNumberFormat="1" applyFont="1" applyFill="1" applyAlignment="1">
      <alignment horizontal="center"/>
    </xf>
    <xf numFmtId="40" fontId="3" fillId="4" borderId="0" xfId="0" applyNumberFormat="1" applyFont="1" applyFill="1" applyAlignment="1">
      <alignment horizontal="center"/>
    </xf>
    <xf numFmtId="16" fontId="7" fillId="5" borderId="26" xfId="0" applyNumberFormat="1" applyFont="1" applyFill="1" applyBorder="1" applyAlignment="1">
      <alignment horizontal="center"/>
    </xf>
    <xf numFmtId="16" fontId="7" fillId="5" borderId="11" xfId="0" applyNumberFormat="1" applyFont="1" applyFill="1" applyBorder="1" applyAlignment="1">
      <alignment horizontal="center"/>
    </xf>
    <xf numFmtId="16" fontId="7" fillId="5" borderId="12" xfId="0" applyNumberFormat="1" applyFont="1" applyFill="1" applyBorder="1" applyAlignment="1">
      <alignment horizontal="center"/>
    </xf>
    <xf numFmtId="40" fontId="3" fillId="4" borderId="21" xfId="0" applyNumberFormat="1" applyFont="1" applyFill="1" applyBorder="1" applyAlignment="1">
      <alignment horizontal="center"/>
    </xf>
    <xf numFmtId="40" fontId="3" fillId="4" borderId="22" xfId="0" applyNumberFormat="1" applyFont="1" applyFill="1" applyBorder="1" applyAlignment="1">
      <alignment horizontal="center"/>
    </xf>
    <xf numFmtId="40" fontId="0" fillId="5" borderId="21" xfId="0" applyNumberFormat="1" applyFill="1" applyBorder="1" applyAlignment="1">
      <alignment horizontal="center" vertical="center"/>
    </xf>
    <xf numFmtId="40" fontId="0" fillId="5" borderId="5" xfId="0" applyNumberFormat="1" applyFill="1" applyBorder="1" applyAlignment="1">
      <alignment horizontal="center" vertical="center"/>
    </xf>
    <xf numFmtId="40" fontId="0" fillId="8" borderId="1" xfId="0" applyNumberFormat="1" applyFill="1" applyBorder="1" applyAlignment="1">
      <alignment horizontal="center" vertical="center"/>
    </xf>
    <xf numFmtId="40" fontId="4" fillId="4" borderId="21" xfId="2" applyNumberFormat="1" applyFont="1" applyFill="1" applyBorder="1" applyAlignment="1">
      <alignment horizontal="center" vertical="center"/>
    </xf>
    <xf numFmtId="40" fontId="4" fillId="4" borderId="5" xfId="2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/>
    <cellStyle name="Porcentaje" xfId="2" builtinId="5"/>
    <cellStyle name="Porcentual 3" xfId="3"/>
  </cellStyles>
  <dxfs count="92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38</xdr:row>
      <xdr:rowOff>95250</xdr:rowOff>
    </xdr:from>
    <xdr:to>
      <xdr:col>1</xdr:col>
      <xdr:colOff>171450</xdr:colOff>
      <xdr:row>43</xdr:row>
      <xdr:rowOff>38100</xdr:rowOff>
    </xdr:to>
    <xdr:pic>
      <xdr:nvPicPr>
        <xdr:cNvPr id="4507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86550"/>
          <a:ext cx="714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39</xdr:row>
      <xdr:rowOff>114300</xdr:rowOff>
    </xdr:from>
    <xdr:to>
      <xdr:col>1</xdr:col>
      <xdr:colOff>180975</xdr:colOff>
      <xdr:row>44</xdr:row>
      <xdr:rowOff>76200</xdr:rowOff>
    </xdr:to>
    <xdr:pic>
      <xdr:nvPicPr>
        <xdr:cNvPr id="2050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700087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266700</xdr:colOff>
      <xdr:row>44</xdr:row>
      <xdr:rowOff>95250</xdr:rowOff>
    </xdr:to>
    <xdr:pic>
      <xdr:nvPicPr>
        <xdr:cNvPr id="2152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255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381000</xdr:colOff>
      <xdr:row>44</xdr:row>
      <xdr:rowOff>95250</xdr:rowOff>
    </xdr:to>
    <xdr:pic>
      <xdr:nvPicPr>
        <xdr:cNvPr id="2357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876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257175</xdr:colOff>
      <xdr:row>44</xdr:row>
      <xdr:rowOff>95250</xdr:rowOff>
    </xdr:to>
    <xdr:pic>
      <xdr:nvPicPr>
        <xdr:cNvPr id="2460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152400</xdr:colOff>
      <xdr:row>44</xdr:row>
      <xdr:rowOff>95250</xdr:rowOff>
    </xdr:to>
    <xdr:pic>
      <xdr:nvPicPr>
        <xdr:cNvPr id="2562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2664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436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767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869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333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47625</xdr:colOff>
      <xdr:row>44</xdr:row>
      <xdr:rowOff>95250</xdr:rowOff>
    </xdr:to>
    <xdr:pic>
      <xdr:nvPicPr>
        <xdr:cNvPr id="2971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0</xdr:row>
          <xdr:rowOff>142875</xdr:rowOff>
        </xdr:from>
        <xdr:to>
          <xdr:col>1</xdr:col>
          <xdr:colOff>66675</xdr:colOff>
          <xdr:row>7</xdr:row>
          <xdr:rowOff>47625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9525</xdr:rowOff>
        </xdr:from>
        <xdr:to>
          <xdr:col>2</xdr:col>
          <xdr:colOff>247650</xdr:colOff>
          <xdr:row>4</xdr:row>
          <xdr:rowOff>152400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608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711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152400</xdr:colOff>
      <xdr:row>44</xdr:row>
      <xdr:rowOff>57150</xdr:rowOff>
    </xdr:to>
    <xdr:pic>
      <xdr:nvPicPr>
        <xdr:cNvPr id="1538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238125</xdr:colOff>
      <xdr:row>44</xdr:row>
      <xdr:rowOff>95250</xdr:rowOff>
    </xdr:to>
    <xdr:pic>
      <xdr:nvPicPr>
        <xdr:cNvPr id="1640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180975</xdr:colOff>
      <xdr:row>44</xdr:row>
      <xdr:rowOff>95250</xdr:rowOff>
    </xdr:to>
    <xdr:pic>
      <xdr:nvPicPr>
        <xdr:cNvPr id="1743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76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123825</xdr:colOff>
      <xdr:row>44</xdr:row>
      <xdr:rowOff>95250</xdr:rowOff>
    </xdr:to>
    <xdr:pic>
      <xdr:nvPicPr>
        <xdr:cNvPr id="1845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1948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1"/>
  <sheetViews>
    <sheetView zoomScale="85" zoomScaleNormal="85" workbookViewId="0"/>
  </sheetViews>
  <sheetFormatPr baseColWidth="10" defaultRowHeight="12.75" x14ac:dyDescent="0.2"/>
  <cols>
    <col min="1" max="1" width="14.140625" style="1" bestFit="1" customWidth="1"/>
    <col min="2" max="5" width="10.7109375" style="1" customWidth="1"/>
    <col min="6" max="6" width="12.7109375" style="1" customWidth="1"/>
    <col min="7" max="7" width="14.5703125" style="1" customWidth="1"/>
    <col min="8" max="9" width="12.7109375" style="1" customWidth="1"/>
    <col min="10" max="10" width="14.28515625" style="1" customWidth="1"/>
    <col min="11" max="12" width="12.7109375" style="1" customWidth="1"/>
    <col min="13" max="14" width="4.140625" style="1" customWidth="1"/>
    <col min="15" max="15" width="11.5703125" style="1" bestFit="1" customWidth="1"/>
    <col min="16" max="16" width="12.85546875" style="1" bestFit="1" customWidth="1"/>
    <col min="17" max="17" width="12.5703125" style="1" customWidth="1"/>
    <col min="18" max="18" width="4.140625" style="1" customWidth="1"/>
    <col min="19" max="19" width="14.140625" style="1" customWidth="1"/>
    <col min="20" max="20" width="15" style="1" bestFit="1" customWidth="1"/>
    <col min="21" max="21" width="3.7109375" style="1" customWidth="1"/>
    <col min="22" max="24" width="12.42578125" style="1" bestFit="1" customWidth="1"/>
    <col min="25" max="30" width="11.42578125" style="1"/>
    <col min="31" max="31" width="11.42578125" style="302"/>
    <col min="32" max="32" width="25.7109375" style="293" bestFit="1" customWidth="1"/>
    <col min="33" max="33" width="9.28515625" style="293" customWidth="1"/>
    <col min="34" max="35" width="14" style="293" customWidth="1"/>
    <col min="36" max="36" width="14.28515625" style="293" bestFit="1" customWidth="1"/>
    <col min="37" max="42" width="11.7109375" style="293" customWidth="1"/>
    <col min="43" max="55" width="11.42578125" style="293"/>
    <col min="56" max="16384" width="11.42578125" style="1"/>
  </cols>
  <sheetData>
    <row r="2" spans="1:42" ht="13.5" thickBot="1" x14ac:dyDescent="0.25">
      <c r="AE2" s="333"/>
      <c r="AF2" s="334"/>
      <c r="AG2" s="334"/>
      <c r="AH2" s="334"/>
      <c r="AI2" s="334"/>
      <c r="AJ2" s="335" t="s">
        <v>111</v>
      </c>
      <c r="AK2" s="334"/>
      <c r="AL2" s="334"/>
      <c r="AM2" s="334"/>
      <c r="AN2" s="334"/>
      <c r="AO2" s="334"/>
      <c r="AP2" s="334"/>
    </row>
    <row r="3" spans="1:42" ht="42.95" customHeight="1" thickBot="1" x14ac:dyDescent="0.25">
      <c r="A3" s="260" t="s">
        <v>31</v>
      </c>
      <c r="B3" s="178" t="s">
        <v>10</v>
      </c>
      <c r="C3" s="179" t="s">
        <v>55</v>
      </c>
      <c r="D3" s="178" t="s">
        <v>102</v>
      </c>
      <c r="E3" s="178"/>
      <c r="F3" s="179" t="s">
        <v>109</v>
      </c>
      <c r="G3" s="179" t="s">
        <v>103</v>
      </c>
      <c r="H3" s="179" t="s">
        <v>56</v>
      </c>
      <c r="I3" s="261"/>
      <c r="J3" s="181" t="s">
        <v>110</v>
      </c>
      <c r="K3" s="262" t="s">
        <v>104</v>
      </c>
      <c r="L3" s="263" t="s">
        <v>105</v>
      </c>
      <c r="O3" s="264" t="s">
        <v>73</v>
      </c>
      <c r="P3" s="265" t="s">
        <v>74</v>
      </c>
      <c r="Q3" s="266" t="s">
        <v>75</v>
      </c>
      <c r="S3" s="185" t="s">
        <v>76</v>
      </c>
      <c r="T3" s="186" t="s">
        <v>77</v>
      </c>
      <c r="V3" s="183" t="s">
        <v>78</v>
      </c>
      <c r="W3" s="267" t="s">
        <v>79</v>
      </c>
      <c r="X3" s="185" t="s">
        <v>80</v>
      </c>
      <c r="AE3" s="333"/>
      <c r="AF3" s="336" t="s">
        <v>112</v>
      </c>
      <c r="AG3" s="337" t="s">
        <v>62</v>
      </c>
      <c r="AH3" s="338" t="s">
        <v>125</v>
      </c>
      <c r="AI3" s="339" t="s">
        <v>126</v>
      </c>
      <c r="AJ3" s="340" t="s">
        <v>127</v>
      </c>
      <c r="AK3" s="334"/>
      <c r="AL3" s="334"/>
      <c r="AM3" s="334"/>
      <c r="AN3" s="334"/>
      <c r="AO3" s="334"/>
      <c r="AP3" s="334"/>
    </row>
    <row r="4" spans="1:42" ht="13.5" thickBot="1" x14ac:dyDescent="0.25">
      <c r="A4" s="190" t="s">
        <v>167</v>
      </c>
      <c r="B4" s="192">
        <v>20130401</v>
      </c>
      <c r="C4" s="191">
        <v>0.29166666666666669</v>
      </c>
      <c r="D4" s="268">
        <v>1440</v>
      </c>
      <c r="E4" s="192"/>
      <c r="F4" s="193">
        <v>5354.0766599999997</v>
      </c>
      <c r="G4" s="193">
        <v>19.397694000000001</v>
      </c>
      <c r="H4" s="192">
        <v>61.389488</v>
      </c>
      <c r="I4" s="195"/>
      <c r="J4" s="269">
        <v>37.000999999999998</v>
      </c>
      <c r="K4" s="270">
        <v>815577.75</v>
      </c>
      <c r="L4" s="271">
        <v>0</v>
      </c>
      <c r="N4" s="256" t="s">
        <v>72</v>
      </c>
      <c r="O4" s="272"/>
      <c r="P4" s="273"/>
      <c r="Q4" s="274"/>
      <c r="S4" s="275"/>
      <c r="T4" s="275"/>
      <c r="V4" s="276"/>
      <c r="W4" s="277"/>
      <c r="X4" s="278"/>
      <c r="AE4" s="333" t="str">
        <f>LEFT(J4,8)</f>
        <v>37.001</v>
      </c>
      <c r="AF4" s="341"/>
      <c r="AG4" s="342"/>
      <c r="AH4" s="343"/>
      <c r="AI4" s="344">
        <f>IFERROR(AE4*1,0)</f>
        <v>37.000999999999998</v>
      </c>
      <c r="AJ4" s="345">
        <f>(AI4-AH4)</f>
        <v>37.000999999999998</v>
      </c>
      <c r="AK4" s="334"/>
      <c r="AL4" s="334"/>
      <c r="AM4" s="334"/>
      <c r="AN4" s="334"/>
      <c r="AO4" s="334"/>
      <c r="AP4" s="334"/>
    </row>
    <row r="5" spans="1:42" x14ac:dyDescent="0.2">
      <c r="A5" s="206" t="s">
        <v>167</v>
      </c>
      <c r="B5" s="208">
        <v>20130402</v>
      </c>
      <c r="C5" s="207">
        <v>0.375</v>
      </c>
      <c r="D5" s="279">
        <v>1440</v>
      </c>
      <c r="E5" s="208"/>
      <c r="F5" s="209">
        <v>5386.6123049999997</v>
      </c>
      <c r="G5" s="209">
        <v>19.387761999999999</v>
      </c>
      <c r="H5" s="208">
        <v>61.389488</v>
      </c>
      <c r="I5" s="211"/>
      <c r="J5" s="280">
        <v>79.953999999999994</v>
      </c>
      <c r="K5" s="281">
        <v>815577.75</v>
      </c>
      <c r="L5" s="282">
        <v>0</v>
      </c>
      <c r="N5" s="1">
        <v>1</v>
      </c>
      <c r="O5" s="213" t="e">
        <f>P5/4.1868</f>
        <v>#REF!</v>
      </c>
      <c r="P5" s="214" t="e">
        <f>#REF!</f>
        <v>#REF!</v>
      </c>
      <c r="Q5" s="215" t="e">
        <f>O5*0.11237</f>
        <v>#REF!</v>
      </c>
      <c r="S5" s="283">
        <f>J5*1000</f>
        <v>79954</v>
      </c>
      <c r="T5" s="284">
        <f>S5*35.31467</f>
        <v>2823549.12518</v>
      </c>
      <c r="V5" s="198" t="e">
        <f>S5*O5/1000000</f>
        <v>#REF!</v>
      </c>
      <c r="W5" s="199" t="e">
        <f>P5*S5/1000000</f>
        <v>#REF!</v>
      </c>
      <c r="X5" s="200" t="e">
        <f>T5*Q5/1000000</f>
        <v>#REF!</v>
      </c>
      <c r="AE5" s="333" t="str">
        <f t="shared" ref="AE5:AE35" si="0">LEFT(J5,8)</f>
        <v>79.954</v>
      </c>
      <c r="AF5" s="346"/>
      <c r="AG5" s="347"/>
      <c r="AH5" s="348"/>
      <c r="AI5" s="349">
        <f t="shared" ref="AI5:AI35" si="1">IFERROR(AE5*1,0)</f>
        <v>79.953999999999994</v>
      </c>
      <c r="AJ5" s="350">
        <f t="shared" ref="AJ5:AJ35" si="2">(AI5-AH5)</f>
        <v>79.953999999999994</v>
      </c>
      <c r="AK5" s="334"/>
      <c r="AL5" s="334"/>
      <c r="AM5" s="334"/>
      <c r="AN5" s="334"/>
      <c r="AO5" s="334"/>
      <c r="AP5" s="334"/>
    </row>
    <row r="6" spans="1:42" x14ac:dyDescent="0.2">
      <c r="A6" s="206" t="s">
        <v>167</v>
      </c>
      <c r="B6" s="208">
        <v>20130403</v>
      </c>
      <c r="C6" s="207">
        <v>0.375</v>
      </c>
      <c r="D6" s="279">
        <v>1440</v>
      </c>
      <c r="E6" s="208"/>
      <c r="F6" s="209">
        <v>5354.0766599999997</v>
      </c>
      <c r="G6" s="209">
        <v>19.303438</v>
      </c>
      <c r="H6" s="208">
        <v>61.389488</v>
      </c>
      <c r="I6" s="211"/>
      <c r="J6" s="280">
        <v>90.875</v>
      </c>
      <c r="K6" s="281">
        <v>815577.75</v>
      </c>
      <c r="L6" s="282">
        <v>0</v>
      </c>
      <c r="N6" s="1">
        <v>2</v>
      </c>
      <c r="O6" s="258" t="e">
        <f t="shared" ref="O6:O35" si="3">P6/4.1868</f>
        <v>#REF!</v>
      </c>
      <c r="P6" s="214" t="e">
        <f>#REF!</f>
        <v>#REF!</v>
      </c>
      <c r="Q6" s="215" t="e">
        <f t="shared" ref="Q6:Q35" si="4">O6*0.11237</f>
        <v>#REF!</v>
      </c>
      <c r="S6" s="218">
        <f t="shared" ref="S6:S35" si="5">J6*1000</f>
        <v>90875</v>
      </c>
      <c r="T6" s="285">
        <f t="shared" ref="T6:T35" si="6">S6*35.31467</f>
        <v>3209220.63625</v>
      </c>
      <c r="V6" s="213" t="e">
        <f t="shared" ref="V6:V35" si="7">S6*O6/1000000</f>
        <v>#REF!</v>
      </c>
      <c r="W6" s="214" t="e">
        <f t="shared" ref="W6:W35" si="8">P6*S6/1000000</f>
        <v>#REF!</v>
      </c>
      <c r="X6" s="215" t="e">
        <f t="shared" ref="X6:X35" si="9">T6*Q6/1000000</f>
        <v>#REF!</v>
      </c>
      <c r="AE6" s="333" t="str">
        <f t="shared" si="0"/>
        <v>90.875</v>
      </c>
      <c r="AF6" s="346" t="s">
        <v>167</v>
      </c>
      <c r="AG6" s="347">
        <v>20130403</v>
      </c>
      <c r="AH6" s="348">
        <v>0</v>
      </c>
      <c r="AI6" s="349">
        <f t="shared" si="1"/>
        <v>90.875</v>
      </c>
      <c r="AJ6" s="350">
        <f t="shared" si="2"/>
        <v>90.875</v>
      </c>
      <c r="AK6" s="334"/>
      <c r="AL6" s="334"/>
      <c r="AM6" s="334"/>
      <c r="AN6" s="334"/>
      <c r="AO6" s="334"/>
      <c r="AP6" s="334"/>
    </row>
    <row r="7" spans="1:42" x14ac:dyDescent="0.2">
      <c r="A7" s="206" t="s">
        <v>167</v>
      </c>
      <c r="B7" s="208">
        <v>20130404</v>
      </c>
      <c r="C7" s="207">
        <v>0.375</v>
      </c>
      <c r="D7" s="279">
        <v>1440</v>
      </c>
      <c r="E7" s="208"/>
      <c r="F7" s="209">
        <v>5354.0766599999997</v>
      </c>
      <c r="G7" s="209">
        <v>19.134606999999999</v>
      </c>
      <c r="H7" s="208">
        <v>61.389488</v>
      </c>
      <c r="I7" s="211"/>
      <c r="J7" s="280">
        <v>88.781999999999996</v>
      </c>
      <c r="K7" s="281">
        <v>815577.75</v>
      </c>
      <c r="L7" s="282">
        <v>0</v>
      </c>
      <c r="N7" s="1">
        <v>3</v>
      </c>
      <c r="O7" s="258" t="e">
        <f t="shared" si="3"/>
        <v>#REF!</v>
      </c>
      <c r="P7" s="214" t="e">
        <f>#REF!</f>
        <v>#REF!</v>
      </c>
      <c r="Q7" s="215" t="e">
        <f t="shared" si="4"/>
        <v>#REF!</v>
      </c>
      <c r="S7" s="218">
        <f t="shared" si="5"/>
        <v>88782</v>
      </c>
      <c r="T7" s="285">
        <f t="shared" si="6"/>
        <v>3135307.0319400001</v>
      </c>
      <c r="V7" s="213" t="e">
        <f t="shared" si="7"/>
        <v>#REF!</v>
      </c>
      <c r="W7" s="214" t="e">
        <f t="shared" si="8"/>
        <v>#REF!</v>
      </c>
      <c r="X7" s="215" t="e">
        <f t="shared" si="9"/>
        <v>#REF!</v>
      </c>
      <c r="AE7" s="333" t="str">
        <f t="shared" si="0"/>
        <v>88.782</v>
      </c>
      <c r="AF7" s="346" t="s">
        <v>167</v>
      </c>
      <c r="AG7" s="347">
        <v>20130404</v>
      </c>
      <c r="AH7" s="348">
        <v>0</v>
      </c>
      <c r="AI7" s="349">
        <f t="shared" si="1"/>
        <v>88.781999999999996</v>
      </c>
      <c r="AJ7" s="350">
        <f t="shared" si="2"/>
        <v>88.781999999999996</v>
      </c>
      <c r="AK7" s="334"/>
      <c r="AL7" s="334"/>
      <c r="AM7" s="334"/>
      <c r="AN7" s="334"/>
      <c r="AO7" s="334"/>
      <c r="AP7" s="334"/>
    </row>
    <row r="8" spans="1:42" x14ac:dyDescent="0.2">
      <c r="A8" s="206" t="s">
        <v>167</v>
      </c>
      <c r="B8" s="208">
        <v>20130405</v>
      </c>
      <c r="C8" s="207">
        <v>0.375</v>
      </c>
      <c r="D8" s="279">
        <v>1440</v>
      </c>
      <c r="E8" s="208"/>
      <c r="F8" s="209">
        <v>5354.0766599999997</v>
      </c>
      <c r="G8" s="209">
        <v>19.170732000000001</v>
      </c>
      <c r="H8" s="208">
        <v>61.389488</v>
      </c>
      <c r="I8" s="211"/>
      <c r="J8" s="280">
        <v>92.567999999999998</v>
      </c>
      <c r="K8" s="281">
        <v>815577.75</v>
      </c>
      <c r="L8" s="282">
        <v>0</v>
      </c>
      <c r="N8" s="1">
        <v>4</v>
      </c>
      <c r="O8" s="258" t="e">
        <f t="shared" si="3"/>
        <v>#REF!</v>
      </c>
      <c r="P8" s="214" t="e">
        <f>#REF!</f>
        <v>#REF!</v>
      </c>
      <c r="Q8" s="215" t="e">
        <f t="shared" si="4"/>
        <v>#REF!</v>
      </c>
      <c r="S8" s="218">
        <f t="shared" si="5"/>
        <v>92568</v>
      </c>
      <c r="T8" s="285">
        <f t="shared" si="6"/>
        <v>3269008.37256</v>
      </c>
      <c r="V8" s="213" t="e">
        <f t="shared" si="7"/>
        <v>#REF!</v>
      </c>
      <c r="W8" s="214" t="e">
        <f t="shared" si="8"/>
        <v>#REF!</v>
      </c>
      <c r="X8" s="215" t="e">
        <f t="shared" si="9"/>
        <v>#REF!</v>
      </c>
      <c r="AE8" s="333" t="str">
        <f t="shared" si="0"/>
        <v>92.568</v>
      </c>
      <c r="AF8" s="346"/>
      <c r="AG8" s="347"/>
      <c r="AH8" s="348"/>
      <c r="AI8" s="349">
        <f t="shared" si="1"/>
        <v>92.567999999999998</v>
      </c>
      <c r="AJ8" s="350">
        <f t="shared" si="2"/>
        <v>92.567999999999998</v>
      </c>
      <c r="AK8" s="334"/>
      <c r="AL8" s="334"/>
      <c r="AM8" s="334"/>
      <c r="AN8" s="334"/>
      <c r="AO8" s="334"/>
      <c r="AP8" s="334"/>
    </row>
    <row r="9" spans="1:42" x14ac:dyDescent="0.2">
      <c r="A9" s="206" t="s">
        <v>167</v>
      </c>
      <c r="B9" s="208">
        <v>20130406</v>
      </c>
      <c r="C9" s="207">
        <v>0.375</v>
      </c>
      <c r="D9" s="279">
        <v>1440</v>
      </c>
      <c r="E9" s="208"/>
      <c r="F9" s="209">
        <v>5354.0766599999997</v>
      </c>
      <c r="G9" s="209">
        <v>19.188483999999999</v>
      </c>
      <c r="H9" s="208">
        <v>61.389488</v>
      </c>
      <c r="I9" s="211"/>
      <c r="J9" s="280">
        <v>85.451999999999998</v>
      </c>
      <c r="K9" s="281">
        <v>815577.75</v>
      </c>
      <c r="L9" s="282">
        <v>0</v>
      </c>
      <c r="N9" s="1">
        <v>5</v>
      </c>
      <c r="O9" s="258" t="e">
        <f t="shared" si="3"/>
        <v>#REF!</v>
      </c>
      <c r="P9" s="214" t="e">
        <f>#REF!</f>
        <v>#REF!</v>
      </c>
      <c r="Q9" s="215" t="e">
        <f t="shared" si="4"/>
        <v>#REF!</v>
      </c>
      <c r="S9" s="218">
        <f t="shared" si="5"/>
        <v>85452</v>
      </c>
      <c r="T9" s="285">
        <f t="shared" si="6"/>
        <v>3017709.18084</v>
      </c>
      <c r="V9" s="213" t="e">
        <f t="shared" si="7"/>
        <v>#REF!</v>
      </c>
      <c r="W9" s="214" t="e">
        <f t="shared" si="8"/>
        <v>#REF!</v>
      </c>
      <c r="X9" s="215" t="e">
        <f t="shared" si="9"/>
        <v>#REF!</v>
      </c>
      <c r="AE9" s="333" t="str">
        <f t="shared" si="0"/>
        <v>85.452</v>
      </c>
      <c r="AF9" s="346"/>
      <c r="AG9" s="347"/>
      <c r="AH9" s="348"/>
      <c r="AI9" s="349">
        <f t="shared" si="1"/>
        <v>85.451999999999998</v>
      </c>
      <c r="AJ9" s="350">
        <f t="shared" si="2"/>
        <v>85.451999999999998</v>
      </c>
      <c r="AK9" s="334"/>
      <c r="AL9" s="334"/>
      <c r="AM9" s="334"/>
      <c r="AN9" s="334"/>
      <c r="AO9" s="334"/>
      <c r="AP9" s="334"/>
    </row>
    <row r="10" spans="1:42" x14ac:dyDescent="0.2">
      <c r="A10" s="206" t="s">
        <v>167</v>
      </c>
      <c r="B10" s="208">
        <v>20130407</v>
      </c>
      <c r="C10" s="207">
        <v>0.375</v>
      </c>
      <c r="D10" s="279">
        <v>1440</v>
      </c>
      <c r="E10" s="208"/>
      <c r="F10" s="209">
        <v>5354.0766599999997</v>
      </c>
      <c r="G10" s="209">
        <v>19.292733999999999</v>
      </c>
      <c r="H10" s="208">
        <v>61.389488</v>
      </c>
      <c r="I10" s="211"/>
      <c r="J10" s="280">
        <v>47.49</v>
      </c>
      <c r="K10" s="281">
        <v>815577.75</v>
      </c>
      <c r="L10" s="282">
        <v>0</v>
      </c>
      <c r="N10" s="1">
        <v>6</v>
      </c>
      <c r="O10" s="258" t="e">
        <f t="shared" si="3"/>
        <v>#REF!</v>
      </c>
      <c r="P10" s="214" t="e">
        <f>#REF!</f>
        <v>#REF!</v>
      </c>
      <c r="Q10" s="215" t="e">
        <f t="shared" si="4"/>
        <v>#REF!</v>
      </c>
      <c r="S10" s="218">
        <f t="shared" si="5"/>
        <v>47490</v>
      </c>
      <c r="T10" s="285">
        <f t="shared" si="6"/>
        <v>1677093.6783</v>
      </c>
      <c r="V10" s="213" t="e">
        <f t="shared" si="7"/>
        <v>#REF!</v>
      </c>
      <c r="W10" s="214" t="e">
        <f t="shared" si="8"/>
        <v>#REF!</v>
      </c>
      <c r="X10" s="215" t="e">
        <f t="shared" si="9"/>
        <v>#REF!</v>
      </c>
      <c r="AE10" s="333" t="str">
        <f t="shared" si="0"/>
        <v>47.49</v>
      </c>
      <c r="AF10" s="346"/>
      <c r="AG10" s="347"/>
      <c r="AH10" s="348"/>
      <c r="AI10" s="349">
        <f t="shared" si="1"/>
        <v>47.49</v>
      </c>
      <c r="AJ10" s="350">
        <f t="shared" si="2"/>
        <v>47.49</v>
      </c>
      <c r="AK10" s="334"/>
      <c r="AL10" s="334"/>
      <c r="AM10" s="334"/>
      <c r="AN10" s="334"/>
      <c r="AO10" s="334"/>
      <c r="AP10" s="334"/>
    </row>
    <row r="11" spans="1:42" x14ac:dyDescent="0.2">
      <c r="A11" s="206" t="s">
        <v>167</v>
      </c>
      <c r="B11" s="208">
        <v>20130408</v>
      </c>
      <c r="C11" s="207">
        <v>0.375</v>
      </c>
      <c r="D11" s="279">
        <v>1440</v>
      </c>
      <c r="E11" s="208"/>
      <c r="F11" s="209">
        <v>5354.0766599999997</v>
      </c>
      <c r="G11" s="209">
        <v>19.589410999999998</v>
      </c>
      <c r="H11" s="208">
        <v>61.389488</v>
      </c>
      <c r="I11" s="211"/>
      <c r="J11" s="280">
        <v>48.201999999999998</v>
      </c>
      <c r="K11" s="281">
        <v>815577.75</v>
      </c>
      <c r="L11" s="282">
        <v>0</v>
      </c>
      <c r="N11" s="1">
        <v>7</v>
      </c>
      <c r="O11" s="258" t="e">
        <f t="shared" si="3"/>
        <v>#REF!</v>
      </c>
      <c r="P11" s="214" t="e">
        <f>#REF!</f>
        <v>#REF!</v>
      </c>
      <c r="Q11" s="215" t="e">
        <f t="shared" si="4"/>
        <v>#REF!</v>
      </c>
      <c r="S11" s="218">
        <f t="shared" si="5"/>
        <v>48202</v>
      </c>
      <c r="T11" s="285">
        <f t="shared" si="6"/>
        <v>1702237.72334</v>
      </c>
      <c r="V11" s="213" t="e">
        <f t="shared" si="7"/>
        <v>#REF!</v>
      </c>
      <c r="W11" s="214" t="e">
        <f t="shared" si="8"/>
        <v>#REF!</v>
      </c>
      <c r="X11" s="215" t="e">
        <f t="shared" si="9"/>
        <v>#REF!</v>
      </c>
      <c r="AE11" s="333" t="str">
        <f t="shared" si="0"/>
        <v>48.202</v>
      </c>
      <c r="AF11" s="346"/>
      <c r="AG11" s="347"/>
      <c r="AH11" s="348"/>
      <c r="AI11" s="349">
        <f t="shared" si="1"/>
        <v>48.201999999999998</v>
      </c>
      <c r="AJ11" s="350">
        <f t="shared" si="2"/>
        <v>48.201999999999998</v>
      </c>
      <c r="AK11" s="334"/>
      <c r="AL11" s="334"/>
      <c r="AM11" s="334"/>
      <c r="AN11" s="334"/>
      <c r="AO11" s="334"/>
      <c r="AP11" s="334"/>
    </row>
    <row r="12" spans="1:42" x14ac:dyDescent="0.2">
      <c r="A12" s="206" t="s">
        <v>167</v>
      </c>
      <c r="B12" s="208">
        <v>20130409</v>
      </c>
      <c r="C12" s="207">
        <v>0.375</v>
      </c>
      <c r="D12" s="279">
        <v>1440</v>
      </c>
      <c r="E12" s="208"/>
      <c r="F12" s="209">
        <v>5354.0766599999997</v>
      </c>
      <c r="G12" s="209">
        <v>19.077164</v>
      </c>
      <c r="H12" s="208">
        <v>61.389488</v>
      </c>
      <c r="I12" s="211"/>
      <c r="J12" s="280">
        <v>88.334999999999994</v>
      </c>
      <c r="K12" s="281">
        <v>815577.75</v>
      </c>
      <c r="L12" s="282">
        <v>0</v>
      </c>
      <c r="N12" s="1">
        <v>8</v>
      </c>
      <c r="O12" s="258" t="e">
        <f t="shared" si="3"/>
        <v>#REF!</v>
      </c>
      <c r="P12" s="214" t="e">
        <f>#REF!</f>
        <v>#REF!</v>
      </c>
      <c r="Q12" s="215" t="e">
        <f t="shared" si="4"/>
        <v>#REF!</v>
      </c>
      <c r="S12" s="218">
        <f t="shared" si="5"/>
        <v>88335</v>
      </c>
      <c r="T12" s="285">
        <f t="shared" si="6"/>
        <v>3119521.37445</v>
      </c>
      <c r="V12" s="213" t="e">
        <f t="shared" si="7"/>
        <v>#REF!</v>
      </c>
      <c r="W12" s="214" t="e">
        <f t="shared" si="8"/>
        <v>#REF!</v>
      </c>
      <c r="X12" s="215" t="e">
        <f t="shared" si="9"/>
        <v>#REF!</v>
      </c>
      <c r="AE12" s="333" t="str">
        <f t="shared" si="0"/>
        <v>88.335</v>
      </c>
      <c r="AF12" s="346"/>
      <c r="AG12" s="347"/>
      <c r="AH12" s="348"/>
      <c r="AI12" s="349">
        <f t="shared" si="1"/>
        <v>88.334999999999994</v>
      </c>
      <c r="AJ12" s="350">
        <f t="shared" si="2"/>
        <v>88.334999999999994</v>
      </c>
      <c r="AK12" s="334"/>
      <c r="AL12" s="334"/>
      <c r="AM12" s="334"/>
      <c r="AN12" s="334"/>
      <c r="AO12" s="334"/>
      <c r="AP12" s="334"/>
    </row>
    <row r="13" spans="1:42" x14ac:dyDescent="0.2">
      <c r="A13" s="206" t="s">
        <v>167</v>
      </c>
      <c r="B13" s="208">
        <v>20130410</v>
      </c>
      <c r="C13" s="207">
        <v>0.375</v>
      </c>
      <c r="D13" s="279">
        <v>1440</v>
      </c>
      <c r="E13" s="208"/>
      <c r="F13" s="209">
        <v>5354.0766599999997</v>
      </c>
      <c r="G13" s="209">
        <v>19.049858</v>
      </c>
      <c r="H13" s="208">
        <v>61.389488</v>
      </c>
      <c r="I13" s="211"/>
      <c r="J13" s="280">
        <v>100.754</v>
      </c>
      <c r="K13" s="281">
        <v>815577.75</v>
      </c>
      <c r="L13" s="282">
        <v>0</v>
      </c>
      <c r="N13" s="1">
        <v>9</v>
      </c>
      <c r="O13" s="258" t="e">
        <f t="shared" si="3"/>
        <v>#REF!</v>
      </c>
      <c r="P13" s="214" t="e">
        <f>#REF!</f>
        <v>#REF!</v>
      </c>
      <c r="Q13" s="215" t="e">
        <f t="shared" si="4"/>
        <v>#REF!</v>
      </c>
      <c r="S13" s="218">
        <f t="shared" si="5"/>
        <v>100754</v>
      </c>
      <c r="T13" s="285">
        <f t="shared" si="6"/>
        <v>3558094.2611799999</v>
      </c>
      <c r="V13" s="213" t="e">
        <f t="shared" si="7"/>
        <v>#REF!</v>
      </c>
      <c r="W13" s="214" t="e">
        <f t="shared" si="8"/>
        <v>#REF!</v>
      </c>
      <c r="X13" s="215" t="e">
        <f t="shared" si="9"/>
        <v>#REF!</v>
      </c>
      <c r="AE13" s="333" t="str">
        <f t="shared" si="0"/>
        <v>100.754</v>
      </c>
      <c r="AF13" s="346"/>
      <c r="AG13" s="347"/>
      <c r="AH13" s="348"/>
      <c r="AI13" s="349">
        <f t="shared" si="1"/>
        <v>100.754</v>
      </c>
      <c r="AJ13" s="350">
        <f t="shared" si="2"/>
        <v>100.754</v>
      </c>
      <c r="AK13" s="334"/>
      <c r="AL13" s="334"/>
      <c r="AM13" s="334"/>
      <c r="AN13" s="334"/>
      <c r="AO13" s="334"/>
      <c r="AP13" s="334"/>
    </row>
    <row r="14" spans="1:42" x14ac:dyDescent="0.2">
      <c r="A14" s="206" t="s">
        <v>167</v>
      </c>
      <c r="B14" s="208">
        <v>20130411</v>
      </c>
      <c r="C14" s="207">
        <v>0.375</v>
      </c>
      <c r="D14" s="279">
        <v>1440</v>
      </c>
      <c r="E14" s="208"/>
      <c r="F14" s="209">
        <v>5354.0766599999997</v>
      </c>
      <c r="G14" s="209">
        <v>19.079433000000002</v>
      </c>
      <c r="H14" s="208">
        <v>61.389488</v>
      </c>
      <c r="I14" s="211"/>
      <c r="J14" s="280">
        <v>100.089</v>
      </c>
      <c r="K14" s="281">
        <v>815577.75</v>
      </c>
      <c r="L14" s="282">
        <v>0</v>
      </c>
      <c r="N14" s="1">
        <v>10</v>
      </c>
      <c r="O14" s="258" t="e">
        <f t="shared" si="3"/>
        <v>#REF!</v>
      </c>
      <c r="P14" s="214" t="e">
        <f>#REF!</f>
        <v>#REF!</v>
      </c>
      <c r="Q14" s="215" t="e">
        <f t="shared" si="4"/>
        <v>#REF!</v>
      </c>
      <c r="S14" s="218">
        <f t="shared" si="5"/>
        <v>100089</v>
      </c>
      <c r="T14" s="285">
        <f t="shared" si="6"/>
        <v>3534610.00563</v>
      </c>
      <c r="V14" s="213" t="e">
        <f t="shared" si="7"/>
        <v>#REF!</v>
      </c>
      <c r="W14" s="214" t="e">
        <f t="shared" si="8"/>
        <v>#REF!</v>
      </c>
      <c r="X14" s="215" t="e">
        <f t="shared" si="9"/>
        <v>#REF!</v>
      </c>
      <c r="AE14" s="333" t="str">
        <f t="shared" si="0"/>
        <v>100.089</v>
      </c>
      <c r="AF14" s="346"/>
      <c r="AG14" s="347"/>
      <c r="AH14" s="348"/>
      <c r="AI14" s="349">
        <f t="shared" si="1"/>
        <v>100.089</v>
      </c>
      <c r="AJ14" s="350">
        <f t="shared" si="2"/>
        <v>100.089</v>
      </c>
      <c r="AK14" s="334"/>
      <c r="AL14" s="334"/>
      <c r="AM14" s="334"/>
      <c r="AN14" s="334"/>
      <c r="AO14" s="334"/>
      <c r="AP14" s="334"/>
    </row>
    <row r="15" spans="1:42" x14ac:dyDescent="0.2">
      <c r="A15" s="206" t="s">
        <v>167</v>
      </c>
      <c r="B15" s="208">
        <v>20130412</v>
      </c>
      <c r="C15" s="207">
        <v>0.375</v>
      </c>
      <c r="D15" s="279">
        <v>1440</v>
      </c>
      <c r="E15" s="208"/>
      <c r="F15" s="209">
        <v>5354.0766599999997</v>
      </c>
      <c r="G15" s="209">
        <v>18.860289000000002</v>
      </c>
      <c r="H15" s="208">
        <v>61.389488</v>
      </c>
      <c r="I15" s="211"/>
      <c r="J15" s="280">
        <v>100.74</v>
      </c>
      <c r="K15" s="281">
        <v>815577.75</v>
      </c>
      <c r="L15" s="282">
        <v>0</v>
      </c>
      <c r="N15" s="1">
        <v>11</v>
      </c>
      <c r="O15" s="258" t="e">
        <f t="shared" si="3"/>
        <v>#REF!</v>
      </c>
      <c r="P15" s="214" t="e">
        <f>#REF!</f>
        <v>#REF!</v>
      </c>
      <c r="Q15" s="215" t="e">
        <f t="shared" si="4"/>
        <v>#REF!</v>
      </c>
      <c r="S15" s="218">
        <f t="shared" si="5"/>
        <v>100740</v>
      </c>
      <c r="T15" s="285">
        <f t="shared" si="6"/>
        <v>3557599.8558</v>
      </c>
      <c r="V15" s="213" t="e">
        <f t="shared" si="7"/>
        <v>#REF!</v>
      </c>
      <c r="W15" s="214" t="e">
        <f t="shared" si="8"/>
        <v>#REF!</v>
      </c>
      <c r="X15" s="215" t="e">
        <f t="shared" si="9"/>
        <v>#REF!</v>
      </c>
      <c r="AE15" s="333" t="str">
        <f t="shared" si="0"/>
        <v>100.74</v>
      </c>
      <c r="AF15" s="346"/>
      <c r="AG15" s="347"/>
      <c r="AH15" s="348"/>
      <c r="AI15" s="349">
        <f t="shared" si="1"/>
        <v>100.74</v>
      </c>
      <c r="AJ15" s="350">
        <f t="shared" si="2"/>
        <v>100.74</v>
      </c>
      <c r="AK15" s="334"/>
      <c r="AL15" s="334"/>
      <c r="AM15" s="334"/>
      <c r="AN15" s="334"/>
      <c r="AO15" s="334"/>
      <c r="AP15" s="334"/>
    </row>
    <row r="16" spans="1:42" x14ac:dyDescent="0.2">
      <c r="A16" s="206" t="s">
        <v>167</v>
      </c>
      <c r="B16" s="208">
        <v>20130413</v>
      </c>
      <c r="C16" s="207">
        <v>0.375</v>
      </c>
      <c r="D16" s="279">
        <v>1440</v>
      </c>
      <c r="E16" s="208"/>
      <c r="F16" s="209">
        <v>5354.0766599999997</v>
      </c>
      <c r="G16" s="209">
        <v>18.909306000000001</v>
      </c>
      <c r="H16" s="208">
        <v>61.389488</v>
      </c>
      <c r="I16" s="211"/>
      <c r="J16" s="280">
        <v>97.808999999999997</v>
      </c>
      <c r="K16" s="281">
        <v>815577.75</v>
      </c>
      <c r="L16" s="282">
        <v>0</v>
      </c>
      <c r="N16" s="1">
        <v>12</v>
      </c>
      <c r="O16" s="258" t="e">
        <f t="shared" si="3"/>
        <v>#REF!</v>
      </c>
      <c r="P16" s="214" t="e">
        <f>#REF!</f>
        <v>#REF!</v>
      </c>
      <c r="Q16" s="215" t="e">
        <f t="shared" si="4"/>
        <v>#REF!</v>
      </c>
      <c r="S16" s="218">
        <f t="shared" si="5"/>
        <v>97809</v>
      </c>
      <c r="T16" s="285">
        <f t="shared" si="6"/>
        <v>3454092.55803</v>
      </c>
      <c r="V16" s="213" t="e">
        <f t="shared" si="7"/>
        <v>#REF!</v>
      </c>
      <c r="W16" s="214" t="e">
        <f t="shared" si="8"/>
        <v>#REF!</v>
      </c>
      <c r="X16" s="215" t="e">
        <f t="shared" si="9"/>
        <v>#REF!</v>
      </c>
      <c r="AE16" s="333" t="str">
        <f t="shared" si="0"/>
        <v>97.809</v>
      </c>
      <c r="AF16" s="346"/>
      <c r="AG16" s="347"/>
      <c r="AH16" s="348"/>
      <c r="AI16" s="349">
        <f t="shared" si="1"/>
        <v>97.808999999999997</v>
      </c>
      <c r="AJ16" s="350">
        <f t="shared" si="2"/>
        <v>97.808999999999997</v>
      </c>
      <c r="AK16" s="334"/>
      <c r="AL16" s="334"/>
      <c r="AM16" s="334"/>
      <c r="AN16" s="334"/>
      <c r="AO16" s="334"/>
      <c r="AP16" s="334"/>
    </row>
    <row r="17" spans="1:42" x14ac:dyDescent="0.2">
      <c r="A17" s="206" t="s">
        <v>167</v>
      </c>
      <c r="B17" s="208">
        <v>20130414</v>
      </c>
      <c r="C17" s="207">
        <v>0.375</v>
      </c>
      <c r="D17" s="279">
        <v>1440</v>
      </c>
      <c r="E17" s="208"/>
      <c r="F17" s="209">
        <v>5354.0766599999997</v>
      </c>
      <c r="G17" s="209">
        <v>19.121158999999999</v>
      </c>
      <c r="H17" s="208">
        <v>61.389488</v>
      </c>
      <c r="I17" s="211"/>
      <c r="J17" s="280">
        <v>64</v>
      </c>
      <c r="K17" s="281">
        <v>815577.75</v>
      </c>
      <c r="L17" s="282">
        <v>0</v>
      </c>
      <c r="N17" s="1">
        <v>13</v>
      </c>
      <c r="O17" s="258" t="e">
        <f t="shared" si="3"/>
        <v>#REF!</v>
      </c>
      <c r="P17" s="214" t="e">
        <f>#REF!</f>
        <v>#REF!</v>
      </c>
      <c r="Q17" s="215" t="e">
        <f t="shared" si="4"/>
        <v>#REF!</v>
      </c>
      <c r="S17" s="218">
        <f t="shared" si="5"/>
        <v>64000</v>
      </c>
      <c r="T17" s="285">
        <f t="shared" si="6"/>
        <v>2260138.88</v>
      </c>
      <c r="V17" s="213" t="e">
        <f t="shared" si="7"/>
        <v>#REF!</v>
      </c>
      <c r="W17" s="214" t="e">
        <f t="shared" si="8"/>
        <v>#REF!</v>
      </c>
      <c r="X17" s="215" t="e">
        <f t="shared" si="9"/>
        <v>#REF!</v>
      </c>
      <c r="AE17" s="333" t="str">
        <f t="shared" si="0"/>
        <v>64</v>
      </c>
      <c r="AF17" s="346"/>
      <c r="AG17" s="347"/>
      <c r="AH17" s="348"/>
      <c r="AI17" s="349">
        <f t="shared" si="1"/>
        <v>64</v>
      </c>
      <c r="AJ17" s="350">
        <f t="shared" si="2"/>
        <v>64</v>
      </c>
      <c r="AK17" s="334"/>
      <c r="AL17" s="334"/>
      <c r="AM17" s="334"/>
      <c r="AN17" s="334"/>
      <c r="AO17" s="334"/>
      <c r="AP17" s="334"/>
    </row>
    <row r="18" spans="1:42" x14ac:dyDescent="0.2">
      <c r="A18" s="206" t="s">
        <v>167</v>
      </c>
      <c r="B18" s="208">
        <v>20130415</v>
      </c>
      <c r="C18" s="207">
        <v>0.375</v>
      </c>
      <c r="D18" s="279">
        <v>1440</v>
      </c>
      <c r="E18" s="208"/>
      <c r="F18" s="209">
        <v>5354.0766599999997</v>
      </c>
      <c r="G18" s="209">
        <v>19.231283000000001</v>
      </c>
      <c r="H18" s="208">
        <v>61.389488</v>
      </c>
      <c r="I18" s="211"/>
      <c r="J18" s="280">
        <v>52.414999999999999</v>
      </c>
      <c r="K18" s="281">
        <v>815577.75</v>
      </c>
      <c r="L18" s="282">
        <v>0</v>
      </c>
      <c r="N18" s="1">
        <v>14</v>
      </c>
      <c r="O18" s="258" t="e">
        <f t="shared" si="3"/>
        <v>#REF!</v>
      </c>
      <c r="P18" s="214" t="e">
        <f>#REF!</f>
        <v>#REF!</v>
      </c>
      <c r="Q18" s="215" t="e">
        <f t="shared" si="4"/>
        <v>#REF!</v>
      </c>
      <c r="S18" s="218">
        <f t="shared" si="5"/>
        <v>52415</v>
      </c>
      <c r="T18" s="285">
        <f t="shared" si="6"/>
        <v>1851018.42805</v>
      </c>
      <c r="V18" s="213" t="e">
        <f t="shared" si="7"/>
        <v>#REF!</v>
      </c>
      <c r="W18" s="214" t="e">
        <f t="shared" si="8"/>
        <v>#REF!</v>
      </c>
      <c r="X18" s="215" t="e">
        <f t="shared" si="9"/>
        <v>#REF!</v>
      </c>
      <c r="AE18" s="333" t="str">
        <f t="shared" si="0"/>
        <v>52.415</v>
      </c>
      <c r="AF18" s="346"/>
      <c r="AG18" s="347"/>
      <c r="AH18" s="348"/>
      <c r="AI18" s="349">
        <f t="shared" si="1"/>
        <v>52.414999999999999</v>
      </c>
      <c r="AJ18" s="350">
        <f t="shared" si="2"/>
        <v>52.414999999999999</v>
      </c>
      <c r="AK18" s="334"/>
      <c r="AL18" s="334"/>
      <c r="AM18" s="334"/>
      <c r="AN18" s="334"/>
      <c r="AO18" s="334"/>
      <c r="AP18" s="334"/>
    </row>
    <row r="19" spans="1:42" x14ac:dyDescent="0.2">
      <c r="A19" s="206" t="s">
        <v>167</v>
      </c>
      <c r="B19" s="208">
        <v>20130416</v>
      </c>
      <c r="C19" s="207">
        <v>0.375</v>
      </c>
      <c r="D19" s="279">
        <v>1440</v>
      </c>
      <c r="E19" s="208"/>
      <c r="F19" s="209">
        <v>5354.0766599999997</v>
      </c>
      <c r="G19" s="209">
        <v>19.331399999999999</v>
      </c>
      <c r="H19" s="208">
        <v>61.389488</v>
      </c>
      <c r="I19" s="211"/>
      <c r="J19" s="280">
        <v>93.072999999999993</v>
      </c>
      <c r="K19" s="281">
        <v>815577.75</v>
      </c>
      <c r="L19" s="282">
        <v>0</v>
      </c>
      <c r="N19" s="1">
        <v>15</v>
      </c>
      <c r="O19" s="258" t="e">
        <f t="shared" si="3"/>
        <v>#REF!</v>
      </c>
      <c r="P19" s="214" t="e">
        <f>#REF!</f>
        <v>#REF!</v>
      </c>
      <c r="Q19" s="215" t="e">
        <f t="shared" si="4"/>
        <v>#REF!</v>
      </c>
      <c r="S19" s="218">
        <f t="shared" si="5"/>
        <v>93073</v>
      </c>
      <c r="T19" s="285">
        <f t="shared" si="6"/>
        <v>3286842.2809099997</v>
      </c>
      <c r="V19" s="213" t="e">
        <f t="shared" si="7"/>
        <v>#REF!</v>
      </c>
      <c r="W19" s="214" t="e">
        <f t="shared" si="8"/>
        <v>#REF!</v>
      </c>
      <c r="X19" s="215" t="e">
        <f t="shared" si="9"/>
        <v>#REF!</v>
      </c>
      <c r="AE19" s="333" t="str">
        <f t="shared" si="0"/>
        <v>93.073</v>
      </c>
      <c r="AF19" s="346"/>
      <c r="AG19" s="347"/>
      <c r="AH19" s="348"/>
      <c r="AI19" s="349">
        <f t="shared" si="1"/>
        <v>93.072999999999993</v>
      </c>
      <c r="AJ19" s="350">
        <f t="shared" si="2"/>
        <v>93.072999999999993</v>
      </c>
      <c r="AK19" s="334"/>
      <c r="AL19" s="334"/>
      <c r="AM19" s="334"/>
      <c r="AN19" s="334"/>
      <c r="AO19" s="334"/>
      <c r="AP19" s="334"/>
    </row>
    <row r="20" spans="1:42" x14ac:dyDescent="0.2">
      <c r="A20" s="206" t="s">
        <v>167</v>
      </c>
      <c r="B20" s="208">
        <v>20130417</v>
      </c>
      <c r="C20" s="207">
        <v>0.375</v>
      </c>
      <c r="D20" s="279">
        <v>1440</v>
      </c>
      <c r="E20" s="208"/>
      <c r="F20" s="209">
        <v>5354.0766599999997</v>
      </c>
      <c r="G20" s="209">
        <v>19.219549000000001</v>
      </c>
      <c r="H20" s="208">
        <v>61.389488</v>
      </c>
      <c r="I20" s="211"/>
      <c r="J20" s="280">
        <v>93.307000000000002</v>
      </c>
      <c r="K20" s="281">
        <v>815577.75</v>
      </c>
      <c r="L20" s="282">
        <v>0</v>
      </c>
      <c r="N20" s="1">
        <v>16</v>
      </c>
      <c r="O20" s="258" t="e">
        <f t="shared" si="3"/>
        <v>#REF!</v>
      </c>
      <c r="P20" s="214" t="e">
        <f>#REF!</f>
        <v>#REF!</v>
      </c>
      <c r="Q20" s="215" t="e">
        <f t="shared" si="4"/>
        <v>#REF!</v>
      </c>
      <c r="S20" s="218">
        <f t="shared" si="5"/>
        <v>93307</v>
      </c>
      <c r="T20" s="285">
        <f t="shared" si="6"/>
        <v>3295105.9136899998</v>
      </c>
      <c r="V20" s="213" t="e">
        <f t="shared" si="7"/>
        <v>#REF!</v>
      </c>
      <c r="W20" s="214" t="e">
        <f t="shared" si="8"/>
        <v>#REF!</v>
      </c>
      <c r="X20" s="215" t="e">
        <f t="shared" si="9"/>
        <v>#REF!</v>
      </c>
      <c r="AE20" s="333" t="str">
        <f t="shared" si="0"/>
        <v>93.307</v>
      </c>
      <c r="AF20" s="346"/>
      <c r="AG20" s="347"/>
      <c r="AH20" s="348"/>
      <c r="AI20" s="349">
        <f t="shared" si="1"/>
        <v>93.307000000000002</v>
      </c>
      <c r="AJ20" s="350">
        <f t="shared" si="2"/>
        <v>93.307000000000002</v>
      </c>
      <c r="AK20" s="334"/>
      <c r="AL20" s="334"/>
      <c r="AM20" s="334"/>
      <c r="AN20" s="334"/>
      <c r="AO20" s="334"/>
      <c r="AP20" s="334"/>
    </row>
    <row r="21" spans="1:42" x14ac:dyDescent="0.2">
      <c r="A21" s="206" t="s">
        <v>167</v>
      </c>
      <c r="B21" s="208">
        <v>20130418</v>
      </c>
      <c r="C21" s="207">
        <v>0.375</v>
      </c>
      <c r="D21" s="279">
        <v>1440</v>
      </c>
      <c r="E21" s="208"/>
      <c r="F21" s="209">
        <v>5354.0766599999997</v>
      </c>
      <c r="G21" s="209">
        <v>19.234342999999999</v>
      </c>
      <c r="H21" s="208">
        <v>61.389488</v>
      </c>
      <c r="I21" s="211"/>
      <c r="J21" s="280">
        <v>93.492000000000004</v>
      </c>
      <c r="K21" s="281">
        <v>815577.75</v>
      </c>
      <c r="L21" s="282">
        <v>0</v>
      </c>
      <c r="N21" s="1">
        <v>17</v>
      </c>
      <c r="O21" s="258" t="e">
        <f t="shared" si="3"/>
        <v>#REF!</v>
      </c>
      <c r="P21" s="214" t="e">
        <f>#REF!</f>
        <v>#REF!</v>
      </c>
      <c r="Q21" s="215" t="e">
        <f t="shared" si="4"/>
        <v>#REF!</v>
      </c>
      <c r="S21" s="218">
        <f t="shared" si="5"/>
        <v>93492</v>
      </c>
      <c r="T21" s="285">
        <f t="shared" si="6"/>
        <v>3301639.1276400001</v>
      </c>
      <c r="V21" s="213" t="e">
        <f t="shared" si="7"/>
        <v>#REF!</v>
      </c>
      <c r="W21" s="214" t="e">
        <f t="shared" si="8"/>
        <v>#REF!</v>
      </c>
      <c r="X21" s="215" t="e">
        <f t="shared" si="9"/>
        <v>#REF!</v>
      </c>
      <c r="AE21" s="333" t="str">
        <f t="shared" si="0"/>
        <v>93.492</v>
      </c>
      <c r="AF21" s="346"/>
      <c r="AG21" s="347"/>
      <c r="AH21" s="348"/>
      <c r="AI21" s="349">
        <f t="shared" si="1"/>
        <v>93.492000000000004</v>
      </c>
      <c r="AJ21" s="350">
        <f t="shared" si="2"/>
        <v>93.492000000000004</v>
      </c>
      <c r="AK21" s="334"/>
      <c r="AL21" s="334"/>
      <c r="AM21" s="334"/>
      <c r="AN21" s="334"/>
      <c r="AO21" s="334"/>
      <c r="AP21" s="334"/>
    </row>
    <row r="22" spans="1:42" x14ac:dyDescent="0.2">
      <c r="A22" s="206" t="s">
        <v>167</v>
      </c>
      <c r="B22" s="208">
        <v>20130419</v>
      </c>
      <c r="C22" s="207">
        <v>0.375</v>
      </c>
      <c r="D22" s="279">
        <v>1440</v>
      </c>
      <c r="E22" s="208"/>
      <c r="F22" s="209">
        <v>5354.0766599999997</v>
      </c>
      <c r="G22" s="209">
        <v>19.258655999999998</v>
      </c>
      <c r="H22" s="208">
        <v>61.389488</v>
      </c>
      <c r="I22" s="211"/>
      <c r="J22" s="280">
        <v>92.254999999999995</v>
      </c>
      <c r="K22" s="281">
        <v>815577.75</v>
      </c>
      <c r="L22" s="282">
        <v>0</v>
      </c>
      <c r="N22" s="1">
        <v>18</v>
      </c>
      <c r="O22" s="258" t="e">
        <f t="shared" si="3"/>
        <v>#REF!</v>
      </c>
      <c r="P22" s="214" t="e">
        <f>#REF!</f>
        <v>#REF!</v>
      </c>
      <c r="Q22" s="215" t="e">
        <f t="shared" si="4"/>
        <v>#REF!</v>
      </c>
      <c r="S22" s="218">
        <f t="shared" si="5"/>
        <v>92255</v>
      </c>
      <c r="T22" s="285">
        <f t="shared" si="6"/>
        <v>3257954.8808499998</v>
      </c>
      <c r="V22" s="213" t="e">
        <f t="shared" si="7"/>
        <v>#REF!</v>
      </c>
      <c r="W22" s="214" t="e">
        <f t="shared" si="8"/>
        <v>#REF!</v>
      </c>
      <c r="X22" s="215" t="e">
        <f t="shared" si="9"/>
        <v>#REF!</v>
      </c>
      <c r="AE22" s="333" t="str">
        <f t="shared" si="0"/>
        <v>92.255</v>
      </c>
      <c r="AF22" s="346"/>
      <c r="AG22" s="347"/>
      <c r="AH22" s="351"/>
      <c r="AI22" s="349">
        <f t="shared" si="1"/>
        <v>92.254999999999995</v>
      </c>
      <c r="AJ22" s="350">
        <f t="shared" si="2"/>
        <v>92.254999999999995</v>
      </c>
      <c r="AK22" s="334"/>
      <c r="AL22" s="334"/>
      <c r="AM22" s="334"/>
      <c r="AN22" s="334"/>
      <c r="AO22" s="334"/>
      <c r="AP22" s="334"/>
    </row>
    <row r="23" spans="1:42" x14ac:dyDescent="0.2">
      <c r="A23" s="206" t="s">
        <v>167</v>
      </c>
      <c r="B23" s="208">
        <v>20130420</v>
      </c>
      <c r="C23" s="207">
        <v>0.375</v>
      </c>
      <c r="D23" s="279">
        <v>1440</v>
      </c>
      <c r="E23" s="208"/>
      <c r="F23" s="209">
        <v>5354.0766599999997</v>
      </c>
      <c r="G23" s="209">
        <v>19.246829999999999</v>
      </c>
      <c r="H23" s="208">
        <v>61.389488</v>
      </c>
      <c r="I23" s="211"/>
      <c r="J23" s="280">
        <v>88.465000000000003</v>
      </c>
      <c r="K23" s="281">
        <v>815577.75</v>
      </c>
      <c r="L23" s="282">
        <v>0</v>
      </c>
      <c r="N23" s="1">
        <v>19</v>
      </c>
      <c r="O23" s="258" t="e">
        <f t="shared" si="3"/>
        <v>#REF!</v>
      </c>
      <c r="P23" s="214" t="e">
        <f>#REF!</f>
        <v>#REF!</v>
      </c>
      <c r="Q23" s="215" t="e">
        <f t="shared" si="4"/>
        <v>#REF!</v>
      </c>
      <c r="S23" s="218">
        <f t="shared" si="5"/>
        <v>88465</v>
      </c>
      <c r="T23" s="285">
        <f t="shared" si="6"/>
        <v>3124112.28155</v>
      </c>
      <c r="V23" s="213" t="e">
        <f t="shared" si="7"/>
        <v>#REF!</v>
      </c>
      <c r="W23" s="214" t="e">
        <f t="shared" si="8"/>
        <v>#REF!</v>
      </c>
      <c r="X23" s="215" t="e">
        <f t="shared" si="9"/>
        <v>#REF!</v>
      </c>
      <c r="AE23" s="333" t="str">
        <f t="shared" si="0"/>
        <v>88.465</v>
      </c>
      <c r="AF23" s="346"/>
      <c r="AG23" s="347"/>
      <c r="AH23" s="351"/>
      <c r="AI23" s="349">
        <f t="shared" si="1"/>
        <v>88.465000000000003</v>
      </c>
      <c r="AJ23" s="350">
        <f t="shared" si="2"/>
        <v>88.465000000000003</v>
      </c>
      <c r="AK23" s="334"/>
      <c r="AL23" s="334"/>
      <c r="AM23" s="334"/>
      <c r="AN23" s="334"/>
      <c r="AO23" s="334"/>
      <c r="AP23" s="334"/>
    </row>
    <row r="24" spans="1:42" x14ac:dyDescent="0.2">
      <c r="A24" s="206" t="s">
        <v>167</v>
      </c>
      <c r="B24" s="208">
        <v>20130421</v>
      </c>
      <c r="C24" s="207">
        <v>0.375</v>
      </c>
      <c r="D24" s="279">
        <v>1440</v>
      </c>
      <c r="E24" s="208"/>
      <c r="F24" s="209">
        <v>5354.0766599999997</v>
      </c>
      <c r="G24" s="209">
        <v>19.217369000000001</v>
      </c>
      <c r="H24" s="208">
        <v>61.389488</v>
      </c>
      <c r="I24" s="211"/>
      <c r="J24" s="280">
        <v>52.546999999999997</v>
      </c>
      <c r="K24" s="281">
        <v>815577.75</v>
      </c>
      <c r="L24" s="282">
        <v>0</v>
      </c>
      <c r="N24" s="1">
        <v>20</v>
      </c>
      <c r="O24" s="258" t="e">
        <f t="shared" si="3"/>
        <v>#REF!</v>
      </c>
      <c r="P24" s="214" t="e">
        <f>#REF!</f>
        <v>#REF!</v>
      </c>
      <c r="Q24" s="215" t="e">
        <f t="shared" si="4"/>
        <v>#REF!</v>
      </c>
      <c r="S24" s="218">
        <f t="shared" si="5"/>
        <v>52547</v>
      </c>
      <c r="T24" s="285">
        <f t="shared" si="6"/>
        <v>1855679.9644899999</v>
      </c>
      <c r="V24" s="213" t="e">
        <f t="shared" si="7"/>
        <v>#REF!</v>
      </c>
      <c r="W24" s="214" t="e">
        <f t="shared" si="8"/>
        <v>#REF!</v>
      </c>
      <c r="X24" s="215" t="e">
        <f t="shared" si="9"/>
        <v>#REF!</v>
      </c>
      <c r="AE24" s="333" t="str">
        <f t="shared" si="0"/>
        <v>52.547</v>
      </c>
      <c r="AF24" s="346"/>
      <c r="AG24" s="347"/>
      <c r="AH24" s="351"/>
      <c r="AI24" s="349">
        <f t="shared" si="1"/>
        <v>52.546999999999997</v>
      </c>
      <c r="AJ24" s="350">
        <f t="shared" si="2"/>
        <v>52.546999999999997</v>
      </c>
      <c r="AK24" s="334"/>
      <c r="AL24" s="334"/>
      <c r="AM24" s="334"/>
      <c r="AN24" s="334"/>
      <c r="AO24" s="334"/>
      <c r="AP24" s="334"/>
    </row>
    <row r="25" spans="1:42" x14ac:dyDescent="0.2">
      <c r="A25" s="206" t="s">
        <v>167</v>
      </c>
      <c r="B25" s="208">
        <v>20130422</v>
      </c>
      <c r="C25" s="207">
        <v>0.375</v>
      </c>
      <c r="D25" s="279">
        <v>1440</v>
      </c>
      <c r="E25" s="208"/>
      <c r="F25" s="209">
        <v>5354.0766599999997</v>
      </c>
      <c r="G25" s="209">
        <v>19.511247999999998</v>
      </c>
      <c r="H25" s="208">
        <v>61.389488</v>
      </c>
      <c r="I25" s="211"/>
      <c r="J25" s="280">
        <v>54.728999999999999</v>
      </c>
      <c r="K25" s="281">
        <v>815577.75</v>
      </c>
      <c r="L25" s="282">
        <v>0</v>
      </c>
      <c r="N25" s="1">
        <v>21</v>
      </c>
      <c r="O25" s="258" t="e">
        <f t="shared" si="3"/>
        <v>#REF!</v>
      </c>
      <c r="P25" s="214" t="e">
        <f>#REF!</f>
        <v>#REF!</v>
      </c>
      <c r="Q25" s="215" t="e">
        <f t="shared" si="4"/>
        <v>#REF!</v>
      </c>
      <c r="S25" s="218">
        <f t="shared" si="5"/>
        <v>54729</v>
      </c>
      <c r="T25" s="285">
        <f t="shared" si="6"/>
        <v>1932736.57443</v>
      </c>
      <c r="V25" s="213" t="e">
        <f t="shared" si="7"/>
        <v>#REF!</v>
      </c>
      <c r="W25" s="214" t="e">
        <f t="shared" si="8"/>
        <v>#REF!</v>
      </c>
      <c r="X25" s="215" t="e">
        <f t="shared" si="9"/>
        <v>#REF!</v>
      </c>
      <c r="AE25" s="333" t="str">
        <f t="shared" si="0"/>
        <v>54.729</v>
      </c>
      <c r="AF25" s="346"/>
      <c r="AG25" s="347"/>
      <c r="AH25" s="351"/>
      <c r="AI25" s="349">
        <f t="shared" si="1"/>
        <v>54.728999999999999</v>
      </c>
      <c r="AJ25" s="350">
        <f t="shared" si="2"/>
        <v>54.728999999999999</v>
      </c>
      <c r="AK25" s="334"/>
      <c r="AL25" s="334"/>
      <c r="AM25" s="334"/>
      <c r="AN25" s="334"/>
      <c r="AO25" s="334"/>
      <c r="AP25" s="334"/>
    </row>
    <row r="26" spans="1:42" x14ac:dyDescent="0.2">
      <c r="A26" s="206" t="s">
        <v>167</v>
      </c>
      <c r="B26" s="208">
        <v>20130423</v>
      </c>
      <c r="C26" s="207">
        <v>0.375</v>
      </c>
      <c r="D26" s="279">
        <v>1440</v>
      </c>
      <c r="E26" s="208"/>
      <c r="F26" s="209">
        <v>5354.0766599999997</v>
      </c>
      <c r="G26" s="209">
        <v>19.595542999999999</v>
      </c>
      <c r="H26" s="208">
        <v>61.389488</v>
      </c>
      <c r="I26" s="211"/>
      <c r="J26" s="280">
        <v>98.662000000000006</v>
      </c>
      <c r="K26" s="281">
        <v>815577.75</v>
      </c>
      <c r="L26" s="282">
        <v>0</v>
      </c>
      <c r="N26" s="1">
        <v>22</v>
      </c>
      <c r="O26" s="258" t="e">
        <f t="shared" si="3"/>
        <v>#REF!</v>
      </c>
      <c r="P26" s="214" t="e">
        <f>#REF!</f>
        <v>#REF!</v>
      </c>
      <c r="Q26" s="215" t="e">
        <f t="shared" si="4"/>
        <v>#REF!</v>
      </c>
      <c r="S26" s="218">
        <f t="shared" si="5"/>
        <v>98662</v>
      </c>
      <c r="T26" s="285">
        <f t="shared" si="6"/>
        <v>3484215.9715399998</v>
      </c>
      <c r="V26" s="213" t="e">
        <f t="shared" si="7"/>
        <v>#REF!</v>
      </c>
      <c r="W26" s="214" t="e">
        <f t="shared" si="8"/>
        <v>#REF!</v>
      </c>
      <c r="X26" s="215" t="e">
        <f t="shared" si="9"/>
        <v>#REF!</v>
      </c>
      <c r="AE26" s="333" t="str">
        <f t="shared" si="0"/>
        <v>98.662</v>
      </c>
      <c r="AF26" s="346"/>
      <c r="AG26" s="347"/>
      <c r="AH26" s="351"/>
      <c r="AI26" s="349">
        <f t="shared" si="1"/>
        <v>98.662000000000006</v>
      </c>
      <c r="AJ26" s="350">
        <f t="shared" si="2"/>
        <v>98.662000000000006</v>
      </c>
      <c r="AK26" s="334"/>
      <c r="AL26" s="334"/>
      <c r="AM26" s="334"/>
      <c r="AN26" s="334"/>
      <c r="AO26" s="334"/>
      <c r="AP26" s="334"/>
    </row>
    <row r="27" spans="1:42" x14ac:dyDescent="0.2">
      <c r="A27" s="206" t="s">
        <v>167</v>
      </c>
      <c r="B27" s="208">
        <v>20130424</v>
      </c>
      <c r="C27" s="207">
        <v>0.375</v>
      </c>
      <c r="D27" s="279">
        <v>1440</v>
      </c>
      <c r="E27" s="208"/>
      <c r="F27" s="209">
        <v>5354.0766599999997</v>
      </c>
      <c r="G27" s="209">
        <v>19.375343000000001</v>
      </c>
      <c r="H27" s="208">
        <v>61.389488</v>
      </c>
      <c r="I27" s="211"/>
      <c r="J27" s="280">
        <v>104.26300000000001</v>
      </c>
      <c r="K27" s="281">
        <v>815577.75</v>
      </c>
      <c r="L27" s="282">
        <v>0</v>
      </c>
      <c r="N27" s="1">
        <v>23</v>
      </c>
      <c r="O27" s="258" t="e">
        <f t="shared" si="3"/>
        <v>#REF!</v>
      </c>
      <c r="P27" s="214" t="e">
        <f>#REF!</f>
        <v>#REF!</v>
      </c>
      <c r="Q27" s="215" t="e">
        <f t="shared" si="4"/>
        <v>#REF!</v>
      </c>
      <c r="S27" s="218">
        <f t="shared" si="5"/>
        <v>104263</v>
      </c>
      <c r="T27" s="285">
        <f t="shared" si="6"/>
        <v>3682013.4382099998</v>
      </c>
      <c r="V27" s="213" t="e">
        <f t="shared" si="7"/>
        <v>#REF!</v>
      </c>
      <c r="W27" s="214" t="e">
        <f t="shared" si="8"/>
        <v>#REF!</v>
      </c>
      <c r="X27" s="215" t="e">
        <f t="shared" si="9"/>
        <v>#REF!</v>
      </c>
      <c r="AE27" s="333" t="str">
        <f t="shared" si="0"/>
        <v>104.263</v>
      </c>
      <c r="AF27" s="346"/>
      <c r="AG27" s="347"/>
      <c r="AH27" s="351"/>
      <c r="AI27" s="349">
        <f t="shared" si="1"/>
        <v>104.26300000000001</v>
      </c>
      <c r="AJ27" s="350">
        <f t="shared" si="2"/>
        <v>104.26300000000001</v>
      </c>
      <c r="AK27" s="334"/>
      <c r="AL27" s="334"/>
      <c r="AM27" s="334"/>
      <c r="AN27" s="334"/>
      <c r="AO27" s="334"/>
      <c r="AP27" s="334"/>
    </row>
    <row r="28" spans="1:42" x14ac:dyDescent="0.2">
      <c r="A28" s="206" t="s">
        <v>167</v>
      </c>
      <c r="B28" s="208">
        <v>20130425</v>
      </c>
      <c r="C28" s="207">
        <v>0.375</v>
      </c>
      <c r="D28" s="279">
        <v>1440</v>
      </c>
      <c r="E28" s="208"/>
      <c r="F28" s="209">
        <v>5354.0766599999997</v>
      </c>
      <c r="G28" s="209">
        <v>19.397694000000001</v>
      </c>
      <c r="H28" s="208">
        <v>61.389488</v>
      </c>
      <c r="I28" s="211"/>
      <c r="J28" s="280">
        <v>97.988</v>
      </c>
      <c r="K28" s="281">
        <v>815577.75</v>
      </c>
      <c r="L28" s="282">
        <v>0</v>
      </c>
      <c r="N28" s="1">
        <v>24</v>
      </c>
      <c r="O28" s="258" t="e">
        <f t="shared" si="3"/>
        <v>#REF!</v>
      </c>
      <c r="P28" s="214" t="e">
        <f>#REF!</f>
        <v>#REF!</v>
      </c>
      <c r="Q28" s="215" t="e">
        <f t="shared" si="4"/>
        <v>#REF!</v>
      </c>
      <c r="S28" s="218">
        <f t="shared" si="5"/>
        <v>97988</v>
      </c>
      <c r="T28" s="285">
        <f t="shared" si="6"/>
        <v>3460413.8839599998</v>
      </c>
      <c r="V28" s="213" t="e">
        <f t="shared" si="7"/>
        <v>#REF!</v>
      </c>
      <c r="W28" s="214" t="e">
        <f t="shared" si="8"/>
        <v>#REF!</v>
      </c>
      <c r="X28" s="215" t="e">
        <f t="shared" si="9"/>
        <v>#REF!</v>
      </c>
      <c r="AE28" s="333" t="str">
        <f t="shared" si="0"/>
        <v>97.988</v>
      </c>
      <c r="AF28" s="346"/>
      <c r="AG28" s="347"/>
      <c r="AH28" s="351"/>
      <c r="AI28" s="349">
        <f t="shared" si="1"/>
        <v>97.988</v>
      </c>
      <c r="AJ28" s="350">
        <f t="shared" si="2"/>
        <v>97.988</v>
      </c>
      <c r="AK28" s="334"/>
      <c r="AL28" s="334"/>
      <c r="AM28" s="334"/>
      <c r="AN28" s="334"/>
      <c r="AO28" s="334"/>
      <c r="AP28" s="334"/>
    </row>
    <row r="29" spans="1:42" x14ac:dyDescent="0.2">
      <c r="A29" s="206" t="s">
        <v>167</v>
      </c>
      <c r="B29" s="208">
        <v>20130426</v>
      </c>
      <c r="C29" s="207">
        <v>0.375</v>
      </c>
      <c r="D29" s="279">
        <v>1440</v>
      </c>
      <c r="E29" s="208"/>
      <c r="F29" s="209">
        <v>5354.0766599999997</v>
      </c>
      <c r="G29" s="209">
        <v>19.397694000000001</v>
      </c>
      <c r="H29" s="208">
        <v>61.389488</v>
      </c>
      <c r="I29" s="211"/>
      <c r="J29" s="280">
        <v>96.453000000000003</v>
      </c>
      <c r="K29" s="281">
        <v>815577.75</v>
      </c>
      <c r="L29" s="282">
        <v>0</v>
      </c>
      <c r="N29" s="1">
        <v>25</v>
      </c>
      <c r="O29" s="258" t="e">
        <f t="shared" si="3"/>
        <v>#REF!</v>
      </c>
      <c r="P29" s="214" t="e">
        <f>#REF!</f>
        <v>#REF!</v>
      </c>
      <c r="Q29" s="215" t="e">
        <f t="shared" si="4"/>
        <v>#REF!</v>
      </c>
      <c r="S29" s="218">
        <f t="shared" si="5"/>
        <v>96453</v>
      </c>
      <c r="T29" s="285">
        <f t="shared" si="6"/>
        <v>3406205.8655099999</v>
      </c>
      <c r="V29" s="213" t="e">
        <f t="shared" si="7"/>
        <v>#REF!</v>
      </c>
      <c r="W29" s="214" t="e">
        <f t="shared" si="8"/>
        <v>#REF!</v>
      </c>
      <c r="X29" s="215" t="e">
        <f t="shared" si="9"/>
        <v>#REF!</v>
      </c>
      <c r="AE29" s="333" t="str">
        <f t="shared" si="0"/>
        <v>96.453</v>
      </c>
      <c r="AF29" s="346"/>
      <c r="AG29" s="347"/>
      <c r="AH29" s="351"/>
      <c r="AI29" s="349">
        <f t="shared" si="1"/>
        <v>96.453000000000003</v>
      </c>
      <c r="AJ29" s="350">
        <f t="shared" si="2"/>
        <v>96.453000000000003</v>
      </c>
      <c r="AK29" s="334"/>
      <c r="AL29" s="334"/>
      <c r="AM29" s="334"/>
      <c r="AN29" s="334"/>
      <c r="AO29" s="334"/>
      <c r="AP29" s="334"/>
    </row>
    <row r="30" spans="1:42" x14ac:dyDescent="0.2">
      <c r="A30" s="206" t="s">
        <v>167</v>
      </c>
      <c r="B30" s="208">
        <v>20130427</v>
      </c>
      <c r="C30" s="207">
        <v>0.375</v>
      </c>
      <c r="D30" s="279">
        <v>1440</v>
      </c>
      <c r="E30" s="208"/>
      <c r="F30" s="209">
        <v>5354.0766599999997</v>
      </c>
      <c r="G30" s="209">
        <v>19.397694000000001</v>
      </c>
      <c r="H30" s="208">
        <v>61.389488</v>
      </c>
      <c r="I30" s="211"/>
      <c r="J30" s="280">
        <v>82.317999999999998</v>
      </c>
      <c r="K30" s="281">
        <v>815577.75</v>
      </c>
      <c r="L30" s="282">
        <v>0</v>
      </c>
      <c r="N30" s="1">
        <v>26</v>
      </c>
      <c r="O30" s="258" t="e">
        <f t="shared" si="3"/>
        <v>#REF!</v>
      </c>
      <c r="P30" s="214" t="e">
        <f>#REF!</f>
        <v>#REF!</v>
      </c>
      <c r="Q30" s="215" t="e">
        <f t="shared" si="4"/>
        <v>#REF!</v>
      </c>
      <c r="S30" s="218">
        <f t="shared" si="5"/>
        <v>82318</v>
      </c>
      <c r="T30" s="285">
        <f t="shared" si="6"/>
        <v>2907033.0050599999</v>
      </c>
      <c r="V30" s="213" t="e">
        <f t="shared" si="7"/>
        <v>#REF!</v>
      </c>
      <c r="W30" s="214" t="e">
        <f t="shared" si="8"/>
        <v>#REF!</v>
      </c>
      <c r="X30" s="215" t="e">
        <f t="shared" si="9"/>
        <v>#REF!</v>
      </c>
      <c r="AE30" s="333" t="str">
        <f t="shared" si="0"/>
        <v>82.318</v>
      </c>
      <c r="AF30" s="346"/>
      <c r="AG30" s="347"/>
      <c r="AH30" s="351"/>
      <c r="AI30" s="349">
        <f t="shared" si="1"/>
        <v>82.317999999999998</v>
      </c>
      <c r="AJ30" s="350">
        <f t="shared" si="2"/>
        <v>82.317999999999998</v>
      </c>
      <c r="AK30" s="334"/>
      <c r="AL30" s="334"/>
      <c r="AM30" s="334"/>
      <c r="AN30" s="334"/>
      <c r="AO30" s="334"/>
      <c r="AP30" s="334"/>
    </row>
    <row r="31" spans="1:42" x14ac:dyDescent="0.2">
      <c r="A31" s="206" t="s">
        <v>167</v>
      </c>
      <c r="B31" s="208">
        <v>20130428</v>
      </c>
      <c r="C31" s="207">
        <v>0.375</v>
      </c>
      <c r="D31" s="279">
        <v>1440</v>
      </c>
      <c r="E31" s="208"/>
      <c r="F31" s="209">
        <v>5354.0766599999997</v>
      </c>
      <c r="G31" s="209">
        <v>19.397694000000001</v>
      </c>
      <c r="H31" s="208">
        <v>61.389488</v>
      </c>
      <c r="I31" s="211"/>
      <c r="J31" s="280">
        <v>61.338999999999999</v>
      </c>
      <c r="K31" s="281">
        <v>815577.75</v>
      </c>
      <c r="L31" s="282">
        <v>0</v>
      </c>
      <c r="N31" s="1">
        <v>27</v>
      </c>
      <c r="O31" s="258" t="e">
        <f t="shared" si="3"/>
        <v>#REF!</v>
      </c>
      <c r="P31" s="214" t="e">
        <f>#REF!</f>
        <v>#REF!</v>
      </c>
      <c r="Q31" s="215" t="e">
        <f t="shared" si="4"/>
        <v>#REF!</v>
      </c>
      <c r="S31" s="218">
        <f t="shared" si="5"/>
        <v>61339</v>
      </c>
      <c r="T31" s="285">
        <f t="shared" si="6"/>
        <v>2166166.5431300001</v>
      </c>
      <c r="V31" s="213" t="e">
        <f t="shared" si="7"/>
        <v>#REF!</v>
      </c>
      <c r="W31" s="214" t="e">
        <f t="shared" si="8"/>
        <v>#REF!</v>
      </c>
      <c r="X31" s="215" t="e">
        <f t="shared" si="9"/>
        <v>#REF!</v>
      </c>
      <c r="AE31" s="333" t="str">
        <f t="shared" si="0"/>
        <v>61.339</v>
      </c>
      <c r="AF31" s="346"/>
      <c r="AG31" s="347"/>
      <c r="AH31" s="351"/>
      <c r="AI31" s="349">
        <f t="shared" si="1"/>
        <v>61.338999999999999</v>
      </c>
      <c r="AJ31" s="350">
        <f t="shared" si="2"/>
        <v>61.338999999999999</v>
      </c>
      <c r="AK31" s="334"/>
      <c r="AL31" s="334"/>
      <c r="AM31" s="334"/>
      <c r="AN31" s="334"/>
      <c r="AO31" s="334"/>
      <c r="AP31" s="334"/>
    </row>
    <row r="32" spans="1:42" x14ac:dyDescent="0.2">
      <c r="A32" s="206" t="s">
        <v>167</v>
      </c>
      <c r="B32" s="208">
        <v>20130429</v>
      </c>
      <c r="C32" s="207">
        <v>0.375</v>
      </c>
      <c r="D32" s="279">
        <v>1440</v>
      </c>
      <c r="E32" s="208"/>
      <c r="F32" s="209">
        <v>5354.0766599999997</v>
      </c>
      <c r="G32" s="209">
        <v>19.397694000000001</v>
      </c>
      <c r="H32" s="208">
        <v>61.389488</v>
      </c>
      <c r="I32" s="211"/>
      <c r="J32" s="280">
        <v>51.561</v>
      </c>
      <c r="K32" s="281">
        <v>815577.75</v>
      </c>
      <c r="L32" s="282">
        <v>0</v>
      </c>
      <c r="N32" s="1">
        <v>28</v>
      </c>
      <c r="O32" s="258" t="e">
        <f t="shared" si="3"/>
        <v>#REF!</v>
      </c>
      <c r="P32" s="214" t="e">
        <f>#REF!</f>
        <v>#REF!</v>
      </c>
      <c r="Q32" s="215" t="e">
        <f t="shared" si="4"/>
        <v>#REF!</v>
      </c>
      <c r="S32" s="218">
        <f t="shared" si="5"/>
        <v>51561</v>
      </c>
      <c r="T32" s="285">
        <f t="shared" si="6"/>
        <v>1820859.6998699999</v>
      </c>
      <c r="V32" s="213" t="e">
        <f t="shared" si="7"/>
        <v>#REF!</v>
      </c>
      <c r="W32" s="214" t="e">
        <f t="shared" si="8"/>
        <v>#REF!</v>
      </c>
      <c r="X32" s="215" t="e">
        <f t="shared" si="9"/>
        <v>#REF!</v>
      </c>
      <c r="AE32" s="333" t="str">
        <f t="shared" si="0"/>
        <v>51.561</v>
      </c>
      <c r="AF32" s="346"/>
      <c r="AG32" s="347"/>
      <c r="AH32" s="351"/>
      <c r="AI32" s="349">
        <f t="shared" si="1"/>
        <v>51.561</v>
      </c>
      <c r="AJ32" s="350">
        <f t="shared" si="2"/>
        <v>51.561</v>
      </c>
      <c r="AK32" s="334"/>
      <c r="AL32" s="334"/>
      <c r="AM32" s="334"/>
      <c r="AN32" s="334"/>
      <c r="AO32" s="334"/>
      <c r="AP32" s="334"/>
    </row>
    <row r="33" spans="1:42" x14ac:dyDescent="0.2">
      <c r="A33" s="206" t="s">
        <v>167</v>
      </c>
      <c r="B33" s="208">
        <v>20130430</v>
      </c>
      <c r="C33" s="207">
        <v>0.375</v>
      </c>
      <c r="D33" s="279">
        <v>1440</v>
      </c>
      <c r="E33" s="208"/>
      <c r="F33" s="209">
        <v>5354.0766599999997</v>
      </c>
      <c r="G33" s="209">
        <v>19.397694000000001</v>
      </c>
      <c r="H33" s="208">
        <v>61.389488</v>
      </c>
      <c r="I33" s="211"/>
      <c r="J33" s="280">
        <v>88.748000000000005</v>
      </c>
      <c r="K33" s="281">
        <v>815577.75</v>
      </c>
      <c r="L33" s="282">
        <v>0</v>
      </c>
      <c r="N33" s="1">
        <v>29</v>
      </c>
      <c r="O33" s="258" t="e">
        <f t="shared" si="3"/>
        <v>#REF!</v>
      </c>
      <c r="P33" s="214" t="e">
        <f>#REF!</f>
        <v>#REF!</v>
      </c>
      <c r="Q33" s="215" t="e">
        <f t="shared" si="4"/>
        <v>#REF!</v>
      </c>
      <c r="S33" s="218">
        <f t="shared" si="5"/>
        <v>88748</v>
      </c>
      <c r="T33" s="285">
        <f t="shared" si="6"/>
        <v>3134106.3331599999</v>
      </c>
      <c r="V33" s="213" t="e">
        <f t="shared" si="7"/>
        <v>#REF!</v>
      </c>
      <c r="W33" s="214" t="e">
        <f t="shared" si="8"/>
        <v>#REF!</v>
      </c>
      <c r="X33" s="215" t="e">
        <f t="shared" si="9"/>
        <v>#REF!</v>
      </c>
      <c r="AE33" s="333" t="str">
        <f t="shared" si="0"/>
        <v>88.748</v>
      </c>
      <c r="AF33" s="346"/>
      <c r="AG33" s="347"/>
      <c r="AH33" s="351"/>
      <c r="AI33" s="349">
        <f t="shared" si="1"/>
        <v>88.748000000000005</v>
      </c>
      <c r="AJ33" s="350">
        <f t="shared" si="2"/>
        <v>88.748000000000005</v>
      </c>
      <c r="AK33" s="334"/>
      <c r="AL33" s="334"/>
      <c r="AM33" s="334"/>
      <c r="AN33" s="334"/>
      <c r="AO33" s="334"/>
      <c r="AP33" s="334"/>
    </row>
    <row r="34" spans="1:42" x14ac:dyDescent="0.2">
      <c r="A34" s="206" t="s">
        <v>167</v>
      </c>
      <c r="B34" s="208">
        <v>20130501</v>
      </c>
      <c r="C34" s="207">
        <v>0.375</v>
      </c>
      <c r="D34" s="279">
        <v>1440</v>
      </c>
      <c r="E34" s="208"/>
      <c r="F34" s="209">
        <v>5354.0766599999997</v>
      </c>
      <c r="G34" s="209">
        <v>19.397694000000001</v>
      </c>
      <c r="H34" s="208">
        <v>61.389488</v>
      </c>
      <c r="I34" s="211"/>
      <c r="J34" s="280">
        <v>84.078000000000003</v>
      </c>
      <c r="K34" s="281">
        <v>815577.75</v>
      </c>
      <c r="L34" s="282">
        <v>0</v>
      </c>
      <c r="N34" s="1">
        <v>30</v>
      </c>
      <c r="O34" s="258" t="e">
        <f t="shared" si="3"/>
        <v>#REF!</v>
      </c>
      <c r="P34" s="214" t="e">
        <f>#REF!</f>
        <v>#REF!</v>
      </c>
      <c r="Q34" s="215" t="e">
        <f t="shared" si="4"/>
        <v>#REF!</v>
      </c>
      <c r="S34" s="218">
        <f t="shared" si="5"/>
        <v>84078</v>
      </c>
      <c r="T34" s="285">
        <f t="shared" si="6"/>
        <v>2969186.8242600001</v>
      </c>
      <c r="V34" s="213" t="e">
        <f t="shared" si="7"/>
        <v>#REF!</v>
      </c>
      <c r="W34" s="214" t="e">
        <f t="shared" si="8"/>
        <v>#REF!</v>
      </c>
      <c r="X34" s="215" t="e">
        <f t="shared" si="9"/>
        <v>#REF!</v>
      </c>
      <c r="AE34" s="333" t="str">
        <f t="shared" si="0"/>
        <v>84.078</v>
      </c>
      <c r="AF34" s="346"/>
      <c r="AG34" s="347"/>
      <c r="AH34" s="351"/>
      <c r="AI34" s="349">
        <f t="shared" si="1"/>
        <v>84.078000000000003</v>
      </c>
      <c r="AJ34" s="350">
        <f t="shared" si="2"/>
        <v>84.078000000000003</v>
      </c>
      <c r="AK34" s="334"/>
      <c r="AL34" s="334"/>
      <c r="AM34" s="334"/>
      <c r="AN34" s="334"/>
      <c r="AO34" s="334"/>
      <c r="AP34" s="334"/>
    </row>
    <row r="35" spans="1:42" ht="13.5" thickBot="1" x14ac:dyDescent="0.25">
      <c r="A35" s="35"/>
      <c r="B35" s="33"/>
      <c r="C35" s="224"/>
      <c r="D35" s="286"/>
      <c r="E35" s="33"/>
      <c r="F35" s="225"/>
      <c r="G35" s="225"/>
      <c r="H35" s="33"/>
      <c r="I35" s="227"/>
      <c r="J35" s="287"/>
      <c r="K35" s="141"/>
      <c r="L35" s="37"/>
      <c r="N35" s="1">
        <v>31</v>
      </c>
      <c r="O35" s="259" t="e">
        <f t="shared" si="3"/>
        <v>#REF!</v>
      </c>
      <c r="P35" s="220" t="e">
        <f>#REF!</f>
        <v>#REF!</v>
      </c>
      <c r="Q35" s="221" t="e">
        <f t="shared" si="4"/>
        <v>#REF!</v>
      </c>
      <c r="S35" s="222">
        <f t="shared" si="5"/>
        <v>0</v>
      </c>
      <c r="T35" s="288">
        <f t="shared" si="6"/>
        <v>0</v>
      </c>
      <c r="V35" s="289" t="e">
        <f t="shared" si="7"/>
        <v>#REF!</v>
      </c>
      <c r="W35" s="220" t="e">
        <f t="shared" si="8"/>
        <v>#REF!</v>
      </c>
      <c r="X35" s="221" t="e">
        <f t="shared" si="9"/>
        <v>#REF!</v>
      </c>
      <c r="AE35" s="333" t="str">
        <f t="shared" si="0"/>
        <v/>
      </c>
      <c r="AF35" s="352"/>
      <c r="AG35" s="353"/>
      <c r="AH35" s="354"/>
      <c r="AI35" s="355">
        <f t="shared" si="1"/>
        <v>0</v>
      </c>
      <c r="AJ35" s="356">
        <f t="shared" si="2"/>
        <v>0</v>
      </c>
      <c r="AK35" s="334"/>
      <c r="AL35" s="334"/>
      <c r="AM35" s="334"/>
      <c r="AN35" s="334"/>
      <c r="AO35" s="334"/>
      <c r="AP35" s="334"/>
    </row>
    <row r="36" spans="1:42" ht="13.5" thickBot="1" x14ac:dyDescent="0.25">
      <c r="C36" s="290"/>
      <c r="J36" s="291"/>
      <c r="AE36" s="333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</row>
    <row r="37" spans="1:42" ht="13.5" thickBot="1" x14ac:dyDescent="0.25">
      <c r="A37" s="237" t="s">
        <v>81</v>
      </c>
      <c r="B37" s="238">
        <f>COUNT(B4:B35)</f>
        <v>31</v>
      </c>
      <c r="E37" s="237" t="s">
        <v>82</v>
      </c>
      <c r="F37" s="239">
        <f>MAX(F4:F35)</f>
        <v>5386.6123049999997</v>
      </c>
      <c r="G37" s="239">
        <f>MAX(G4:G35)</f>
        <v>19.595542999999999</v>
      </c>
      <c r="I37" s="237" t="s">
        <v>107</v>
      </c>
      <c r="J37" s="292">
        <f>SUM(J5:J35)</f>
        <v>2470.7430000000004</v>
      </c>
      <c r="N37" s="237" t="s">
        <v>83</v>
      </c>
      <c r="O37" s="240" t="e">
        <f>AVERAGE(O5:O35)</f>
        <v>#REF!</v>
      </c>
      <c r="P37" s="240" t="e">
        <f>AVERAGE(P5:P35)</f>
        <v>#REF!</v>
      </c>
      <c r="Q37" s="241" t="e">
        <f>AVERAGE(Q5:Q35)</f>
        <v>#REF!</v>
      </c>
      <c r="S37" s="242">
        <f>SUM(S5:S35)</f>
        <v>2470743</v>
      </c>
      <c r="T37" s="243">
        <f>SUM(T5:T35)</f>
        <v>87253473.699809983</v>
      </c>
      <c r="V37" s="244" t="e">
        <f>SUM(V5:V35)</f>
        <v>#REF!</v>
      </c>
      <c r="W37" s="245" t="e">
        <f>SUM(W5:W35)</f>
        <v>#REF!</v>
      </c>
      <c r="X37" s="246" t="e">
        <f>SUM(X5:X35)</f>
        <v>#REF!</v>
      </c>
      <c r="AE37" s="333"/>
      <c r="AF37" s="357" t="s">
        <v>120</v>
      </c>
      <c r="AG37" s="358">
        <f>COUNT(AG4:AG35)</f>
        <v>2</v>
      </c>
      <c r="AH37" s="334"/>
      <c r="AI37" s="334"/>
      <c r="AJ37" s="359">
        <f>SUM(AJ4:AJ34)</f>
        <v>2507.7440000000001</v>
      </c>
      <c r="AK37" s="360" t="s">
        <v>88</v>
      </c>
      <c r="AL37" s="360"/>
      <c r="AM37" s="360"/>
      <c r="AN37" s="360"/>
      <c r="AO37" s="360"/>
      <c r="AP37" s="334"/>
    </row>
    <row r="38" spans="1:42" ht="13.5" thickBot="1" x14ac:dyDescent="0.25">
      <c r="E38" s="237" t="s">
        <v>83</v>
      </c>
      <c r="F38" s="247">
        <f>AVERAGE(F4:F35)</f>
        <v>5355.1261969354837</v>
      </c>
      <c r="G38" s="247">
        <f>AVERAGE(G4:G35)</f>
        <v>19.276370741935484</v>
      </c>
      <c r="I38" s="237" t="s">
        <v>106</v>
      </c>
      <c r="J38" s="288">
        <f>J37*35.31467</f>
        <v>87253.473699810012</v>
      </c>
      <c r="O38" s="249" t="s">
        <v>85</v>
      </c>
      <c r="P38" s="249" t="s">
        <v>86</v>
      </c>
      <c r="Q38" s="249" t="s">
        <v>87</v>
      </c>
      <c r="S38" s="250" t="s">
        <v>88</v>
      </c>
      <c r="T38" s="250" t="s">
        <v>88</v>
      </c>
      <c r="V38" s="250" t="s">
        <v>88</v>
      </c>
      <c r="W38" s="250" t="s">
        <v>88</v>
      </c>
      <c r="X38" s="250" t="s">
        <v>88</v>
      </c>
      <c r="AE38" s="333"/>
      <c r="AF38" s="357" t="s">
        <v>121</v>
      </c>
      <c r="AG38" s="330">
        <f>COUNT(B4:B35)-COUNT(AG4:AG35)</f>
        <v>29</v>
      </c>
      <c r="AH38" s="334"/>
      <c r="AI38" s="334"/>
      <c r="AJ38" s="361">
        <f>AJ37/SUM(AI5:AI35)</f>
        <v>1.0149756571201456</v>
      </c>
      <c r="AK38" s="360" t="s">
        <v>128</v>
      </c>
      <c r="AL38" s="334"/>
      <c r="AM38" s="334"/>
      <c r="AN38" s="334"/>
      <c r="AO38" s="334"/>
      <c r="AP38" s="334"/>
    </row>
    <row r="39" spans="1:42" ht="13.5" thickBot="1" x14ac:dyDescent="0.25">
      <c r="E39" s="237" t="s">
        <v>89</v>
      </c>
      <c r="F39" s="248">
        <f>MIN(F4:F35)</f>
        <v>5354.0766599999997</v>
      </c>
      <c r="G39" s="248">
        <f>MIN(G4:G35)</f>
        <v>18.860289000000002</v>
      </c>
      <c r="S39" s="6" t="s">
        <v>26</v>
      </c>
      <c r="T39" s="6" t="s">
        <v>90</v>
      </c>
      <c r="V39" s="6" t="s">
        <v>91</v>
      </c>
      <c r="W39" s="6" t="s">
        <v>92</v>
      </c>
      <c r="X39" s="6" t="s">
        <v>93</v>
      </c>
      <c r="AE39" s="333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</row>
    <row r="40" spans="1:42" ht="13.5" thickBot="1" x14ac:dyDescent="0.25">
      <c r="F40" s="6" t="s">
        <v>108</v>
      </c>
      <c r="G40" s="6" t="s">
        <v>95</v>
      </c>
      <c r="AE40" s="333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</row>
    <row r="41" spans="1:42" ht="13.5" thickBot="1" x14ac:dyDescent="0.25">
      <c r="O41" s="72"/>
      <c r="AE41" s="333"/>
      <c r="AF41" s="357" t="s">
        <v>123</v>
      </c>
      <c r="AG41" s="358">
        <v>1</v>
      </c>
      <c r="AH41" s="334" t="s">
        <v>26</v>
      </c>
      <c r="AI41" s="334"/>
      <c r="AJ41" s="334"/>
      <c r="AK41" s="334"/>
      <c r="AL41" s="334"/>
      <c r="AM41" s="334"/>
      <c r="AN41" s="334"/>
      <c r="AO41" s="334"/>
      <c r="AP41" s="334"/>
    </row>
    <row r="42" spans="1:42" ht="13.5" thickBot="1" x14ac:dyDescent="0.25">
      <c r="AE42" s="333"/>
      <c r="AF42" s="357" t="s">
        <v>124</v>
      </c>
      <c r="AG42" s="362">
        <v>0.01</v>
      </c>
      <c r="AH42" s="334"/>
      <c r="AI42" s="334"/>
      <c r="AJ42" s="334"/>
      <c r="AK42" s="334"/>
      <c r="AL42" s="334"/>
      <c r="AM42" s="334"/>
      <c r="AN42" s="334"/>
      <c r="AO42" s="334"/>
      <c r="AP42" s="334"/>
    </row>
    <row r="43" spans="1:42" x14ac:dyDescent="0.2">
      <c r="E43" s="252" t="s">
        <v>96</v>
      </c>
      <c r="F43" s="253">
        <v>0.1</v>
      </c>
      <c r="G43" s="252"/>
      <c r="H43" s="252"/>
      <c r="I43" s="252"/>
      <c r="AE43" s="333"/>
      <c r="AF43" s="334"/>
      <c r="AG43" s="334"/>
      <c r="AH43" s="334"/>
      <c r="AI43" s="334"/>
      <c r="AJ43" s="334"/>
      <c r="AK43" s="334"/>
      <c r="AL43" s="334"/>
      <c r="AM43" s="334"/>
      <c r="AN43" s="334"/>
      <c r="AO43" s="334"/>
      <c r="AP43" s="334"/>
    </row>
    <row r="44" spans="1:42" x14ac:dyDescent="0.2">
      <c r="E44" s="254" t="s">
        <v>97</v>
      </c>
      <c r="F44" s="255">
        <f>F38*(1+$F$43)</f>
        <v>5890.6388166290326</v>
      </c>
      <c r="G44" s="255">
        <f>G38*(1+$F$43)</f>
        <v>21.204007816129035</v>
      </c>
      <c r="H44" s="252"/>
      <c r="I44" s="252"/>
      <c r="AE44" s="333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</row>
    <row r="45" spans="1:42" x14ac:dyDescent="0.2">
      <c r="E45" s="254" t="s">
        <v>98</v>
      </c>
      <c r="F45" s="255">
        <f>F38*(1-$F$43)</f>
        <v>4819.6135772419357</v>
      </c>
      <c r="G45" s="255">
        <f>G38*(1-$F$43)</f>
        <v>17.348733667741936</v>
      </c>
      <c r="H45" s="252"/>
      <c r="I45" s="252"/>
    </row>
    <row r="46" spans="1:42" x14ac:dyDescent="0.2">
      <c r="A46" s="237" t="s">
        <v>99</v>
      </c>
      <c r="B46" s="366" t="s">
        <v>145</v>
      </c>
      <c r="E46" s="252"/>
      <c r="F46" s="255"/>
      <c r="G46" s="252"/>
      <c r="H46" s="252"/>
      <c r="I46" s="252"/>
    </row>
    <row r="47" spans="1:42" x14ac:dyDescent="0.2">
      <c r="A47" s="237" t="s">
        <v>101</v>
      </c>
      <c r="B47" s="257">
        <v>41199</v>
      </c>
      <c r="E47" s="252"/>
      <c r="F47" s="252"/>
      <c r="G47" s="252"/>
      <c r="H47" s="252"/>
      <c r="I47" s="252"/>
    </row>
    <row r="48" spans="1:42" x14ac:dyDescent="0.2">
      <c r="E48" s="252"/>
      <c r="F48" s="252"/>
      <c r="G48" s="252"/>
      <c r="H48" s="252"/>
      <c r="I48" s="252"/>
    </row>
    <row r="49" spans="5:9" x14ac:dyDescent="0.2">
      <c r="E49" s="252"/>
      <c r="F49" s="252"/>
      <c r="G49" s="252"/>
      <c r="H49" s="252"/>
      <c r="I49" s="252"/>
    </row>
    <row r="50" spans="5:9" x14ac:dyDescent="0.2">
      <c r="E50" s="252"/>
      <c r="F50" s="252"/>
      <c r="G50" s="252"/>
      <c r="H50" s="252"/>
      <c r="I50" s="252"/>
    </row>
    <row r="51" spans="5:9" x14ac:dyDescent="0.2">
      <c r="E51" s="252"/>
      <c r="F51" s="252"/>
      <c r="G51" s="252"/>
      <c r="H51" s="252"/>
      <c r="I51" s="252"/>
    </row>
  </sheetData>
  <phoneticPr fontId="0" type="noConversion"/>
  <conditionalFormatting sqref="J4:J35">
    <cfRule type="cellIs" dxfId="919" priority="8" stopIfTrue="1" operator="lessThan">
      <formula>0</formula>
    </cfRule>
  </conditionalFormatting>
  <conditionalFormatting sqref="F4:F35">
    <cfRule type="cellIs" dxfId="918" priority="5" stopIfTrue="1" operator="lessThan">
      <formula>$F$45</formula>
    </cfRule>
    <cfRule type="cellIs" dxfId="917" priority="6" stopIfTrue="1" operator="greaterThan">
      <formula>$F$44</formula>
    </cfRule>
    <cfRule type="cellIs" dxfId="916" priority="7" stopIfTrue="1" operator="greaterThan">
      <formula>$F$44</formula>
    </cfRule>
  </conditionalFormatting>
  <conditionalFormatting sqref="G4:G35">
    <cfRule type="cellIs" dxfId="915" priority="3" stopIfTrue="1" operator="lessThan">
      <formula>$G$45</formula>
    </cfRule>
    <cfRule type="cellIs" dxfId="914" priority="4" stopIfTrue="1" operator="greaterThan">
      <formula>$G$44</formula>
    </cfRule>
  </conditionalFormatting>
  <conditionalFormatting sqref="AH4:AH35">
    <cfRule type="cellIs" dxfId="913" priority="2" stopIfTrue="1" operator="notBetween">
      <formula>AI4+$AG$41</formula>
      <formula>AI4-$AG$41</formula>
    </cfRule>
  </conditionalFormatting>
  <conditionalFormatting sqref="AG4:AG35">
    <cfRule type="cellIs" dxfId="912" priority="1" stopIfTrue="1" operator="notEqual">
      <formula>B4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99</v>
      </c>
      <c r="B3" s="191">
        <v>0.375</v>
      </c>
      <c r="C3" s="192">
        <v>2013</v>
      </c>
      <c r="D3" s="192">
        <v>4</v>
      </c>
      <c r="E3" s="192">
        <v>1</v>
      </c>
      <c r="F3" s="193">
        <v>185253</v>
      </c>
      <c r="G3" s="192">
        <v>0</v>
      </c>
      <c r="H3" s="193">
        <v>781217</v>
      </c>
      <c r="I3" s="192">
        <v>0</v>
      </c>
      <c r="J3" s="192">
        <v>0</v>
      </c>
      <c r="K3" s="192">
        <v>0</v>
      </c>
      <c r="L3" s="194">
        <v>323.87169999999998</v>
      </c>
      <c r="M3" s="193">
        <v>21.9</v>
      </c>
      <c r="N3" s="195">
        <v>0</v>
      </c>
      <c r="O3" s="196">
        <v>10303</v>
      </c>
      <c r="P3" s="197">
        <f>F4-F3</f>
        <v>10303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10303</v>
      </c>
      <c r="W3" s="202">
        <f>V3*35.31467</f>
        <v>363847.04501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185253</v>
      </c>
      <c r="AF3" s="190">
        <v>99</v>
      </c>
      <c r="AG3" s="195">
        <v>1</v>
      </c>
      <c r="AH3" s="303">
        <v>185245</v>
      </c>
      <c r="AI3" s="304">
        <f>IFERROR(AE3*1,0)</f>
        <v>185253</v>
      </c>
      <c r="AJ3" s="305">
        <f>(AI3-AH3)</f>
        <v>8</v>
      </c>
      <c r="AL3" s="306">
        <f>AH4-AH3</f>
        <v>10305</v>
      </c>
      <c r="AM3" s="307">
        <f>AI4-AI3</f>
        <v>10303</v>
      </c>
      <c r="AN3" s="308">
        <f>(AM3-AL3)</f>
        <v>-2</v>
      </c>
      <c r="AO3" s="309">
        <f>IFERROR(AN3/AM3,"")</f>
        <v>-1.9411821799475881E-4</v>
      </c>
    </row>
    <row r="4" spans="1:41" x14ac:dyDescent="0.2">
      <c r="A4" s="206">
        <v>99</v>
      </c>
      <c r="B4" s="207">
        <v>0.375</v>
      </c>
      <c r="C4" s="208">
        <v>2013</v>
      </c>
      <c r="D4" s="208">
        <v>4</v>
      </c>
      <c r="E4" s="208">
        <v>2</v>
      </c>
      <c r="F4" s="209">
        <v>195556</v>
      </c>
      <c r="G4" s="208">
        <v>0</v>
      </c>
      <c r="H4" s="209">
        <v>781672</v>
      </c>
      <c r="I4" s="208">
        <v>0</v>
      </c>
      <c r="J4" s="208">
        <v>0</v>
      </c>
      <c r="K4" s="208">
        <v>0</v>
      </c>
      <c r="L4" s="210">
        <v>317.23880000000003</v>
      </c>
      <c r="M4" s="209">
        <v>20</v>
      </c>
      <c r="N4" s="211">
        <v>0</v>
      </c>
      <c r="O4" s="212">
        <v>9612</v>
      </c>
      <c r="P4" s="197">
        <f t="shared" ref="P4:P33" si="0">F5-F4</f>
        <v>9612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9612</v>
      </c>
      <c r="W4" s="216">
        <f>V4*35.31467</f>
        <v>339444.60804000002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195556</v>
      </c>
      <c r="AF4" s="206">
        <v>99</v>
      </c>
      <c r="AG4" s="310">
        <v>2</v>
      </c>
      <c r="AH4" s="311">
        <v>195550</v>
      </c>
      <c r="AI4" s="312">
        <f t="shared" ref="AI4:AI34" si="4">IFERROR(AE4*1,0)</f>
        <v>195556</v>
      </c>
      <c r="AJ4" s="313">
        <f t="shared" ref="AJ4:AJ34" si="5">(AI4-AH4)</f>
        <v>6</v>
      </c>
      <c r="AL4" s="306">
        <f t="shared" ref="AL4:AM33" si="6">AH5-AH4</f>
        <v>9610</v>
      </c>
      <c r="AM4" s="314">
        <f t="shared" si="6"/>
        <v>9612</v>
      </c>
      <c r="AN4" s="315">
        <f t="shared" ref="AN4:AN33" si="7">(AM4-AL4)</f>
        <v>2</v>
      </c>
      <c r="AO4" s="316">
        <f t="shared" ref="AO4:AO33" si="8">IFERROR(AN4/AM4,"")</f>
        <v>2.0807324178110696E-4</v>
      </c>
    </row>
    <row r="5" spans="1:41" x14ac:dyDescent="0.2">
      <c r="A5" s="206">
        <v>99</v>
      </c>
      <c r="B5" s="207">
        <v>0.375</v>
      </c>
      <c r="C5" s="208">
        <v>2013</v>
      </c>
      <c r="D5" s="208">
        <v>4</v>
      </c>
      <c r="E5" s="208">
        <v>3</v>
      </c>
      <c r="F5" s="209">
        <v>205168</v>
      </c>
      <c r="G5" s="208">
        <v>0</v>
      </c>
      <c r="H5" s="209">
        <v>782101</v>
      </c>
      <c r="I5" s="208">
        <v>0</v>
      </c>
      <c r="J5" s="208">
        <v>0</v>
      </c>
      <c r="K5" s="208">
        <v>0</v>
      </c>
      <c r="L5" s="210">
        <v>314.88200000000001</v>
      </c>
      <c r="M5" s="209">
        <v>19.8</v>
      </c>
      <c r="N5" s="211">
        <v>0</v>
      </c>
      <c r="O5" s="212">
        <v>9879</v>
      </c>
      <c r="P5" s="197">
        <f t="shared" si="0"/>
        <v>9879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9879</v>
      </c>
      <c r="W5" s="216">
        <f t="shared" ref="W5:W33" si="10">V5*35.31467</f>
        <v>348873.62492999999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205168</v>
      </c>
      <c r="AF5" s="206">
        <v>99</v>
      </c>
      <c r="AG5" s="310">
        <v>3</v>
      </c>
      <c r="AH5" s="311">
        <v>205160</v>
      </c>
      <c r="AI5" s="312">
        <f t="shared" si="4"/>
        <v>205168</v>
      </c>
      <c r="AJ5" s="313">
        <f t="shared" si="5"/>
        <v>8</v>
      </c>
      <c r="AL5" s="306">
        <f t="shared" si="6"/>
        <v>9870</v>
      </c>
      <c r="AM5" s="314">
        <f t="shared" si="6"/>
        <v>9879</v>
      </c>
      <c r="AN5" s="315">
        <f t="shared" si="7"/>
        <v>9</v>
      </c>
      <c r="AO5" s="316">
        <f t="shared" si="8"/>
        <v>9.1102338293349531E-4</v>
      </c>
    </row>
    <row r="6" spans="1:41" x14ac:dyDescent="0.2">
      <c r="A6" s="206">
        <v>99</v>
      </c>
      <c r="B6" s="207">
        <v>0.375</v>
      </c>
      <c r="C6" s="208">
        <v>2013</v>
      </c>
      <c r="D6" s="208">
        <v>4</v>
      </c>
      <c r="E6" s="208">
        <v>4</v>
      </c>
      <c r="F6" s="209">
        <v>215047</v>
      </c>
      <c r="G6" s="208">
        <v>0</v>
      </c>
      <c r="H6" s="209">
        <v>782541</v>
      </c>
      <c r="I6" s="208">
        <v>0</v>
      </c>
      <c r="J6" s="208">
        <v>0</v>
      </c>
      <c r="K6" s="208">
        <v>0</v>
      </c>
      <c r="L6" s="210">
        <v>315.1241</v>
      </c>
      <c r="M6" s="209">
        <v>20.2</v>
      </c>
      <c r="N6" s="211">
        <v>0</v>
      </c>
      <c r="O6" s="212">
        <v>11163</v>
      </c>
      <c r="P6" s="197">
        <f t="shared" si="0"/>
        <v>11163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11163</v>
      </c>
      <c r="W6" s="216">
        <f t="shared" si="10"/>
        <v>394217.66120999999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215047</v>
      </c>
      <c r="AF6" s="206">
        <v>99</v>
      </c>
      <c r="AG6" s="310">
        <v>4</v>
      </c>
      <c r="AH6" s="311">
        <v>215030</v>
      </c>
      <c r="AI6" s="312">
        <f t="shared" si="4"/>
        <v>215047</v>
      </c>
      <c r="AJ6" s="313">
        <f t="shared" si="5"/>
        <v>17</v>
      </c>
      <c r="AL6" s="306">
        <f t="shared" si="6"/>
        <v>11170</v>
      </c>
      <c r="AM6" s="314">
        <f t="shared" si="6"/>
        <v>11163</v>
      </c>
      <c r="AN6" s="315">
        <f t="shared" si="7"/>
        <v>-7</v>
      </c>
      <c r="AO6" s="316">
        <f t="shared" si="8"/>
        <v>-6.2707157574128818E-4</v>
      </c>
    </row>
    <row r="7" spans="1:41" x14ac:dyDescent="0.2">
      <c r="A7" s="206">
        <v>99</v>
      </c>
      <c r="B7" s="207">
        <v>0.375</v>
      </c>
      <c r="C7" s="208">
        <v>2013</v>
      </c>
      <c r="D7" s="208">
        <v>4</v>
      </c>
      <c r="E7" s="208">
        <v>5</v>
      </c>
      <c r="F7" s="209">
        <v>226210</v>
      </c>
      <c r="G7" s="208">
        <v>0</v>
      </c>
      <c r="H7" s="209">
        <v>783040</v>
      </c>
      <c r="I7" s="208">
        <v>0</v>
      </c>
      <c r="J7" s="208">
        <v>0</v>
      </c>
      <c r="K7" s="208">
        <v>0</v>
      </c>
      <c r="L7" s="210">
        <v>314.24209999999999</v>
      </c>
      <c r="M7" s="209">
        <v>20</v>
      </c>
      <c r="N7" s="211">
        <v>0</v>
      </c>
      <c r="O7" s="212">
        <v>10744</v>
      </c>
      <c r="P7" s="197">
        <f t="shared" si="0"/>
        <v>10744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10744</v>
      </c>
      <c r="W7" s="216">
        <f t="shared" si="10"/>
        <v>379420.81448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226210</v>
      </c>
      <c r="AF7" s="206">
        <v>99</v>
      </c>
      <c r="AG7" s="310">
        <v>5</v>
      </c>
      <c r="AH7" s="311">
        <v>226200</v>
      </c>
      <c r="AI7" s="312">
        <f t="shared" si="4"/>
        <v>226210</v>
      </c>
      <c r="AJ7" s="313">
        <f t="shared" si="5"/>
        <v>10</v>
      </c>
      <c r="AL7" s="306">
        <f t="shared" si="6"/>
        <v>10746</v>
      </c>
      <c r="AM7" s="314">
        <f t="shared" si="6"/>
        <v>10744</v>
      </c>
      <c r="AN7" s="315">
        <f t="shared" si="7"/>
        <v>-2</v>
      </c>
      <c r="AO7" s="316">
        <f t="shared" si="8"/>
        <v>-1.8615040953090097E-4</v>
      </c>
    </row>
    <row r="8" spans="1:41" x14ac:dyDescent="0.2">
      <c r="A8" s="206">
        <v>99</v>
      </c>
      <c r="B8" s="207">
        <v>0.375</v>
      </c>
      <c r="C8" s="208">
        <v>2013</v>
      </c>
      <c r="D8" s="208">
        <v>4</v>
      </c>
      <c r="E8" s="208">
        <v>6</v>
      </c>
      <c r="F8" s="209">
        <v>236954</v>
      </c>
      <c r="G8" s="208">
        <v>0</v>
      </c>
      <c r="H8" s="209">
        <v>783518</v>
      </c>
      <c r="I8" s="208">
        <v>0</v>
      </c>
      <c r="J8" s="208">
        <v>0</v>
      </c>
      <c r="K8" s="208">
        <v>0</v>
      </c>
      <c r="L8" s="210">
        <v>315.38049999999998</v>
      </c>
      <c r="M8" s="209">
        <v>19.899999999999999</v>
      </c>
      <c r="N8" s="211">
        <v>0</v>
      </c>
      <c r="O8" s="212">
        <v>8688</v>
      </c>
      <c r="P8" s="197">
        <f t="shared" si="0"/>
        <v>8688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8688</v>
      </c>
      <c r="W8" s="216">
        <f t="shared" si="10"/>
        <v>306813.85295999999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236954</v>
      </c>
      <c r="AF8" s="206">
        <v>99</v>
      </c>
      <c r="AG8" s="310">
        <v>6</v>
      </c>
      <c r="AH8" s="311">
        <v>236946</v>
      </c>
      <c r="AI8" s="312">
        <f t="shared" si="4"/>
        <v>236954</v>
      </c>
      <c r="AJ8" s="313">
        <f t="shared" si="5"/>
        <v>8</v>
      </c>
      <c r="AL8" s="306">
        <f t="shared" si="6"/>
        <v>8690</v>
      </c>
      <c r="AM8" s="314">
        <f t="shared" si="6"/>
        <v>8688</v>
      </c>
      <c r="AN8" s="315">
        <f t="shared" si="7"/>
        <v>-2</v>
      </c>
      <c r="AO8" s="316">
        <f t="shared" si="8"/>
        <v>-2.3020257826887662E-4</v>
      </c>
    </row>
    <row r="9" spans="1:41" x14ac:dyDescent="0.2">
      <c r="A9" s="206">
        <v>99</v>
      </c>
      <c r="B9" s="207">
        <v>0.375</v>
      </c>
      <c r="C9" s="208">
        <v>2013</v>
      </c>
      <c r="D9" s="208">
        <v>4</v>
      </c>
      <c r="E9" s="208">
        <v>7</v>
      </c>
      <c r="F9" s="209">
        <v>245642</v>
      </c>
      <c r="G9" s="208">
        <v>0</v>
      </c>
      <c r="H9" s="209">
        <v>783898</v>
      </c>
      <c r="I9" s="208">
        <v>0</v>
      </c>
      <c r="J9" s="208">
        <v>0</v>
      </c>
      <c r="K9" s="208">
        <v>0</v>
      </c>
      <c r="L9" s="210">
        <v>321.23129999999998</v>
      </c>
      <c r="M9" s="209">
        <v>20.100000000000001</v>
      </c>
      <c r="N9" s="211">
        <v>0</v>
      </c>
      <c r="O9" s="212">
        <v>8034</v>
      </c>
      <c r="P9" s="197">
        <f t="shared" si="0"/>
        <v>8034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8034</v>
      </c>
      <c r="W9" s="216">
        <f t="shared" si="10"/>
        <v>283718.05878000002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245642</v>
      </c>
      <c r="AF9" s="206">
        <v>99</v>
      </c>
      <c r="AG9" s="310">
        <v>7</v>
      </c>
      <c r="AH9" s="311">
        <v>245636</v>
      </c>
      <c r="AI9" s="312">
        <f t="shared" si="4"/>
        <v>245642</v>
      </c>
      <c r="AJ9" s="313">
        <f t="shared" si="5"/>
        <v>6</v>
      </c>
      <c r="AL9" s="306">
        <f t="shared" si="6"/>
        <v>8030</v>
      </c>
      <c r="AM9" s="314">
        <f t="shared" si="6"/>
        <v>8034</v>
      </c>
      <c r="AN9" s="315">
        <f t="shared" si="7"/>
        <v>4</v>
      </c>
      <c r="AO9" s="316">
        <f t="shared" si="8"/>
        <v>4.978839930296241E-4</v>
      </c>
    </row>
    <row r="10" spans="1:41" x14ac:dyDescent="0.2">
      <c r="A10" s="206">
        <v>99</v>
      </c>
      <c r="B10" s="207">
        <v>0.375</v>
      </c>
      <c r="C10" s="208">
        <v>2013</v>
      </c>
      <c r="D10" s="208">
        <v>4</v>
      </c>
      <c r="E10" s="208">
        <v>8</v>
      </c>
      <c r="F10" s="209">
        <v>253676</v>
      </c>
      <c r="G10" s="208">
        <v>0</v>
      </c>
      <c r="H10" s="209">
        <v>784249</v>
      </c>
      <c r="I10" s="208">
        <v>0</v>
      </c>
      <c r="J10" s="208">
        <v>0</v>
      </c>
      <c r="K10" s="208">
        <v>0</v>
      </c>
      <c r="L10" s="210">
        <v>321.24579999999997</v>
      </c>
      <c r="M10" s="209">
        <v>19.899999999999999</v>
      </c>
      <c r="N10" s="211">
        <v>0</v>
      </c>
      <c r="O10" s="212">
        <v>8773</v>
      </c>
      <c r="P10" s="197">
        <f t="shared" si="0"/>
        <v>8773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8773</v>
      </c>
      <c r="W10" s="216">
        <f t="shared" si="10"/>
        <v>309815.59990999999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253676</v>
      </c>
      <c r="AF10" s="206">
        <v>99</v>
      </c>
      <c r="AG10" s="310">
        <v>8</v>
      </c>
      <c r="AH10" s="311">
        <v>253666</v>
      </c>
      <c r="AI10" s="312">
        <f t="shared" si="4"/>
        <v>253676</v>
      </c>
      <c r="AJ10" s="313">
        <f t="shared" si="5"/>
        <v>10</v>
      </c>
      <c r="AL10" s="306">
        <f t="shared" si="6"/>
        <v>8782</v>
      </c>
      <c r="AM10" s="314">
        <f t="shared" si="6"/>
        <v>8773</v>
      </c>
      <c r="AN10" s="315">
        <f t="shared" si="7"/>
        <v>-9</v>
      </c>
      <c r="AO10" s="316">
        <f t="shared" si="8"/>
        <v>-1.0258748432691212E-3</v>
      </c>
    </row>
    <row r="11" spans="1:41" x14ac:dyDescent="0.2">
      <c r="A11" s="206">
        <v>99</v>
      </c>
      <c r="B11" s="207">
        <v>0.375</v>
      </c>
      <c r="C11" s="208">
        <v>2013</v>
      </c>
      <c r="D11" s="208">
        <v>4</v>
      </c>
      <c r="E11" s="208">
        <v>9</v>
      </c>
      <c r="F11" s="209">
        <v>262449</v>
      </c>
      <c r="G11" s="208">
        <v>0</v>
      </c>
      <c r="H11" s="209">
        <v>784641</v>
      </c>
      <c r="I11" s="208">
        <v>0</v>
      </c>
      <c r="J11" s="208">
        <v>0</v>
      </c>
      <c r="K11" s="208">
        <v>0</v>
      </c>
      <c r="L11" s="210">
        <v>314.5668</v>
      </c>
      <c r="M11" s="209">
        <v>20.3</v>
      </c>
      <c r="N11" s="211">
        <v>0</v>
      </c>
      <c r="O11" s="212">
        <v>8516</v>
      </c>
      <c r="P11" s="197">
        <f t="shared" si="0"/>
        <v>8516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8516</v>
      </c>
      <c r="W11" s="219">
        <f t="shared" si="10"/>
        <v>300739.72972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262449</v>
      </c>
      <c r="AF11" s="206">
        <v>99</v>
      </c>
      <c r="AG11" s="310">
        <v>9</v>
      </c>
      <c r="AH11" s="311">
        <v>262448</v>
      </c>
      <c r="AI11" s="312">
        <f t="shared" si="4"/>
        <v>262449</v>
      </c>
      <c r="AJ11" s="313">
        <f t="shared" si="5"/>
        <v>1</v>
      </c>
      <c r="AL11" s="306">
        <f t="shared" si="6"/>
        <v>8518</v>
      </c>
      <c r="AM11" s="314">
        <f t="shared" si="6"/>
        <v>8516</v>
      </c>
      <c r="AN11" s="315">
        <f t="shared" si="7"/>
        <v>-2</v>
      </c>
      <c r="AO11" s="316">
        <f t="shared" si="8"/>
        <v>-2.3485204321277596E-4</v>
      </c>
    </row>
    <row r="12" spans="1:41" x14ac:dyDescent="0.2">
      <c r="A12" s="206">
        <v>99</v>
      </c>
      <c r="B12" s="207">
        <v>0.375</v>
      </c>
      <c r="C12" s="208">
        <v>2013</v>
      </c>
      <c r="D12" s="208">
        <v>4</v>
      </c>
      <c r="E12" s="208">
        <v>10</v>
      </c>
      <c r="F12" s="209">
        <v>270965</v>
      </c>
      <c r="G12" s="208">
        <v>0</v>
      </c>
      <c r="H12" s="209">
        <v>785023</v>
      </c>
      <c r="I12" s="208">
        <v>0</v>
      </c>
      <c r="J12" s="208">
        <v>0</v>
      </c>
      <c r="K12" s="208">
        <v>0</v>
      </c>
      <c r="L12" s="210">
        <v>312.54500000000002</v>
      </c>
      <c r="M12" s="209">
        <v>20.399999999999999</v>
      </c>
      <c r="N12" s="211">
        <v>0</v>
      </c>
      <c r="O12" s="212">
        <v>8686</v>
      </c>
      <c r="P12" s="197">
        <f t="shared" si="0"/>
        <v>8686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8686</v>
      </c>
      <c r="W12" s="219">
        <f t="shared" si="10"/>
        <v>306743.22362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270965</v>
      </c>
      <c r="AF12" s="206">
        <v>99</v>
      </c>
      <c r="AG12" s="310">
        <v>10</v>
      </c>
      <c r="AH12" s="311">
        <v>270966</v>
      </c>
      <c r="AI12" s="312">
        <f t="shared" si="4"/>
        <v>270965</v>
      </c>
      <c r="AJ12" s="313">
        <f t="shared" si="5"/>
        <v>-1</v>
      </c>
      <c r="AL12" s="306">
        <f t="shared" si="6"/>
        <v>8684</v>
      </c>
      <c r="AM12" s="314">
        <f t="shared" si="6"/>
        <v>8686</v>
      </c>
      <c r="AN12" s="315">
        <f t="shared" si="7"/>
        <v>2</v>
      </c>
      <c r="AO12" s="316">
        <f t="shared" si="8"/>
        <v>2.3025558369790466E-4</v>
      </c>
    </row>
    <row r="13" spans="1:41" x14ac:dyDescent="0.2">
      <c r="A13" s="206">
        <v>99</v>
      </c>
      <c r="B13" s="207">
        <v>0.375</v>
      </c>
      <c r="C13" s="208">
        <v>2013</v>
      </c>
      <c r="D13" s="208">
        <v>4</v>
      </c>
      <c r="E13" s="208">
        <v>11</v>
      </c>
      <c r="F13" s="209">
        <v>279651</v>
      </c>
      <c r="G13" s="208">
        <v>0</v>
      </c>
      <c r="H13" s="209">
        <v>785414</v>
      </c>
      <c r="I13" s="208">
        <v>0</v>
      </c>
      <c r="J13" s="208">
        <v>0</v>
      </c>
      <c r="K13" s="208">
        <v>0</v>
      </c>
      <c r="L13" s="210">
        <v>312.24180000000001</v>
      </c>
      <c r="M13" s="209">
        <v>20.399999999999999</v>
      </c>
      <c r="N13" s="211">
        <v>0</v>
      </c>
      <c r="O13" s="212">
        <v>8704</v>
      </c>
      <c r="P13" s="197">
        <f t="shared" si="0"/>
        <v>8704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8704</v>
      </c>
      <c r="W13" s="219">
        <f t="shared" si="10"/>
        <v>307378.88767999999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279651</v>
      </c>
      <c r="AF13" s="206">
        <v>99</v>
      </c>
      <c r="AG13" s="310">
        <v>11</v>
      </c>
      <c r="AH13" s="311">
        <v>279650</v>
      </c>
      <c r="AI13" s="312">
        <f t="shared" si="4"/>
        <v>279651</v>
      </c>
      <c r="AJ13" s="313">
        <f t="shared" si="5"/>
        <v>1</v>
      </c>
      <c r="AL13" s="306">
        <f t="shared" si="6"/>
        <v>8706</v>
      </c>
      <c r="AM13" s="314">
        <f t="shared" si="6"/>
        <v>8704</v>
      </c>
      <c r="AN13" s="315">
        <f t="shared" si="7"/>
        <v>-2</v>
      </c>
      <c r="AO13" s="316">
        <f t="shared" si="8"/>
        <v>-2.2977941176470588E-4</v>
      </c>
    </row>
    <row r="14" spans="1:41" x14ac:dyDescent="0.2">
      <c r="A14" s="206">
        <v>99</v>
      </c>
      <c r="B14" s="207">
        <v>0.375</v>
      </c>
      <c r="C14" s="208">
        <v>2013</v>
      </c>
      <c r="D14" s="208">
        <v>4</v>
      </c>
      <c r="E14" s="208">
        <v>12</v>
      </c>
      <c r="F14" s="209">
        <v>288355</v>
      </c>
      <c r="G14" s="208">
        <v>0</v>
      </c>
      <c r="H14" s="209">
        <v>785806</v>
      </c>
      <c r="I14" s="208">
        <v>0</v>
      </c>
      <c r="J14" s="208">
        <v>0</v>
      </c>
      <c r="K14" s="208">
        <v>0</v>
      </c>
      <c r="L14" s="210">
        <v>311.93060000000003</v>
      </c>
      <c r="M14" s="209">
        <v>20.6</v>
      </c>
      <c r="N14" s="211">
        <v>0</v>
      </c>
      <c r="O14" s="212">
        <v>8545</v>
      </c>
      <c r="P14" s="197">
        <f t="shared" si="0"/>
        <v>8545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8545</v>
      </c>
      <c r="W14" s="219">
        <f t="shared" si="10"/>
        <v>301763.85515000002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288355</v>
      </c>
      <c r="AF14" s="206">
        <v>99</v>
      </c>
      <c r="AG14" s="310">
        <v>12</v>
      </c>
      <c r="AH14" s="311">
        <v>288356</v>
      </c>
      <c r="AI14" s="312">
        <f t="shared" si="4"/>
        <v>288355</v>
      </c>
      <c r="AJ14" s="313">
        <f t="shared" si="5"/>
        <v>-1</v>
      </c>
      <c r="AL14" s="306">
        <f t="shared" si="6"/>
        <v>8542</v>
      </c>
      <c r="AM14" s="314">
        <f t="shared" si="6"/>
        <v>8545</v>
      </c>
      <c r="AN14" s="315">
        <f t="shared" si="7"/>
        <v>3</v>
      </c>
      <c r="AO14" s="316">
        <f t="shared" si="8"/>
        <v>3.5108250438853128E-4</v>
      </c>
    </row>
    <row r="15" spans="1:41" x14ac:dyDescent="0.2">
      <c r="A15" s="206">
        <v>99</v>
      </c>
      <c r="B15" s="207">
        <v>0.375</v>
      </c>
      <c r="C15" s="208">
        <v>2013</v>
      </c>
      <c r="D15" s="208">
        <v>4</v>
      </c>
      <c r="E15" s="208">
        <v>13</v>
      </c>
      <c r="F15" s="209">
        <v>296900</v>
      </c>
      <c r="G15" s="208">
        <v>0</v>
      </c>
      <c r="H15" s="209">
        <v>786189</v>
      </c>
      <c r="I15" s="208">
        <v>0</v>
      </c>
      <c r="J15" s="208">
        <v>0</v>
      </c>
      <c r="K15" s="208">
        <v>0</v>
      </c>
      <c r="L15" s="210">
        <v>313.10410000000002</v>
      </c>
      <c r="M15" s="209">
        <v>20.2</v>
      </c>
      <c r="N15" s="211">
        <v>0</v>
      </c>
      <c r="O15" s="212">
        <v>9073</v>
      </c>
      <c r="P15" s="197">
        <f t="shared" si="0"/>
        <v>9073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9073</v>
      </c>
      <c r="W15" s="219">
        <f t="shared" si="10"/>
        <v>320410.00091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296900</v>
      </c>
      <c r="AF15" s="206">
        <v>99</v>
      </c>
      <c r="AG15" s="310">
        <v>13</v>
      </c>
      <c r="AH15" s="311">
        <v>296898</v>
      </c>
      <c r="AI15" s="312">
        <f t="shared" si="4"/>
        <v>296900</v>
      </c>
      <c r="AJ15" s="313">
        <f t="shared" si="5"/>
        <v>2</v>
      </c>
      <c r="AL15" s="306">
        <f t="shared" si="6"/>
        <v>9072</v>
      </c>
      <c r="AM15" s="314">
        <f t="shared" si="6"/>
        <v>9073</v>
      </c>
      <c r="AN15" s="315">
        <f t="shared" si="7"/>
        <v>1</v>
      </c>
      <c r="AO15" s="316">
        <f t="shared" si="8"/>
        <v>1.1021712774165106E-4</v>
      </c>
    </row>
    <row r="16" spans="1:41" x14ac:dyDescent="0.2">
      <c r="A16" s="206">
        <v>99</v>
      </c>
      <c r="B16" s="207">
        <v>0.375</v>
      </c>
      <c r="C16" s="208">
        <v>2013</v>
      </c>
      <c r="D16" s="208">
        <v>4</v>
      </c>
      <c r="E16" s="208">
        <v>14</v>
      </c>
      <c r="F16" s="209">
        <v>305973</v>
      </c>
      <c r="G16" s="208">
        <v>0</v>
      </c>
      <c r="H16" s="209">
        <v>786591</v>
      </c>
      <c r="I16" s="208">
        <v>0</v>
      </c>
      <c r="J16" s="208">
        <v>0</v>
      </c>
      <c r="K16" s="208">
        <v>0</v>
      </c>
      <c r="L16" s="210">
        <v>317.93639999999999</v>
      </c>
      <c r="M16" s="209">
        <v>20.399999999999999</v>
      </c>
      <c r="N16" s="211">
        <v>0</v>
      </c>
      <c r="O16" s="212">
        <v>6582</v>
      </c>
      <c r="P16" s="197">
        <f t="shared" si="0"/>
        <v>6582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6582</v>
      </c>
      <c r="W16" s="219">
        <f t="shared" si="10"/>
        <v>232441.15794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305973</v>
      </c>
      <c r="AF16" s="206">
        <v>99</v>
      </c>
      <c r="AG16" s="310">
        <v>14</v>
      </c>
      <c r="AH16" s="311">
        <v>305970</v>
      </c>
      <c r="AI16" s="312">
        <f t="shared" si="4"/>
        <v>305973</v>
      </c>
      <c r="AJ16" s="313">
        <f t="shared" si="5"/>
        <v>3</v>
      </c>
      <c r="AL16" s="306">
        <f t="shared" si="6"/>
        <v>6583</v>
      </c>
      <c r="AM16" s="314">
        <f t="shared" si="6"/>
        <v>6582</v>
      </c>
      <c r="AN16" s="315">
        <f t="shared" si="7"/>
        <v>-1</v>
      </c>
      <c r="AO16" s="316">
        <f t="shared" si="8"/>
        <v>-1.5192950470981463E-4</v>
      </c>
    </row>
    <row r="17" spans="1:41" x14ac:dyDescent="0.2">
      <c r="A17" s="206">
        <v>99</v>
      </c>
      <c r="B17" s="207">
        <v>0.375</v>
      </c>
      <c r="C17" s="208">
        <v>2013</v>
      </c>
      <c r="D17" s="208">
        <v>4</v>
      </c>
      <c r="E17" s="208">
        <v>15</v>
      </c>
      <c r="F17" s="209">
        <v>312555</v>
      </c>
      <c r="G17" s="208">
        <v>0</v>
      </c>
      <c r="H17" s="209">
        <v>786881</v>
      </c>
      <c r="I17" s="208">
        <v>0</v>
      </c>
      <c r="J17" s="208">
        <v>0</v>
      </c>
      <c r="K17" s="208">
        <v>0</v>
      </c>
      <c r="L17" s="210">
        <v>319.74369999999999</v>
      </c>
      <c r="M17" s="209">
        <v>20.399999999999999</v>
      </c>
      <c r="N17" s="211">
        <v>0</v>
      </c>
      <c r="O17" s="212">
        <v>10345</v>
      </c>
      <c r="P17" s="197">
        <f t="shared" si="0"/>
        <v>10345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10345</v>
      </c>
      <c r="W17" s="219">
        <f t="shared" si="10"/>
        <v>365330.26114999998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312555</v>
      </c>
      <c r="AF17" s="206">
        <v>99</v>
      </c>
      <c r="AG17" s="310">
        <v>15</v>
      </c>
      <c r="AH17" s="311">
        <v>312553</v>
      </c>
      <c r="AI17" s="312">
        <f t="shared" si="4"/>
        <v>312555</v>
      </c>
      <c r="AJ17" s="313">
        <f t="shared" si="5"/>
        <v>2</v>
      </c>
      <c r="AL17" s="306">
        <f t="shared" si="6"/>
        <v>10345</v>
      </c>
      <c r="AM17" s="314">
        <f t="shared" si="6"/>
        <v>10345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99</v>
      </c>
      <c r="B18" s="207">
        <v>0.375</v>
      </c>
      <c r="C18" s="208">
        <v>2013</v>
      </c>
      <c r="D18" s="208">
        <v>4</v>
      </c>
      <c r="E18" s="208">
        <v>16</v>
      </c>
      <c r="F18" s="209">
        <v>322900</v>
      </c>
      <c r="G18" s="208">
        <v>0</v>
      </c>
      <c r="H18" s="209">
        <v>787347</v>
      </c>
      <c r="I18" s="208">
        <v>0</v>
      </c>
      <c r="J18" s="208">
        <v>0</v>
      </c>
      <c r="K18" s="208">
        <v>0</v>
      </c>
      <c r="L18" s="210">
        <v>312.47550000000001</v>
      </c>
      <c r="M18" s="209">
        <v>20.7</v>
      </c>
      <c r="N18" s="211">
        <v>0</v>
      </c>
      <c r="O18" s="212">
        <v>7632</v>
      </c>
      <c r="P18" s="197">
        <f t="shared" si="0"/>
        <v>7632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7632</v>
      </c>
      <c r="W18" s="219">
        <f t="shared" si="10"/>
        <v>269521.56144000002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322900</v>
      </c>
      <c r="AF18" s="206">
        <v>99</v>
      </c>
      <c r="AG18" s="310">
        <v>16</v>
      </c>
      <c r="AH18" s="311">
        <v>322898</v>
      </c>
      <c r="AI18" s="312">
        <f t="shared" si="4"/>
        <v>322900</v>
      </c>
      <c r="AJ18" s="313">
        <f t="shared" si="5"/>
        <v>2</v>
      </c>
      <c r="AL18" s="306">
        <f t="shared" si="6"/>
        <v>-322898</v>
      </c>
      <c r="AM18" s="314">
        <f t="shared" si="6"/>
        <v>7632</v>
      </c>
      <c r="AN18" s="315">
        <f t="shared" si="7"/>
        <v>330530</v>
      </c>
      <c r="AO18" s="316">
        <f t="shared" si="8"/>
        <v>43.308438155136265</v>
      </c>
    </row>
    <row r="19" spans="1:41" x14ac:dyDescent="0.2">
      <c r="A19" s="206">
        <v>99</v>
      </c>
      <c r="B19" s="207">
        <v>0.375</v>
      </c>
      <c r="C19" s="208">
        <v>2013</v>
      </c>
      <c r="D19" s="208">
        <v>4</v>
      </c>
      <c r="E19" s="208">
        <v>17</v>
      </c>
      <c r="F19" s="209">
        <v>330532</v>
      </c>
      <c r="G19" s="208">
        <v>0</v>
      </c>
      <c r="H19" s="209">
        <v>787691</v>
      </c>
      <c r="I19" s="208">
        <v>0</v>
      </c>
      <c r="J19" s="208">
        <v>0</v>
      </c>
      <c r="K19" s="208">
        <v>0</v>
      </c>
      <c r="L19" s="210">
        <v>312.70330000000001</v>
      </c>
      <c r="M19" s="209">
        <v>20.9</v>
      </c>
      <c r="N19" s="211">
        <v>0</v>
      </c>
      <c r="O19" s="212">
        <v>7291</v>
      </c>
      <c r="P19" s="197">
        <f t="shared" si="0"/>
        <v>7291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7291</v>
      </c>
      <c r="W19" s="219">
        <f t="shared" si="10"/>
        <v>257479.25897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330532</v>
      </c>
      <c r="AF19" s="206"/>
      <c r="AG19" s="310"/>
      <c r="AH19" s="311"/>
      <c r="AI19" s="312">
        <f t="shared" si="4"/>
        <v>330532</v>
      </c>
      <c r="AJ19" s="313">
        <f t="shared" si="5"/>
        <v>330532</v>
      </c>
      <c r="AL19" s="306">
        <f t="shared" si="6"/>
        <v>337821</v>
      </c>
      <c r="AM19" s="314">
        <f t="shared" si="6"/>
        <v>7291</v>
      </c>
      <c r="AN19" s="315">
        <f t="shared" si="7"/>
        <v>-330530</v>
      </c>
      <c r="AO19" s="316">
        <f t="shared" si="8"/>
        <v>-45.333973391852972</v>
      </c>
    </row>
    <row r="20" spans="1:41" x14ac:dyDescent="0.2">
      <c r="A20" s="206">
        <v>99</v>
      </c>
      <c r="B20" s="207">
        <v>0.375</v>
      </c>
      <c r="C20" s="208">
        <v>2013</v>
      </c>
      <c r="D20" s="208">
        <v>4</v>
      </c>
      <c r="E20" s="208">
        <v>18</v>
      </c>
      <c r="F20" s="209">
        <v>337823</v>
      </c>
      <c r="G20" s="208">
        <v>0</v>
      </c>
      <c r="H20" s="209">
        <v>788019</v>
      </c>
      <c r="I20" s="208">
        <v>0</v>
      </c>
      <c r="J20" s="208">
        <v>0</v>
      </c>
      <c r="K20" s="208">
        <v>0</v>
      </c>
      <c r="L20" s="210">
        <v>312.71440000000001</v>
      </c>
      <c r="M20" s="209">
        <v>20.8</v>
      </c>
      <c r="N20" s="211">
        <v>0</v>
      </c>
      <c r="O20" s="212">
        <v>6144</v>
      </c>
      <c r="P20" s="197">
        <f t="shared" si="0"/>
        <v>6144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6144</v>
      </c>
      <c r="W20" s="219">
        <f t="shared" si="10"/>
        <v>216973.33247999998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337823</v>
      </c>
      <c r="AF20" s="206">
        <v>99</v>
      </c>
      <c r="AG20" s="310">
        <v>18</v>
      </c>
      <c r="AH20" s="311">
        <v>337821</v>
      </c>
      <c r="AI20" s="312">
        <f t="shared" si="4"/>
        <v>337823</v>
      </c>
      <c r="AJ20" s="313">
        <f t="shared" si="5"/>
        <v>2</v>
      </c>
      <c r="AL20" s="306">
        <f t="shared" si="6"/>
        <v>6145</v>
      </c>
      <c r="AM20" s="314">
        <f t="shared" si="6"/>
        <v>6144</v>
      </c>
      <c r="AN20" s="315">
        <f t="shared" si="7"/>
        <v>-1</v>
      </c>
      <c r="AO20" s="316">
        <f t="shared" si="8"/>
        <v>-1.6276041666666666E-4</v>
      </c>
    </row>
    <row r="21" spans="1:41" x14ac:dyDescent="0.2">
      <c r="A21" s="206">
        <v>99</v>
      </c>
      <c r="B21" s="207">
        <v>0.375</v>
      </c>
      <c r="C21" s="208">
        <v>2013</v>
      </c>
      <c r="D21" s="208">
        <v>4</v>
      </c>
      <c r="E21" s="208">
        <v>19</v>
      </c>
      <c r="F21" s="209">
        <v>343967</v>
      </c>
      <c r="G21" s="208">
        <v>0</v>
      </c>
      <c r="H21" s="209">
        <v>788296</v>
      </c>
      <c r="I21" s="208">
        <v>0</v>
      </c>
      <c r="J21" s="208">
        <v>0</v>
      </c>
      <c r="K21" s="208">
        <v>0</v>
      </c>
      <c r="L21" s="210">
        <v>312.5326</v>
      </c>
      <c r="M21" s="209">
        <v>21.4</v>
      </c>
      <c r="N21" s="211">
        <v>0</v>
      </c>
      <c r="O21" s="212">
        <v>7730</v>
      </c>
      <c r="P21" s="197">
        <f t="shared" si="0"/>
        <v>7730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7730</v>
      </c>
      <c r="W21" s="219">
        <f t="shared" si="10"/>
        <v>272982.39909999998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343967</v>
      </c>
      <c r="AF21" s="206">
        <v>99</v>
      </c>
      <c r="AG21" s="310">
        <v>19</v>
      </c>
      <c r="AH21" s="311">
        <v>343966</v>
      </c>
      <c r="AI21" s="312">
        <f t="shared" si="4"/>
        <v>343967</v>
      </c>
      <c r="AJ21" s="313">
        <f t="shared" si="5"/>
        <v>1</v>
      </c>
      <c r="AL21" s="306">
        <f t="shared" si="6"/>
        <v>7728</v>
      </c>
      <c r="AM21" s="314">
        <f t="shared" si="6"/>
        <v>7730</v>
      </c>
      <c r="AN21" s="315">
        <f t="shared" si="7"/>
        <v>2</v>
      </c>
      <c r="AO21" s="316">
        <f t="shared" si="8"/>
        <v>2.5873221216041398E-4</v>
      </c>
    </row>
    <row r="22" spans="1:41" x14ac:dyDescent="0.2">
      <c r="A22" s="206">
        <v>99</v>
      </c>
      <c r="B22" s="207">
        <v>0.375</v>
      </c>
      <c r="C22" s="208">
        <v>2013</v>
      </c>
      <c r="D22" s="208">
        <v>4</v>
      </c>
      <c r="E22" s="208">
        <v>20</v>
      </c>
      <c r="F22" s="209">
        <v>351697</v>
      </c>
      <c r="G22" s="208">
        <v>0</v>
      </c>
      <c r="H22" s="209">
        <v>788641</v>
      </c>
      <c r="I22" s="208">
        <v>0</v>
      </c>
      <c r="J22" s="208">
        <v>0</v>
      </c>
      <c r="K22" s="208">
        <v>0</v>
      </c>
      <c r="L22" s="210">
        <v>313.74720000000002</v>
      </c>
      <c r="M22" s="209">
        <v>20.2</v>
      </c>
      <c r="N22" s="211">
        <v>0</v>
      </c>
      <c r="O22" s="212">
        <v>6874</v>
      </c>
      <c r="P22" s="197">
        <f t="shared" si="0"/>
        <v>6874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6874</v>
      </c>
      <c r="W22" s="219">
        <f t="shared" si="10"/>
        <v>242753.04157999999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351697</v>
      </c>
      <c r="AF22" s="206">
        <v>99</v>
      </c>
      <c r="AG22" s="310">
        <v>20</v>
      </c>
      <c r="AH22" s="311">
        <v>351694</v>
      </c>
      <c r="AI22" s="312">
        <f t="shared" si="4"/>
        <v>351697</v>
      </c>
      <c r="AJ22" s="313">
        <f t="shared" si="5"/>
        <v>3</v>
      </c>
      <c r="AL22" s="306">
        <f t="shared" si="6"/>
        <v>6875</v>
      </c>
      <c r="AM22" s="314">
        <f t="shared" si="6"/>
        <v>6874</v>
      </c>
      <c r="AN22" s="315">
        <f t="shared" si="7"/>
        <v>-1</v>
      </c>
      <c r="AO22" s="316">
        <f t="shared" si="8"/>
        <v>-1.4547570555717196E-4</v>
      </c>
    </row>
    <row r="23" spans="1:41" x14ac:dyDescent="0.2">
      <c r="A23" s="206">
        <v>99</v>
      </c>
      <c r="B23" s="207">
        <v>0.375</v>
      </c>
      <c r="C23" s="208">
        <v>2013</v>
      </c>
      <c r="D23" s="208">
        <v>4</v>
      </c>
      <c r="E23" s="208">
        <v>21</v>
      </c>
      <c r="F23" s="209">
        <v>358571</v>
      </c>
      <c r="G23" s="208">
        <v>0</v>
      </c>
      <c r="H23" s="209">
        <v>788943</v>
      </c>
      <c r="I23" s="208">
        <v>0</v>
      </c>
      <c r="J23" s="208">
        <v>0</v>
      </c>
      <c r="K23" s="208">
        <v>0</v>
      </c>
      <c r="L23" s="210">
        <v>319.64699999999999</v>
      </c>
      <c r="M23" s="209">
        <v>20.7</v>
      </c>
      <c r="N23" s="211">
        <v>0</v>
      </c>
      <c r="O23" s="212">
        <v>6907</v>
      </c>
      <c r="P23" s="197">
        <f t="shared" si="0"/>
        <v>6907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6907</v>
      </c>
      <c r="W23" s="219">
        <f t="shared" si="10"/>
        <v>243918.42569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358571</v>
      </c>
      <c r="AF23" s="206">
        <v>99</v>
      </c>
      <c r="AG23" s="310">
        <v>21</v>
      </c>
      <c r="AH23" s="311">
        <v>358569</v>
      </c>
      <c r="AI23" s="312">
        <f t="shared" si="4"/>
        <v>358571</v>
      </c>
      <c r="AJ23" s="313">
        <f t="shared" si="5"/>
        <v>2</v>
      </c>
      <c r="AL23" s="306">
        <f t="shared" si="6"/>
        <v>6904</v>
      </c>
      <c r="AM23" s="314">
        <f t="shared" si="6"/>
        <v>6907</v>
      </c>
      <c r="AN23" s="315">
        <f t="shared" si="7"/>
        <v>3</v>
      </c>
      <c r="AO23" s="316">
        <f t="shared" si="8"/>
        <v>4.3434197191255248E-4</v>
      </c>
    </row>
    <row r="24" spans="1:41" x14ac:dyDescent="0.2">
      <c r="A24" s="206">
        <v>99</v>
      </c>
      <c r="B24" s="207">
        <v>0.375</v>
      </c>
      <c r="C24" s="208">
        <v>2013</v>
      </c>
      <c r="D24" s="208">
        <v>4</v>
      </c>
      <c r="E24" s="208">
        <v>22</v>
      </c>
      <c r="F24" s="209">
        <v>365478</v>
      </c>
      <c r="G24" s="208">
        <v>0</v>
      </c>
      <c r="H24" s="209">
        <v>789248</v>
      </c>
      <c r="I24" s="208">
        <v>0</v>
      </c>
      <c r="J24" s="208">
        <v>0</v>
      </c>
      <c r="K24" s="208">
        <v>0</v>
      </c>
      <c r="L24" s="210">
        <v>319.14580000000001</v>
      </c>
      <c r="M24" s="209">
        <v>20.9</v>
      </c>
      <c r="N24" s="211">
        <v>0</v>
      </c>
      <c r="O24" s="212">
        <v>10147</v>
      </c>
      <c r="P24" s="197">
        <f t="shared" si="0"/>
        <v>10147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10147</v>
      </c>
      <c r="W24" s="219">
        <f t="shared" si="10"/>
        <v>358337.95649000001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365478</v>
      </c>
      <c r="AF24" s="206">
        <v>99</v>
      </c>
      <c r="AG24" s="310">
        <v>22</v>
      </c>
      <c r="AH24" s="311">
        <v>365473</v>
      </c>
      <c r="AI24" s="312">
        <f t="shared" si="4"/>
        <v>365478</v>
      </c>
      <c r="AJ24" s="313">
        <f t="shared" si="5"/>
        <v>5</v>
      </c>
      <c r="AL24" s="306">
        <f t="shared" si="6"/>
        <v>10147</v>
      </c>
      <c r="AM24" s="314">
        <f t="shared" si="6"/>
        <v>10147</v>
      </c>
      <c r="AN24" s="315">
        <f t="shared" si="7"/>
        <v>0</v>
      </c>
      <c r="AO24" s="316">
        <f t="shared" si="8"/>
        <v>0</v>
      </c>
    </row>
    <row r="25" spans="1:41" x14ac:dyDescent="0.2">
      <c r="A25" s="206">
        <v>99</v>
      </c>
      <c r="B25" s="207">
        <v>0.375</v>
      </c>
      <c r="C25" s="208">
        <v>2013</v>
      </c>
      <c r="D25" s="208">
        <v>4</v>
      </c>
      <c r="E25" s="208">
        <v>23</v>
      </c>
      <c r="F25" s="209">
        <v>375625</v>
      </c>
      <c r="G25" s="208">
        <v>0</v>
      </c>
      <c r="H25" s="209">
        <v>789707</v>
      </c>
      <c r="I25" s="208">
        <v>0</v>
      </c>
      <c r="J25" s="208">
        <v>0</v>
      </c>
      <c r="K25" s="208">
        <v>0</v>
      </c>
      <c r="L25" s="210">
        <v>311.40750000000003</v>
      </c>
      <c r="M25" s="209">
        <v>21.1</v>
      </c>
      <c r="N25" s="211">
        <v>0</v>
      </c>
      <c r="O25" s="212">
        <v>9570</v>
      </c>
      <c r="P25" s="197">
        <f t="shared" si="0"/>
        <v>9570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9570</v>
      </c>
      <c r="W25" s="219">
        <f t="shared" si="10"/>
        <v>337961.39189999999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375625</v>
      </c>
      <c r="AF25" s="206">
        <v>99</v>
      </c>
      <c r="AG25" s="310">
        <v>23</v>
      </c>
      <c r="AH25" s="311">
        <v>375620</v>
      </c>
      <c r="AI25" s="312">
        <f t="shared" si="4"/>
        <v>375625</v>
      </c>
      <c r="AJ25" s="313">
        <f t="shared" si="5"/>
        <v>5</v>
      </c>
      <c r="AL25" s="306">
        <f t="shared" si="6"/>
        <v>9572</v>
      </c>
      <c r="AM25" s="314">
        <f t="shared" si="6"/>
        <v>9570</v>
      </c>
      <c r="AN25" s="315">
        <f t="shared" si="7"/>
        <v>-2</v>
      </c>
      <c r="AO25" s="316">
        <f t="shared" si="8"/>
        <v>-2.0898641588296761E-4</v>
      </c>
    </row>
    <row r="26" spans="1:41" x14ac:dyDescent="0.2">
      <c r="A26" s="206">
        <v>99</v>
      </c>
      <c r="B26" s="207">
        <v>0.375</v>
      </c>
      <c r="C26" s="208">
        <v>2013</v>
      </c>
      <c r="D26" s="208">
        <v>4</v>
      </c>
      <c r="E26" s="208">
        <v>24</v>
      </c>
      <c r="F26" s="209">
        <v>385195</v>
      </c>
      <c r="G26" s="208">
        <v>0</v>
      </c>
      <c r="H26" s="209">
        <v>790143</v>
      </c>
      <c r="I26" s="208">
        <v>0</v>
      </c>
      <c r="J26" s="208">
        <v>0</v>
      </c>
      <c r="K26" s="208">
        <v>0</v>
      </c>
      <c r="L26" s="210">
        <v>309.80669999999998</v>
      </c>
      <c r="M26" s="209">
        <v>20.8</v>
      </c>
      <c r="N26" s="211">
        <v>0</v>
      </c>
      <c r="O26" s="212">
        <v>7615</v>
      </c>
      <c r="P26" s="197">
        <f t="shared" si="0"/>
        <v>7615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7615</v>
      </c>
      <c r="W26" s="219">
        <f t="shared" si="10"/>
        <v>268921.21204999997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385195</v>
      </c>
      <c r="AF26" s="206">
        <v>99</v>
      </c>
      <c r="AG26" s="310">
        <v>24</v>
      </c>
      <c r="AH26" s="311">
        <v>385192</v>
      </c>
      <c r="AI26" s="312">
        <f t="shared" si="4"/>
        <v>385195</v>
      </c>
      <c r="AJ26" s="313">
        <f t="shared" si="5"/>
        <v>3</v>
      </c>
      <c r="AL26" s="306">
        <f t="shared" si="6"/>
        <v>7617</v>
      </c>
      <c r="AM26" s="314">
        <f t="shared" si="6"/>
        <v>7615</v>
      </c>
      <c r="AN26" s="315">
        <f t="shared" si="7"/>
        <v>-2</v>
      </c>
      <c r="AO26" s="316">
        <f t="shared" si="8"/>
        <v>-2.6263952724885097E-4</v>
      </c>
    </row>
    <row r="27" spans="1:41" x14ac:dyDescent="0.2">
      <c r="A27" s="206">
        <v>99</v>
      </c>
      <c r="B27" s="207">
        <v>0.375</v>
      </c>
      <c r="C27" s="208">
        <v>2013</v>
      </c>
      <c r="D27" s="208">
        <v>4</v>
      </c>
      <c r="E27" s="208">
        <v>25</v>
      </c>
      <c r="F27" s="209">
        <v>392810</v>
      </c>
      <c r="G27" s="208">
        <v>0</v>
      </c>
      <c r="H27" s="209">
        <v>790487</v>
      </c>
      <c r="I27" s="208">
        <v>0</v>
      </c>
      <c r="J27" s="208">
        <v>0</v>
      </c>
      <c r="K27" s="208">
        <v>0</v>
      </c>
      <c r="L27" s="210">
        <v>311.61880000000002</v>
      </c>
      <c r="M27" s="209">
        <v>20.399999999999999</v>
      </c>
      <c r="N27" s="211">
        <v>0</v>
      </c>
      <c r="O27" s="212">
        <v>8268</v>
      </c>
      <c r="P27" s="197">
        <f t="shared" si="0"/>
        <v>8268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8268</v>
      </c>
      <c r="W27" s="219">
        <f t="shared" si="10"/>
        <v>291981.69156000001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392810</v>
      </c>
      <c r="AF27" s="206">
        <v>99</v>
      </c>
      <c r="AG27" s="310">
        <v>25</v>
      </c>
      <c r="AH27" s="311">
        <v>392809</v>
      </c>
      <c r="AI27" s="312">
        <f t="shared" si="4"/>
        <v>392810</v>
      </c>
      <c r="AJ27" s="313">
        <f t="shared" si="5"/>
        <v>1</v>
      </c>
      <c r="AL27" s="306">
        <f t="shared" si="6"/>
        <v>8265</v>
      </c>
      <c r="AM27" s="314">
        <f t="shared" si="6"/>
        <v>8268</v>
      </c>
      <c r="AN27" s="315">
        <f t="shared" si="7"/>
        <v>3</v>
      </c>
      <c r="AO27" s="316">
        <f t="shared" si="8"/>
        <v>3.6284470246734398E-4</v>
      </c>
    </row>
    <row r="28" spans="1:41" x14ac:dyDescent="0.2">
      <c r="A28" s="206">
        <v>99</v>
      </c>
      <c r="B28" s="207">
        <v>0.375</v>
      </c>
      <c r="C28" s="208">
        <v>2013</v>
      </c>
      <c r="D28" s="208">
        <v>4</v>
      </c>
      <c r="E28" s="208">
        <v>26</v>
      </c>
      <c r="F28" s="209">
        <v>401078</v>
      </c>
      <c r="G28" s="208">
        <v>0</v>
      </c>
      <c r="H28" s="209">
        <v>790859</v>
      </c>
      <c r="I28" s="208">
        <v>0</v>
      </c>
      <c r="J28" s="208">
        <v>0</v>
      </c>
      <c r="K28" s="208">
        <v>0</v>
      </c>
      <c r="L28" s="210">
        <v>311.95089999999999</v>
      </c>
      <c r="M28" s="209">
        <v>20.100000000000001</v>
      </c>
      <c r="N28" s="211">
        <v>0</v>
      </c>
      <c r="O28" s="212">
        <v>9801</v>
      </c>
      <c r="P28" s="197">
        <f t="shared" si="0"/>
        <v>9801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9801</v>
      </c>
      <c r="W28" s="219">
        <f t="shared" si="10"/>
        <v>346119.08067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401078</v>
      </c>
      <c r="AF28" s="206">
        <v>99</v>
      </c>
      <c r="AG28" s="310">
        <v>26</v>
      </c>
      <c r="AH28" s="311">
        <v>401074</v>
      </c>
      <c r="AI28" s="312">
        <f t="shared" si="4"/>
        <v>401078</v>
      </c>
      <c r="AJ28" s="313">
        <f t="shared" si="5"/>
        <v>4</v>
      </c>
      <c r="AL28" s="306">
        <f t="shared" si="6"/>
        <v>9799</v>
      </c>
      <c r="AM28" s="314">
        <f t="shared" si="6"/>
        <v>9801</v>
      </c>
      <c r="AN28" s="315">
        <f t="shared" si="7"/>
        <v>2</v>
      </c>
      <c r="AO28" s="316">
        <f t="shared" si="8"/>
        <v>2.0406081012141618E-4</v>
      </c>
    </row>
    <row r="29" spans="1:41" x14ac:dyDescent="0.2">
      <c r="A29" s="206">
        <v>99</v>
      </c>
      <c r="B29" s="207">
        <v>0.375</v>
      </c>
      <c r="C29" s="208">
        <v>2013</v>
      </c>
      <c r="D29" s="208">
        <v>4</v>
      </c>
      <c r="E29" s="208">
        <v>27</v>
      </c>
      <c r="F29" s="209">
        <v>410879</v>
      </c>
      <c r="G29" s="208">
        <v>0</v>
      </c>
      <c r="H29" s="209">
        <v>791298</v>
      </c>
      <c r="I29" s="208">
        <v>0</v>
      </c>
      <c r="J29" s="208">
        <v>0</v>
      </c>
      <c r="K29" s="208">
        <v>0</v>
      </c>
      <c r="L29" s="210">
        <v>314.17869999999999</v>
      </c>
      <c r="M29" s="209">
        <v>20.6</v>
      </c>
      <c r="N29" s="211">
        <v>0</v>
      </c>
      <c r="O29" s="212">
        <v>9965</v>
      </c>
      <c r="P29" s="197">
        <f t="shared" si="0"/>
        <v>9965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9965</v>
      </c>
      <c r="W29" s="219">
        <f t="shared" si="10"/>
        <v>351910.68654999998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410879</v>
      </c>
      <c r="AF29" s="206">
        <v>99</v>
      </c>
      <c r="AG29" s="310">
        <v>27</v>
      </c>
      <c r="AH29" s="311">
        <v>410873</v>
      </c>
      <c r="AI29" s="312">
        <f t="shared" si="4"/>
        <v>410879</v>
      </c>
      <c r="AJ29" s="313">
        <f t="shared" si="5"/>
        <v>6</v>
      </c>
      <c r="AL29" s="306">
        <f t="shared" si="6"/>
        <v>9970</v>
      </c>
      <c r="AM29" s="314">
        <f t="shared" si="6"/>
        <v>9965</v>
      </c>
      <c r="AN29" s="315">
        <f t="shared" si="7"/>
        <v>-5</v>
      </c>
      <c r="AO29" s="316">
        <f t="shared" si="8"/>
        <v>-5.0175614651279475E-4</v>
      </c>
    </row>
    <row r="30" spans="1:41" x14ac:dyDescent="0.2">
      <c r="A30" s="206">
        <v>99</v>
      </c>
      <c r="B30" s="207">
        <v>0.375</v>
      </c>
      <c r="C30" s="208">
        <v>2013</v>
      </c>
      <c r="D30" s="208">
        <v>4</v>
      </c>
      <c r="E30" s="208">
        <v>28</v>
      </c>
      <c r="F30" s="209">
        <v>420844</v>
      </c>
      <c r="G30" s="208">
        <v>0</v>
      </c>
      <c r="H30" s="209">
        <v>791742</v>
      </c>
      <c r="I30" s="208">
        <v>0</v>
      </c>
      <c r="J30" s="208">
        <v>0</v>
      </c>
      <c r="K30" s="208">
        <v>0</v>
      </c>
      <c r="L30" s="210">
        <v>316.67469999999997</v>
      </c>
      <c r="M30" s="209">
        <v>20.9</v>
      </c>
      <c r="N30" s="211">
        <v>0</v>
      </c>
      <c r="O30" s="212">
        <v>5907</v>
      </c>
      <c r="P30" s="197">
        <f t="shared" si="0"/>
        <v>5907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5907</v>
      </c>
      <c r="W30" s="219">
        <f t="shared" si="10"/>
        <v>208603.75568999999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420844</v>
      </c>
      <c r="AF30" s="206">
        <v>99</v>
      </c>
      <c r="AG30" s="310">
        <v>28</v>
      </c>
      <c r="AH30" s="311">
        <v>420843</v>
      </c>
      <c r="AI30" s="312">
        <f t="shared" si="4"/>
        <v>420844</v>
      </c>
      <c r="AJ30" s="313">
        <f t="shared" si="5"/>
        <v>1</v>
      </c>
      <c r="AL30" s="306">
        <f t="shared" si="6"/>
        <v>5903</v>
      </c>
      <c r="AM30" s="314">
        <f t="shared" si="6"/>
        <v>5907</v>
      </c>
      <c r="AN30" s="315">
        <f t="shared" si="7"/>
        <v>4</v>
      </c>
      <c r="AO30" s="316">
        <f t="shared" si="8"/>
        <v>6.7716268833587271E-4</v>
      </c>
    </row>
    <row r="31" spans="1:41" x14ac:dyDescent="0.2">
      <c r="A31" s="206">
        <v>99</v>
      </c>
      <c r="B31" s="207">
        <v>0.375</v>
      </c>
      <c r="C31" s="208">
        <v>2013</v>
      </c>
      <c r="D31" s="208">
        <v>4</v>
      </c>
      <c r="E31" s="208">
        <v>29</v>
      </c>
      <c r="F31" s="209">
        <v>426751</v>
      </c>
      <c r="G31" s="208">
        <v>0</v>
      </c>
      <c r="H31" s="209">
        <v>792003</v>
      </c>
      <c r="I31" s="208">
        <v>0</v>
      </c>
      <c r="J31" s="208">
        <v>0</v>
      </c>
      <c r="K31" s="208">
        <v>0</v>
      </c>
      <c r="L31" s="210">
        <v>318.16399999999999</v>
      </c>
      <c r="M31" s="209">
        <v>20.8</v>
      </c>
      <c r="N31" s="211">
        <v>0</v>
      </c>
      <c r="O31" s="212">
        <v>10224</v>
      </c>
      <c r="P31" s="197">
        <f t="shared" si="0"/>
        <v>10224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10224</v>
      </c>
      <c r="W31" s="219">
        <f t="shared" si="10"/>
        <v>361057.18608000001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426751</v>
      </c>
      <c r="AF31" s="206">
        <v>99</v>
      </c>
      <c r="AG31" s="310">
        <v>29</v>
      </c>
      <c r="AH31" s="311">
        <v>426746</v>
      </c>
      <c r="AI31" s="312">
        <f t="shared" si="4"/>
        <v>426751</v>
      </c>
      <c r="AJ31" s="313">
        <f t="shared" si="5"/>
        <v>5</v>
      </c>
      <c r="AL31" s="306">
        <f t="shared" si="6"/>
        <v>10221</v>
      </c>
      <c r="AM31" s="314">
        <f t="shared" si="6"/>
        <v>10224</v>
      </c>
      <c r="AN31" s="315">
        <f t="shared" si="7"/>
        <v>3</v>
      </c>
      <c r="AO31" s="316">
        <f t="shared" si="8"/>
        <v>2.9342723004694836E-4</v>
      </c>
    </row>
    <row r="32" spans="1:41" x14ac:dyDescent="0.2">
      <c r="A32" s="206">
        <v>99</v>
      </c>
      <c r="B32" s="207">
        <v>0.375</v>
      </c>
      <c r="C32" s="208">
        <v>2013</v>
      </c>
      <c r="D32" s="208">
        <v>4</v>
      </c>
      <c r="E32" s="208">
        <v>30</v>
      </c>
      <c r="F32" s="209">
        <v>436975</v>
      </c>
      <c r="G32" s="208">
        <v>0</v>
      </c>
      <c r="H32" s="209">
        <v>792463</v>
      </c>
      <c r="I32" s="208">
        <v>0</v>
      </c>
      <c r="J32" s="208">
        <v>0</v>
      </c>
      <c r="K32" s="208">
        <v>0</v>
      </c>
      <c r="L32" s="210">
        <v>312.49590000000001</v>
      </c>
      <c r="M32" s="209">
        <v>20.8</v>
      </c>
      <c r="N32" s="211">
        <v>0</v>
      </c>
      <c r="O32" s="212">
        <v>7596</v>
      </c>
      <c r="P32" s="197">
        <f t="shared" si="0"/>
        <v>7596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7596</v>
      </c>
      <c r="W32" s="219">
        <f t="shared" si="10"/>
        <v>268250.23332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436975</v>
      </c>
      <c r="AF32" s="206">
        <v>99</v>
      </c>
      <c r="AG32" s="310">
        <v>30</v>
      </c>
      <c r="AH32" s="311">
        <v>436967</v>
      </c>
      <c r="AI32" s="312">
        <f t="shared" si="4"/>
        <v>436975</v>
      </c>
      <c r="AJ32" s="313">
        <f t="shared" si="5"/>
        <v>8</v>
      </c>
      <c r="AL32" s="306">
        <f t="shared" si="6"/>
        <v>7594</v>
      </c>
      <c r="AM32" s="314">
        <f t="shared" si="6"/>
        <v>7596</v>
      </c>
      <c r="AN32" s="315">
        <f t="shared" si="7"/>
        <v>2</v>
      </c>
      <c r="AO32" s="316">
        <f t="shared" si="8"/>
        <v>2.6329647182727749E-4</v>
      </c>
    </row>
    <row r="33" spans="1:41" ht="13.5" thickBot="1" x14ac:dyDescent="0.25">
      <c r="A33" s="206">
        <v>99</v>
      </c>
      <c r="B33" s="207">
        <v>0.375</v>
      </c>
      <c r="C33" s="208">
        <v>2013</v>
      </c>
      <c r="D33" s="208">
        <v>5</v>
      </c>
      <c r="E33" s="208">
        <v>1</v>
      </c>
      <c r="F33" s="209">
        <v>444571</v>
      </c>
      <c r="G33" s="208">
        <v>0</v>
      </c>
      <c r="H33" s="209">
        <v>792804</v>
      </c>
      <c r="I33" s="208">
        <v>0</v>
      </c>
      <c r="J33" s="208">
        <v>0</v>
      </c>
      <c r="K33" s="208">
        <v>0</v>
      </c>
      <c r="L33" s="210">
        <v>313.16129999999998</v>
      </c>
      <c r="M33" s="209">
        <v>20.9</v>
      </c>
      <c r="N33" s="211">
        <v>0</v>
      </c>
      <c r="O33" s="212">
        <v>8491</v>
      </c>
      <c r="P33" s="197">
        <f t="shared" si="0"/>
        <v>-444571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8491</v>
      </c>
      <c r="W33" s="223">
        <f t="shared" si="10"/>
        <v>299856.86297000002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444571</v>
      </c>
      <c r="AF33" s="206">
        <v>99</v>
      </c>
      <c r="AG33" s="310">
        <v>1</v>
      </c>
      <c r="AH33" s="311">
        <v>444561</v>
      </c>
      <c r="AI33" s="312">
        <f t="shared" si="4"/>
        <v>444571</v>
      </c>
      <c r="AJ33" s="313">
        <f t="shared" si="5"/>
        <v>10</v>
      </c>
      <c r="AL33" s="306">
        <f t="shared" si="6"/>
        <v>-444561</v>
      </c>
      <c r="AM33" s="317">
        <f t="shared" si="6"/>
        <v>-444571</v>
      </c>
      <c r="AN33" s="315">
        <f t="shared" si="7"/>
        <v>-10</v>
      </c>
      <c r="AO33" s="316">
        <f t="shared" si="8"/>
        <v>2.2493594948838319E-5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323.87169999999998</v>
      </c>
      <c r="M36" s="239">
        <f>MAX(M3:M34)</f>
        <v>21.9</v>
      </c>
      <c r="N36" s="237" t="s">
        <v>26</v>
      </c>
      <c r="O36" s="239">
        <f>SUM(O3:O33)</f>
        <v>267809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267809</v>
      </c>
      <c r="W36" s="243">
        <f>SUM(W3:W33)</f>
        <v>9457586.4580300003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330670</v>
      </c>
      <c r="AK36" s="327" t="s">
        <v>88</v>
      </c>
      <c r="AL36" s="328"/>
      <c r="AM36" s="328"/>
      <c r="AN36" s="326">
        <f>SUM(AN3:AN33)</f>
        <v>-8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315.08738709677425</v>
      </c>
      <c r="M37" s="247">
        <f>AVERAGE(M3:M34)</f>
        <v>20.532258064516125</v>
      </c>
      <c r="N37" s="237" t="s">
        <v>84</v>
      </c>
      <c r="O37" s="248">
        <f>O36*35.31467</f>
        <v>9457586.4580300003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4.3184185951104705E-5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309.80669999999998</v>
      </c>
      <c r="M38" s="248">
        <f>MIN(M3:M34)</f>
        <v>19.8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346.59612580645171</v>
      </c>
      <c r="M44" s="255">
        <f>M37*(1+$L$43)</f>
        <v>22.585483870967739</v>
      </c>
    </row>
    <row r="45" spans="1:41" x14ac:dyDescent="0.2">
      <c r="K45" s="254" t="s">
        <v>98</v>
      </c>
      <c r="L45" s="255">
        <f>L37*(1-$L$43)</f>
        <v>283.57864838709685</v>
      </c>
      <c r="M45" s="255">
        <f>M37*(1-$L$43)</f>
        <v>18.479032258064514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527" priority="47" stopIfTrue="1" operator="lessThan">
      <formula>$L$45</formula>
    </cfRule>
    <cfRule type="cellIs" dxfId="526" priority="48" stopIfTrue="1" operator="greaterThan">
      <formula>$L$44</formula>
    </cfRule>
  </conditionalFormatting>
  <conditionalFormatting sqref="M3:M34">
    <cfRule type="cellIs" dxfId="525" priority="45" stopIfTrue="1" operator="lessThan">
      <formula>$M$45</formula>
    </cfRule>
    <cfRule type="cellIs" dxfId="524" priority="46" stopIfTrue="1" operator="greaterThan">
      <formula>$M$44</formula>
    </cfRule>
  </conditionalFormatting>
  <conditionalFormatting sqref="O3:O34">
    <cfRule type="cellIs" dxfId="523" priority="44" stopIfTrue="1" operator="lessThan">
      <formula>0</formula>
    </cfRule>
  </conditionalFormatting>
  <conditionalFormatting sqref="O3:O33">
    <cfRule type="cellIs" dxfId="522" priority="43" stopIfTrue="1" operator="lessThan">
      <formula>0</formula>
    </cfRule>
  </conditionalFormatting>
  <conditionalFormatting sqref="O3">
    <cfRule type="cellIs" dxfId="521" priority="42" stopIfTrue="1" operator="notEqual">
      <formula>$P$3</formula>
    </cfRule>
  </conditionalFormatting>
  <conditionalFormatting sqref="O4">
    <cfRule type="cellIs" dxfId="520" priority="41" stopIfTrue="1" operator="notEqual">
      <formula>P$4</formula>
    </cfRule>
  </conditionalFormatting>
  <conditionalFormatting sqref="O5">
    <cfRule type="cellIs" dxfId="519" priority="40" stopIfTrue="1" operator="notEqual">
      <formula>$P$5</formula>
    </cfRule>
  </conditionalFormatting>
  <conditionalFormatting sqref="O6">
    <cfRule type="cellIs" dxfId="518" priority="39" stopIfTrue="1" operator="notEqual">
      <formula>$P$6</formula>
    </cfRule>
  </conditionalFormatting>
  <conditionalFormatting sqref="O7">
    <cfRule type="cellIs" dxfId="517" priority="38" stopIfTrue="1" operator="notEqual">
      <formula>$P$7</formula>
    </cfRule>
  </conditionalFormatting>
  <conditionalFormatting sqref="O8">
    <cfRule type="cellIs" dxfId="516" priority="37" stopIfTrue="1" operator="notEqual">
      <formula>$P$8</formula>
    </cfRule>
  </conditionalFormatting>
  <conditionalFormatting sqref="O9">
    <cfRule type="cellIs" dxfId="515" priority="36" stopIfTrue="1" operator="notEqual">
      <formula>$P$9</formula>
    </cfRule>
  </conditionalFormatting>
  <conditionalFormatting sqref="O10">
    <cfRule type="cellIs" dxfId="514" priority="34" stopIfTrue="1" operator="notEqual">
      <formula>$P$10</formula>
    </cfRule>
    <cfRule type="cellIs" dxfId="513" priority="35" stopIfTrue="1" operator="greaterThan">
      <formula>$P$10</formula>
    </cfRule>
  </conditionalFormatting>
  <conditionalFormatting sqref="O11">
    <cfRule type="cellIs" dxfId="512" priority="32" stopIfTrue="1" operator="notEqual">
      <formula>$P$11</formula>
    </cfRule>
    <cfRule type="cellIs" dxfId="511" priority="33" stopIfTrue="1" operator="greaterThan">
      <formula>$P$11</formula>
    </cfRule>
  </conditionalFormatting>
  <conditionalFormatting sqref="O12">
    <cfRule type="cellIs" dxfId="510" priority="31" stopIfTrue="1" operator="notEqual">
      <formula>$P$12</formula>
    </cfRule>
  </conditionalFormatting>
  <conditionalFormatting sqref="O14">
    <cfRule type="cellIs" dxfId="509" priority="30" stopIfTrue="1" operator="notEqual">
      <formula>$P$14</formula>
    </cfRule>
  </conditionalFormatting>
  <conditionalFormatting sqref="O15">
    <cfRule type="cellIs" dxfId="508" priority="29" stopIfTrue="1" operator="notEqual">
      <formula>$P$15</formula>
    </cfRule>
  </conditionalFormatting>
  <conditionalFormatting sqref="O16">
    <cfRule type="cellIs" dxfId="507" priority="28" stopIfTrue="1" operator="notEqual">
      <formula>$P$16</formula>
    </cfRule>
  </conditionalFormatting>
  <conditionalFormatting sqref="O17">
    <cfRule type="cellIs" dxfId="506" priority="27" stopIfTrue="1" operator="notEqual">
      <formula>$P$17</formula>
    </cfRule>
  </conditionalFormatting>
  <conditionalFormatting sqref="O18">
    <cfRule type="cellIs" dxfId="505" priority="26" stopIfTrue="1" operator="notEqual">
      <formula>$P$18</formula>
    </cfRule>
  </conditionalFormatting>
  <conditionalFormatting sqref="O19">
    <cfRule type="cellIs" dxfId="504" priority="24" stopIfTrue="1" operator="notEqual">
      <formula>$P$19</formula>
    </cfRule>
    <cfRule type="cellIs" dxfId="503" priority="25" stopIfTrue="1" operator="greaterThan">
      <formula>$P$19</formula>
    </cfRule>
  </conditionalFormatting>
  <conditionalFormatting sqref="O20">
    <cfRule type="cellIs" dxfId="502" priority="22" stopIfTrue="1" operator="notEqual">
      <formula>$P$20</formula>
    </cfRule>
    <cfRule type="cellIs" dxfId="501" priority="23" stopIfTrue="1" operator="greaterThan">
      <formula>$P$20</formula>
    </cfRule>
  </conditionalFormatting>
  <conditionalFormatting sqref="O21">
    <cfRule type="cellIs" dxfId="500" priority="21" stopIfTrue="1" operator="notEqual">
      <formula>$P$21</formula>
    </cfRule>
  </conditionalFormatting>
  <conditionalFormatting sqref="O22">
    <cfRule type="cellIs" dxfId="499" priority="20" stopIfTrue="1" operator="notEqual">
      <formula>$P$22</formula>
    </cfRule>
  </conditionalFormatting>
  <conditionalFormatting sqref="O23">
    <cfRule type="cellIs" dxfId="498" priority="19" stopIfTrue="1" operator="notEqual">
      <formula>$P$23</formula>
    </cfRule>
  </conditionalFormatting>
  <conditionalFormatting sqref="O24">
    <cfRule type="cellIs" dxfId="497" priority="17" stopIfTrue="1" operator="notEqual">
      <formula>$P$24</formula>
    </cfRule>
    <cfRule type="cellIs" dxfId="496" priority="18" stopIfTrue="1" operator="greaterThan">
      <formula>$P$24</formula>
    </cfRule>
  </conditionalFormatting>
  <conditionalFormatting sqref="O25">
    <cfRule type="cellIs" dxfId="495" priority="15" stopIfTrue="1" operator="notEqual">
      <formula>$P$25</formula>
    </cfRule>
    <cfRule type="cellIs" dxfId="494" priority="16" stopIfTrue="1" operator="greaterThan">
      <formula>$P$25</formula>
    </cfRule>
  </conditionalFormatting>
  <conditionalFormatting sqref="O26">
    <cfRule type="cellIs" dxfId="493" priority="14" stopIfTrue="1" operator="notEqual">
      <formula>$P$26</formula>
    </cfRule>
  </conditionalFormatting>
  <conditionalFormatting sqref="O27">
    <cfRule type="cellIs" dxfId="492" priority="13" stopIfTrue="1" operator="notEqual">
      <formula>$P$27</formula>
    </cfRule>
  </conditionalFormatting>
  <conditionalFormatting sqref="O28">
    <cfRule type="cellIs" dxfId="491" priority="12" stopIfTrue="1" operator="notEqual">
      <formula>$P$28</formula>
    </cfRule>
  </conditionalFormatting>
  <conditionalFormatting sqref="O29">
    <cfRule type="cellIs" dxfId="490" priority="11" stopIfTrue="1" operator="notEqual">
      <formula>$P$29</formula>
    </cfRule>
  </conditionalFormatting>
  <conditionalFormatting sqref="O30">
    <cfRule type="cellIs" dxfId="489" priority="10" stopIfTrue="1" operator="notEqual">
      <formula>$P$30</formula>
    </cfRule>
  </conditionalFormatting>
  <conditionalFormatting sqref="O31">
    <cfRule type="cellIs" dxfId="488" priority="8" stopIfTrue="1" operator="notEqual">
      <formula>$P$31</formula>
    </cfRule>
    <cfRule type="cellIs" dxfId="487" priority="9" stopIfTrue="1" operator="greaterThan">
      <formula>$P$31</formula>
    </cfRule>
  </conditionalFormatting>
  <conditionalFormatting sqref="O32">
    <cfRule type="cellIs" dxfId="486" priority="6" stopIfTrue="1" operator="notEqual">
      <formula>$P$32</formula>
    </cfRule>
    <cfRule type="cellIs" dxfId="485" priority="7" stopIfTrue="1" operator="greaterThan">
      <formula>$P$32</formula>
    </cfRule>
  </conditionalFormatting>
  <conditionalFormatting sqref="O33">
    <cfRule type="cellIs" dxfId="484" priority="5" stopIfTrue="1" operator="notEqual">
      <formula>$P$33</formula>
    </cfRule>
  </conditionalFormatting>
  <conditionalFormatting sqref="O13">
    <cfRule type="cellIs" dxfId="483" priority="4" stopIfTrue="1" operator="notEqual">
      <formula>$P$13</formula>
    </cfRule>
  </conditionalFormatting>
  <conditionalFormatting sqref="AG3:AG34">
    <cfRule type="cellIs" dxfId="482" priority="3" stopIfTrue="1" operator="notEqual">
      <formula>E3</formula>
    </cfRule>
  </conditionalFormatting>
  <conditionalFormatting sqref="AH3:AH34">
    <cfRule type="cellIs" dxfId="481" priority="2" stopIfTrue="1" operator="notBetween">
      <formula>AI3+$AG$40</formula>
      <formula>AI3-$AG$40</formula>
    </cfRule>
  </conditionalFormatting>
  <conditionalFormatting sqref="AL3:AL33">
    <cfRule type="cellIs" dxfId="48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E32" sqref="E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95</v>
      </c>
      <c r="B3" s="191">
        <v>0.375</v>
      </c>
      <c r="C3" s="192">
        <v>2013</v>
      </c>
      <c r="D3" s="192">
        <v>4</v>
      </c>
      <c r="E3" s="192">
        <v>1</v>
      </c>
      <c r="F3" s="193">
        <v>382428</v>
      </c>
      <c r="G3" s="192">
        <v>0</v>
      </c>
      <c r="H3" s="193">
        <v>442440</v>
      </c>
      <c r="I3" s="192">
        <v>0</v>
      </c>
      <c r="J3" s="192">
        <v>0</v>
      </c>
      <c r="K3" s="192">
        <v>0</v>
      </c>
      <c r="L3" s="194">
        <v>324.86669999999998</v>
      </c>
      <c r="M3" s="193">
        <v>20.3</v>
      </c>
      <c r="N3" s="195">
        <v>0</v>
      </c>
      <c r="O3" s="196">
        <v>33</v>
      </c>
      <c r="P3" s="197">
        <f>F4-F3</f>
        <v>33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33</v>
      </c>
      <c r="W3" s="202">
        <f>V3*35.31467</f>
        <v>1165.38411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382428</v>
      </c>
      <c r="AF3" s="190">
        <v>95</v>
      </c>
      <c r="AG3" s="195">
        <v>1</v>
      </c>
      <c r="AH3" s="303">
        <v>382428</v>
      </c>
      <c r="AI3" s="304">
        <f>IFERROR(AE3*1,0)</f>
        <v>382428</v>
      </c>
      <c r="AJ3" s="305">
        <f>(AI3-AH3)</f>
        <v>0</v>
      </c>
      <c r="AL3" s="306">
        <f>AH4-AH3</f>
        <v>33</v>
      </c>
      <c r="AM3" s="307">
        <f>AI4-AI3</f>
        <v>33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95</v>
      </c>
      <c r="B4" s="207">
        <v>0.375</v>
      </c>
      <c r="C4" s="208">
        <v>2013</v>
      </c>
      <c r="D4" s="208">
        <v>4</v>
      </c>
      <c r="E4" s="208">
        <v>2</v>
      </c>
      <c r="F4" s="209">
        <v>382461</v>
      </c>
      <c r="G4" s="208">
        <v>0</v>
      </c>
      <c r="H4" s="209">
        <v>442441</v>
      </c>
      <c r="I4" s="208">
        <v>0</v>
      </c>
      <c r="J4" s="208">
        <v>0</v>
      </c>
      <c r="K4" s="208">
        <v>0</v>
      </c>
      <c r="L4" s="210">
        <v>320.50779999999997</v>
      </c>
      <c r="M4" s="209">
        <v>20.5</v>
      </c>
      <c r="N4" s="211">
        <v>0</v>
      </c>
      <c r="O4" s="212">
        <v>20</v>
      </c>
      <c r="P4" s="197">
        <f t="shared" ref="P4:P33" si="0">F5-F4</f>
        <v>20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20</v>
      </c>
      <c r="W4" s="216">
        <f>V4*35.31467</f>
        <v>706.29340000000002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382461</v>
      </c>
      <c r="AF4" s="206">
        <v>95</v>
      </c>
      <c r="AG4" s="310">
        <v>2</v>
      </c>
      <c r="AH4" s="311">
        <v>382461</v>
      </c>
      <c r="AI4" s="312">
        <f t="shared" ref="AI4:AI34" si="4">IFERROR(AE4*1,0)</f>
        <v>382461</v>
      </c>
      <c r="AJ4" s="313">
        <f t="shared" ref="AJ4:AJ34" si="5">(AI4-AH4)</f>
        <v>0</v>
      </c>
      <c r="AL4" s="306">
        <f t="shared" ref="AL4:AM33" si="6">AH5-AH4</f>
        <v>-382461</v>
      </c>
      <c r="AM4" s="314">
        <f t="shared" si="6"/>
        <v>20</v>
      </c>
      <c r="AN4" s="315">
        <f t="shared" ref="AN4:AN33" si="7">(AM4-AL4)</f>
        <v>382481</v>
      </c>
      <c r="AO4" s="316">
        <f t="shared" ref="AO4:AO33" si="8">IFERROR(AN4/AM4,"")</f>
        <v>19124.05</v>
      </c>
    </row>
    <row r="5" spans="1:41" x14ac:dyDescent="0.2">
      <c r="A5" s="206">
        <v>95</v>
      </c>
      <c r="B5" s="207">
        <v>0.375</v>
      </c>
      <c r="C5" s="208">
        <v>2013</v>
      </c>
      <c r="D5" s="208">
        <v>4</v>
      </c>
      <c r="E5" s="208">
        <v>3</v>
      </c>
      <c r="F5" s="209">
        <v>382481</v>
      </c>
      <c r="G5" s="208">
        <v>0</v>
      </c>
      <c r="H5" s="209">
        <v>442442</v>
      </c>
      <c r="I5" s="208">
        <v>0</v>
      </c>
      <c r="J5" s="208">
        <v>0</v>
      </c>
      <c r="K5" s="208">
        <v>0</v>
      </c>
      <c r="L5" s="210">
        <v>318.94740000000002</v>
      </c>
      <c r="M5" s="209">
        <v>19.600000000000001</v>
      </c>
      <c r="N5" s="211">
        <v>0</v>
      </c>
      <c r="O5" s="212">
        <v>32</v>
      </c>
      <c r="P5" s="197">
        <f t="shared" si="0"/>
        <v>32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32</v>
      </c>
      <c r="W5" s="216">
        <f t="shared" ref="W5:W33" si="10">V5*35.31467</f>
        <v>1130.06944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382481</v>
      </c>
      <c r="AF5" s="206"/>
      <c r="AG5" s="310"/>
      <c r="AH5" s="311"/>
      <c r="AI5" s="312">
        <f t="shared" si="4"/>
        <v>382481</v>
      </c>
      <c r="AJ5" s="313">
        <f t="shared" si="5"/>
        <v>382481</v>
      </c>
      <c r="AL5" s="306">
        <f t="shared" si="6"/>
        <v>382513</v>
      </c>
      <c r="AM5" s="314">
        <f t="shared" si="6"/>
        <v>32</v>
      </c>
      <c r="AN5" s="315">
        <f t="shared" si="7"/>
        <v>-382481</v>
      </c>
      <c r="AO5" s="316">
        <f t="shared" si="8"/>
        <v>-11952.53125</v>
      </c>
    </row>
    <row r="6" spans="1:41" x14ac:dyDescent="0.2">
      <c r="A6" s="206">
        <v>95</v>
      </c>
      <c r="B6" s="207">
        <v>0.375</v>
      </c>
      <c r="C6" s="208">
        <v>2013</v>
      </c>
      <c r="D6" s="208">
        <v>4</v>
      </c>
      <c r="E6" s="208">
        <v>4</v>
      </c>
      <c r="F6" s="209">
        <v>382513</v>
      </c>
      <c r="G6" s="208">
        <v>0</v>
      </c>
      <c r="H6" s="209">
        <v>442443</v>
      </c>
      <c r="I6" s="208">
        <v>0</v>
      </c>
      <c r="J6" s="208">
        <v>0</v>
      </c>
      <c r="K6" s="208">
        <v>0</v>
      </c>
      <c r="L6" s="210">
        <v>319.07619999999997</v>
      </c>
      <c r="M6" s="209">
        <v>21.4</v>
      </c>
      <c r="N6" s="211">
        <v>0</v>
      </c>
      <c r="O6" s="212">
        <v>14</v>
      </c>
      <c r="P6" s="197">
        <f t="shared" si="0"/>
        <v>14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14</v>
      </c>
      <c r="W6" s="216">
        <f t="shared" si="10"/>
        <v>494.40537999999998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382513</v>
      </c>
      <c r="AF6" s="206">
        <v>95</v>
      </c>
      <c r="AG6" s="310">
        <v>4</v>
      </c>
      <c r="AH6" s="311">
        <v>382513</v>
      </c>
      <c r="AI6" s="312">
        <f t="shared" si="4"/>
        <v>382513</v>
      </c>
      <c r="AJ6" s="313">
        <f t="shared" si="5"/>
        <v>0</v>
      </c>
      <c r="AL6" s="306">
        <f t="shared" si="6"/>
        <v>14</v>
      </c>
      <c r="AM6" s="314">
        <f t="shared" si="6"/>
        <v>14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95</v>
      </c>
      <c r="B7" s="207">
        <v>0.375</v>
      </c>
      <c r="C7" s="208">
        <v>2013</v>
      </c>
      <c r="D7" s="208">
        <v>4</v>
      </c>
      <c r="E7" s="208">
        <v>5</v>
      </c>
      <c r="F7" s="209">
        <v>382527</v>
      </c>
      <c r="G7" s="208">
        <v>0</v>
      </c>
      <c r="H7" s="209">
        <v>442444</v>
      </c>
      <c r="I7" s="208">
        <v>0</v>
      </c>
      <c r="J7" s="208">
        <v>0</v>
      </c>
      <c r="K7" s="208">
        <v>0</v>
      </c>
      <c r="L7" s="210">
        <v>318.51600000000002</v>
      </c>
      <c r="M7" s="209">
        <v>19.3</v>
      </c>
      <c r="N7" s="211">
        <v>0</v>
      </c>
      <c r="O7" s="212">
        <v>4</v>
      </c>
      <c r="P7" s="197">
        <f t="shared" si="0"/>
        <v>4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4</v>
      </c>
      <c r="W7" s="216">
        <f t="shared" si="10"/>
        <v>141.25868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382527</v>
      </c>
      <c r="AF7" s="206">
        <v>95</v>
      </c>
      <c r="AG7" s="310">
        <v>5</v>
      </c>
      <c r="AH7" s="311">
        <v>382527</v>
      </c>
      <c r="AI7" s="312">
        <f t="shared" si="4"/>
        <v>382527</v>
      </c>
      <c r="AJ7" s="313">
        <f t="shared" si="5"/>
        <v>0</v>
      </c>
      <c r="AL7" s="306">
        <f t="shared" si="6"/>
        <v>-382527</v>
      </c>
      <c r="AM7" s="314">
        <f t="shared" si="6"/>
        <v>4</v>
      </c>
      <c r="AN7" s="315">
        <f t="shared" si="7"/>
        <v>382531</v>
      </c>
      <c r="AO7" s="316">
        <f t="shared" si="8"/>
        <v>95632.75</v>
      </c>
    </row>
    <row r="8" spans="1:41" x14ac:dyDescent="0.2">
      <c r="A8" s="206">
        <v>95</v>
      </c>
      <c r="B8" s="207">
        <v>0.375</v>
      </c>
      <c r="C8" s="208">
        <v>2013</v>
      </c>
      <c r="D8" s="208">
        <v>4</v>
      </c>
      <c r="E8" s="208">
        <v>6</v>
      </c>
      <c r="F8" s="209">
        <v>382531</v>
      </c>
      <c r="G8" s="208">
        <v>0</v>
      </c>
      <c r="H8" s="209">
        <v>442444</v>
      </c>
      <c r="I8" s="208">
        <v>0</v>
      </c>
      <c r="J8" s="208">
        <v>0</v>
      </c>
      <c r="K8" s="208">
        <v>0</v>
      </c>
      <c r="L8" s="210">
        <v>319.3528</v>
      </c>
      <c r="M8" s="209">
        <v>18.5</v>
      </c>
      <c r="N8" s="211">
        <v>0</v>
      </c>
      <c r="O8" s="212">
        <v>0</v>
      </c>
      <c r="P8" s="197">
        <f t="shared" si="0"/>
        <v>0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0</v>
      </c>
      <c r="W8" s="216">
        <f t="shared" si="10"/>
        <v>0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382531</v>
      </c>
      <c r="AF8" s="206"/>
      <c r="AG8" s="310"/>
      <c r="AH8" s="311"/>
      <c r="AI8" s="312">
        <f t="shared" si="4"/>
        <v>382531</v>
      </c>
      <c r="AJ8" s="313">
        <f t="shared" si="5"/>
        <v>382531</v>
      </c>
      <c r="AL8" s="306">
        <f t="shared" si="6"/>
        <v>382531</v>
      </c>
      <c r="AM8" s="314">
        <f t="shared" si="6"/>
        <v>0</v>
      </c>
      <c r="AN8" s="315">
        <f t="shared" si="7"/>
        <v>-382531</v>
      </c>
      <c r="AO8" s="316" t="str">
        <f t="shared" si="8"/>
        <v/>
      </c>
    </row>
    <row r="9" spans="1:41" x14ac:dyDescent="0.2">
      <c r="A9" s="206">
        <v>95</v>
      </c>
      <c r="B9" s="207">
        <v>0.375</v>
      </c>
      <c r="C9" s="208">
        <v>2013</v>
      </c>
      <c r="D9" s="208">
        <v>4</v>
      </c>
      <c r="E9" s="208">
        <v>7</v>
      </c>
      <c r="F9" s="209">
        <v>382531</v>
      </c>
      <c r="G9" s="208">
        <v>0</v>
      </c>
      <c r="H9" s="209">
        <v>442444</v>
      </c>
      <c r="I9" s="208">
        <v>0</v>
      </c>
      <c r="J9" s="208">
        <v>0</v>
      </c>
      <c r="K9" s="208">
        <v>0</v>
      </c>
      <c r="L9" s="210">
        <v>323.00470000000001</v>
      </c>
      <c r="M9" s="209">
        <v>20</v>
      </c>
      <c r="N9" s="211">
        <v>0</v>
      </c>
      <c r="O9" s="212">
        <v>722</v>
      </c>
      <c r="P9" s="197">
        <f t="shared" si="0"/>
        <v>722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722</v>
      </c>
      <c r="W9" s="216">
        <f t="shared" si="10"/>
        <v>25497.191739999998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382531</v>
      </c>
      <c r="AF9" s="206">
        <v>95</v>
      </c>
      <c r="AG9" s="310">
        <v>7</v>
      </c>
      <c r="AH9" s="311">
        <v>382531</v>
      </c>
      <c r="AI9" s="312">
        <f t="shared" si="4"/>
        <v>382531</v>
      </c>
      <c r="AJ9" s="313">
        <f t="shared" si="5"/>
        <v>0</v>
      </c>
      <c r="AL9" s="306">
        <f t="shared" si="6"/>
        <v>-382531</v>
      </c>
      <c r="AM9" s="314">
        <f t="shared" si="6"/>
        <v>722</v>
      </c>
      <c r="AN9" s="315">
        <f t="shared" si="7"/>
        <v>383253</v>
      </c>
      <c r="AO9" s="316">
        <f t="shared" si="8"/>
        <v>530.8213296398892</v>
      </c>
    </row>
    <row r="10" spans="1:41" x14ac:dyDescent="0.2">
      <c r="A10" s="206">
        <v>95</v>
      </c>
      <c r="B10" s="207">
        <v>0.375</v>
      </c>
      <c r="C10" s="208">
        <v>2013</v>
      </c>
      <c r="D10" s="208">
        <v>4</v>
      </c>
      <c r="E10" s="208">
        <v>8</v>
      </c>
      <c r="F10" s="209">
        <v>383253</v>
      </c>
      <c r="G10" s="208">
        <v>0</v>
      </c>
      <c r="H10" s="209">
        <v>442475</v>
      </c>
      <c r="I10" s="208">
        <v>0</v>
      </c>
      <c r="J10" s="208">
        <v>0</v>
      </c>
      <c r="K10" s="208">
        <v>0</v>
      </c>
      <c r="L10" s="210">
        <v>322.76409999999998</v>
      </c>
      <c r="M10" s="209">
        <v>20.100000000000001</v>
      </c>
      <c r="N10" s="211">
        <v>0</v>
      </c>
      <c r="O10" s="212">
        <v>4578</v>
      </c>
      <c r="P10" s="197">
        <f t="shared" si="0"/>
        <v>4578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4578</v>
      </c>
      <c r="W10" s="216">
        <f t="shared" si="10"/>
        <v>161670.55926000001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383253</v>
      </c>
      <c r="AF10" s="206"/>
      <c r="AG10" s="310"/>
      <c r="AH10" s="311"/>
      <c r="AI10" s="312">
        <f t="shared" si="4"/>
        <v>383253</v>
      </c>
      <c r="AJ10" s="313">
        <f t="shared" si="5"/>
        <v>383253</v>
      </c>
      <c r="AL10" s="306">
        <f t="shared" si="6"/>
        <v>0</v>
      </c>
      <c r="AM10" s="314">
        <f t="shared" si="6"/>
        <v>4578</v>
      </c>
      <c r="AN10" s="315">
        <f t="shared" si="7"/>
        <v>4578</v>
      </c>
      <c r="AO10" s="316">
        <f t="shared" si="8"/>
        <v>1</v>
      </c>
    </row>
    <row r="11" spans="1:41" x14ac:dyDescent="0.2">
      <c r="A11" s="206">
        <v>95</v>
      </c>
      <c r="B11" s="207">
        <v>0.375</v>
      </c>
      <c r="C11" s="208">
        <v>2013</v>
      </c>
      <c r="D11" s="208">
        <v>4</v>
      </c>
      <c r="E11" s="208">
        <v>9</v>
      </c>
      <c r="F11" s="209">
        <v>387831</v>
      </c>
      <c r="G11" s="208">
        <v>0</v>
      </c>
      <c r="H11" s="209">
        <v>442674</v>
      </c>
      <c r="I11" s="208">
        <v>0</v>
      </c>
      <c r="J11" s="208">
        <v>0</v>
      </c>
      <c r="K11" s="208">
        <v>0</v>
      </c>
      <c r="L11" s="210">
        <v>317.9923</v>
      </c>
      <c r="M11" s="209">
        <v>23.3</v>
      </c>
      <c r="N11" s="211">
        <v>0</v>
      </c>
      <c r="O11" s="212">
        <v>4736</v>
      </c>
      <c r="P11" s="197">
        <f t="shared" si="0"/>
        <v>4736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4736</v>
      </c>
      <c r="W11" s="219">
        <f t="shared" si="10"/>
        <v>167250.27711999998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387831</v>
      </c>
      <c r="AF11" s="206"/>
      <c r="AG11" s="310"/>
      <c r="AH11" s="311"/>
      <c r="AI11" s="312">
        <f t="shared" si="4"/>
        <v>387831</v>
      </c>
      <c r="AJ11" s="313">
        <f t="shared" si="5"/>
        <v>387831</v>
      </c>
      <c r="AL11" s="306">
        <f t="shared" si="6"/>
        <v>0</v>
      </c>
      <c r="AM11" s="314">
        <f t="shared" si="6"/>
        <v>4736</v>
      </c>
      <c r="AN11" s="315">
        <f t="shared" si="7"/>
        <v>4736</v>
      </c>
      <c r="AO11" s="316">
        <f t="shared" si="8"/>
        <v>1</v>
      </c>
    </row>
    <row r="12" spans="1:41" x14ac:dyDescent="0.2">
      <c r="A12" s="206">
        <v>95</v>
      </c>
      <c r="B12" s="207">
        <v>0.375</v>
      </c>
      <c r="C12" s="208">
        <v>2013</v>
      </c>
      <c r="D12" s="208">
        <v>4</v>
      </c>
      <c r="E12" s="208">
        <v>10</v>
      </c>
      <c r="F12" s="209">
        <v>392567</v>
      </c>
      <c r="G12" s="208">
        <v>0</v>
      </c>
      <c r="H12" s="209">
        <v>442880</v>
      </c>
      <c r="I12" s="208">
        <v>0</v>
      </c>
      <c r="J12" s="208">
        <v>0</v>
      </c>
      <c r="K12" s="208">
        <v>0</v>
      </c>
      <c r="L12" s="210">
        <v>316.43049999999999</v>
      </c>
      <c r="M12" s="209">
        <v>23.1</v>
      </c>
      <c r="N12" s="211">
        <v>0</v>
      </c>
      <c r="O12" s="212">
        <v>4539</v>
      </c>
      <c r="P12" s="197">
        <f t="shared" si="0"/>
        <v>4539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4539</v>
      </c>
      <c r="W12" s="219">
        <f t="shared" si="10"/>
        <v>160293.28713000001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392567</v>
      </c>
      <c r="AF12" s="206"/>
      <c r="AG12" s="310"/>
      <c r="AH12" s="311"/>
      <c r="AI12" s="312">
        <f t="shared" si="4"/>
        <v>392567</v>
      </c>
      <c r="AJ12" s="313">
        <f t="shared" si="5"/>
        <v>392567</v>
      </c>
      <c r="AL12" s="306">
        <f t="shared" si="6"/>
        <v>0</v>
      </c>
      <c r="AM12" s="314">
        <f t="shared" si="6"/>
        <v>4539</v>
      </c>
      <c r="AN12" s="315">
        <f t="shared" si="7"/>
        <v>4539</v>
      </c>
      <c r="AO12" s="316">
        <f t="shared" si="8"/>
        <v>1</v>
      </c>
    </row>
    <row r="13" spans="1:41" x14ac:dyDescent="0.2">
      <c r="A13" s="206">
        <v>95</v>
      </c>
      <c r="B13" s="207">
        <v>0.375</v>
      </c>
      <c r="C13" s="208">
        <v>2013</v>
      </c>
      <c r="D13" s="208">
        <v>4</v>
      </c>
      <c r="E13" s="208">
        <v>11</v>
      </c>
      <c r="F13" s="209">
        <v>397106</v>
      </c>
      <c r="G13" s="208">
        <v>0</v>
      </c>
      <c r="H13" s="209">
        <v>443078</v>
      </c>
      <c r="I13" s="208">
        <v>0</v>
      </c>
      <c r="J13" s="208">
        <v>0</v>
      </c>
      <c r="K13" s="208">
        <v>0</v>
      </c>
      <c r="L13" s="210">
        <v>316.36290000000002</v>
      </c>
      <c r="M13" s="209">
        <v>23</v>
      </c>
      <c r="N13" s="211">
        <v>0</v>
      </c>
      <c r="O13" s="212">
        <v>4599</v>
      </c>
      <c r="P13" s="197">
        <f t="shared" si="0"/>
        <v>4599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4599</v>
      </c>
      <c r="W13" s="219">
        <f t="shared" si="10"/>
        <v>162412.16733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397106</v>
      </c>
      <c r="AF13" s="206"/>
      <c r="AG13" s="310"/>
      <c r="AH13" s="311"/>
      <c r="AI13" s="312">
        <f t="shared" si="4"/>
        <v>397106</v>
      </c>
      <c r="AJ13" s="313">
        <f t="shared" si="5"/>
        <v>397106</v>
      </c>
      <c r="AL13" s="306">
        <f t="shared" si="6"/>
        <v>0</v>
      </c>
      <c r="AM13" s="314">
        <f t="shared" si="6"/>
        <v>4599</v>
      </c>
      <c r="AN13" s="315">
        <f t="shared" si="7"/>
        <v>4599</v>
      </c>
      <c r="AO13" s="316">
        <f t="shared" si="8"/>
        <v>1</v>
      </c>
    </row>
    <row r="14" spans="1:41" x14ac:dyDescent="0.2">
      <c r="A14" s="206">
        <v>95</v>
      </c>
      <c r="B14" s="207">
        <v>0.375</v>
      </c>
      <c r="C14" s="208">
        <v>2013</v>
      </c>
      <c r="D14" s="208">
        <v>4</v>
      </c>
      <c r="E14" s="208">
        <v>12</v>
      </c>
      <c r="F14" s="209">
        <v>401705</v>
      </c>
      <c r="G14" s="208">
        <v>0</v>
      </c>
      <c r="H14" s="209">
        <v>443279</v>
      </c>
      <c r="I14" s="208">
        <v>0</v>
      </c>
      <c r="J14" s="208">
        <v>0</v>
      </c>
      <c r="K14" s="208">
        <v>0</v>
      </c>
      <c r="L14" s="210">
        <v>316.05509999999998</v>
      </c>
      <c r="M14" s="209">
        <v>23.2</v>
      </c>
      <c r="N14" s="211">
        <v>0</v>
      </c>
      <c r="O14" s="212">
        <v>4580</v>
      </c>
      <c r="P14" s="197">
        <f t="shared" si="0"/>
        <v>4580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4580</v>
      </c>
      <c r="W14" s="219">
        <f t="shared" si="10"/>
        <v>161741.18859999999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401705</v>
      </c>
      <c r="AF14" s="206"/>
      <c r="AG14" s="310"/>
      <c r="AH14" s="311"/>
      <c r="AI14" s="312">
        <f t="shared" si="4"/>
        <v>401705</v>
      </c>
      <c r="AJ14" s="313">
        <f t="shared" si="5"/>
        <v>401705</v>
      </c>
      <c r="AL14" s="306">
        <f t="shared" si="6"/>
        <v>0</v>
      </c>
      <c r="AM14" s="314">
        <f t="shared" si="6"/>
        <v>4580</v>
      </c>
      <c r="AN14" s="315">
        <f t="shared" si="7"/>
        <v>4580</v>
      </c>
      <c r="AO14" s="316">
        <f t="shared" si="8"/>
        <v>1</v>
      </c>
    </row>
    <row r="15" spans="1:41" x14ac:dyDescent="0.2">
      <c r="A15" s="206">
        <v>95</v>
      </c>
      <c r="B15" s="207">
        <v>0.375</v>
      </c>
      <c r="C15" s="208">
        <v>2013</v>
      </c>
      <c r="D15" s="208">
        <v>4</v>
      </c>
      <c r="E15" s="208">
        <v>13</v>
      </c>
      <c r="F15" s="209">
        <v>406285</v>
      </c>
      <c r="G15" s="208">
        <v>0</v>
      </c>
      <c r="H15" s="209">
        <v>443478</v>
      </c>
      <c r="I15" s="208">
        <v>0</v>
      </c>
      <c r="J15" s="208">
        <v>0</v>
      </c>
      <c r="K15" s="208">
        <v>0</v>
      </c>
      <c r="L15" s="210">
        <v>316.80160000000001</v>
      </c>
      <c r="M15" s="209">
        <v>22.8</v>
      </c>
      <c r="N15" s="211">
        <v>0</v>
      </c>
      <c r="O15" s="212">
        <v>1057</v>
      </c>
      <c r="P15" s="197">
        <f t="shared" si="0"/>
        <v>1057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1057</v>
      </c>
      <c r="W15" s="219">
        <f t="shared" si="10"/>
        <v>37327.606189999999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406285</v>
      </c>
      <c r="AF15" s="206"/>
      <c r="AG15" s="310"/>
      <c r="AH15" s="311"/>
      <c r="AI15" s="312">
        <f t="shared" si="4"/>
        <v>406285</v>
      </c>
      <c r="AJ15" s="313">
        <f t="shared" si="5"/>
        <v>406285</v>
      </c>
      <c r="AL15" s="306">
        <f t="shared" si="6"/>
        <v>0</v>
      </c>
      <c r="AM15" s="314">
        <f t="shared" si="6"/>
        <v>1057</v>
      </c>
      <c r="AN15" s="315">
        <f t="shared" si="7"/>
        <v>1057</v>
      </c>
      <c r="AO15" s="316">
        <f t="shared" si="8"/>
        <v>1</v>
      </c>
    </row>
    <row r="16" spans="1:41" x14ac:dyDescent="0.2">
      <c r="A16" s="206">
        <v>95</v>
      </c>
      <c r="B16" s="207">
        <v>0.375</v>
      </c>
      <c r="C16" s="208">
        <v>2013</v>
      </c>
      <c r="D16" s="208">
        <v>4</v>
      </c>
      <c r="E16" s="208">
        <v>14</v>
      </c>
      <c r="F16" s="209">
        <v>407342</v>
      </c>
      <c r="G16" s="208">
        <v>0</v>
      </c>
      <c r="H16" s="209">
        <v>443525</v>
      </c>
      <c r="I16" s="208">
        <v>0</v>
      </c>
      <c r="J16" s="208">
        <v>0</v>
      </c>
      <c r="K16" s="208">
        <v>0</v>
      </c>
      <c r="L16" s="210">
        <v>320.3415</v>
      </c>
      <c r="M16" s="209">
        <v>19.7</v>
      </c>
      <c r="N16" s="211">
        <v>0</v>
      </c>
      <c r="O16" s="212">
        <v>2</v>
      </c>
      <c r="P16" s="197">
        <f t="shared" si="0"/>
        <v>2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2</v>
      </c>
      <c r="W16" s="219">
        <f t="shared" si="10"/>
        <v>70.629339999999999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407342</v>
      </c>
      <c r="AF16" s="206"/>
      <c r="AG16" s="310"/>
      <c r="AH16" s="311"/>
      <c r="AI16" s="312">
        <f t="shared" si="4"/>
        <v>407342</v>
      </c>
      <c r="AJ16" s="313">
        <f t="shared" si="5"/>
        <v>407342</v>
      </c>
      <c r="AL16" s="306">
        <f t="shared" si="6"/>
        <v>0</v>
      </c>
      <c r="AM16" s="314">
        <f t="shared" si="6"/>
        <v>2</v>
      </c>
      <c r="AN16" s="315">
        <f t="shared" si="7"/>
        <v>2</v>
      </c>
      <c r="AO16" s="316">
        <f t="shared" si="8"/>
        <v>1</v>
      </c>
    </row>
    <row r="17" spans="1:41" x14ac:dyDescent="0.2">
      <c r="A17" s="206">
        <v>95</v>
      </c>
      <c r="B17" s="207">
        <v>0.375</v>
      </c>
      <c r="C17" s="208">
        <v>2013</v>
      </c>
      <c r="D17" s="208">
        <v>4</v>
      </c>
      <c r="E17" s="208">
        <v>15</v>
      </c>
      <c r="F17" s="209">
        <v>407344</v>
      </c>
      <c r="G17" s="208">
        <v>0</v>
      </c>
      <c r="H17" s="209">
        <v>443525</v>
      </c>
      <c r="I17" s="208">
        <v>0</v>
      </c>
      <c r="J17" s="208">
        <v>0</v>
      </c>
      <c r="K17" s="208">
        <v>0</v>
      </c>
      <c r="L17" s="210">
        <v>321.37090000000001</v>
      </c>
      <c r="M17" s="209">
        <v>21.2</v>
      </c>
      <c r="N17" s="211">
        <v>0</v>
      </c>
      <c r="O17" s="212">
        <v>9</v>
      </c>
      <c r="P17" s="197">
        <f t="shared" si="0"/>
        <v>9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9</v>
      </c>
      <c r="W17" s="219">
        <f t="shared" si="10"/>
        <v>317.83202999999997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407344</v>
      </c>
      <c r="AF17" s="206"/>
      <c r="AG17" s="310"/>
      <c r="AH17" s="311"/>
      <c r="AI17" s="312">
        <f t="shared" si="4"/>
        <v>407344</v>
      </c>
      <c r="AJ17" s="313">
        <f t="shared" si="5"/>
        <v>407344</v>
      </c>
      <c r="AL17" s="306">
        <f t="shared" si="6"/>
        <v>0</v>
      </c>
      <c r="AM17" s="314">
        <f t="shared" si="6"/>
        <v>9</v>
      </c>
      <c r="AN17" s="315">
        <f t="shared" si="7"/>
        <v>9</v>
      </c>
      <c r="AO17" s="316">
        <f t="shared" si="8"/>
        <v>1</v>
      </c>
    </row>
    <row r="18" spans="1:41" x14ac:dyDescent="0.2">
      <c r="A18" s="206">
        <v>95</v>
      </c>
      <c r="B18" s="207">
        <v>0.375</v>
      </c>
      <c r="C18" s="208">
        <v>2013</v>
      </c>
      <c r="D18" s="208">
        <v>4</v>
      </c>
      <c r="E18" s="208">
        <v>16</v>
      </c>
      <c r="F18" s="209">
        <v>407353</v>
      </c>
      <c r="G18" s="208">
        <v>0</v>
      </c>
      <c r="H18" s="209">
        <v>443525</v>
      </c>
      <c r="I18" s="208">
        <v>0</v>
      </c>
      <c r="J18" s="208">
        <v>0</v>
      </c>
      <c r="K18" s="208">
        <v>0</v>
      </c>
      <c r="L18" s="210">
        <v>316.75560000000002</v>
      </c>
      <c r="M18" s="209">
        <v>22.6</v>
      </c>
      <c r="N18" s="211">
        <v>0</v>
      </c>
      <c r="O18" s="212">
        <v>3</v>
      </c>
      <c r="P18" s="197">
        <f t="shared" si="0"/>
        <v>3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3</v>
      </c>
      <c r="W18" s="219">
        <f t="shared" si="10"/>
        <v>105.94400999999999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407353</v>
      </c>
      <c r="AF18" s="206"/>
      <c r="AG18" s="310"/>
      <c r="AH18" s="311"/>
      <c r="AI18" s="312">
        <f t="shared" si="4"/>
        <v>407353</v>
      </c>
      <c r="AJ18" s="313">
        <f t="shared" si="5"/>
        <v>407353</v>
      </c>
      <c r="AL18" s="306">
        <f t="shared" si="6"/>
        <v>0</v>
      </c>
      <c r="AM18" s="314">
        <f t="shared" si="6"/>
        <v>3</v>
      </c>
      <c r="AN18" s="315">
        <f t="shared" si="7"/>
        <v>3</v>
      </c>
      <c r="AO18" s="316">
        <f t="shared" si="8"/>
        <v>1</v>
      </c>
    </row>
    <row r="19" spans="1:41" x14ac:dyDescent="0.2">
      <c r="A19" s="206">
        <v>95</v>
      </c>
      <c r="B19" s="207">
        <v>0.375</v>
      </c>
      <c r="C19" s="208">
        <v>2013</v>
      </c>
      <c r="D19" s="208">
        <v>4</v>
      </c>
      <c r="E19" s="208">
        <v>17</v>
      </c>
      <c r="F19" s="209">
        <v>407356</v>
      </c>
      <c r="G19" s="208">
        <v>0</v>
      </c>
      <c r="H19" s="209">
        <v>443525</v>
      </c>
      <c r="I19" s="208">
        <v>0</v>
      </c>
      <c r="J19" s="208">
        <v>0</v>
      </c>
      <c r="K19" s="208">
        <v>0</v>
      </c>
      <c r="L19" s="210">
        <v>316.67450000000002</v>
      </c>
      <c r="M19" s="209">
        <v>23</v>
      </c>
      <c r="N19" s="211">
        <v>0</v>
      </c>
      <c r="O19" s="212">
        <v>20</v>
      </c>
      <c r="P19" s="197">
        <f t="shared" si="0"/>
        <v>20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20</v>
      </c>
      <c r="W19" s="219">
        <f t="shared" si="10"/>
        <v>706.29340000000002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407356</v>
      </c>
      <c r="AF19" s="206"/>
      <c r="AG19" s="310"/>
      <c r="AH19" s="311"/>
      <c r="AI19" s="312">
        <f t="shared" si="4"/>
        <v>407356</v>
      </c>
      <c r="AJ19" s="313">
        <f t="shared" si="5"/>
        <v>407356</v>
      </c>
      <c r="AL19" s="306">
        <f t="shared" si="6"/>
        <v>0</v>
      </c>
      <c r="AM19" s="314">
        <f t="shared" si="6"/>
        <v>20</v>
      </c>
      <c r="AN19" s="315">
        <f t="shared" si="7"/>
        <v>20</v>
      </c>
      <c r="AO19" s="316">
        <f t="shared" si="8"/>
        <v>1</v>
      </c>
    </row>
    <row r="20" spans="1:41" x14ac:dyDescent="0.2">
      <c r="A20" s="206">
        <v>95</v>
      </c>
      <c r="B20" s="207">
        <v>0.375</v>
      </c>
      <c r="C20" s="208">
        <v>2013</v>
      </c>
      <c r="D20" s="208">
        <v>4</v>
      </c>
      <c r="E20" s="208">
        <v>18</v>
      </c>
      <c r="F20" s="209">
        <v>407376</v>
      </c>
      <c r="G20" s="208">
        <v>0</v>
      </c>
      <c r="H20" s="209">
        <v>443526</v>
      </c>
      <c r="I20" s="208">
        <v>0</v>
      </c>
      <c r="J20" s="208">
        <v>0</v>
      </c>
      <c r="K20" s="208">
        <v>0</v>
      </c>
      <c r="L20" s="210">
        <v>316.59050000000002</v>
      </c>
      <c r="M20" s="209">
        <v>22.2</v>
      </c>
      <c r="N20" s="211">
        <v>0</v>
      </c>
      <c r="O20" s="212">
        <v>7</v>
      </c>
      <c r="P20" s="197">
        <f t="shared" si="0"/>
        <v>7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7</v>
      </c>
      <c r="W20" s="219">
        <f t="shared" si="10"/>
        <v>247.20268999999999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407376</v>
      </c>
      <c r="AF20" s="206"/>
      <c r="AG20" s="310"/>
      <c r="AH20" s="311"/>
      <c r="AI20" s="312">
        <f t="shared" si="4"/>
        <v>407376</v>
      </c>
      <c r="AJ20" s="313">
        <f t="shared" si="5"/>
        <v>407376</v>
      </c>
      <c r="AL20" s="306">
        <f t="shared" si="6"/>
        <v>0</v>
      </c>
      <c r="AM20" s="314">
        <f t="shared" si="6"/>
        <v>7</v>
      </c>
      <c r="AN20" s="315">
        <f t="shared" si="7"/>
        <v>7</v>
      </c>
      <c r="AO20" s="316">
        <f t="shared" si="8"/>
        <v>1</v>
      </c>
    </row>
    <row r="21" spans="1:41" x14ac:dyDescent="0.2">
      <c r="A21" s="206">
        <v>95</v>
      </c>
      <c r="B21" s="207">
        <v>0.375</v>
      </c>
      <c r="C21" s="208">
        <v>2013</v>
      </c>
      <c r="D21" s="208">
        <v>4</v>
      </c>
      <c r="E21" s="208">
        <v>19</v>
      </c>
      <c r="F21" s="209">
        <v>407383</v>
      </c>
      <c r="G21" s="208">
        <v>0</v>
      </c>
      <c r="H21" s="209">
        <v>443526</v>
      </c>
      <c r="I21" s="208">
        <v>0</v>
      </c>
      <c r="J21" s="208">
        <v>0</v>
      </c>
      <c r="K21" s="208">
        <v>0</v>
      </c>
      <c r="L21" s="210">
        <v>316.39400000000001</v>
      </c>
      <c r="M21" s="209">
        <v>23.9</v>
      </c>
      <c r="N21" s="211">
        <v>0</v>
      </c>
      <c r="O21" s="212">
        <v>13</v>
      </c>
      <c r="P21" s="197">
        <f t="shared" si="0"/>
        <v>13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13</v>
      </c>
      <c r="W21" s="219">
        <f t="shared" si="10"/>
        <v>459.09071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407383</v>
      </c>
      <c r="AF21" s="206"/>
      <c r="AG21" s="310"/>
      <c r="AH21" s="311"/>
      <c r="AI21" s="312">
        <f t="shared" si="4"/>
        <v>407383</v>
      </c>
      <c r="AJ21" s="313">
        <f t="shared" si="5"/>
        <v>407383</v>
      </c>
      <c r="AL21" s="306">
        <f t="shared" si="6"/>
        <v>0</v>
      </c>
      <c r="AM21" s="314">
        <f t="shared" si="6"/>
        <v>13</v>
      </c>
      <c r="AN21" s="315">
        <f t="shared" si="7"/>
        <v>13</v>
      </c>
      <c r="AO21" s="316">
        <f t="shared" si="8"/>
        <v>1</v>
      </c>
    </row>
    <row r="22" spans="1:41" x14ac:dyDescent="0.2">
      <c r="A22" s="206">
        <v>95</v>
      </c>
      <c r="B22" s="207">
        <v>0.375</v>
      </c>
      <c r="C22" s="208">
        <v>2013</v>
      </c>
      <c r="D22" s="208">
        <v>4</v>
      </c>
      <c r="E22" s="208">
        <v>20</v>
      </c>
      <c r="F22" s="209">
        <v>407396</v>
      </c>
      <c r="G22" s="208">
        <v>0</v>
      </c>
      <c r="H22" s="209">
        <v>443527</v>
      </c>
      <c r="I22" s="208">
        <v>0</v>
      </c>
      <c r="J22" s="208">
        <v>0</v>
      </c>
      <c r="K22" s="208">
        <v>0</v>
      </c>
      <c r="L22" s="210">
        <v>317.41570000000002</v>
      </c>
      <c r="M22" s="209">
        <v>17.100000000000001</v>
      </c>
      <c r="N22" s="211">
        <v>0</v>
      </c>
      <c r="O22" s="212">
        <v>3</v>
      </c>
      <c r="P22" s="197">
        <f t="shared" si="0"/>
        <v>3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3</v>
      </c>
      <c r="W22" s="219">
        <f t="shared" si="10"/>
        <v>105.94400999999999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407396</v>
      </c>
      <c r="AF22" s="206"/>
      <c r="AG22" s="310"/>
      <c r="AH22" s="311"/>
      <c r="AI22" s="312">
        <f t="shared" si="4"/>
        <v>407396</v>
      </c>
      <c r="AJ22" s="313">
        <f t="shared" si="5"/>
        <v>407396</v>
      </c>
      <c r="AL22" s="306">
        <f t="shared" si="6"/>
        <v>0</v>
      </c>
      <c r="AM22" s="314">
        <f t="shared" si="6"/>
        <v>3</v>
      </c>
      <c r="AN22" s="315">
        <f t="shared" si="7"/>
        <v>3</v>
      </c>
      <c r="AO22" s="316">
        <f t="shared" si="8"/>
        <v>1</v>
      </c>
    </row>
    <row r="23" spans="1:41" x14ac:dyDescent="0.2">
      <c r="A23" s="206">
        <v>95</v>
      </c>
      <c r="B23" s="207">
        <v>0.375</v>
      </c>
      <c r="C23" s="208">
        <v>2013</v>
      </c>
      <c r="D23" s="208">
        <v>4</v>
      </c>
      <c r="E23" s="208">
        <v>21</v>
      </c>
      <c r="F23" s="209">
        <v>407399</v>
      </c>
      <c r="G23" s="208">
        <v>0</v>
      </c>
      <c r="H23" s="209">
        <v>443527</v>
      </c>
      <c r="I23" s="208">
        <v>0</v>
      </c>
      <c r="J23" s="208">
        <v>0</v>
      </c>
      <c r="K23" s="208">
        <v>0</v>
      </c>
      <c r="L23" s="210">
        <v>321.22149999999999</v>
      </c>
      <c r="M23" s="209">
        <v>20.399999999999999</v>
      </c>
      <c r="N23" s="211">
        <v>0</v>
      </c>
      <c r="O23" s="212">
        <v>781</v>
      </c>
      <c r="P23" s="197">
        <f t="shared" si="0"/>
        <v>781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781</v>
      </c>
      <c r="W23" s="219">
        <f t="shared" si="10"/>
        <v>27580.757269999998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407399</v>
      </c>
      <c r="AF23" s="206"/>
      <c r="AG23" s="310"/>
      <c r="AH23" s="311"/>
      <c r="AI23" s="312">
        <f t="shared" si="4"/>
        <v>407399</v>
      </c>
      <c r="AJ23" s="313">
        <f t="shared" si="5"/>
        <v>407399</v>
      </c>
      <c r="AL23" s="306">
        <f t="shared" si="6"/>
        <v>0</v>
      </c>
      <c r="AM23" s="314">
        <f t="shared" si="6"/>
        <v>781</v>
      </c>
      <c r="AN23" s="315">
        <f t="shared" si="7"/>
        <v>781</v>
      </c>
      <c r="AO23" s="316">
        <f t="shared" si="8"/>
        <v>1</v>
      </c>
    </row>
    <row r="24" spans="1:41" x14ac:dyDescent="0.2">
      <c r="A24" s="206">
        <v>95</v>
      </c>
      <c r="B24" s="207">
        <v>0.375</v>
      </c>
      <c r="C24" s="208">
        <v>2013</v>
      </c>
      <c r="D24" s="208">
        <v>4</v>
      </c>
      <c r="E24" s="208">
        <v>22</v>
      </c>
      <c r="F24" s="209">
        <v>408180</v>
      </c>
      <c r="G24" s="208">
        <v>0</v>
      </c>
      <c r="H24" s="209">
        <v>443561</v>
      </c>
      <c r="I24" s="208">
        <v>0</v>
      </c>
      <c r="J24" s="208">
        <v>0</v>
      </c>
      <c r="K24" s="208">
        <v>0</v>
      </c>
      <c r="L24" s="210">
        <v>320.7133</v>
      </c>
      <c r="M24" s="209">
        <v>23.1</v>
      </c>
      <c r="N24" s="211">
        <v>0</v>
      </c>
      <c r="O24" s="212">
        <v>4647</v>
      </c>
      <c r="P24" s="197">
        <f t="shared" si="0"/>
        <v>4647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4647</v>
      </c>
      <c r="W24" s="219">
        <f t="shared" si="10"/>
        <v>164107.27148999998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408180</v>
      </c>
      <c r="AF24" s="206"/>
      <c r="AG24" s="310"/>
      <c r="AH24" s="311"/>
      <c r="AI24" s="312">
        <f t="shared" si="4"/>
        <v>408180</v>
      </c>
      <c r="AJ24" s="313">
        <f t="shared" si="5"/>
        <v>408180</v>
      </c>
      <c r="AL24" s="306">
        <f t="shared" si="6"/>
        <v>0</v>
      </c>
      <c r="AM24" s="314">
        <f t="shared" si="6"/>
        <v>4647</v>
      </c>
      <c r="AN24" s="315">
        <f t="shared" si="7"/>
        <v>4647</v>
      </c>
      <c r="AO24" s="316">
        <f t="shared" si="8"/>
        <v>1</v>
      </c>
    </row>
    <row r="25" spans="1:41" x14ac:dyDescent="0.2">
      <c r="A25" s="206">
        <v>95</v>
      </c>
      <c r="B25" s="207">
        <v>0.375</v>
      </c>
      <c r="C25" s="208">
        <v>2013</v>
      </c>
      <c r="D25" s="208">
        <v>4</v>
      </c>
      <c r="E25" s="208">
        <v>23</v>
      </c>
      <c r="F25" s="209">
        <v>412827</v>
      </c>
      <c r="G25" s="208">
        <v>0</v>
      </c>
      <c r="H25" s="209">
        <v>443765</v>
      </c>
      <c r="I25" s="208">
        <v>0</v>
      </c>
      <c r="J25" s="208">
        <v>0</v>
      </c>
      <c r="K25" s="208">
        <v>0</v>
      </c>
      <c r="L25" s="210">
        <v>315.14280000000002</v>
      </c>
      <c r="M25" s="209">
        <v>24.1</v>
      </c>
      <c r="N25" s="211">
        <v>0</v>
      </c>
      <c r="O25" s="212">
        <v>4673</v>
      </c>
      <c r="P25" s="197">
        <f t="shared" si="0"/>
        <v>4673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4673</v>
      </c>
      <c r="W25" s="219">
        <f t="shared" si="10"/>
        <v>165025.45290999999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412827</v>
      </c>
      <c r="AF25" s="206"/>
      <c r="AG25" s="310"/>
      <c r="AH25" s="311"/>
      <c r="AI25" s="312">
        <f t="shared" si="4"/>
        <v>412827</v>
      </c>
      <c r="AJ25" s="313">
        <f t="shared" si="5"/>
        <v>412827</v>
      </c>
      <c r="AL25" s="306">
        <f t="shared" si="6"/>
        <v>0</v>
      </c>
      <c r="AM25" s="314">
        <f t="shared" si="6"/>
        <v>4673</v>
      </c>
      <c r="AN25" s="315">
        <f t="shared" si="7"/>
        <v>4673</v>
      </c>
      <c r="AO25" s="316">
        <f t="shared" si="8"/>
        <v>1</v>
      </c>
    </row>
    <row r="26" spans="1:41" x14ac:dyDescent="0.2">
      <c r="A26" s="206">
        <v>95</v>
      </c>
      <c r="B26" s="207">
        <v>0.375</v>
      </c>
      <c r="C26" s="208">
        <v>2013</v>
      </c>
      <c r="D26" s="208">
        <v>4</v>
      </c>
      <c r="E26" s="208">
        <v>24</v>
      </c>
      <c r="F26" s="209">
        <v>417500</v>
      </c>
      <c r="G26" s="208">
        <v>0</v>
      </c>
      <c r="H26" s="209">
        <v>443971</v>
      </c>
      <c r="I26" s="208">
        <v>0</v>
      </c>
      <c r="J26" s="208">
        <v>0</v>
      </c>
      <c r="K26" s="208">
        <v>0</v>
      </c>
      <c r="L26" s="210">
        <v>314.25060000000002</v>
      </c>
      <c r="M26" s="209">
        <v>23.7</v>
      </c>
      <c r="N26" s="211">
        <v>0</v>
      </c>
      <c r="O26" s="212">
        <v>4703</v>
      </c>
      <c r="P26" s="197">
        <f t="shared" si="0"/>
        <v>4703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4703</v>
      </c>
      <c r="W26" s="219">
        <f t="shared" si="10"/>
        <v>166084.89301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417500</v>
      </c>
      <c r="AF26" s="206"/>
      <c r="AG26" s="310"/>
      <c r="AH26" s="311"/>
      <c r="AI26" s="312">
        <f t="shared" si="4"/>
        <v>417500</v>
      </c>
      <c r="AJ26" s="313">
        <f t="shared" si="5"/>
        <v>417500</v>
      </c>
      <c r="AL26" s="306">
        <f t="shared" si="6"/>
        <v>0</v>
      </c>
      <c r="AM26" s="314">
        <f t="shared" si="6"/>
        <v>4703</v>
      </c>
      <c r="AN26" s="315">
        <f t="shared" si="7"/>
        <v>4703</v>
      </c>
      <c r="AO26" s="316">
        <f t="shared" si="8"/>
        <v>1</v>
      </c>
    </row>
    <row r="27" spans="1:41" x14ac:dyDescent="0.2">
      <c r="A27" s="206">
        <v>95</v>
      </c>
      <c r="B27" s="207">
        <v>0.375</v>
      </c>
      <c r="C27" s="208">
        <v>2013</v>
      </c>
      <c r="D27" s="208">
        <v>4</v>
      </c>
      <c r="E27" s="208">
        <v>25</v>
      </c>
      <c r="F27" s="209">
        <v>422203</v>
      </c>
      <c r="G27" s="208">
        <v>0</v>
      </c>
      <c r="H27" s="209">
        <v>444176</v>
      </c>
      <c r="I27" s="208">
        <v>0</v>
      </c>
      <c r="J27" s="208">
        <v>0</v>
      </c>
      <c r="K27" s="208">
        <v>0</v>
      </c>
      <c r="L27" s="210">
        <v>315.42070000000001</v>
      </c>
      <c r="M27" s="209">
        <v>23</v>
      </c>
      <c r="N27" s="211">
        <v>0</v>
      </c>
      <c r="O27" s="212">
        <v>4766</v>
      </c>
      <c r="P27" s="197">
        <f t="shared" si="0"/>
        <v>4766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4766</v>
      </c>
      <c r="W27" s="219">
        <f t="shared" si="10"/>
        <v>168309.71721999999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422203</v>
      </c>
      <c r="AF27" s="206"/>
      <c r="AG27" s="310"/>
      <c r="AH27" s="311"/>
      <c r="AI27" s="312">
        <f t="shared" si="4"/>
        <v>422203</v>
      </c>
      <c r="AJ27" s="313">
        <f t="shared" si="5"/>
        <v>422203</v>
      </c>
      <c r="AL27" s="306">
        <f t="shared" si="6"/>
        <v>0</v>
      </c>
      <c r="AM27" s="314">
        <f t="shared" si="6"/>
        <v>4766</v>
      </c>
      <c r="AN27" s="315">
        <f t="shared" si="7"/>
        <v>4766</v>
      </c>
      <c r="AO27" s="316">
        <f t="shared" si="8"/>
        <v>1</v>
      </c>
    </row>
    <row r="28" spans="1:41" x14ac:dyDescent="0.2">
      <c r="A28" s="206">
        <v>95</v>
      </c>
      <c r="B28" s="207">
        <v>0.375</v>
      </c>
      <c r="C28" s="208">
        <v>2013</v>
      </c>
      <c r="D28" s="208">
        <v>4</v>
      </c>
      <c r="E28" s="208">
        <v>26</v>
      </c>
      <c r="F28" s="209">
        <v>426969</v>
      </c>
      <c r="G28" s="208">
        <v>0</v>
      </c>
      <c r="H28" s="209">
        <v>444384</v>
      </c>
      <c r="I28" s="208">
        <v>0</v>
      </c>
      <c r="J28" s="208">
        <v>0</v>
      </c>
      <c r="K28" s="208">
        <v>0</v>
      </c>
      <c r="L28" s="210">
        <v>315.54820000000001</v>
      </c>
      <c r="M28" s="209">
        <v>22.5</v>
      </c>
      <c r="N28" s="211">
        <v>0</v>
      </c>
      <c r="O28" s="212">
        <v>4736</v>
      </c>
      <c r="P28" s="197">
        <f t="shared" si="0"/>
        <v>4736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4736</v>
      </c>
      <c r="W28" s="219">
        <f t="shared" si="10"/>
        <v>167250.27711999998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426969</v>
      </c>
      <c r="AF28" s="206"/>
      <c r="AG28" s="310"/>
      <c r="AH28" s="311"/>
      <c r="AI28" s="312">
        <f t="shared" si="4"/>
        <v>426969</v>
      </c>
      <c r="AJ28" s="313">
        <f t="shared" si="5"/>
        <v>426969</v>
      </c>
      <c r="AL28" s="306">
        <f t="shared" si="6"/>
        <v>431710</v>
      </c>
      <c r="AM28" s="314">
        <f t="shared" si="6"/>
        <v>4736</v>
      </c>
      <c r="AN28" s="315">
        <f t="shared" si="7"/>
        <v>-426974</v>
      </c>
      <c r="AO28" s="316">
        <f t="shared" si="8"/>
        <v>-90.154983108108112</v>
      </c>
    </row>
    <row r="29" spans="1:41" x14ac:dyDescent="0.2">
      <c r="A29" s="206">
        <v>95</v>
      </c>
      <c r="B29" s="207">
        <v>0.375</v>
      </c>
      <c r="C29" s="208">
        <v>2013</v>
      </c>
      <c r="D29" s="208">
        <v>4</v>
      </c>
      <c r="E29" s="208">
        <v>27</v>
      </c>
      <c r="F29" s="209">
        <v>431705</v>
      </c>
      <c r="G29" s="208">
        <v>0</v>
      </c>
      <c r="H29" s="209">
        <v>444591</v>
      </c>
      <c r="I29" s="208">
        <v>0</v>
      </c>
      <c r="J29" s="208">
        <v>0</v>
      </c>
      <c r="K29" s="208">
        <v>0</v>
      </c>
      <c r="L29" s="210">
        <v>316.97359999999998</v>
      </c>
      <c r="M29" s="209">
        <v>23.2</v>
      </c>
      <c r="N29" s="211">
        <v>0</v>
      </c>
      <c r="O29" s="212">
        <v>1292</v>
      </c>
      <c r="P29" s="197">
        <f t="shared" si="0"/>
        <v>1292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1292</v>
      </c>
      <c r="W29" s="219">
        <f t="shared" si="10"/>
        <v>45626.553639999998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431705</v>
      </c>
      <c r="AF29" s="206">
        <v>95</v>
      </c>
      <c r="AG29" s="310">
        <v>27</v>
      </c>
      <c r="AH29" s="311">
        <v>431710</v>
      </c>
      <c r="AI29" s="312">
        <f t="shared" si="4"/>
        <v>431705</v>
      </c>
      <c r="AJ29" s="313">
        <f t="shared" si="5"/>
        <v>-5</v>
      </c>
      <c r="AL29" s="306">
        <f t="shared" si="6"/>
        <v>1287</v>
      </c>
      <c r="AM29" s="314">
        <f t="shared" si="6"/>
        <v>1292</v>
      </c>
      <c r="AN29" s="315">
        <f t="shared" si="7"/>
        <v>5</v>
      </c>
      <c r="AO29" s="316">
        <f t="shared" si="8"/>
        <v>3.869969040247678E-3</v>
      </c>
    </row>
    <row r="30" spans="1:41" x14ac:dyDescent="0.2">
      <c r="A30" s="206">
        <v>95</v>
      </c>
      <c r="B30" s="207">
        <v>0.375</v>
      </c>
      <c r="C30" s="208">
        <v>2013</v>
      </c>
      <c r="D30" s="208">
        <v>4</v>
      </c>
      <c r="E30" s="208">
        <v>28</v>
      </c>
      <c r="F30" s="209">
        <v>432997</v>
      </c>
      <c r="G30" s="208">
        <v>0</v>
      </c>
      <c r="H30" s="209">
        <v>444647</v>
      </c>
      <c r="I30" s="208">
        <v>0</v>
      </c>
      <c r="J30" s="208">
        <v>0</v>
      </c>
      <c r="K30" s="208">
        <v>0</v>
      </c>
      <c r="L30" s="210">
        <v>318.96600000000001</v>
      </c>
      <c r="M30" s="209">
        <v>20.6</v>
      </c>
      <c r="N30" s="211">
        <v>0</v>
      </c>
      <c r="O30" s="212">
        <v>2438</v>
      </c>
      <c r="P30" s="197">
        <f t="shared" si="0"/>
        <v>2438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2438</v>
      </c>
      <c r="W30" s="219">
        <f t="shared" si="10"/>
        <v>86097.165460000004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432997</v>
      </c>
      <c r="AF30" s="206">
        <v>95</v>
      </c>
      <c r="AG30" s="310">
        <v>28</v>
      </c>
      <c r="AH30" s="311">
        <v>432997</v>
      </c>
      <c r="AI30" s="312">
        <f t="shared" si="4"/>
        <v>432997</v>
      </c>
      <c r="AJ30" s="313">
        <f t="shared" si="5"/>
        <v>0</v>
      </c>
      <c r="AL30" s="306">
        <f t="shared" si="6"/>
        <v>2443</v>
      </c>
      <c r="AM30" s="314">
        <f t="shared" si="6"/>
        <v>2438</v>
      </c>
      <c r="AN30" s="315">
        <f t="shared" si="7"/>
        <v>-5</v>
      </c>
      <c r="AO30" s="316">
        <f t="shared" si="8"/>
        <v>-2.0508613617719442E-3</v>
      </c>
    </row>
    <row r="31" spans="1:41" x14ac:dyDescent="0.2">
      <c r="A31" s="206">
        <v>95</v>
      </c>
      <c r="B31" s="207">
        <v>0.375</v>
      </c>
      <c r="C31" s="208">
        <v>2013</v>
      </c>
      <c r="D31" s="208">
        <v>4</v>
      </c>
      <c r="E31" s="208">
        <v>29</v>
      </c>
      <c r="F31" s="209">
        <v>435435</v>
      </c>
      <c r="G31" s="208">
        <v>0</v>
      </c>
      <c r="H31" s="209">
        <v>444752</v>
      </c>
      <c r="I31" s="208">
        <v>0</v>
      </c>
      <c r="J31" s="208">
        <v>0</v>
      </c>
      <c r="K31" s="208">
        <v>0</v>
      </c>
      <c r="L31" s="210">
        <v>319.44959999999998</v>
      </c>
      <c r="M31" s="209">
        <v>24.2</v>
      </c>
      <c r="N31" s="211">
        <v>0</v>
      </c>
      <c r="O31" s="212">
        <v>4723</v>
      </c>
      <c r="P31" s="197">
        <f t="shared" si="0"/>
        <v>4723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4723</v>
      </c>
      <c r="W31" s="219">
        <f t="shared" si="10"/>
        <v>166791.18640999999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435435</v>
      </c>
      <c r="AF31" s="206">
        <v>95</v>
      </c>
      <c r="AG31" s="310">
        <v>29</v>
      </c>
      <c r="AH31" s="311">
        <v>435440</v>
      </c>
      <c r="AI31" s="312">
        <f t="shared" si="4"/>
        <v>435435</v>
      </c>
      <c r="AJ31" s="313">
        <f t="shared" si="5"/>
        <v>-5</v>
      </c>
      <c r="AL31" s="306">
        <f t="shared" si="6"/>
        <v>4722</v>
      </c>
      <c r="AM31" s="314">
        <f t="shared" si="6"/>
        <v>4723</v>
      </c>
      <c r="AN31" s="315">
        <f t="shared" si="7"/>
        <v>1</v>
      </c>
      <c r="AO31" s="316">
        <f t="shared" si="8"/>
        <v>2.1172983273343214E-4</v>
      </c>
    </row>
    <row r="32" spans="1:41" x14ac:dyDescent="0.2">
      <c r="A32" s="206">
        <v>95</v>
      </c>
      <c r="B32" s="207">
        <v>0.375</v>
      </c>
      <c r="C32" s="208">
        <v>2013</v>
      </c>
      <c r="D32" s="208">
        <v>4</v>
      </c>
      <c r="E32" s="208">
        <v>30</v>
      </c>
      <c r="F32" s="209">
        <v>440158</v>
      </c>
      <c r="G32" s="208">
        <v>0</v>
      </c>
      <c r="H32" s="209">
        <v>444959</v>
      </c>
      <c r="I32" s="208">
        <v>0</v>
      </c>
      <c r="J32" s="208">
        <v>0</v>
      </c>
      <c r="K32" s="208">
        <v>0</v>
      </c>
      <c r="L32" s="210">
        <v>315.49259999999998</v>
      </c>
      <c r="M32" s="209">
        <v>23.6</v>
      </c>
      <c r="N32" s="211">
        <v>0</v>
      </c>
      <c r="O32" s="212">
        <v>4293</v>
      </c>
      <c r="P32" s="197">
        <f t="shared" si="0"/>
        <v>4293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4293</v>
      </c>
      <c r="W32" s="219">
        <f t="shared" si="10"/>
        <v>151605.87831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440158</v>
      </c>
      <c r="AF32" s="206">
        <v>95</v>
      </c>
      <c r="AG32" s="310">
        <v>30</v>
      </c>
      <c r="AH32" s="311">
        <v>440162</v>
      </c>
      <c r="AI32" s="312">
        <f t="shared" si="4"/>
        <v>440158</v>
      </c>
      <c r="AJ32" s="313">
        <f t="shared" si="5"/>
        <v>-4</v>
      </c>
      <c r="AL32" s="306">
        <f t="shared" si="6"/>
        <v>-440162</v>
      </c>
      <c r="AM32" s="314">
        <f t="shared" si="6"/>
        <v>4293</v>
      </c>
      <c r="AN32" s="315">
        <f t="shared" si="7"/>
        <v>444455</v>
      </c>
      <c r="AO32" s="316">
        <f t="shared" si="8"/>
        <v>103.5301653855113</v>
      </c>
    </row>
    <row r="33" spans="1:41" ht="13.5" thickBot="1" x14ac:dyDescent="0.25">
      <c r="A33" s="206">
        <v>95</v>
      </c>
      <c r="B33" s="207">
        <v>0.375</v>
      </c>
      <c r="C33" s="208">
        <v>2013</v>
      </c>
      <c r="D33" s="208">
        <v>5</v>
      </c>
      <c r="E33" s="208">
        <v>1</v>
      </c>
      <c r="F33" s="209">
        <v>444451</v>
      </c>
      <c r="G33" s="208">
        <v>0</v>
      </c>
      <c r="H33" s="209">
        <v>445147</v>
      </c>
      <c r="I33" s="208">
        <v>0</v>
      </c>
      <c r="J33" s="208">
        <v>0</v>
      </c>
      <c r="K33" s="208">
        <v>0</v>
      </c>
      <c r="L33" s="210">
        <v>315.94029999999998</v>
      </c>
      <c r="M33" s="209">
        <v>23.6</v>
      </c>
      <c r="N33" s="211">
        <v>0</v>
      </c>
      <c r="O33" s="212">
        <v>4693</v>
      </c>
      <c r="P33" s="197">
        <f t="shared" si="0"/>
        <v>-444451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4693</v>
      </c>
      <c r="W33" s="223">
        <f t="shared" si="10"/>
        <v>165731.74630999999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444451</v>
      </c>
      <c r="AF33" s="206"/>
      <c r="AG33" s="310"/>
      <c r="AH33" s="311"/>
      <c r="AI33" s="312">
        <f t="shared" si="4"/>
        <v>444451</v>
      </c>
      <c r="AJ33" s="313">
        <f t="shared" si="5"/>
        <v>444451</v>
      </c>
      <c r="AL33" s="306">
        <f t="shared" si="6"/>
        <v>0</v>
      </c>
      <c r="AM33" s="317">
        <f t="shared" si="6"/>
        <v>-444451</v>
      </c>
      <c r="AN33" s="315">
        <f t="shared" si="7"/>
        <v>-444451</v>
      </c>
      <c r="AO33" s="316">
        <f t="shared" si="8"/>
        <v>1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324.86669999999998</v>
      </c>
      <c r="M36" s="239">
        <f>MAX(M3:M34)</f>
        <v>24.2</v>
      </c>
      <c r="N36" s="237" t="s">
        <v>26</v>
      </c>
      <c r="O36" s="239">
        <f>SUM(O3:O33)</f>
        <v>66716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66716</v>
      </c>
      <c r="W36" s="243">
        <f>SUM(W3:W33)</f>
        <v>2356053.5237199999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9</v>
      </c>
      <c r="AJ36" s="326">
        <f>SUM(AJ3:AJ33)</f>
        <v>8924824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318.2367741935484</v>
      </c>
      <c r="M37" s="247">
        <f>AVERAGE(M3:M34)</f>
        <v>21.832258064516136</v>
      </c>
      <c r="N37" s="237" t="s">
        <v>84</v>
      </c>
      <c r="O37" s="248">
        <f>O36*35.31467</f>
        <v>2356053.5237199999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22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314.25060000000002</v>
      </c>
      <c r="M38" s="248">
        <f>MIN(M3:M34)</f>
        <v>17.100000000000001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350.06045161290325</v>
      </c>
      <c r="M44" s="255">
        <f>M37*(1+$L$43)</f>
        <v>24.015483870967753</v>
      </c>
    </row>
    <row r="45" spans="1:41" x14ac:dyDescent="0.2">
      <c r="K45" s="254" t="s">
        <v>98</v>
      </c>
      <c r="L45" s="255">
        <f>L37*(1-$L$43)</f>
        <v>286.41309677419355</v>
      </c>
      <c r="M45" s="255">
        <f>M37*(1-$L$43)</f>
        <v>19.649032258064523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479" priority="47" stopIfTrue="1" operator="lessThan">
      <formula>$L$45</formula>
    </cfRule>
    <cfRule type="cellIs" dxfId="478" priority="48" stopIfTrue="1" operator="greaterThan">
      <formula>$L$44</formula>
    </cfRule>
  </conditionalFormatting>
  <conditionalFormatting sqref="M3:M34">
    <cfRule type="cellIs" dxfId="477" priority="45" stopIfTrue="1" operator="lessThan">
      <formula>$M$45</formula>
    </cfRule>
    <cfRule type="cellIs" dxfId="476" priority="46" stopIfTrue="1" operator="greaterThan">
      <formula>$M$44</formula>
    </cfRule>
  </conditionalFormatting>
  <conditionalFormatting sqref="O3:O34">
    <cfRule type="cellIs" dxfId="475" priority="44" stopIfTrue="1" operator="lessThan">
      <formula>0</formula>
    </cfRule>
  </conditionalFormatting>
  <conditionalFormatting sqref="O3:O33">
    <cfRule type="cellIs" dxfId="474" priority="43" stopIfTrue="1" operator="lessThan">
      <formula>0</formula>
    </cfRule>
  </conditionalFormatting>
  <conditionalFormatting sqref="O3">
    <cfRule type="cellIs" dxfId="473" priority="42" stopIfTrue="1" operator="notEqual">
      <formula>$P$3</formula>
    </cfRule>
  </conditionalFormatting>
  <conditionalFormatting sqref="O4">
    <cfRule type="cellIs" dxfId="472" priority="41" stopIfTrue="1" operator="notEqual">
      <formula>P$4</formula>
    </cfRule>
  </conditionalFormatting>
  <conditionalFormatting sqref="O5">
    <cfRule type="cellIs" dxfId="471" priority="40" stopIfTrue="1" operator="notEqual">
      <formula>$P$5</formula>
    </cfRule>
  </conditionalFormatting>
  <conditionalFormatting sqref="O6">
    <cfRule type="cellIs" dxfId="470" priority="39" stopIfTrue="1" operator="notEqual">
      <formula>$P$6</formula>
    </cfRule>
  </conditionalFormatting>
  <conditionalFormatting sqref="O7">
    <cfRule type="cellIs" dxfId="469" priority="38" stopIfTrue="1" operator="notEqual">
      <formula>$P$7</formula>
    </cfRule>
  </conditionalFormatting>
  <conditionalFormatting sqref="O8">
    <cfRule type="cellIs" dxfId="468" priority="37" stopIfTrue="1" operator="notEqual">
      <formula>$P$8</formula>
    </cfRule>
  </conditionalFormatting>
  <conditionalFormatting sqref="O9">
    <cfRule type="cellIs" dxfId="467" priority="36" stopIfTrue="1" operator="notEqual">
      <formula>$P$9</formula>
    </cfRule>
  </conditionalFormatting>
  <conditionalFormatting sqref="O10">
    <cfRule type="cellIs" dxfId="466" priority="34" stopIfTrue="1" operator="notEqual">
      <formula>$P$10</formula>
    </cfRule>
    <cfRule type="cellIs" dxfId="465" priority="35" stopIfTrue="1" operator="greaterThan">
      <formula>$P$10</formula>
    </cfRule>
  </conditionalFormatting>
  <conditionalFormatting sqref="O11">
    <cfRule type="cellIs" dxfId="464" priority="32" stopIfTrue="1" operator="notEqual">
      <formula>$P$11</formula>
    </cfRule>
    <cfRule type="cellIs" dxfId="463" priority="33" stopIfTrue="1" operator="greaterThan">
      <formula>$P$11</formula>
    </cfRule>
  </conditionalFormatting>
  <conditionalFormatting sqref="O12">
    <cfRule type="cellIs" dxfId="462" priority="31" stopIfTrue="1" operator="notEqual">
      <formula>$P$12</formula>
    </cfRule>
  </conditionalFormatting>
  <conditionalFormatting sqref="O14">
    <cfRule type="cellIs" dxfId="461" priority="30" stopIfTrue="1" operator="notEqual">
      <formula>$P$14</formula>
    </cfRule>
  </conditionalFormatting>
  <conditionalFormatting sqref="O15">
    <cfRule type="cellIs" dxfId="460" priority="29" stopIfTrue="1" operator="notEqual">
      <formula>$P$15</formula>
    </cfRule>
  </conditionalFormatting>
  <conditionalFormatting sqref="O16">
    <cfRule type="cellIs" dxfId="459" priority="28" stopIfTrue="1" operator="notEqual">
      <formula>$P$16</formula>
    </cfRule>
  </conditionalFormatting>
  <conditionalFormatting sqref="O17">
    <cfRule type="cellIs" dxfId="458" priority="27" stopIfTrue="1" operator="notEqual">
      <formula>$P$17</formula>
    </cfRule>
  </conditionalFormatting>
  <conditionalFormatting sqref="O18">
    <cfRule type="cellIs" dxfId="457" priority="26" stopIfTrue="1" operator="notEqual">
      <formula>$P$18</formula>
    </cfRule>
  </conditionalFormatting>
  <conditionalFormatting sqref="O19">
    <cfRule type="cellIs" dxfId="456" priority="24" stopIfTrue="1" operator="notEqual">
      <formula>$P$19</formula>
    </cfRule>
    <cfRule type="cellIs" dxfId="455" priority="25" stopIfTrue="1" operator="greaterThan">
      <formula>$P$19</formula>
    </cfRule>
  </conditionalFormatting>
  <conditionalFormatting sqref="O20">
    <cfRule type="cellIs" dxfId="454" priority="22" stopIfTrue="1" operator="notEqual">
      <formula>$P$20</formula>
    </cfRule>
    <cfRule type="cellIs" dxfId="453" priority="23" stopIfTrue="1" operator="greaterThan">
      <formula>$P$20</formula>
    </cfRule>
  </conditionalFormatting>
  <conditionalFormatting sqref="O21">
    <cfRule type="cellIs" dxfId="452" priority="21" stopIfTrue="1" operator="notEqual">
      <formula>$P$21</formula>
    </cfRule>
  </conditionalFormatting>
  <conditionalFormatting sqref="O22">
    <cfRule type="cellIs" dxfId="451" priority="20" stopIfTrue="1" operator="notEqual">
      <formula>$P$22</formula>
    </cfRule>
  </conditionalFormatting>
  <conditionalFormatting sqref="O23">
    <cfRule type="cellIs" dxfId="450" priority="19" stopIfTrue="1" operator="notEqual">
      <formula>$P$23</formula>
    </cfRule>
  </conditionalFormatting>
  <conditionalFormatting sqref="O24">
    <cfRule type="cellIs" dxfId="449" priority="17" stopIfTrue="1" operator="notEqual">
      <formula>$P$24</formula>
    </cfRule>
    <cfRule type="cellIs" dxfId="448" priority="18" stopIfTrue="1" operator="greaterThan">
      <formula>$P$24</formula>
    </cfRule>
  </conditionalFormatting>
  <conditionalFormatting sqref="O25">
    <cfRule type="cellIs" dxfId="447" priority="15" stopIfTrue="1" operator="notEqual">
      <formula>$P$25</formula>
    </cfRule>
    <cfRule type="cellIs" dxfId="446" priority="16" stopIfTrue="1" operator="greaterThan">
      <formula>$P$25</formula>
    </cfRule>
  </conditionalFormatting>
  <conditionalFormatting sqref="O26">
    <cfRule type="cellIs" dxfId="445" priority="14" stopIfTrue="1" operator="notEqual">
      <formula>$P$26</formula>
    </cfRule>
  </conditionalFormatting>
  <conditionalFormatting sqref="O27">
    <cfRule type="cellIs" dxfId="444" priority="13" stopIfTrue="1" operator="notEqual">
      <formula>$P$27</formula>
    </cfRule>
  </conditionalFormatting>
  <conditionalFormatting sqref="O28">
    <cfRule type="cellIs" dxfId="443" priority="12" stopIfTrue="1" operator="notEqual">
      <formula>$P$28</formula>
    </cfRule>
  </conditionalFormatting>
  <conditionalFormatting sqref="O29">
    <cfRule type="cellIs" dxfId="442" priority="11" stopIfTrue="1" operator="notEqual">
      <formula>$P$29</formula>
    </cfRule>
  </conditionalFormatting>
  <conditionalFormatting sqref="O30">
    <cfRule type="cellIs" dxfId="441" priority="10" stopIfTrue="1" operator="notEqual">
      <formula>$P$30</formula>
    </cfRule>
  </conditionalFormatting>
  <conditionalFormatting sqref="O31">
    <cfRule type="cellIs" dxfId="440" priority="8" stopIfTrue="1" operator="notEqual">
      <formula>$P$31</formula>
    </cfRule>
    <cfRule type="cellIs" dxfId="439" priority="9" stopIfTrue="1" operator="greaterThan">
      <formula>$P$31</formula>
    </cfRule>
  </conditionalFormatting>
  <conditionalFormatting sqref="O32">
    <cfRule type="cellIs" dxfId="438" priority="6" stopIfTrue="1" operator="notEqual">
      <formula>$P$32</formula>
    </cfRule>
    <cfRule type="cellIs" dxfId="437" priority="7" stopIfTrue="1" operator="greaterThan">
      <formula>$P$32</formula>
    </cfRule>
  </conditionalFormatting>
  <conditionalFormatting sqref="O33">
    <cfRule type="cellIs" dxfId="436" priority="5" stopIfTrue="1" operator="notEqual">
      <formula>$P$33</formula>
    </cfRule>
  </conditionalFormatting>
  <conditionalFormatting sqref="O13">
    <cfRule type="cellIs" dxfId="435" priority="4" stopIfTrue="1" operator="notEqual">
      <formula>$P$13</formula>
    </cfRule>
  </conditionalFormatting>
  <conditionalFormatting sqref="AG3:AG34">
    <cfRule type="cellIs" dxfId="434" priority="3" stopIfTrue="1" operator="notEqual">
      <formula>E3</formula>
    </cfRule>
  </conditionalFormatting>
  <conditionalFormatting sqref="AH3:AH34">
    <cfRule type="cellIs" dxfId="433" priority="2" stopIfTrue="1" operator="notBetween">
      <formula>AI3+$AG$40</formula>
      <formula>AI3-$AG$40</formula>
    </cfRule>
  </conditionalFormatting>
  <conditionalFormatting sqref="AL3:AL33">
    <cfRule type="cellIs" dxfId="43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93</v>
      </c>
      <c r="B3" s="191">
        <v>0.375</v>
      </c>
      <c r="C3" s="192">
        <v>2013</v>
      </c>
      <c r="D3" s="192">
        <v>4</v>
      </c>
      <c r="E3" s="192">
        <v>1</v>
      </c>
      <c r="F3" s="193">
        <v>57954</v>
      </c>
      <c r="G3" s="192">
        <v>0</v>
      </c>
      <c r="H3" s="193">
        <v>184350</v>
      </c>
      <c r="I3" s="192">
        <v>0</v>
      </c>
      <c r="J3" s="192">
        <v>0</v>
      </c>
      <c r="K3" s="192">
        <v>0</v>
      </c>
      <c r="L3" s="194">
        <v>324.8646</v>
      </c>
      <c r="M3" s="193">
        <v>19.899999999999999</v>
      </c>
      <c r="N3" s="195">
        <v>0</v>
      </c>
      <c r="O3" s="196">
        <v>3552</v>
      </c>
      <c r="P3" s="197">
        <f>F4-F3</f>
        <v>3552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3552</v>
      </c>
      <c r="W3" s="202">
        <f>V3*35.31467</f>
        <v>125437.70784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57954</v>
      </c>
      <c r="AF3" s="190">
        <v>93</v>
      </c>
      <c r="AG3" s="195">
        <v>1</v>
      </c>
      <c r="AH3" s="303">
        <v>57949</v>
      </c>
      <c r="AI3" s="304">
        <f>IFERROR(AE3*1,0)</f>
        <v>57954</v>
      </c>
      <c r="AJ3" s="305">
        <f>(AI3-AH3)</f>
        <v>5</v>
      </c>
      <c r="AL3" s="306">
        <f>AH4-AH3</f>
        <v>3555</v>
      </c>
      <c r="AM3" s="307">
        <f>AI4-AI3</f>
        <v>3552</v>
      </c>
      <c r="AN3" s="308">
        <f>(AM3-AL3)</f>
        <v>-3</v>
      </c>
      <c r="AO3" s="309">
        <f>IFERROR(AN3/AM3,"")</f>
        <v>-8.4459459459459464E-4</v>
      </c>
    </row>
    <row r="4" spans="1:41" x14ac:dyDescent="0.2">
      <c r="A4" s="206">
        <v>93</v>
      </c>
      <c r="B4" s="207">
        <v>0.375</v>
      </c>
      <c r="C4" s="208">
        <v>2013</v>
      </c>
      <c r="D4" s="208">
        <v>4</v>
      </c>
      <c r="E4" s="208">
        <v>2</v>
      </c>
      <c r="F4" s="209">
        <v>61506</v>
      </c>
      <c r="G4" s="208">
        <v>0</v>
      </c>
      <c r="H4" s="209">
        <v>184500</v>
      </c>
      <c r="I4" s="208">
        <v>0</v>
      </c>
      <c r="J4" s="208">
        <v>0</v>
      </c>
      <c r="K4" s="208">
        <v>0</v>
      </c>
      <c r="L4" s="210">
        <v>320.61970000000002</v>
      </c>
      <c r="M4" s="209">
        <v>13.5</v>
      </c>
      <c r="N4" s="211">
        <v>0</v>
      </c>
      <c r="O4" s="212">
        <v>3526</v>
      </c>
      <c r="P4" s="197">
        <f t="shared" ref="P4:P33" si="0">F5-F4</f>
        <v>3526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3526</v>
      </c>
      <c r="W4" s="216">
        <f>V4*35.31467</f>
        <v>124519.52641999999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61506</v>
      </c>
      <c r="AF4" s="206">
        <v>93</v>
      </c>
      <c r="AG4" s="310">
        <v>2</v>
      </c>
      <c r="AH4" s="311">
        <v>61504</v>
      </c>
      <c r="AI4" s="312">
        <f t="shared" ref="AI4:AI34" si="4">IFERROR(AE4*1,0)</f>
        <v>61506</v>
      </c>
      <c r="AJ4" s="313">
        <f t="shared" ref="AJ4:AJ34" si="5">(AI4-AH4)</f>
        <v>2</v>
      </c>
      <c r="AL4" s="306">
        <f t="shared" ref="AL4:AM33" si="6">AH5-AH4</f>
        <v>3525</v>
      </c>
      <c r="AM4" s="314">
        <f t="shared" si="6"/>
        <v>3526</v>
      </c>
      <c r="AN4" s="315">
        <f t="shared" ref="AN4:AN33" si="7">(AM4-AL4)</f>
        <v>1</v>
      </c>
      <c r="AO4" s="316">
        <f t="shared" ref="AO4:AO33" si="8">IFERROR(AN4/AM4,"")</f>
        <v>2.836074872376631E-4</v>
      </c>
    </row>
    <row r="5" spans="1:41" x14ac:dyDescent="0.2">
      <c r="A5" s="206">
        <v>93</v>
      </c>
      <c r="B5" s="207">
        <v>0.375</v>
      </c>
      <c r="C5" s="208">
        <v>2013</v>
      </c>
      <c r="D5" s="208">
        <v>4</v>
      </c>
      <c r="E5" s="208">
        <v>3</v>
      </c>
      <c r="F5" s="209">
        <v>65032</v>
      </c>
      <c r="G5" s="208">
        <v>0</v>
      </c>
      <c r="H5" s="209">
        <v>184650</v>
      </c>
      <c r="I5" s="208">
        <v>0</v>
      </c>
      <c r="J5" s="208">
        <v>0</v>
      </c>
      <c r="K5" s="208">
        <v>0</v>
      </c>
      <c r="L5" s="210">
        <v>319.1413</v>
      </c>
      <c r="M5" s="209">
        <v>12.9</v>
      </c>
      <c r="N5" s="211">
        <v>0</v>
      </c>
      <c r="O5" s="212">
        <v>3257</v>
      </c>
      <c r="P5" s="197">
        <f t="shared" si="0"/>
        <v>3257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3257</v>
      </c>
      <c r="W5" s="216">
        <f t="shared" ref="W5:W33" si="10">V5*35.31467</f>
        <v>115019.88019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65032</v>
      </c>
      <c r="AF5" s="206">
        <v>93</v>
      </c>
      <c r="AG5" s="310">
        <v>3</v>
      </c>
      <c r="AH5" s="311">
        <v>65029</v>
      </c>
      <c r="AI5" s="312">
        <f t="shared" si="4"/>
        <v>65032</v>
      </c>
      <c r="AJ5" s="313">
        <f t="shared" si="5"/>
        <v>3</v>
      </c>
      <c r="AL5" s="306">
        <f t="shared" si="6"/>
        <v>3258</v>
      </c>
      <c r="AM5" s="314">
        <f t="shared" si="6"/>
        <v>3257</v>
      </c>
      <c r="AN5" s="315">
        <f t="shared" si="7"/>
        <v>-1</v>
      </c>
      <c r="AO5" s="316">
        <f t="shared" si="8"/>
        <v>-3.0703101013202335E-4</v>
      </c>
    </row>
    <row r="6" spans="1:41" x14ac:dyDescent="0.2">
      <c r="A6" s="206">
        <v>93</v>
      </c>
      <c r="B6" s="207">
        <v>0.375</v>
      </c>
      <c r="C6" s="208">
        <v>2013</v>
      </c>
      <c r="D6" s="208">
        <v>4</v>
      </c>
      <c r="E6" s="208">
        <v>4</v>
      </c>
      <c r="F6" s="209">
        <v>68289</v>
      </c>
      <c r="G6" s="208">
        <v>0</v>
      </c>
      <c r="H6" s="209">
        <v>184789</v>
      </c>
      <c r="I6" s="208">
        <v>0</v>
      </c>
      <c r="J6" s="208">
        <v>0</v>
      </c>
      <c r="K6" s="208">
        <v>0</v>
      </c>
      <c r="L6" s="210">
        <v>319.24700000000001</v>
      </c>
      <c r="M6" s="209">
        <v>13.5</v>
      </c>
      <c r="N6" s="211">
        <v>0</v>
      </c>
      <c r="O6" s="212">
        <v>3405</v>
      </c>
      <c r="P6" s="197">
        <f t="shared" si="0"/>
        <v>3405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3405</v>
      </c>
      <c r="W6" s="216">
        <f t="shared" si="10"/>
        <v>120246.45135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68289</v>
      </c>
      <c r="AF6" s="206">
        <v>93</v>
      </c>
      <c r="AG6" s="310">
        <v>4</v>
      </c>
      <c r="AH6" s="311">
        <v>68287</v>
      </c>
      <c r="AI6" s="312">
        <f t="shared" si="4"/>
        <v>68289</v>
      </c>
      <c r="AJ6" s="313">
        <f t="shared" si="5"/>
        <v>2</v>
      </c>
      <c r="AL6" s="306">
        <f t="shared" si="6"/>
        <v>3405</v>
      </c>
      <c r="AM6" s="314">
        <f t="shared" si="6"/>
        <v>3405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93</v>
      </c>
      <c r="B7" s="207">
        <v>0.375</v>
      </c>
      <c r="C7" s="208">
        <v>2013</v>
      </c>
      <c r="D7" s="208">
        <v>4</v>
      </c>
      <c r="E7" s="208">
        <v>5</v>
      </c>
      <c r="F7" s="209">
        <v>71694</v>
      </c>
      <c r="G7" s="208">
        <v>0</v>
      </c>
      <c r="H7" s="209">
        <v>184935</v>
      </c>
      <c r="I7" s="208">
        <v>0</v>
      </c>
      <c r="J7" s="208">
        <v>0</v>
      </c>
      <c r="K7" s="208">
        <v>0</v>
      </c>
      <c r="L7" s="210">
        <v>318.70119999999997</v>
      </c>
      <c r="M7" s="209">
        <v>13.1</v>
      </c>
      <c r="N7" s="211">
        <v>0</v>
      </c>
      <c r="O7" s="212">
        <v>3143</v>
      </c>
      <c r="P7" s="197">
        <f t="shared" si="0"/>
        <v>3143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3143</v>
      </c>
      <c r="W7" s="216">
        <f t="shared" si="10"/>
        <v>110994.00781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71694</v>
      </c>
      <c r="AF7" s="206">
        <v>93</v>
      </c>
      <c r="AG7" s="310">
        <v>5</v>
      </c>
      <c r="AH7" s="311">
        <v>71692</v>
      </c>
      <c r="AI7" s="312">
        <f t="shared" si="4"/>
        <v>71694</v>
      </c>
      <c r="AJ7" s="313">
        <f t="shared" si="5"/>
        <v>2</v>
      </c>
      <c r="AL7" s="306">
        <f t="shared" si="6"/>
        <v>3142</v>
      </c>
      <c r="AM7" s="314">
        <f t="shared" si="6"/>
        <v>3143</v>
      </c>
      <c r="AN7" s="315">
        <f t="shared" si="7"/>
        <v>1</v>
      </c>
      <c r="AO7" s="316">
        <f t="shared" si="8"/>
        <v>3.1816735602927139E-4</v>
      </c>
    </row>
    <row r="8" spans="1:41" x14ac:dyDescent="0.2">
      <c r="A8" s="206">
        <v>93</v>
      </c>
      <c r="B8" s="207">
        <v>0.375</v>
      </c>
      <c r="C8" s="208">
        <v>2013</v>
      </c>
      <c r="D8" s="208">
        <v>4</v>
      </c>
      <c r="E8" s="208">
        <v>6</v>
      </c>
      <c r="F8" s="209">
        <v>74837</v>
      </c>
      <c r="G8" s="208">
        <v>0</v>
      </c>
      <c r="H8" s="209">
        <v>185069</v>
      </c>
      <c r="I8" s="208">
        <v>0</v>
      </c>
      <c r="J8" s="208">
        <v>0</v>
      </c>
      <c r="K8" s="208">
        <v>0</v>
      </c>
      <c r="L8" s="210">
        <v>319.54750000000001</v>
      </c>
      <c r="M8" s="209">
        <v>12.6</v>
      </c>
      <c r="N8" s="211">
        <v>0</v>
      </c>
      <c r="O8" s="212">
        <v>1135</v>
      </c>
      <c r="P8" s="197">
        <f t="shared" si="0"/>
        <v>1135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1135</v>
      </c>
      <c r="W8" s="216">
        <f t="shared" si="10"/>
        <v>40082.150450000001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74837</v>
      </c>
      <c r="AF8" s="206">
        <v>93</v>
      </c>
      <c r="AG8" s="310">
        <v>6</v>
      </c>
      <c r="AH8" s="311">
        <v>74834</v>
      </c>
      <c r="AI8" s="312">
        <f t="shared" si="4"/>
        <v>74837</v>
      </c>
      <c r="AJ8" s="313">
        <f t="shared" si="5"/>
        <v>3</v>
      </c>
      <c r="AL8" s="306">
        <f t="shared" si="6"/>
        <v>1135</v>
      </c>
      <c r="AM8" s="314">
        <f t="shared" si="6"/>
        <v>1135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93</v>
      </c>
      <c r="B9" s="207">
        <v>0.375</v>
      </c>
      <c r="C9" s="208">
        <v>2013</v>
      </c>
      <c r="D9" s="208">
        <v>4</v>
      </c>
      <c r="E9" s="208">
        <v>7</v>
      </c>
      <c r="F9" s="209">
        <v>75972</v>
      </c>
      <c r="G9" s="208">
        <v>0</v>
      </c>
      <c r="H9" s="209">
        <v>185117</v>
      </c>
      <c r="I9" s="208">
        <v>0</v>
      </c>
      <c r="J9" s="208">
        <v>0</v>
      </c>
      <c r="K9" s="208">
        <v>0</v>
      </c>
      <c r="L9" s="210">
        <v>323.0967</v>
      </c>
      <c r="M9" s="209">
        <v>13.3</v>
      </c>
      <c r="N9" s="211">
        <v>0</v>
      </c>
      <c r="O9" s="212">
        <v>1479</v>
      </c>
      <c r="P9" s="197">
        <f t="shared" si="0"/>
        <v>1479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1479</v>
      </c>
      <c r="W9" s="216">
        <f t="shared" si="10"/>
        <v>52230.396930000003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75972</v>
      </c>
      <c r="AF9" s="206">
        <v>93</v>
      </c>
      <c r="AG9" s="310">
        <v>7</v>
      </c>
      <c r="AH9" s="311">
        <v>75969</v>
      </c>
      <c r="AI9" s="312">
        <f t="shared" si="4"/>
        <v>75972</v>
      </c>
      <c r="AJ9" s="313">
        <f t="shared" si="5"/>
        <v>3</v>
      </c>
      <c r="AL9" s="306">
        <f t="shared" si="6"/>
        <v>1477</v>
      </c>
      <c r="AM9" s="314">
        <f t="shared" si="6"/>
        <v>1479</v>
      </c>
      <c r="AN9" s="315">
        <f t="shared" si="7"/>
        <v>2</v>
      </c>
      <c r="AO9" s="316">
        <f t="shared" si="8"/>
        <v>1.3522650439486139E-3</v>
      </c>
    </row>
    <row r="10" spans="1:41" x14ac:dyDescent="0.2">
      <c r="A10" s="206">
        <v>93</v>
      </c>
      <c r="B10" s="207">
        <v>0.375</v>
      </c>
      <c r="C10" s="208">
        <v>2013</v>
      </c>
      <c r="D10" s="208">
        <v>4</v>
      </c>
      <c r="E10" s="208">
        <v>8</v>
      </c>
      <c r="F10" s="209">
        <v>77451</v>
      </c>
      <c r="G10" s="208">
        <v>0</v>
      </c>
      <c r="H10" s="209">
        <v>185179</v>
      </c>
      <c r="I10" s="208">
        <v>0</v>
      </c>
      <c r="J10" s="208">
        <v>0</v>
      </c>
      <c r="K10" s="208">
        <v>0</v>
      </c>
      <c r="L10" s="210">
        <v>322.86130000000003</v>
      </c>
      <c r="M10" s="209">
        <v>13.2</v>
      </c>
      <c r="N10" s="211">
        <v>0</v>
      </c>
      <c r="O10" s="212">
        <v>2444</v>
      </c>
      <c r="P10" s="197">
        <f t="shared" si="0"/>
        <v>2444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2444</v>
      </c>
      <c r="W10" s="216">
        <f t="shared" si="10"/>
        <v>86309.053480000002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77451</v>
      </c>
      <c r="AF10" s="206">
        <v>93</v>
      </c>
      <c r="AG10" s="310">
        <v>8</v>
      </c>
      <c r="AH10" s="311">
        <v>77446</v>
      </c>
      <c r="AI10" s="312">
        <f t="shared" si="4"/>
        <v>77451</v>
      </c>
      <c r="AJ10" s="313">
        <f t="shared" si="5"/>
        <v>5</v>
      </c>
      <c r="AL10" s="306">
        <f t="shared" si="6"/>
        <v>2447</v>
      </c>
      <c r="AM10" s="314">
        <f t="shared" si="6"/>
        <v>2444</v>
      </c>
      <c r="AN10" s="315">
        <f t="shared" si="7"/>
        <v>-3</v>
      </c>
      <c r="AO10" s="316">
        <f t="shared" si="8"/>
        <v>-1.2274959083469722E-3</v>
      </c>
    </row>
    <row r="11" spans="1:41" x14ac:dyDescent="0.2">
      <c r="A11" s="206">
        <v>93</v>
      </c>
      <c r="B11" s="207">
        <v>0.375</v>
      </c>
      <c r="C11" s="208">
        <v>2013</v>
      </c>
      <c r="D11" s="208">
        <v>4</v>
      </c>
      <c r="E11" s="208">
        <v>9</v>
      </c>
      <c r="F11" s="209">
        <v>79895</v>
      </c>
      <c r="G11" s="208">
        <v>0</v>
      </c>
      <c r="H11" s="209">
        <v>185284</v>
      </c>
      <c r="I11" s="208">
        <v>0</v>
      </c>
      <c r="J11" s="208">
        <v>0</v>
      </c>
      <c r="K11" s="208">
        <v>0</v>
      </c>
      <c r="L11" s="210">
        <v>318.42720000000003</v>
      </c>
      <c r="M11" s="209">
        <v>13.4</v>
      </c>
      <c r="N11" s="211">
        <v>0</v>
      </c>
      <c r="O11" s="212">
        <v>3591</v>
      </c>
      <c r="P11" s="197">
        <f t="shared" si="0"/>
        <v>3591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3591</v>
      </c>
      <c r="W11" s="219">
        <f t="shared" si="10"/>
        <v>126814.97997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79895</v>
      </c>
      <c r="AF11" s="206">
        <v>93</v>
      </c>
      <c r="AG11" s="310">
        <v>9</v>
      </c>
      <c r="AH11" s="311">
        <v>79893</v>
      </c>
      <c r="AI11" s="312">
        <f t="shared" si="4"/>
        <v>79895</v>
      </c>
      <c r="AJ11" s="313">
        <f t="shared" si="5"/>
        <v>2</v>
      </c>
      <c r="AL11" s="306">
        <f t="shared" si="6"/>
        <v>3592</v>
      </c>
      <c r="AM11" s="314">
        <f t="shared" si="6"/>
        <v>3591</v>
      </c>
      <c r="AN11" s="315">
        <f t="shared" si="7"/>
        <v>-1</v>
      </c>
      <c r="AO11" s="316">
        <f t="shared" si="8"/>
        <v>-2.7847396268448898E-4</v>
      </c>
    </row>
    <row r="12" spans="1:41" x14ac:dyDescent="0.2">
      <c r="A12" s="206">
        <v>93</v>
      </c>
      <c r="B12" s="207">
        <v>0.375</v>
      </c>
      <c r="C12" s="208">
        <v>2013</v>
      </c>
      <c r="D12" s="208">
        <v>4</v>
      </c>
      <c r="E12" s="208">
        <v>10</v>
      </c>
      <c r="F12" s="209">
        <v>83486</v>
      </c>
      <c r="G12" s="208">
        <v>0</v>
      </c>
      <c r="H12" s="209">
        <v>185439</v>
      </c>
      <c r="I12" s="208">
        <v>0</v>
      </c>
      <c r="J12" s="208">
        <v>0</v>
      </c>
      <c r="K12" s="208">
        <v>0</v>
      </c>
      <c r="L12" s="210">
        <v>316.87189999999998</v>
      </c>
      <c r="M12" s="209">
        <v>13.7</v>
      </c>
      <c r="N12" s="211">
        <v>0</v>
      </c>
      <c r="O12" s="212">
        <v>3261</v>
      </c>
      <c r="P12" s="197">
        <f t="shared" si="0"/>
        <v>3261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3261</v>
      </c>
      <c r="W12" s="219">
        <f t="shared" si="10"/>
        <v>115161.13887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83486</v>
      </c>
      <c r="AF12" s="206">
        <v>93</v>
      </c>
      <c r="AG12" s="310">
        <v>10</v>
      </c>
      <c r="AH12" s="311">
        <v>83485</v>
      </c>
      <c r="AI12" s="312">
        <f t="shared" si="4"/>
        <v>83486</v>
      </c>
      <c r="AJ12" s="313">
        <f t="shared" si="5"/>
        <v>1</v>
      </c>
      <c r="AL12" s="306">
        <f t="shared" si="6"/>
        <v>3261</v>
      </c>
      <c r="AM12" s="314">
        <f t="shared" si="6"/>
        <v>3261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93</v>
      </c>
      <c r="B13" s="207">
        <v>0.375</v>
      </c>
      <c r="C13" s="208">
        <v>2013</v>
      </c>
      <c r="D13" s="208">
        <v>4</v>
      </c>
      <c r="E13" s="208">
        <v>11</v>
      </c>
      <c r="F13" s="209">
        <v>86747</v>
      </c>
      <c r="G13" s="208">
        <v>0</v>
      </c>
      <c r="H13" s="209">
        <v>185579</v>
      </c>
      <c r="I13" s="208">
        <v>0</v>
      </c>
      <c r="J13" s="208">
        <v>0</v>
      </c>
      <c r="K13" s="208">
        <v>0</v>
      </c>
      <c r="L13" s="210">
        <v>316.77949999999998</v>
      </c>
      <c r="M13" s="209">
        <v>13.6</v>
      </c>
      <c r="N13" s="211">
        <v>0</v>
      </c>
      <c r="O13" s="212">
        <v>3000</v>
      </c>
      <c r="P13" s="197">
        <f t="shared" si="0"/>
        <v>3000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3000</v>
      </c>
      <c r="W13" s="219">
        <f t="shared" si="10"/>
        <v>105944.01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86747</v>
      </c>
      <c r="AF13" s="206">
        <v>93</v>
      </c>
      <c r="AG13" s="310">
        <v>11</v>
      </c>
      <c r="AH13" s="311">
        <v>86746</v>
      </c>
      <c r="AI13" s="312">
        <f t="shared" si="4"/>
        <v>86747</v>
      </c>
      <c r="AJ13" s="313">
        <f t="shared" si="5"/>
        <v>1</v>
      </c>
      <c r="AL13" s="306">
        <f t="shared" si="6"/>
        <v>3000</v>
      </c>
      <c r="AM13" s="314">
        <f t="shared" si="6"/>
        <v>3000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93</v>
      </c>
      <c r="B14" s="207">
        <v>0.375</v>
      </c>
      <c r="C14" s="208">
        <v>2013</v>
      </c>
      <c r="D14" s="208">
        <v>4</v>
      </c>
      <c r="E14" s="208">
        <v>12</v>
      </c>
      <c r="F14" s="209">
        <v>89747</v>
      </c>
      <c r="G14" s="208">
        <v>0</v>
      </c>
      <c r="H14" s="209">
        <v>185709</v>
      </c>
      <c r="I14" s="208">
        <v>0</v>
      </c>
      <c r="J14" s="208">
        <v>0</v>
      </c>
      <c r="K14" s="208">
        <v>0</v>
      </c>
      <c r="L14" s="210">
        <v>316.5342</v>
      </c>
      <c r="M14" s="209">
        <v>13.7</v>
      </c>
      <c r="N14" s="211">
        <v>0</v>
      </c>
      <c r="O14" s="212">
        <v>3293</v>
      </c>
      <c r="P14" s="197">
        <f t="shared" si="0"/>
        <v>3293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3293</v>
      </c>
      <c r="W14" s="219">
        <f t="shared" si="10"/>
        <v>116291.20831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89747</v>
      </c>
      <c r="AF14" s="206">
        <v>93</v>
      </c>
      <c r="AG14" s="310">
        <v>12</v>
      </c>
      <c r="AH14" s="311">
        <v>89746</v>
      </c>
      <c r="AI14" s="312">
        <f t="shared" si="4"/>
        <v>89747</v>
      </c>
      <c r="AJ14" s="313">
        <f t="shared" si="5"/>
        <v>1</v>
      </c>
      <c r="AL14" s="306">
        <f t="shared" si="6"/>
        <v>3293</v>
      </c>
      <c r="AM14" s="314">
        <f t="shared" si="6"/>
        <v>3293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93</v>
      </c>
      <c r="B15" s="207">
        <v>0.375</v>
      </c>
      <c r="C15" s="208">
        <v>2013</v>
      </c>
      <c r="D15" s="208">
        <v>4</v>
      </c>
      <c r="E15" s="208">
        <v>13</v>
      </c>
      <c r="F15" s="209">
        <v>93040</v>
      </c>
      <c r="G15" s="208">
        <v>0</v>
      </c>
      <c r="H15" s="209">
        <v>185851</v>
      </c>
      <c r="I15" s="208">
        <v>0</v>
      </c>
      <c r="J15" s="208">
        <v>0</v>
      </c>
      <c r="K15" s="208">
        <v>0</v>
      </c>
      <c r="L15" s="210">
        <v>317.18270000000001</v>
      </c>
      <c r="M15" s="209">
        <v>13.1</v>
      </c>
      <c r="N15" s="211">
        <v>0</v>
      </c>
      <c r="O15" s="212">
        <v>1184</v>
      </c>
      <c r="P15" s="197">
        <f t="shared" si="0"/>
        <v>1184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1184</v>
      </c>
      <c r="W15" s="219">
        <f t="shared" si="10"/>
        <v>41812.569279999996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93040</v>
      </c>
      <c r="AF15" s="206">
        <v>93</v>
      </c>
      <c r="AG15" s="310">
        <v>13</v>
      </c>
      <c r="AH15" s="311">
        <v>93039</v>
      </c>
      <c r="AI15" s="312">
        <f t="shared" si="4"/>
        <v>93040</v>
      </c>
      <c r="AJ15" s="313">
        <f t="shared" si="5"/>
        <v>1</v>
      </c>
      <c r="AL15" s="306">
        <f t="shared" si="6"/>
        <v>1184</v>
      </c>
      <c r="AM15" s="314">
        <f t="shared" si="6"/>
        <v>1184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93</v>
      </c>
      <c r="B16" s="207">
        <v>0.375</v>
      </c>
      <c r="C16" s="208">
        <v>2013</v>
      </c>
      <c r="D16" s="208">
        <v>4</v>
      </c>
      <c r="E16" s="208">
        <v>14</v>
      </c>
      <c r="F16" s="209">
        <v>94224</v>
      </c>
      <c r="G16" s="208">
        <v>0</v>
      </c>
      <c r="H16" s="209">
        <v>185901</v>
      </c>
      <c r="I16" s="208">
        <v>0</v>
      </c>
      <c r="J16" s="208">
        <v>0</v>
      </c>
      <c r="K16" s="208">
        <v>0</v>
      </c>
      <c r="L16" s="210">
        <v>320.51589999999999</v>
      </c>
      <c r="M16" s="209">
        <v>13.4</v>
      </c>
      <c r="N16" s="211">
        <v>0</v>
      </c>
      <c r="O16" s="212">
        <v>1535</v>
      </c>
      <c r="P16" s="197">
        <f t="shared" si="0"/>
        <v>1535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1535</v>
      </c>
      <c r="W16" s="219">
        <f t="shared" si="10"/>
        <v>54208.018449999996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94224</v>
      </c>
      <c r="AF16" s="206">
        <v>93</v>
      </c>
      <c r="AG16" s="310">
        <v>14</v>
      </c>
      <c r="AH16" s="311">
        <v>94223</v>
      </c>
      <c r="AI16" s="312">
        <f t="shared" si="4"/>
        <v>94224</v>
      </c>
      <c r="AJ16" s="313">
        <f t="shared" si="5"/>
        <v>1</v>
      </c>
      <c r="AL16" s="306">
        <f t="shared" si="6"/>
        <v>1535</v>
      </c>
      <c r="AM16" s="314">
        <f t="shared" si="6"/>
        <v>1535</v>
      </c>
      <c r="AN16" s="315">
        <f t="shared" si="7"/>
        <v>0</v>
      </c>
      <c r="AO16" s="316">
        <f t="shared" si="8"/>
        <v>0</v>
      </c>
    </row>
    <row r="17" spans="1:41" x14ac:dyDescent="0.2">
      <c r="A17" s="206">
        <v>93</v>
      </c>
      <c r="B17" s="207">
        <v>0.375</v>
      </c>
      <c r="C17" s="208">
        <v>2013</v>
      </c>
      <c r="D17" s="208">
        <v>4</v>
      </c>
      <c r="E17" s="208">
        <v>15</v>
      </c>
      <c r="F17" s="209">
        <v>95759</v>
      </c>
      <c r="G17" s="208">
        <v>0</v>
      </c>
      <c r="H17" s="209">
        <v>185967</v>
      </c>
      <c r="I17" s="208">
        <v>0</v>
      </c>
      <c r="J17" s="208">
        <v>0</v>
      </c>
      <c r="K17" s="208">
        <v>0</v>
      </c>
      <c r="L17" s="210">
        <v>321.42750000000001</v>
      </c>
      <c r="M17" s="209">
        <v>15.1</v>
      </c>
      <c r="N17" s="211">
        <v>0</v>
      </c>
      <c r="O17" s="212">
        <v>3681</v>
      </c>
      <c r="P17" s="197">
        <f t="shared" si="0"/>
        <v>3681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3681</v>
      </c>
      <c r="W17" s="219">
        <f t="shared" si="10"/>
        <v>129993.30026999999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95759</v>
      </c>
      <c r="AF17" s="206">
        <v>93</v>
      </c>
      <c r="AG17" s="310">
        <v>15</v>
      </c>
      <c r="AH17" s="311">
        <v>95758</v>
      </c>
      <c r="AI17" s="312">
        <f t="shared" si="4"/>
        <v>95759</v>
      </c>
      <c r="AJ17" s="313">
        <f t="shared" si="5"/>
        <v>1</v>
      </c>
      <c r="AL17" s="306">
        <f t="shared" si="6"/>
        <v>3682</v>
      </c>
      <c r="AM17" s="314">
        <f t="shared" si="6"/>
        <v>3681</v>
      </c>
      <c r="AN17" s="315">
        <f t="shared" si="7"/>
        <v>-1</v>
      </c>
      <c r="AO17" s="316">
        <f t="shared" si="8"/>
        <v>-2.7166530834012495E-4</v>
      </c>
    </row>
    <row r="18" spans="1:41" x14ac:dyDescent="0.2">
      <c r="A18" s="206">
        <v>93</v>
      </c>
      <c r="B18" s="207">
        <v>0.375</v>
      </c>
      <c r="C18" s="208">
        <v>2013</v>
      </c>
      <c r="D18" s="208">
        <v>4</v>
      </c>
      <c r="E18" s="208">
        <v>16</v>
      </c>
      <c r="F18" s="209">
        <v>99440</v>
      </c>
      <c r="G18" s="208">
        <v>0</v>
      </c>
      <c r="H18" s="209">
        <v>186126</v>
      </c>
      <c r="I18" s="208">
        <v>0</v>
      </c>
      <c r="J18" s="208">
        <v>0</v>
      </c>
      <c r="K18" s="208">
        <v>0</v>
      </c>
      <c r="L18" s="210">
        <v>316.94409999999999</v>
      </c>
      <c r="M18" s="209">
        <v>14</v>
      </c>
      <c r="N18" s="211">
        <v>0</v>
      </c>
      <c r="O18" s="212">
        <v>3445</v>
      </c>
      <c r="P18" s="197">
        <f t="shared" si="0"/>
        <v>3445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3445</v>
      </c>
      <c r="W18" s="219">
        <f t="shared" si="10"/>
        <v>121659.03814999999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99440</v>
      </c>
      <c r="AF18" s="206">
        <v>93</v>
      </c>
      <c r="AG18" s="310">
        <v>16</v>
      </c>
      <c r="AH18" s="311">
        <v>99440</v>
      </c>
      <c r="AI18" s="312">
        <f t="shared" si="4"/>
        <v>99440</v>
      </c>
      <c r="AJ18" s="313">
        <f t="shared" si="5"/>
        <v>0</v>
      </c>
      <c r="AL18" s="306">
        <f t="shared" si="6"/>
        <v>-99440</v>
      </c>
      <c r="AM18" s="314">
        <f t="shared" si="6"/>
        <v>3445</v>
      </c>
      <c r="AN18" s="315">
        <f t="shared" si="7"/>
        <v>102885</v>
      </c>
      <c r="AO18" s="316">
        <f t="shared" si="8"/>
        <v>29.865021770682148</v>
      </c>
    </row>
    <row r="19" spans="1:41" x14ac:dyDescent="0.2">
      <c r="A19" s="206">
        <v>93</v>
      </c>
      <c r="B19" s="207">
        <v>0.375</v>
      </c>
      <c r="C19" s="208">
        <v>2013</v>
      </c>
      <c r="D19" s="208">
        <v>4</v>
      </c>
      <c r="E19" s="208">
        <v>17</v>
      </c>
      <c r="F19" s="209">
        <v>102885</v>
      </c>
      <c r="G19" s="208">
        <v>0</v>
      </c>
      <c r="H19" s="209">
        <v>186275</v>
      </c>
      <c r="I19" s="208">
        <v>0</v>
      </c>
      <c r="J19" s="208">
        <v>0</v>
      </c>
      <c r="K19" s="208">
        <v>0</v>
      </c>
      <c r="L19" s="210">
        <v>316.91090000000003</v>
      </c>
      <c r="M19" s="209">
        <v>14.5</v>
      </c>
      <c r="N19" s="211">
        <v>0</v>
      </c>
      <c r="O19" s="212">
        <v>3338</v>
      </c>
      <c r="P19" s="197">
        <f t="shared" si="0"/>
        <v>3338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3338</v>
      </c>
      <c r="W19" s="219">
        <f t="shared" si="10"/>
        <v>117880.36846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102885</v>
      </c>
      <c r="AF19" s="206"/>
      <c r="AG19" s="310"/>
      <c r="AH19" s="311"/>
      <c r="AI19" s="312">
        <f t="shared" si="4"/>
        <v>102885</v>
      </c>
      <c r="AJ19" s="313">
        <f t="shared" si="5"/>
        <v>102885</v>
      </c>
      <c r="AL19" s="306">
        <f t="shared" si="6"/>
        <v>106222</v>
      </c>
      <c r="AM19" s="314">
        <f t="shared" si="6"/>
        <v>3338</v>
      </c>
      <c r="AN19" s="315">
        <f t="shared" si="7"/>
        <v>-102884</v>
      </c>
      <c r="AO19" s="316">
        <f t="shared" si="8"/>
        <v>-30.822049131216296</v>
      </c>
    </row>
    <row r="20" spans="1:41" x14ac:dyDescent="0.2">
      <c r="A20" s="206">
        <v>93</v>
      </c>
      <c r="B20" s="207">
        <v>0.375</v>
      </c>
      <c r="C20" s="208">
        <v>2013</v>
      </c>
      <c r="D20" s="208">
        <v>4</v>
      </c>
      <c r="E20" s="208">
        <v>18</v>
      </c>
      <c r="F20" s="209">
        <v>106223</v>
      </c>
      <c r="G20" s="208">
        <v>0</v>
      </c>
      <c r="H20" s="209">
        <v>186419</v>
      </c>
      <c r="I20" s="208">
        <v>0</v>
      </c>
      <c r="J20" s="208">
        <v>0</v>
      </c>
      <c r="K20" s="208">
        <v>0</v>
      </c>
      <c r="L20" s="210">
        <v>316.85449999999997</v>
      </c>
      <c r="M20" s="209">
        <v>14.1</v>
      </c>
      <c r="N20" s="211">
        <v>0</v>
      </c>
      <c r="O20" s="212">
        <v>3544</v>
      </c>
      <c r="P20" s="197">
        <f t="shared" si="0"/>
        <v>3544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3544</v>
      </c>
      <c r="W20" s="219">
        <f t="shared" si="10"/>
        <v>125155.19048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106223</v>
      </c>
      <c r="AF20" s="206">
        <v>93</v>
      </c>
      <c r="AG20" s="310">
        <v>18</v>
      </c>
      <c r="AH20" s="311">
        <v>106222</v>
      </c>
      <c r="AI20" s="312">
        <f t="shared" si="4"/>
        <v>106223</v>
      </c>
      <c r="AJ20" s="313">
        <f t="shared" si="5"/>
        <v>1</v>
      </c>
      <c r="AL20" s="306">
        <f t="shared" si="6"/>
        <v>3542</v>
      </c>
      <c r="AM20" s="314">
        <f t="shared" si="6"/>
        <v>3544</v>
      </c>
      <c r="AN20" s="315">
        <f t="shared" si="7"/>
        <v>2</v>
      </c>
      <c r="AO20" s="316">
        <f t="shared" si="8"/>
        <v>5.6433408577878099E-4</v>
      </c>
    </row>
    <row r="21" spans="1:41" x14ac:dyDescent="0.2">
      <c r="A21" s="206">
        <v>93</v>
      </c>
      <c r="B21" s="207">
        <v>0.375</v>
      </c>
      <c r="C21" s="208">
        <v>2013</v>
      </c>
      <c r="D21" s="208">
        <v>4</v>
      </c>
      <c r="E21" s="208">
        <v>19</v>
      </c>
      <c r="F21" s="209">
        <v>109767</v>
      </c>
      <c r="G21" s="208">
        <v>0</v>
      </c>
      <c r="H21" s="209">
        <v>186573</v>
      </c>
      <c r="I21" s="208">
        <v>0</v>
      </c>
      <c r="J21" s="208">
        <v>0</v>
      </c>
      <c r="K21" s="208">
        <v>0</v>
      </c>
      <c r="L21" s="210">
        <v>316.63220000000001</v>
      </c>
      <c r="M21" s="209">
        <v>14.6</v>
      </c>
      <c r="N21" s="211">
        <v>0</v>
      </c>
      <c r="O21" s="212">
        <v>3185</v>
      </c>
      <c r="P21" s="197">
        <f t="shared" si="0"/>
        <v>3185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3185</v>
      </c>
      <c r="W21" s="219">
        <f t="shared" si="10"/>
        <v>112477.22395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109767</v>
      </c>
      <c r="AF21" s="206">
        <v>93</v>
      </c>
      <c r="AG21" s="310">
        <v>19</v>
      </c>
      <c r="AH21" s="311">
        <v>109764</v>
      </c>
      <c r="AI21" s="312">
        <f t="shared" si="4"/>
        <v>109767</v>
      </c>
      <c r="AJ21" s="313">
        <f t="shared" si="5"/>
        <v>3</v>
      </c>
      <c r="AL21" s="306">
        <f t="shared" si="6"/>
        <v>3187</v>
      </c>
      <c r="AM21" s="314">
        <f t="shared" si="6"/>
        <v>3185</v>
      </c>
      <c r="AN21" s="315">
        <f t="shared" si="7"/>
        <v>-2</v>
      </c>
      <c r="AO21" s="316">
        <f t="shared" si="8"/>
        <v>-6.2794348508634224E-4</v>
      </c>
    </row>
    <row r="22" spans="1:41" x14ac:dyDescent="0.2">
      <c r="A22" s="206">
        <v>93</v>
      </c>
      <c r="B22" s="207">
        <v>0.375</v>
      </c>
      <c r="C22" s="208">
        <v>2013</v>
      </c>
      <c r="D22" s="208">
        <v>4</v>
      </c>
      <c r="E22" s="208">
        <v>20</v>
      </c>
      <c r="F22" s="209">
        <v>112952</v>
      </c>
      <c r="G22" s="208">
        <v>0</v>
      </c>
      <c r="H22" s="209">
        <v>186710</v>
      </c>
      <c r="I22" s="208">
        <v>0</v>
      </c>
      <c r="J22" s="208">
        <v>0</v>
      </c>
      <c r="K22" s="208">
        <v>0</v>
      </c>
      <c r="L22" s="210">
        <v>317.57549999999998</v>
      </c>
      <c r="M22" s="209">
        <v>13.1</v>
      </c>
      <c r="N22" s="211">
        <v>0</v>
      </c>
      <c r="O22" s="212">
        <v>1005</v>
      </c>
      <c r="P22" s="197">
        <f t="shared" si="0"/>
        <v>1005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1005</v>
      </c>
      <c r="W22" s="219">
        <f t="shared" si="10"/>
        <v>35491.243349999997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112952</v>
      </c>
      <c r="AF22" s="206">
        <v>93</v>
      </c>
      <c r="AG22" s="310">
        <v>20</v>
      </c>
      <c r="AH22" s="311">
        <v>112951</v>
      </c>
      <c r="AI22" s="312">
        <f t="shared" si="4"/>
        <v>112952</v>
      </c>
      <c r="AJ22" s="313">
        <f t="shared" si="5"/>
        <v>1</v>
      </c>
      <c r="AL22" s="306">
        <f t="shared" si="6"/>
        <v>1005</v>
      </c>
      <c r="AM22" s="314">
        <f t="shared" si="6"/>
        <v>1005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93</v>
      </c>
      <c r="B23" s="207">
        <v>0.375</v>
      </c>
      <c r="C23" s="208">
        <v>2013</v>
      </c>
      <c r="D23" s="208">
        <v>4</v>
      </c>
      <c r="E23" s="208">
        <v>21</v>
      </c>
      <c r="F23" s="209">
        <v>113957</v>
      </c>
      <c r="G23" s="208">
        <v>0</v>
      </c>
      <c r="H23" s="209">
        <v>186752</v>
      </c>
      <c r="I23" s="208">
        <v>0</v>
      </c>
      <c r="J23" s="208">
        <v>0</v>
      </c>
      <c r="K23" s="208">
        <v>0</v>
      </c>
      <c r="L23" s="210">
        <v>321.34620000000001</v>
      </c>
      <c r="M23" s="209">
        <v>14.3</v>
      </c>
      <c r="N23" s="211">
        <v>0</v>
      </c>
      <c r="O23" s="212">
        <v>957</v>
      </c>
      <c r="P23" s="197">
        <f t="shared" si="0"/>
        <v>957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957</v>
      </c>
      <c r="W23" s="219">
        <f t="shared" si="10"/>
        <v>33796.139190000002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113957</v>
      </c>
      <c r="AF23" s="206">
        <v>93</v>
      </c>
      <c r="AG23" s="310">
        <v>21</v>
      </c>
      <c r="AH23" s="311">
        <v>113956</v>
      </c>
      <c r="AI23" s="312">
        <f t="shared" si="4"/>
        <v>113957</v>
      </c>
      <c r="AJ23" s="313">
        <f t="shared" si="5"/>
        <v>1</v>
      </c>
      <c r="AL23" s="306">
        <f t="shared" si="6"/>
        <v>955</v>
      </c>
      <c r="AM23" s="314">
        <f t="shared" si="6"/>
        <v>957</v>
      </c>
      <c r="AN23" s="315">
        <f t="shared" si="7"/>
        <v>2</v>
      </c>
      <c r="AO23" s="316">
        <f t="shared" si="8"/>
        <v>2.0898641588296763E-3</v>
      </c>
    </row>
    <row r="24" spans="1:41" x14ac:dyDescent="0.2">
      <c r="A24" s="206">
        <v>93</v>
      </c>
      <c r="B24" s="207">
        <v>0.375</v>
      </c>
      <c r="C24" s="208">
        <v>2013</v>
      </c>
      <c r="D24" s="208">
        <v>4</v>
      </c>
      <c r="E24" s="208">
        <v>22</v>
      </c>
      <c r="F24" s="209">
        <v>114914</v>
      </c>
      <c r="G24" s="208">
        <v>0</v>
      </c>
      <c r="H24" s="209">
        <v>186793</v>
      </c>
      <c r="I24" s="208">
        <v>0</v>
      </c>
      <c r="J24" s="208">
        <v>0</v>
      </c>
      <c r="K24" s="208">
        <v>0</v>
      </c>
      <c r="L24" s="210">
        <v>320.84789999999998</v>
      </c>
      <c r="M24" s="209">
        <v>15.4</v>
      </c>
      <c r="N24" s="211">
        <v>0</v>
      </c>
      <c r="O24" s="212">
        <v>3612</v>
      </c>
      <c r="P24" s="197">
        <f t="shared" si="0"/>
        <v>3612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3612</v>
      </c>
      <c r="W24" s="219">
        <f t="shared" si="10"/>
        <v>127556.58804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114914</v>
      </c>
      <c r="AF24" s="206">
        <v>93</v>
      </c>
      <c r="AG24" s="310">
        <v>22</v>
      </c>
      <c r="AH24" s="311">
        <v>114911</v>
      </c>
      <c r="AI24" s="312">
        <f t="shared" si="4"/>
        <v>114914</v>
      </c>
      <c r="AJ24" s="313">
        <f t="shared" si="5"/>
        <v>3</v>
      </c>
      <c r="AL24" s="306">
        <f t="shared" si="6"/>
        <v>3613</v>
      </c>
      <c r="AM24" s="314">
        <f t="shared" si="6"/>
        <v>3612</v>
      </c>
      <c r="AN24" s="315">
        <f t="shared" si="7"/>
        <v>-1</v>
      </c>
      <c r="AO24" s="316">
        <f t="shared" si="8"/>
        <v>-2.768549280177187E-4</v>
      </c>
    </row>
    <row r="25" spans="1:41" x14ac:dyDescent="0.2">
      <c r="A25" s="206">
        <v>93</v>
      </c>
      <c r="B25" s="207">
        <v>0.375</v>
      </c>
      <c r="C25" s="208">
        <v>2013</v>
      </c>
      <c r="D25" s="208">
        <v>4</v>
      </c>
      <c r="E25" s="208">
        <v>23</v>
      </c>
      <c r="F25" s="209">
        <v>118526</v>
      </c>
      <c r="G25" s="208">
        <v>0</v>
      </c>
      <c r="H25" s="209">
        <v>186950</v>
      </c>
      <c r="I25" s="208">
        <v>0</v>
      </c>
      <c r="J25" s="208">
        <v>0</v>
      </c>
      <c r="K25" s="208">
        <v>0</v>
      </c>
      <c r="L25" s="210">
        <v>315.61369999999999</v>
      </c>
      <c r="M25" s="209">
        <v>14.7</v>
      </c>
      <c r="N25" s="211">
        <v>0</v>
      </c>
      <c r="O25" s="212">
        <v>3139</v>
      </c>
      <c r="P25" s="197">
        <f t="shared" si="0"/>
        <v>3139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3139</v>
      </c>
      <c r="W25" s="219">
        <f t="shared" si="10"/>
        <v>110852.74913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118526</v>
      </c>
      <c r="AF25" s="206">
        <v>93</v>
      </c>
      <c r="AG25" s="310">
        <v>23</v>
      </c>
      <c r="AH25" s="311">
        <v>118524</v>
      </c>
      <c r="AI25" s="312">
        <f t="shared" si="4"/>
        <v>118526</v>
      </c>
      <c r="AJ25" s="313">
        <f t="shared" si="5"/>
        <v>2</v>
      </c>
      <c r="AL25" s="306">
        <f t="shared" si="6"/>
        <v>3138</v>
      </c>
      <c r="AM25" s="314">
        <f t="shared" si="6"/>
        <v>3139</v>
      </c>
      <c r="AN25" s="315">
        <f t="shared" si="7"/>
        <v>1</v>
      </c>
      <c r="AO25" s="316">
        <f t="shared" si="8"/>
        <v>3.1857279388340236E-4</v>
      </c>
    </row>
    <row r="26" spans="1:41" x14ac:dyDescent="0.2">
      <c r="A26" s="206">
        <v>93</v>
      </c>
      <c r="B26" s="207">
        <v>0.375</v>
      </c>
      <c r="C26" s="208">
        <v>2013</v>
      </c>
      <c r="D26" s="208">
        <v>4</v>
      </c>
      <c r="E26" s="208">
        <v>24</v>
      </c>
      <c r="F26" s="209">
        <v>121665</v>
      </c>
      <c r="G26" s="208">
        <v>0</v>
      </c>
      <c r="H26" s="209">
        <v>187087</v>
      </c>
      <c r="I26" s="208">
        <v>0</v>
      </c>
      <c r="J26" s="208">
        <v>0</v>
      </c>
      <c r="K26" s="208">
        <v>0</v>
      </c>
      <c r="L26" s="210">
        <v>314.82220000000001</v>
      </c>
      <c r="M26" s="209">
        <v>14.2</v>
      </c>
      <c r="N26" s="211">
        <v>0</v>
      </c>
      <c r="O26" s="212">
        <v>2630</v>
      </c>
      <c r="P26" s="197">
        <f t="shared" si="0"/>
        <v>2630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2630</v>
      </c>
      <c r="W26" s="219">
        <f t="shared" si="10"/>
        <v>92877.5821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121665</v>
      </c>
      <c r="AF26" s="206">
        <v>93</v>
      </c>
      <c r="AG26" s="310">
        <v>24</v>
      </c>
      <c r="AH26" s="311">
        <v>121662</v>
      </c>
      <c r="AI26" s="312">
        <f t="shared" si="4"/>
        <v>121665</v>
      </c>
      <c r="AJ26" s="313">
        <f t="shared" si="5"/>
        <v>3</v>
      </c>
      <c r="AL26" s="306">
        <f t="shared" si="6"/>
        <v>2630</v>
      </c>
      <c r="AM26" s="314">
        <f t="shared" si="6"/>
        <v>2630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93</v>
      </c>
      <c r="B27" s="207">
        <v>0.375</v>
      </c>
      <c r="C27" s="208">
        <v>2013</v>
      </c>
      <c r="D27" s="208">
        <v>4</v>
      </c>
      <c r="E27" s="208">
        <v>25</v>
      </c>
      <c r="F27" s="209">
        <v>124295</v>
      </c>
      <c r="G27" s="208">
        <v>0</v>
      </c>
      <c r="H27" s="209">
        <v>187201</v>
      </c>
      <c r="I27" s="208">
        <v>0</v>
      </c>
      <c r="J27" s="208">
        <v>0</v>
      </c>
      <c r="K27" s="208">
        <v>0</v>
      </c>
      <c r="L27" s="210">
        <v>315.9393</v>
      </c>
      <c r="M27" s="209">
        <v>13.1</v>
      </c>
      <c r="N27" s="211">
        <v>0</v>
      </c>
      <c r="O27" s="212">
        <v>2584</v>
      </c>
      <c r="P27" s="197">
        <f t="shared" si="0"/>
        <v>2584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2584</v>
      </c>
      <c r="W27" s="219">
        <f t="shared" si="10"/>
        <v>91253.107279999997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124295</v>
      </c>
      <c r="AF27" s="206">
        <v>93</v>
      </c>
      <c r="AG27" s="310">
        <v>25</v>
      </c>
      <c r="AH27" s="311">
        <v>124292</v>
      </c>
      <c r="AI27" s="312">
        <f t="shared" si="4"/>
        <v>124295</v>
      </c>
      <c r="AJ27" s="313">
        <f t="shared" si="5"/>
        <v>3</v>
      </c>
      <c r="AL27" s="306">
        <f t="shared" si="6"/>
        <v>2585</v>
      </c>
      <c r="AM27" s="314">
        <f t="shared" si="6"/>
        <v>2584</v>
      </c>
      <c r="AN27" s="315">
        <f t="shared" si="7"/>
        <v>-1</v>
      </c>
      <c r="AO27" s="316">
        <f t="shared" si="8"/>
        <v>-3.8699690402476783E-4</v>
      </c>
    </row>
    <row r="28" spans="1:41" x14ac:dyDescent="0.2">
      <c r="A28" s="206">
        <v>93</v>
      </c>
      <c r="B28" s="207">
        <v>0.375</v>
      </c>
      <c r="C28" s="208">
        <v>2013</v>
      </c>
      <c r="D28" s="208">
        <v>4</v>
      </c>
      <c r="E28" s="208">
        <v>26</v>
      </c>
      <c r="F28" s="209">
        <v>126879</v>
      </c>
      <c r="G28" s="208">
        <v>0</v>
      </c>
      <c r="H28" s="209">
        <v>187312</v>
      </c>
      <c r="I28" s="208">
        <v>0</v>
      </c>
      <c r="J28" s="208">
        <v>0</v>
      </c>
      <c r="K28" s="208">
        <v>0</v>
      </c>
      <c r="L28" s="210">
        <v>316.01909999999998</v>
      </c>
      <c r="M28" s="209">
        <v>12</v>
      </c>
      <c r="N28" s="211">
        <v>0</v>
      </c>
      <c r="O28" s="212">
        <v>1471</v>
      </c>
      <c r="P28" s="197">
        <f t="shared" si="0"/>
        <v>1471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1471</v>
      </c>
      <c r="W28" s="219">
        <f t="shared" si="10"/>
        <v>51947.879569999997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126879</v>
      </c>
      <c r="AF28" s="206">
        <v>93</v>
      </c>
      <c r="AG28" s="310">
        <v>26</v>
      </c>
      <c r="AH28" s="311">
        <v>126877</v>
      </c>
      <c r="AI28" s="312">
        <f t="shared" si="4"/>
        <v>126879</v>
      </c>
      <c r="AJ28" s="313">
        <f t="shared" si="5"/>
        <v>2</v>
      </c>
      <c r="AL28" s="306">
        <f t="shared" si="6"/>
        <v>1473</v>
      </c>
      <c r="AM28" s="314">
        <f t="shared" si="6"/>
        <v>1471</v>
      </c>
      <c r="AN28" s="315">
        <f t="shared" si="7"/>
        <v>-2</v>
      </c>
      <c r="AO28" s="316">
        <f t="shared" si="8"/>
        <v>-1.3596193065941536E-3</v>
      </c>
    </row>
    <row r="29" spans="1:41" x14ac:dyDescent="0.2">
      <c r="A29" s="206">
        <v>93</v>
      </c>
      <c r="B29" s="207">
        <v>0.375</v>
      </c>
      <c r="C29" s="208">
        <v>2013</v>
      </c>
      <c r="D29" s="208">
        <v>4</v>
      </c>
      <c r="E29" s="208">
        <v>27</v>
      </c>
      <c r="F29" s="209">
        <v>128350</v>
      </c>
      <c r="G29" s="208">
        <v>0</v>
      </c>
      <c r="H29" s="209">
        <v>187376</v>
      </c>
      <c r="I29" s="208">
        <v>0</v>
      </c>
      <c r="J29" s="208">
        <v>0</v>
      </c>
      <c r="K29" s="208">
        <v>0</v>
      </c>
      <c r="L29" s="210">
        <v>317.42380000000003</v>
      </c>
      <c r="M29" s="209">
        <v>12.5</v>
      </c>
      <c r="N29" s="211">
        <v>0</v>
      </c>
      <c r="O29" s="212">
        <v>610</v>
      </c>
      <c r="P29" s="197">
        <f t="shared" si="0"/>
        <v>610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610</v>
      </c>
      <c r="W29" s="219">
        <f t="shared" si="10"/>
        <v>21541.948700000001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128350</v>
      </c>
      <c r="AF29" s="206">
        <v>93</v>
      </c>
      <c r="AG29" s="310">
        <v>27</v>
      </c>
      <c r="AH29" s="311">
        <v>128350</v>
      </c>
      <c r="AI29" s="312">
        <f t="shared" si="4"/>
        <v>128350</v>
      </c>
      <c r="AJ29" s="313">
        <f t="shared" si="5"/>
        <v>0</v>
      </c>
      <c r="AL29" s="306">
        <f t="shared" si="6"/>
        <v>610</v>
      </c>
      <c r="AM29" s="314">
        <f t="shared" si="6"/>
        <v>610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93</v>
      </c>
      <c r="B30" s="207">
        <v>0.375</v>
      </c>
      <c r="C30" s="208">
        <v>2013</v>
      </c>
      <c r="D30" s="208">
        <v>4</v>
      </c>
      <c r="E30" s="208">
        <v>28</v>
      </c>
      <c r="F30" s="209">
        <v>128960</v>
      </c>
      <c r="G30" s="208">
        <v>0</v>
      </c>
      <c r="H30" s="209">
        <v>187402</v>
      </c>
      <c r="I30" s="208">
        <v>0</v>
      </c>
      <c r="J30" s="208">
        <v>0</v>
      </c>
      <c r="K30" s="208">
        <v>0</v>
      </c>
      <c r="L30" s="210">
        <v>319.24</v>
      </c>
      <c r="M30" s="209">
        <v>14.8</v>
      </c>
      <c r="N30" s="211">
        <v>0</v>
      </c>
      <c r="O30" s="212">
        <v>1542</v>
      </c>
      <c r="P30" s="197">
        <f t="shared" si="0"/>
        <v>1542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1542</v>
      </c>
      <c r="W30" s="219">
        <f t="shared" si="10"/>
        <v>54455.221140000001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128960</v>
      </c>
      <c r="AF30" s="206">
        <v>93</v>
      </c>
      <c r="AG30" s="310">
        <v>28</v>
      </c>
      <c r="AH30" s="311">
        <v>128960</v>
      </c>
      <c r="AI30" s="312">
        <f t="shared" si="4"/>
        <v>128960</v>
      </c>
      <c r="AJ30" s="313">
        <f t="shared" si="5"/>
        <v>0</v>
      </c>
      <c r="AL30" s="306">
        <f t="shared" si="6"/>
        <v>1540</v>
      </c>
      <c r="AM30" s="314">
        <f t="shared" si="6"/>
        <v>1542</v>
      </c>
      <c r="AN30" s="315">
        <f t="shared" si="7"/>
        <v>2</v>
      </c>
      <c r="AO30" s="316">
        <f t="shared" si="8"/>
        <v>1.2970168612191958E-3</v>
      </c>
    </row>
    <row r="31" spans="1:41" x14ac:dyDescent="0.2">
      <c r="A31" s="206">
        <v>93</v>
      </c>
      <c r="B31" s="207">
        <v>0.375</v>
      </c>
      <c r="C31" s="208">
        <v>2013</v>
      </c>
      <c r="D31" s="208">
        <v>4</v>
      </c>
      <c r="E31" s="208">
        <v>29</v>
      </c>
      <c r="F31" s="209">
        <v>130502</v>
      </c>
      <c r="G31" s="208">
        <v>0</v>
      </c>
      <c r="H31" s="209">
        <v>187467</v>
      </c>
      <c r="I31" s="208">
        <v>0</v>
      </c>
      <c r="J31" s="208">
        <v>0</v>
      </c>
      <c r="K31" s="208">
        <v>0</v>
      </c>
      <c r="L31" s="210">
        <v>319.69409999999999</v>
      </c>
      <c r="M31" s="209">
        <v>14.9</v>
      </c>
      <c r="N31" s="211">
        <v>0</v>
      </c>
      <c r="O31" s="212">
        <v>3515</v>
      </c>
      <c r="P31" s="197">
        <f t="shared" si="0"/>
        <v>3515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3515</v>
      </c>
      <c r="W31" s="219">
        <f t="shared" si="10"/>
        <v>124131.06505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130502</v>
      </c>
      <c r="AF31" s="206">
        <v>93</v>
      </c>
      <c r="AG31" s="310">
        <v>29</v>
      </c>
      <c r="AH31" s="311">
        <v>130500</v>
      </c>
      <c r="AI31" s="312">
        <f t="shared" si="4"/>
        <v>130502</v>
      </c>
      <c r="AJ31" s="313">
        <f t="shared" si="5"/>
        <v>2</v>
      </c>
      <c r="AL31" s="306">
        <f t="shared" si="6"/>
        <v>3515</v>
      </c>
      <c r="AM31" s="314">
        <f t="shared" si="6"/>
        <v>3515</v>
      </c>
      <c r="AN31" s="315">
        <f t="shared" si="7"/>
        <v>0</v>
      </c>
      <c r="AO31" s="316">
        <f t="shared" si="8"/>
        <v>0</v>
      </c>
    </row>
    <row r="32" spans="1:41" x14ac:dyDescent="0.2">
      <c r="A32" s="206">
        <v>93</v>
      </c>
      <c r="B32" s="207">
        <v>0.375</v>
      </c>
      <c r="C32" s="208">
        <v>2013</v>
      </c>
      <c r="D32" s="208">
        <v>4</v>
      </c>
      <c r="E32" s="208">
        <v>30</v>
      </c>
      <c r="F32" s="209">
        <v>134017</v>
      </c>
      <c r="G32" s="208">
        <v>0</v>
      </c>
      <c r="H32" s="209">
        <v>187620</v>
      </c>
      <c r="I32" s="208">
        <v>0</v>
      </c>
      <c r="J32" s="208">
        <v>0</v>
      </c>
      <c r="K32" s="208">
        <v>0</v>
      </c>
      <c r="L32" s="210">
        <v>315.8843</v>
      </c>
      <c r="M32" s="209">
        <v>14</v>
      </c>
      <c r="N32" s="211">
        <v>0</v>
      </c>
      <c r="O32" s="212">
        <v>1799</v>
      </c>
      <c r="P32" s="197">
        <f t="shared" si="0"/>
        <v>1799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1799</v>
      </c>
      <c r="W32" s="219">
        <f t="shared" si="10"/>
        <v>63531.091329999996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134017</v>
      </c>
      <c r="AF32" s="206">
        <v>93</v>
      </c>
      <c r="AG32" s="310">
        <v>30</v>
      </c>
      <c r="AH32" s="311">
        <v>134015</v>
      </c>
      <c r="AI32" s="312">
        <f t="shared" si="4"/>
        <v>134017</v>
      </c>
      <c r="AJ32" s="313">
        <f t="shared" si="5"/>
        <v>2</v>
      </c>
      <c r="AL32" s="306">
        <f t="shared" si="6"/>
        <v>1801</v>
      </c>
      <c r="AM32" s="314">
        <f t="shared" si="6"/>
        <v>1799</v>
      </c>
      <c r="AN32" s="315">
        <f t="shared" si="7"/>
        <v>-2</v>
      </c>
      <c r="AO32" s="316">
        <f t="shared" si="8"/>
        <v>-1.1117287381878821E-3</v>
      </c>
    </row>
    <row r="33" spans="1:41" ht="13.5" thickBot="1" x14ac:dyDescent="0.25">
      <c r="A33" s="206">
        <v>93</v>
      </c>
      <c r="B33" s="207">
        <v>0.375</v>
      </c>
      <c r="C33" s="208">
        <v>2013</v>
      </c>
      <c r="D33" s="208">
        <v>5</v>
      </c>
      <c r="E33" s="208">
        <v>1</v>
      </c>
      <c r="F33" s="209">
        <v>135816</v>
      </c>
      <c r="G33" s="208">
        <v>0</v>
      </c>
      <c r="H33" s="209">
        <v>187698</v>
      </c>
      <c r="I33" s="208">
        <v>0</v>
      </c>
      <c r="J33" s="208">
        <v>0</v>
      </c>
      <c r="K33" s="208">
        <v>0</v>
      </c>
      <c r="L33" s="210">
        <v>316.404</v>
      </c>
      <c r="M33" s="209">
        <v>14.3</v>
      </c>
      <c r="N33" s="211">
        <v>0</v>
      </c>
      <c r="O33" s="212">
        <v>313</v>
      </c>
      <c r="P33" s="197">
        <f t="shared" si="0"/>
        <v>-135816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313</v>
      </c>
      <c r="W33" s="223">
        <f t="shared" si="10"/>
        <v>11053.49171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135816</v>
      </c>
      <c r="AF33" s="206">
        <v>93</v>
      </c>
      <c r="AG33" s="310">
        <v>1</v>
      </c>
      <c r="AH33" s="311">
        <v>135816</v>
      </c>
      <c r="AI33" s="312">
        <f t="shared" si="4"/>
        <v>135816</v>
      </c>
      <c r="AJ33" s="313">
        <f t="shared" si="5"/>
        <v>0</v>
      </c>
      <c r="AL33" s="306">
        <f t="shared" si="6"/>
        <v>-135816</v>
      </c>
      <c r="AM33" s="317">
        <f t="shared" si="6"/>
        <v>-135816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324.8646</v>
      </c>
      <c r="M36" s="239">
        <f>MAX(M3:M34)</f>
        <v>19.899999999999999</v>
      </c>
      <c r="N36" s="237" t="s">
        <v>26</v>
      </c>
      <c r="O36" s="239">
        <f>SUM(O3:O33)</f>
        <v>78175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78175</v>
      </c>
      <c r="W36" s="243">
        <f>SUM(W3:W33)</f>
        <v>2760724.3272499996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102941</v>
      </c>
      <c r="AK36" s="327" t="s">
        <v>88</v>
      </c>
      <c r="AL36" s="328"/>
      <c r="AM36" s="328"/>
      <c r="AN36" s="326">
        <f>SUM(AN3:AN33)</f>
        <v>-5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318.51516129032262</v>
      </c>
      <c r="M37" s="247">
        <f>AVERAGE(M3:M34)</f>
        <v>13.951612903225806</v>
      </c>
      <c r="N37" s="237" t="s">
        <v>84</v>
      </c>
      <c r="O37" s="248">
        <f>O36*35.31467</f>
        <v>2760724.3272500001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8.6275321806950347E-5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314.82220000000001</v>
      </c>
      <c r="M38" s="248">
        <f>MIN(M3:M34)</f>
        <v>12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350.36667741935491</v>
      </c>
      <c r="M44" s="255">
        <f>M37*(1+$L$43)</f>
        <v>15.346774193548388</v>
      </c>
    </row>
    <row r="45" spans="1:41" x14ac:dyDescent="0.2">
      <c r="K45" s="254" t="s">
        <v>98</v>
      </c>
      <c r="L45" s="255">
        <f>L37*(1-$L$43)</f>
        <v>286.66364516129039</v>
      </c>
      <c r="M45" s="255">
        <f>M37*(1-$L$43)</f>
        <v>12.556451612903226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431" priority="47" stopIfTrue="1" operator="lessThan">
      <formula>$L$45</formula>
    </cfRule>
    <cfRule type="cellIs" dxfId="430" priority="48" stopIfTrue="1" operator="greaterThan">
      <formula>$L$44</formula>
    </cfRule>
  </conditionalFormatting>
  <conditionalFormatting sqref="M3:M34">
    <cfRule type="cellIs" dxfId="429" priority="45" stopIfTrue="1" operator="lessThan">
      <formula>$M$45</formula>
    </cfRule>
    <cfRule type="cellIs" dxfId="428" priority="46" stopIfTrue="1" operator="greaterThan">
      <formula>$M$44</formula>
    </cfRule>
  </conditionalFormatting>
  <conditionalFormatting sqref="O3:O34">
    <cfRule type="cellIs" dxfId="427" priority="44" stopIfTrue="1" operator="lessThan">
      <formula>0</formula>
    </cfRule>
  </conditionalFormatting>
  <conditionalFormatting sqref="O3:O33">
    <cfRule type="cellIs" dxfId="426" priority="43" stopIfTrue="1" operator="lessThan">
      <formula>0</formula>
    </cfRule>
  </conditionalFormatting>
  <conditionalFormatting sqref="O3">
    <cfRule type="cellIs" dxfId="425" priority="42" stopIfTrue="1" operator="notEqual">
      <formula>$P$3</formula>
    </cfRule>
  </conditionalFormatting>
  <conditionalFormatting sqref="O4">
    <cfRule type="cellIs" dxfId="424" priority="41" stopIfTrue="1" operator="notEqual">
      <formula>P$4</formula>
    </cfRule>
  </conditionalFormatting>
  <conditionalFormatting sqref="O5">
    <cfRule type="cellIs" dxfId="423" priority="40" stopIfTrue="1" operator="notEqual">
      <formula>$P$5</formula>
    </cfRule>
  </conditionalFormatting>
  <conditionalFormatting sqref="O6">
    <cfRule type="cellIs" dxfId="422" priority="39" stopIfTrue="1" operator="notEqual">
      <formula>$P$6</formula>
    </cfRule>
  </conditionalFormatting>
  <conditionalFormatting sqref="O7">
    <cfRule type="cellIs" dxfId="421" priority="38" stopIfTrue="1" operator="notEqual">
      <formula>$P$7</formula>
    </cfRule>
  </conditionalFormatting>
  <conditionalFormatting sqref="O8">
    <cfRule type="cellIs" dxfId="420" priority="37" stopIfTrue="1" operator="notEqual">
      <formula>$P$8</formula>
    </cfRule>
  </conditionalFormatting>
  <conditionalFormatting sqref="O9">
    <cfRule type="cellIs" dxfId="419" priority="36" stopIfTrue="1" operator="notEqual">
      <formula>$P$9</formula>
    </cfRule>
  </conditionalFormatting>
  <conditionalFormatting sqref="O10">
    <cfRule type="cellIs" dxfId="418" priority="34" stopIfTrue="1" operator="notEqual">
      <formula>$P$10</formula>
    </cfRule>
    <cfRule type="cellIs" dxfId="417" priority="35" stopIfTrue="1" operator="greaterThan">
      <formula>$P$10</formula>
    </cfRule>
  </conditionalFormatting>
  <conditionalFormatting sqref="O11">
    <cfRule type="cellIs" dxfId="416" priority="32" stopIfTrue="1" operator="notEqual">
      <formula>$P$11</formula>
    </cfRule>
    <cfRule type="cellIs" dxfId="415" priority="33" stopIfTrue="1" operator="greaterThan">
      <formula>$P$11</formula>
    </cfRule>
  </conditionalFormatting>
  <conditionalFormatting sqref="O12">
    <cfRule type="cellIs" dxfId="414" priority="31" stopIfTrue="1" operator="notEqual">
      <formula>$P$12</formula>
    </cfRule>
  </conditionalFormatting>
  <conditionalFormatting sqref="O14">
    <cfRule type="cellIs" dxfId="413" priority="30" stopIfTrue="1" operator="notEqual">
      <formula>$P$14</formula>
    </cfRule>
  </conditionalFormatting>
  <conditionalFormatting sqref="O15">
    <cfRule type="cellIs" dxfId="412" priority="29" stopIfTrue="1" operator="notEqual">
      <formula>$P$15</formula>
    </cfRule>
  </conditionalFormatting>
  <conditionalFormatting sqref="O16">
    <cfRule type="cellIs" dxfId="411" priority="28" stopIfTrue="1" operator="notEqual">
      <formula>$P$16</formula>
    </cfRule>
  </conditionalFormatting>
  <conditionalFormatting sqref="O17">
    <cfRule type="cellIs" dxfId="410" priority="27" stopIfTrue="1" operator="notEqual">
      <formula>$P$17</formula>
    </cfRule>
  </conditionalFormatting>
  <conditionalFormatting sqref="O18">
    <cfRule type="cellIs" dxfId="409" priority="26" stopIfTrue="1" operator="notEqual">
      <formula>$P$18</formula>
    </cfRule>
  </conditionalFormatting>
  <conditionalFormatting sqref="O19">
    <cfRule type="cellIs" dxfId="408" priority="24" stopIfTrue="1" operator="notEqual">
      <formula>$P$19</formula>
    </cfRule>
    <cfRule type="cellIs" dxfId="407" priority="25" stopIfTrue="1" operator="greaterThan">
      <formula>$P$19</formula>
    </cfRule>
  </conditionalFormatting>
  <conditionalFormatting sqref="O20">
    <cfRule type="cellIs" dxfId="406" priority="22" stopIfTrue="1" operator="notEqual">
      <formula>$P$20</formula>
    </cfRule>
    <cfRule type="cellIs" dxfId="405" priority="23" stopIfTrue="1" operator="greaterThan">
      <formula>$P$20</formula>
    </cfRule>
  </conditionalFormatting>
  <conditionalFormatting sqref="O21">
    <cfRule type="cellIs" dxfId="404" priority="21" stopIfTrue="1" operator="notEqual">
      <formula>$P$21</formula>
    </cfRule>
  </conditionalFormatting>
  <conditionalFormatting sqref="O22">
    <cfRule type="cellIs" dxfId="403" priority="20" stopIfTrue="1" operator="notEqual">
      <formula>$P$22</formula>
    </cfRule>
  </conditionalFormatting>
  <conditionalFormatting sqref="O23">
    <cfRule type="cellIs" dxfId="402" priority="19" stopIfTrue="1" operator="notEqual">
      <formula>$P$23</formula>
    </cfRule>
  </conditionalFormatting>
  <conditionalFormatting sqref="O24">
    <cfRule type="cellIs" dxfId="401" priority="17" stopIfTrue="1" operator="notEqual">
      <formula>$P$24</formula>
    </cfRule>
    <cfRule type="cellIs" dxfId="400" priority="18" stopIfTrue="1" operator="greaterThan">
      <formula>$P$24</formula>
    </cfRule>
  </conditionalFormatting>
  <conditionalFormatting sqref="O25">
    <cfRule type="cellIs" dxfId="399" priority="15" stopIfTrue="1" operator="notEqual">
      <formula>$P$25</formula>
    </cfRule>
    <cfRule type="cellIs" dxfId="398" priority="16" stopIfTrue="1" operator="greaterThan">
      <formula>$P$25</formula>
    </cfRule>
  </conditionalFormatting>
  <conditionalFormatting sqref="O26">
    <cfRule type="cellIs" dxfId="397" priority="14" stopIfTrue="1" operator="notEqual">
      <formula>$P$26</formula>
    </cfRule>
  </conditionalFormatting>
  <conditionalFormatting sqref="O27">
    <cfRule type="cellIs" dxfId="396" priority="13" stopIfTrue="1" operator="notEqual">
      <formula>$P$27</formula>
    </cfRule>
  </conditionalFormatting>
  <conditionalFormatting sqref="O28">
    <cfRule type="cellIs" dxfId="395" priority="12" stopIfTrue="1" operator="notEqual">
      <formula>$P$28</formula>
    </cfRule>
  </conditionalFormatting>
  <conditionalFormatting sqref="O29">
    <cfRule type="cellIs" dxfId="394" priority="11" stopIfTrue="1" operator="notEqual">
      <formula>$P$29</formula>
    </cfRule>
  </conditionalFormatting>
  <conditionalFormatting sqref="O30">
    <cfRule type="cellIs" dxfId="393" priority="10" stopIfTrue="1" operator="notEqual">
      <formula>$P$30</formula>
    </cfRule>
  </conditionalFormatting>
  <conditionalFormatting sqref="O31">
    <cfRule type="cellIs" dxfId="392" priority="8" stopIfTrue="1" operator="notEqual">
      <formula>$P$31</formula>
    </cfRule>
    <cfRule type="cellIs" dxfId="391" priority="9" stopIfTrue="1" operator="greaterThan">
      <formula>$P$31</formula>
    </cfRule>
  </conditionalFormatting>
  <conditionalFormatting sqref="O32">
    <cfRule type="cellIs" dxfId="390" priority="6" stopIfTrue="1" operator="notEqual">
      <formula>$P$32</formula>
    </cfRule>
    <cfRule type="cellIs" dxfId="389" priority="7" stopIfTrue="1" operator="greaterThan">
      <formula>$P$32</formula>
    </cfRule>
  </conditionalFormatting>
  <conditionalFormatting sqref="O33">
    <cfRule type="cellIs" dxfId="388" priority="5" stopIfTrue="1" operator="notEqual">
      <formula>$P$33</formula>
    </cfRule>
  </conditionalFormatting>
  <conditionalFormatting sqref="O13">
    <cfRule type="cellIs" dxfId="387" priority="4" stopIfTrue="1" operator="notEqual">
      <formula>$P$13</formula>
    </cfRule>
  </conditionalFormatting>
  <conditionalFormatting sqref="AG3:AG34">
    <cfRule type="cellIs" dxfId="386" priority="3" stopIfTrue="1" operator="notEqual">
      <formula>E3</formula>
    </cfRule>
  </conditionalFormatting>
  <conditionalFormatting sqref="AH3:AH34">
    <cfRule type="cellIs" dxfId="385" priority="2" stopIfTrue="1" operator="notBetween">
      <formula>AI3+$AG$40</formula>
      <formula>AI3-$AG$40</formula>
    </cfRule>
  </conditionalFormatting>
  <conditionalFormatting sqref="AL3:AL33">
    <cfRule type="cellIs" dxfId="38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91</v>
      </c>
      <c r="B3" s="191">
        <v>0.375</v>
      </c>
      <c r="C3" s="192">
        <v>2013</v>
      </c>
      <c r="D3" s="192">
        <v>4</v>
      </c>
      <c r="E3" s="192">
        <v>1</v>
      </c>
      <c r="F3" s="193">
        <v>19188</v>
      </c>
      <c r="G3" s="192">
        <v>0</v>
      </c>
      <c r="H3" s="193">
        <v>448037</v>
      </c>
      <c r="I3" s="192">
        <v>0</v>
      </c>
      <c r="J3" s="192">
        <v>0</v>
      </c>
      <c r="K3" s="192">
        <v>0</v>
      </c>
      <c r="L3" s="194">
        <v>100.06529999999999</v>
      </c>
      <c r="M3" s="193">
        <v>21.2</v>
      </c>
      <c r="N3" s="195">
        <v>0</v>
      </c>
      <c r="O3" s="196">
        <v>1128</v>
      </c>
      <c r="P3" s="197">
        <f>F4-F3</f>
        <v>1128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1128</v>
      </c>
      <c r="W3" s="202">
        <f>V3*35.31467</f>
        <v>39834.947760000003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19188</v>
      </c>
      <c r="AF3" s="190"/>
      <c r="AG3" s="195"/>
      <c r="AH3" s="303"/>
      <c r="AI3" s="304">
        <f>IFERROR(AE3*1,0)</f>
        <v>19188</v>
      </c>
      <c r="AJ3" s="305">
        <f>(AI3-AH3)</f>
        <v>19188</v>
      </c>
      <c r="AL3" s="306">
        <f>AH4-AH3</f>
        <v>0</v>
      </c>
      <c r="AM3" s="307">
        <f>AI4-AI3</f>
        <v>1128</v>
      </c>
      <c r="AN3" s="308">
        <f>(AM3-AL3)</f>
        <v>1128</v>
      </c>
      <c r="AO3" s="309">
        <f>IFERROR(AN3/AM3,"")</f>
        <v>1</v>
      </c>
    </row>
    <row r="4" spans="1:41" x14ac:dyDescent="0.2">
      <c r="A4" s="206">
        <v>91</v>
      </c>
      <c r="B4" s="207">
        <v>0.375</v>
      </c>
      <c r="C4" s="208">
        <v>2013</v>
      </c>
      <c r="D4" s="208">
        <v>4</v>
      </c>
      <c r="E4" s="208">
        <v>2</v>
      </c>
      <c r="F4" s="209">
        <v>20316</v>
      </c>
      <c r="G4" s="208">
        <v>0</v>
      </c>
      <c r="H4" s="209">
        <v>448203</v>
      </c>
      <c r="I4" s="208">
        <v>0</v>
      </c>
      <c r="J4" s="208">
        <v>0</v>
      </c>
      <c r="K4" s="208">
        <v>0</v>
      </c>
      <c r="L4" s="210">
        <v>98.072999999999993</v>
      </c>
      <c r="M4" s="209">
        <v>19.600000000000001</v>
      </c>
      <c r="N4" s="211">
        <v>0</v>
      </c>
      <c r="O4" s="212">
        <v>1288</v>
      </c>
      <c r="P4" s="197">
        <f t="shared" ref="P4:P33" si="0">F5-F4</f>
        <v>1288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1288</v>
      </c>
      <c r="W4" s="216">
        <f>V4*35.31467</f>
        <v>45485.294959999999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20316</v>
      </c>
      <c r="AF4" s="206"/>
      <c r="AG4" s="310"/>
      <c r="AH4" s="311"/>
      <c r="AI4" s="312">
        <f t="shared" ref="AI4:AI34" si="4">IFERROR(AE4*1,0)</f>
        <v>20316</v>
      </c>
      <c r="AJ4" s="313">
        <f t="shared" ref="AJ4:AJ34" si="5">(AI4-AH4)</f>
        <v>20316</v>
      </c>
      <c r="AL4" s="306">
        <f t="shared" ref="AL4:AM33" si="6">AH5-AH4</f>
        <v>0</v>
      </c>
      <c r="AM4" s="314">
        <f t="shared" si="6"/>
        <v>1288</v>
      </c>
      <c r="AN4" s="315">
        <f t="shared" ref="AN4:AN33" si="7">(AM4-AL4)</f>
        <v>1288</v>
      </c>
      <c r="AO4" s="316">
        <f t="shared" ref="AO4:AO33" si="8">IFERROR(AN4/AM4,"")</f>
        <v>1</v>
      </c>
    </row>
    <row r="5" spans="1:41" x14ac:dyDescent="0.2">
      <c r="A5" s="206">
        <v>91</v>
      </c>
      <c r="B5" s="207">
        <v>0.375</v>
      </c>
      <c r="C5" s="208">
        <v>2013</v>
      </c>
      <c r="D5" s="208">
        <v>4</v>
      </c>
      <c r="E5" s="208">
        <v>3</v>
      </c>
      <c r="F5" s="209">
        <v>21604</v>
      </c>
      <c r="G5" s="208">
        <v>0</v>
      </c>
      <c r="H5" s="209">
        <v>448393</v>
      </c>
      <c r="I5" s="208">
        <v>0</v>
      </c>
      <c r="J5" s="208">
        <v>0</v>
      </c>
      <c r="K5" s="208">
        <v>0</v>
      </c>
      <c r="L5" s="210">
        <v>98.184399999999997</v>
      </c>
      <c r="M5" s="209">
        <v>19</v>
      </c>
      <c r="N5" s="211">
        <v>0</v>
      </c>
      <c r="O5" s="212">
        <v>1119</v>
      </c>
      <c r="P5" s="197">
        <f t="shared" si="0"/>
        <v>1119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1119</v>
      </c>
      <c r="W5" s="216">
        <f t="shared" ref="W5:W33" si="10">V5*35.31467</f>
        <v>39517.115729999998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21604</v>
      </c>
      <c r="AF5" s="206"/>
      <c r="AG5" s="310"/>
      <c r="AH5" s="311"/>
      <c r="AI5" s="312">
        <f t="shared" si="4"/>
        <v>21604</v>
      </c>
      <c r="AJ5" s="313">
        <f t="shared" si="5"/>
        <v>21604</v>
      </c>
      <c r="AL5" s="306">
        <f t="shared" si="6"/>
        <v>0</v>
      </c>
      <c r="AM5" s="314">
        <f t="shared" si="6"/>
        <v>1119</v>
      </c>
      <c r="AN5" s="315">
        <f t="shared" si="7"/>
        <v>1119</v>
      </c>
      <c r="AO5" s="316">
        <f t="shared" si="8"/>
        <v>1</v>
      </c>
    </row>
    <row r="6" spans="1:41" x14ac:dyDescent="0.2">
      <c r="A6" s="206">
        <v>91</v>
      </c>
      <c r="B6" s="207">
        <v>0.375</v>
      </c>
      <c r="C6" s="208">
        <v>2013</v>
      </c>
      <c r="D6" s="208">
        <v>4</v>
      </c>
      <c r="E6" s="208">
        <v>4</v>
      </c>
      <c r="F6" s="209">
        <v>22723</v>
      </c>
      <c r="G6" s="208">
        <v>0</v>
      </c>
      <c r="H6" s="209">
        <v>448557</v>
      </c>
      <c r="I6" s="208">
        <v>0</v>
      </c>
      <c r="J6" s="208">
        <v>0</v>
      </c>
      <c r="K6" s="208">
        <v>0</v>
      </c>
      <c r="L6" s="210">
        <v>98.325999999999993</v>
      </c>
      <c r="M6" s="209">
        <v>20.8</v>
      </c>
      <c r="N6" s="211">
        <v>0</v>
      </c>
      <c r="O6" s="212">
        <v>1545</v>
      </c>
      <c r="P6" s="197">
        <f t="shared" si="0"/>
        <v>1545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1545</v>
      </c>
      <c r="W6" s="216">
        <f t="shared" si="10"/>
        <v>54561.165150000001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22723</v>
      </c>
      <c r="AF6" s="206"/>
      <c r="AG6" s="310"/>
      <c r="AH6" s="311"/>
      <c r="AI6" s="312">
        <f t="shared" si="4"/>
        <v>22723</v>
      </c>
      <c r="AJ6" s="313">
        <f t="shared" si="5"/>
        <v>22723</v>
      </c>
      <c r="AL6" s="306">
        <f t="shared" si="6"/>
        <v>0</v>
      </c>
      <c r="AM6" s="314">
        <f t="shared" si="6"/>
        <v>1545</v>
      </c>
      <c r="AN6" s="315">
        <f t="shared" si="7"/>
        <v>1545</v>
      </c>
      <c r="AO6" s="316">
        <f t="shared" si="8"/>
        <v>1</v>
      </c>
    </row>
    <row r="7" spans="1:41" x14ac:dyDescent="0.2">
      <c r="A7" s="206">
        <v>91</v>
      </c>
      <c r="B7" s="207">
        <v>0.375</v>
      </c>
      <c r="C7" s="208">
        <v>2013</v>
      </c>
      <c r="D7" s="208">
        <v>4</v>
      </c>
      <c r="E7" s="208">
        <v>5</v>
      </c>
      <c r="F7" s="209">
        <v>24268</v>
      </c>
      <c r="G7" s="208">
        <v>0</v>
      </c>
      <c r="H7" s="209">
        <v>448784</v>
      </c>
      <c r="I7" s="208">
        <v>0</v>
      </c>
      <c r="J7" s="208">
        <v>0</v>
      </c>
      <c r="K7" s="208">
        <v>0</v>
      </c>
      <c r="L7" s="210">
        <v>98.279700000000005</v>
      </c>
      <c r="M7" s="209">
        <v>18.899999999999999</v>
      </c>
      <c r="N7" s="211">
        <v>0</v>
      </c>
      <c r="O7" s="212">
        <v>1382</v>
      </c>
      <c r="P7" s="197">
        <f t="shared" si="0"/>
        <v>1382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1382</v>
      </c>
      <c r="W7" s="216">
        <f t="shared" si="10"/>
        <v>48804.873939999998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24268</v>
      </c>
      <c r="AF7" s="206"/>
      <c r="AG7" s="310"/>
      <c r="AH7" s="311"/>
      <c r="AI7" s="312">
        <f t="shared" si="4"/>
        <v>24268</v>
      </c>
      <c r="AJ7" s="313">
        <f t="shared" si="5"/>
        <v>24268</v>
      </c>
      <c r="AL7" s="306">
        <f t="shared" si="6"/>
        <v>0</v>
      </c>
      <c r="AM7" s="314">
        <f t="shared" si="6"/>
        <v>1382</v>
      </c>
      <c r="AN7" s="315">
        <f t="shared" si="7"/>
        <v>1382</v>
      </c>
      <c r="AO7" s="316">
        <f t="shared" si="8"/>
        <v>1</v>
      </c>
    </row>
    <row r="8" spans="1:41" x14ac:dyDescent="0.2">
      <c r="A8" s="206">
        <v>91</v>
      </c>
      <c r="B8" s="207">
        <v>0.375</v>
      </c>
      <c r="C8" s="208">
        <v>2013</v>
      </c>
      <c r="D8" s="208">
        <v>4</v>
      </c>
      <c r="E8" s="208">
        <v>6</v>
      </c>
      <c r="F8" s="209">
        <v>25650</v>
      </c>
      <c r="G8" s="208">
        <v>0</v>
      </c>
      <c r="H8" s="209">
        <v>448985</v>
      </c>
      <c r="I8" s="208">
        <v>0</v>
      </c>
      <c r="J8" s="208">
        <v>0</v>
      </c>
      <c r="K8" s="208">
        <v>0</v>
      </c>
      <c r="L8" s="210">
        <v>98.891199999999998</v>
      </c>
      <c r="M8" s="209">
        <v>18.899999999999999</v>
      </c>
      <c r="N8" s="211">
        <v>0</v>
      </c>
      <c r="O8" s="212">
        <v>69</v>
      </c>
      <c r="P8" s="197">
        <f t="shared" si="0"/>
        <v>69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69</v>
      </c>
      <c r="W8" s="216">
        <f t="shared" si="10"/>
        <v>2436.7122300000001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25650</v>
      </c>
      <c r="AF8" s="206"/>
      <c r="AG8" s="310"/>
      <c r="AH8" s="311"/>
      <c r="AI8" s="312">
        <f t="shared" si="4"/>
        <v>25650</v>
      </c>
      <c r="AJ8" s="313">
        <f t="shared" si="5"/>
        <v>25650</v>
      </c>
      <c r="AL8" s="306">
        <f t="shared" si="6"/>
        <v>0</v>
      </c>
      <c r="AM8" s="314">
        <f t="shared" si="6"/>
        <v>69</v>
      </c>
      <c r="AN8" s="315">
        <f t="shared" si="7"/>
        <v>69</v>
      </c>
      <c r="AO8" s="316">
        <f t="shared" si="8"/>
        <v>1</v>
      </c>
    </row>
    <row r="9" spans="1:41" x14ac:dyDescent="0.2">
      <c r="A9" s="206">
        <v>91</v>
      </c>
      <c r="B9" s="207">
        <v>0.375</v>
      </c>
      <c r="C9" s="208">
        <v>2013</v>
      </c>
      <c r="D9" s="208">
        <v>4</v>
      </c>
      <c r="E9" s="208">
        <v>7</v>
      </c>
      <c r="F9" s="209">
        <v>25719</v>
      </c>
      <c r="G9" s="208">
        <v>0</v>
      </c>
      <c r="H9" s="209">
        <v>448995</v>
      </c>
      <c r="I9" s="208">
        <v>0</v>
      </c>
      <c r="J9" s="208">
        <v>0</v>
      </c>
      <c r="K9" s="208">
        <v>0</v>
      </c>
      <c r="L9" s="210">
        <v>102.26300000000001</v>
      </c>
      <c r="M9" s="209">
        <v>19.8</v>
      </c>
      <c r="N9" s="211">
        <v>0</v>
      </c>
      <c r="O9" s="212">
        <v>814</v>
      </c>
      <c r="P9" s="197">
        <f t="shared" si="0"/>
        <v>814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814</v>
      </c>
      <c r="W9" s="216">
        <f t="shared" si="10"/>
        <v>28746.141380000001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25719</v>
      </c>
      <c r="AF9" s="206"/>
      <c r="AG9" s="310"/>
      <c r="AH9" s="311"/>
      <c r="AI9" s="312">
        <f t="shared" si="4"/>
        <v>25719</v>
      </c>
      <c r="AJ9" s="313">
        <f t="shared" si="5"/>
        <v>25719</v>
      </c>
      <c r="AL9" s="306">
        <f t="shared" si="6"/>
        <v>0</v>
      </c>
      <c r="AM9" s="314">
        <f t="shared" si="6"/>
        <v>814</v>
      </c>
      <c r="AN9" s="315">
        <f t="shared" si="7"/>
        <v>814</v>
      </c>
      <c r="AO9" s="316">
        <f t="shared" si="8"/>
        <v>1</v>
      </c>
    </row>
    <row r="10" spans="1:41" x14ac:dyDescent="0.2">
      <c r="A10" s="206">
        <v>91</v>
      </c>
      <c r="B10" s="207">
        <v>0.375</v>
      </c>
      <c r="C10" s="208">
        <v>2013</v>
      </c>
      <c r="D10" s="208">
        <v>4</v>
      </c>
      <c r="E10" s="208">
        <v>8</v>
      </c>
      <c r="F10" s="209">
        <v>26533</v>
      </c>
      <c r="G10" s="208">
        <v>0</v>
      </c>
      <c r="H10" s="209">
        <v>449114</v>
      </c>
      <c r="I10" s="208">
        <v>0</v>
      </c>
      <c r="J10" s="208">
        <v>0</v>
      </c>
      <c r="K10" s="208">
        <v>0</v>
      </c>
      <c r="L10" s="210">
        <v>99.652000000000001</v>
      </c>
      <c r="M10" s="209">
        <v>19.2</v>
      </c>
      <c r="N10" s="211">
        <v>0</v>
      </c>
      <c r="O10" s="212">
        <v>1309</v>
      </c>
      <c r="P10" s="197">
        <f t="shared" si="0"/>
        <v>1309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1309</v>
      </c>
      <c r="W10" s="216">
        <f t="shared" si="10"/>
        <v>46226.903030000001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26533</v>
      </c>
      <c r="AF10" s="206"/>
      <c r="AG10" s="310"/>
      <c r="AH10" s="311"/>
      <c r="AI10" s="312">
        <f t="shared" si="4"/>
        <v>26533</v>
      </c>
      <c r="AJ10" s="313">
        <f t="shared" si="5"/>
        <v>26533</v>
      </c>
      <c r="AL10" s="306">
        <f t="shared" si="6"/>
        <v>9699</v>
      </c>
      <c r="AM10" s="314">
        <f t="shared" si="6"/>
        <v>1309</v>
      </c>
      <c r="AN10" s="315">
        <f t="shared" si="7"/>
        <v>-8390</v>
      </c>
      <c r="AO10" s="316">
        <f t="shared" si="8"/>
        <v>-6.4094728800611156</v>
      </c>
    </row>
    <row r="11" spans="1:41" x14ac:dyDescent="0.2">
      <c r="A11" s="206">
        <v>91</v>
      </c>
      <c r="B11" s="207">
        <v>0.375</v>
      </c>
      <c r="C11" s="208">
        <v>2013</v>
      </c>
      <c r="D11" s="208">
        <v>4</v>
      </c>
      <c r="E11" s="208">
        <v>9</v>
      </c>
      <c r="F11" s="209">
        <v>27842</v>
      </c>
      <c r="G11" s="208">
        <v>0</v>
      </c>
      <c r="H11" s="209">
        <v>449307</v>
      </c>
      <c r="I11" s="208">
        <v>0</v>
      </c>
      <c r="J11" s="208">
        <v>0</v>
      </c>
      <c r="K11" s="208">
        <v>0</v>
      </c>
      <c r="L11" s="210">
        <v>97.971000000000004</v>
      </c>
      <c r="M11" s="209">
        <v>20.2</v>
      </c>
      <c r="N11" s="211">
        <v>0</v>
      </c>
      <c r="O11" s="212">
        <v>1361</v>
      </c>
      <c r="P11" s="197">
        <f t="shared" si="0"/>
        <v>1361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1361</v>
      </c>
      <c r="W11" s="219">
        <f t="shared" si="10"/>
        <v>48063.265870000003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27842</v>
      </c>
      <c r="AF11" s="206">
        <v>91</v>
      </c>
      <c r="AG11" s="310">
        <v>9</v>
      </c>
      <c r="AH11" s="311">
        <v>9699</v>
      </c>
      <c r="AI11" s="312">
        <f t="shared" si="4"/>
        <v>27842</v>
      </c>
      <c r="AJ11" s="313">
        <f t="shared" si="5"/>
        <v>18143</v>
      </c>
      <c r="AL11" s="306">
        <f t="shared" si="6"/>
        <v>1537</v>
      </c>
      <c r="AM11" s="314">
        <f t="shared" si="6"/>
        <v>1361</v>
      </c>
      <c r="AN11" s="315">
        <f t="shared" si="7"/>
        <v>-176</v>
      </c>
      <c r="AO11" s="316">
        <f t="shared" si="8"/>
        <v>-0.12931667891256429</v>
      </c>
    </row>
    <row r="12" spans="1:41" x14ac:dyDescent="0.2">
      <c r="A12" s="206">
        <v>91</v>
      </c>
      <c r="B12" s="207">
        <v>0.375</v>
      </c>
      <c r="C12" s="208">
        <v>2013</v>
      </c>
      <c r="D12" s="208">
        <v>4</v>
      </c>
      <c r="E12" s="208">
        <v>10</v>
      </c>
      <c r="F12" s="209">
        <v>29203</v>
      </c>
      <c r="G12" s="208">
        <v>0</v>
      </c>
      <c r="H12" s="209">
        <v>449509</v>
      </c>
      <c r="I12" s="208">
        <v>0</v>
      </c>
      <c r="J12" s="208">
        <v>0</v>
      </c>
      <c r="K12" s="208">
        <v>0</v>
      </c>
      <c r="L12" s="210">
        <v>97.966999999999999</v>
      </c>
      <c r="M12" s="209">
        <v>20.2</v>
      </c>
      <c r="N12" s="211">
        <v>0</v>
      </c>
      <c r="O12" s="212">
        <v>1502</v>
      </c>
      <c r="P12" s="197">
        <f t="shared" si="0"/>
        <v>1502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1502</v>
      </c>
      <c r="W12" s="219">
        <f t="shared" si="10"/>
        <v>53042.634339999997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29203</v>
      </c>
      <c r="AF12" s="206">
        <v>91</v>
      </c>
      <c r="AG12" s="310">
        <v>10</v>
      </c>
      <c r="AH12" s="311">
        <v>11236</v>
      </c>
      <c r="AI12" s="312">
        <f t="shared" si="4"/>
        <v>29203</v>
      </c>
      <c r="AJ12" s="313">
        <f t="shared" si="5"/>
        <v>17967</v>
      </c>
      <c r="AL12" s="306">
        <f t="shared" si="6"/>
        <v>-11236</v>
      </c>
      <c r="AM12" s="314">
        <f t="shared" si="6"/>
        <v>1502</v>
      </c>
      <c r="AN12" s="315">
        <f t="shared" si="7"/>
        <v>12738</v>
      </c>
      <c r="AO12" s="316">
        <f t="shared" si="8"/>
        <v>8.4806924101198398</v>
      </c>
    </row>
    <row r="13" spans="1:41" x14ac:dyDescent="0.2">
      <c r="A13" s="206">
        <v>91</v>
      </c>
      <c r="B13" s="207">
        <v>0.375</v>
      </c>
      <c r="C13" s="208">
        <v>2013</v>
      </c>
      <c r="D13" s="208">
        <v>4</v>
      </c>
      <c r="E13" s="208">
        <v>11</v>
      </c>
      <c r="F13" s="209">
        <v>30705</v>
      </c>
      <c r="G13" s="208">
        <v>0</v>
      </c>
      <c r="H13" s="209">
        <v>449731</v>
      </c>
      <c r="I13" s="208">
        <v>0</v>
      </c>
      <c r="J13" s="208">
        <v>0</v>
      </c>
      <c r="K13" s="208">
        <v>0</v>
      </c>
      <c r="L13" s="210">
        <v>98.231999999999999</v>
      </c>
      <c r="M13" s="209">
        <v>19.899999999999999</v>
      </c>
      <c r="N13" s="211">
        <v>0</v>
      </c>
      <c r="O13" s="212">
        <v>1534</v>
      </c>
      <c r="P13" s="197">
        <f t="shared" si="0"/>
        <v>1534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1534</v>
      </c>
      <c r="W13" s="219">
        <f t="shared" si="10"/>
        <v>54172.703779999996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30705</v>
      </c>
      <c r="AF13" s="206"/>
      <c r="AG13" s="310"/>
      <c r="AH13" s="311"/>
      <c r="AI13" s="312">
        <f t="shared" si="4"/>
        <v>30705</v>
      </c>
      <c r="AJ13" s="313">
        <f t="shared" si="5"/>
        <v>30705</v>
      </c>
      <c r="AL13" s="306">
        <f t="shared" si="6"/>
        <v>32238</v>
      </c>
      <c r="AM13" s="314">
        <f t="shared" si="6"/>
        <v>1534</v>
      </c>
      <c r="AN13" s="315">
        <f t="shared" si="7"/>
        <v>-30704</v>
      </c>
      <c r="AO13" s="316">
        <f t="shared" si="8"/>
        <v>-20.015645371577573</v>
      </c>
    </row>
    <row r="14" spans="1:41" x14ac:dyDescent="0.2">
      <c r="A14" s="206">
        <v>91</v>
      </c>
      <c r="B14" s="207">
        <v>0.375</v>
      </c>
      <c r="C14" s="208">
        <v>2013</v>
      </c>
      <c r="D14" s="208">
        <v>4</v>
      </c>
      <c r="E14" s="208">
        <v>12</v>
      </c>
      <c r="F14" s="209">
        <v>32239</v>
      </c>
      <c r="G14" s="208">
        <v>0</v>
      </c>
      <c r="H14" s="209">
        <v>449958</v>
      </c>
      <c r="I14" s="208">
        <v>0</v>
      </c>
      <c r="J14" s="208">
        <v>0</v>
      </c>
      <c r="K14" s="208">
        <v>0</v>
      </c>
      <c r="L14" s="210">
        <v>98.149000000000001</v>
      </c>
      <c r="M14" s="209">
        <v>20.3</v>
      </c>
      <c r="N14" s="211">
        <v>0</v>
      </c>
      <c r="O14" s="212">
        <v>1558</v>
      </c>
      <c r="P14" s="197">
        <f t="shared" si="0"/>
        <v>1558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1558</v>
      </c>
      <c r="W14" s="219">
        <f t="shared" si="10"/>
        <v>55020.255859999997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32239</v>
      </c>
      <c r="AF14" s="206">
        <v>91</v>
      </c>
      <c r="AG14" s="310">
        <v>12</v>
      </c>
      <c r="AH14" s="311">
        <v>32238</v>
      </c>
      <c r="AI14" s="312">
        <f t="shared" si="4"/>
        <v>32239</v>
      </c>
      <c r="AJ14" s="313">
        <f t="shared" si="5"/>
        <v>1</v>
      </c>
      <c r="AL14" s="306">
        <f t="shared" si="6"/>
        <v>1559</v>
      </c>
      <c r="AM14" s="314">
        <f t="shared" si="6"/>
        <v>1558</v>
      </c>
      <c r="AN14" s="315">
        <f t="shared" si="7"/>
        <v>-1</v>
      </c>
      <c r="AO14" s="316">
        <f t="shared" si="8"/>
        <v>-6.4184852374839533E-4</v>
      </c>
    </row>
    <row r="15" spans="1:41" x14ac:dyDescent="0.2">
      <c r="A15" s="206">
        <v>91</v>
      </c>
      <c r="B15" s="207">
        <v>0.375</v>
      </c>
      <c r="C15" s="208">
        <v>2013</v>
      </c>
      <c r="D15" s="208">
        <v>4</v>
      </c>
      <c r="E15" s="208">
        <v>13</v>
      </c>
      <c r="F15" s="209">
        <v>33797</v>
      </c>
      <c r="G15" s="208">
        <v>0</v>
      </c>
      <c r="H15" s="209">
        <v>450187</v>
      </c>
      <c r="I15" s="208">
        <v>0</v>
      </c>
      <c r="J15" s="208">
        <v>0</v>
      </c>
      <c r="K15" s="208">
        <v>0</v>
      </c>
      <c r="L15" s="210">
        <v>98.096999999999994</v>
      </c>
      <c r="M15" s="209">
        <v>19.399999999999999</v>
      </c>
      <c r="N15" s="211">
        <v>0</v>
      </c>
      <c r="O15" s="212">
        <v>79</v>
      </c>
      <c r="P15" s="197">
        <f t="shared" si="0"/>
        <v>79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79</v>
      </c>
      <c r="W15" s="219">
        <f t="shared" si="10"/>
        <v>2789.8589299999999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33797</v>
      </c>
      <c r="AF15" s="206">
        <v>91</v>
      </c>
      <c r="AG15" s="310">
        <v>13</v>
      </c>
      <c r="AH15" s="311">
        <v>33797</v>
      </c>
      <c r="AI15" s="312">
        <f t="shared" si="4"/>
        <v>33797</v>
      </c>
      <c r="AJ15" s="313">
        <f t="shared" si="5"/>
        <v>0</v>
      </c>
      <c r="AL15" s="306">
        <f t="shared" si="6"/>
        <v>79</v>
      </c>
      <c r="AM15" s="314">
        <f t="shared" si="6"/>
        <v>79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91</v>
      </c>
      <c r="B16" s="207">
        <v>0.375</v>
      </c>
      <c r="C16" s="208">
        <v>2013</v>
      </c>
      <c r="D16" s="208">
        <v>4</v>
      </c>
      <c r="E16" s="208">
        <v>14</v>
      </c>
      <c r="F16" s="209">
        <v>33876</v>
      </c>
      <c r="G16" s="208">
        <v>0</v>
      </c>
      <c r="H16" s="209">
        <v>450199</v>
      </c>
      <c r="I16" s="208">
        <v>0</v>
      </c>
      <c r="J16" s="208">
        <v>0</v>
      </c>
      <c r="K16" s="208">
        <v>0</v>
      </c>
      <c r="L16" s="210">
        <v>99.507999999999996</v>
      </c>
      <c r="M16" s="209">
        <v>19.600000000000001</v>
      </c>
      <c r="N16" s="211">
        <v>0</v>
      </c>
      <c r="O16" s="212">
        <v>685</v>
      </c>
      <c r="P16" s="197">
        <f t="shared" si="0"/>
        <v>685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685</v>
      </c>
      <c r="W16" s="219">
        <f t="shared" si="10"/>
        <v>24190.54895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33876</v>
      </c>
      <c r="AF16" s="206">
        <v>91</v>
      </c>
      <c r="AG16" s="310">
        <v>14</v>
      </c>
      <c r="AH16" s="311">
        <v>33876</v>
      </c>
      <c r="AI16" s="312">
        <f t="shared" si="4"/>
        <v>33876</v>
      </c>
      <c r="AJ16" s="313">
        <f t="shared" si="5"/>
        <v>0</v>
      </c>
      <c r="AL16" s="306">
        <f t="shared" si="6"/>
        <v>684</v>
      </c>
      <c r="AM16" s="314">
        <f t="shared" si="6"/>
        <v>685</v>
      </c>
      <c r="AN16" s="315">
        <f t="shared" si="7"/>
        <v>1</v>
      </c>
      <c r="AO16" s="316">
        <f t="shared" si="8"/>
        <v>1.4598540145985401E-3</v>
      </c>
    </row>
    <row r="17" spans="1:41" x14ac:dyDescent="0.2">
      <c r="A17" s="206">
        <v>91</v>
      </c>
      <c r="B17" s="207">
        <v>0.375</v>
      </c>
      <c r="C17" s="208">
        <v>2013</v>
      </c>
      <c r="D17" s="208">
        <v>4</v>
      </c>
      <c r="E17" s="208">
        <v>15</v>
      </c>
      <c r="F17" s="209">
        <v>34561</v>
      </c>
      <c r="G17" s="208">
        <v>0</v>
      </c>
      <c r="H17" s="209">
        <v>450298</v>
      </c>
      <c r="I17" s="208">
        <v>0</v>
      </c>
      <c r="J17" s="208">
        <v>0</v>
      </c>
      <c r="K17" s="208">
        <v>0</v>
      </c>
      <c r="L17" s="210">
        <v>99.16</v>
      </c>
      <c r="M17" s="209">
        <v>21.9</v>
      </c>
      <c r="N17" s="211">
        <v>0</v>
      </c>
      <c r="O17" s="212">
        <v>1423</v>
      </c>
      <c r="P17" s="197">
        <f t="shared" si="0"/>
        <v>1423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1423</v>
      </c>
      <c r="W17" s="219">
        <f t="shared" si="10"/>
        <v>50252.775410000002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34561</v>
      </c>
      <c r="AF17" s="206">
        <v>91</v>
      </c>
      <c r="AG17" s="310">
        <v>15</v>
      </c>
      <c r="AH17" s="311">
        <v>34560</v>
      </c>
      <c r="AI17" s="312">
        <f t="shared" si="4"/>
        <v>34561</v>
      </c>
      <c r="AJ17" s="313">
        <f t="shared" si="5"/>
        <v>1</v>
      </c>
      <c r="AL17" s="306">
        <f t="shared" si="6"/>
        <v>1424</v>
      </c>
      <c r="AM17" s="314">
        <f t="shared" si="6"/>
        <v>1423</v>
      </c>
      <c r="AN17" s="315">
        <f t="shared" si="7"/>
        <v>-1</v>
      </c>
      <c r="AO17" s="316">
        <f t="shared" si="8"/>
        <v>-7.0274068868587491E-4</v>
      </c>
    </row>
    <row r="18" spans="1:41" x14ac:dyDescent="0.2">
      <c r="A18" s="206">
        <v>91</v>
      </c>
      <c r="B18" s="207">
        <v>0.375</v>
      </c>
      <c r="C18" s="208">
        <v>2013</v>
      </c>
      <c r="D18" s="208">
        <v>4</v>
      </c>
      <c r="E18" s="208">
        <v>16</v>
      </c>
      <c r="F18" s="209">
        <v>35984</v>
      </c>
      <c r="G18" s="208">
        <v>0</v>
      </c>
      <c r="H18" s="209">
        <v>450510</v>
      </c>
      <c r="I18" s="208">
        <v>0</v>
      </c>
      <c r="J18" s="208">
        <v>0</v>
      </c>
      <c r="K18" s="208">
        <v>0</v>
      </c>
      <c r="L18" s="210">
        <v>98.14</v>
      </c>
      <c r="M18" s="209">
        <v>21.3</v>
      </c>
      <c r="N18" s="211">
        <v>0</v>
      </c>
      <c r="O18" s="212">
        <v>1300</v>
      </c>
      <c r="P18" s="197">
        <f t="shared" si="0"/>
        <v>1300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1300</v>
      </c>
      <c r="W18" s="219">
        <f t="shared" si="10"/>
        <v>45909.070999999996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35984</v>
      </c>
      <c r="AF18" s="206">
        <v>91</v>
      </c>
      <c r="AG18" s="310">
        <v>16</v>
      </c>
      <c r="AH18" s="311">
        <v>35984</v>
      </c>
      <c r="AI18" s="312">
        <f t="shared" si="4"/>
        <v>35984</v>
      </c>
      <c r="AJ18" s="313">
        <f t="shared" si="5"/>
        <v>0</v>
      </c>
      <c r="AL18" s="306">
        <f t="shared" si="6"/>
        <v>-35984</v>
      </c>
      <c r="AM18" s="314">
        <f t="shared" si="6"/>
        <v>1300</v>
      </c>
      <c r="AN18" s="315">
        <f t="shared" si="7"/>
        <v>37284</v>
      </c>
      <c r="AO18" s="316">
        <f t="shared" si="8"/>
        <v>28.68</v>
      </c>
    </row>
    <row r="19" spans="1:41" x14ac:dyDescent="0.2">
      <c r="A19" s="206">
        <v>91</v>
      </c>
      <c r="B19" s="207">
        <v>0.375</v>
      </c>
      <c r="C19" s="208">
        <v>2013</v>
      </c>
      <c r="D19" s="208">
        <v>4</v>
      </c>
      <c r="E19" s="208">
        <v>17</v>
      </c>
      <c r="F19" s="209">
        <v>37284</v>
      </c>
      <c r="G19" s="208">
        <v>0</v>
      </c>
      <c r="H19" s="209">
        <v>450703</v>
      </c>
      <c r="I19" s="208">
        <v>0</v>
      </c>
      <c r="J19" s="208">
        <v>0</v>
      </c>
      <c r="K19" s="208">
        <v>0</v>
      </c>
      <c r="L19" s="210">
        <v>98.028000000000006</v>
      </c>
      <c r="M19" s="209">
        <v>22.4</v>
      </c>
      <c r="N19" s="211">
        <v>0</v>
      </c>
      <c r="O19" s="212">
        <v>1729</v>
      </c>
      <c r="P19" s="197">
        <f t="shared" si="0"/>
        <v>1729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1729</v>
      </c>
      <c r="W19" s="219">
        <f t="shared" si="10"/>
        <v>61059.064429999999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37284</v>
      </c>
      <c r="AF19" s="206"/>
      <c r="AG19" s="310"/>
      <c r="AH19" s="311"/>
      <c r="AI19" s="312">
        <f t="shared" si="4"/>
        <v>37284</v>
      </c>
      <c r="AJ19" s="313">
        <f t="shared" si="5"/>
        <v>37284</v>
      </c>
      <c r="AL19" s="306">
        <f t="shared" si="6"/>
        <v>39011</v>
      </c>
      <c r="AM19" s="314">
        <f t="shared" si="6"/>
        <v>1729</v>
      </c>
      <c r="AN19" s="315">
        <f t="shared" si="7"/>
        <v>-37282</v>
      </c>
      <c r="AO19" s="316">
        <f t="shared" si="8"/>
        <v>-21.562753036437247</v>
      </c>
    </row>
    <row r="20" spans="1:41" x14ac:dyDescent="0.2">
      <c r="A20" s="206">
        <v>91</v>
      </c>
      <c r="B20" s="207">
        <v>0.375</v>
      </c>
      <c r="C20" s="208">
        <v>2013</v>
      </c>
      <c r="D20" s="208">
        <v>4</v>
      </c>
      <c r="E20" s="208">
        <v>18</v>
      </c>
      <c r="F20" s="209">
        <v>39013</v>
      </c>
      <c r="G20" s="208">
        <v>0</v>
      </c>
      <c r="H20" s="209">
        <v>450959</v>
      </c>
      <c r="I20" s="208">
        <v>0</v>
      </c>
      <c r="J20" s="208">
        <v>0</v>
      </c>
      <c r="K20" s="208">
        <v>0</v>
      </c>
      <c r="L20" s="210">
        <v>97.960999999999999</v>
      </c>
      <c r="M20" s="209">
        <v>21.3</v>
      </c>
      <c r="N20" s="211">
        <v>0</v>
      </c>
      <c r="O20" s="212">
        <v>1527</v>
      </c>
      <c r="P20" s="197">
        <f t="shared" si="0"/>
        <v>1527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1527</v>
      </c>
      <c r="W20" s="219">
        <f t="shared" si="10"/>
        <v>53925.501089999998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39013</v>
      </c>
      <c r="AF20" s="206">
        <v>91</v>
      </c>
      <c r="AG20" s="310">
        <v>18</v>
      </c>
      <c r="AH20" s="311">
        <v>39011</v>
      </c>
      <c r="AI20" s="312">
        <f t="shared" si="4"/>
        <v>39013</v>
      </c>
      <c r="AJ20" s="313">
        <f t="shared" si="5"/>
        <v>2</v>
      </c>
      <c r="AL20" s="306">
        <f t="shared" si="6"/>
        <v>1529</v>
      </c>
      <c r="AM20" s="314">
        <f t="shared" si="6"/>
        <v>1527</v>
      </c>
      <c r="AN20" s="315">
        <f t="shared" si="7"/>
        <v>-2</v>
      </c>
      <c r="AO20" s="316">
        <f t="shared" si="8"/>
        <v>-1.3097576948264572E-3</v>
      </c>
    </row>
    <row r="21" spans="1:41" x14ac:dyDescent="0.2">
      <c r="A21" s="206">
        <v>91</v>
      </c>
      <c r="B21" s="207">
        <v>0.375</v>
      </c>
      <c r="C21" s="208">
        <v>2013</v>
      </c>
      <c r="D21" s="208">
        <v>4</v>
      </c>
      <c r="E21" s="208">
        <v>19</v>
      </c>
      <c r="F21" s="209">
        <v>40540</v>
      </c>
      <c r="G21" s="208">
        <v>0</v>
      </c>
      <c r="H21" s="209">
        <v>451186</v>
      </c>
      <c r="I21" s="208">
        <v>0</v>
      </c>
      <c r="J21" s="208">
        <v>0</v>
      </c>
      <c r="K21" s="208">
        <v>0</v>
      </c>
      <c r="L21" s="210">
        <v>98.185000000000002</v>
      </c>
      <c r="M21" s="209">
        <v>22.6</v>
      </c>
      <c r="N21" s="211">
        <v>0</v>
      </c>
      <c r="O21" s="212">
        <v>1583</v>
      </c>
      <c r="P21" s="197">
        <f t="shared" si="0"/>
        <v>1583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1583</v>
      </c>
      <c r="W21" s="219">
        <f t="shared" si="10"/>
        <v>55903.122609999999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40540</v>
      </c>
      <c r="AF21" s="206">
        <v>91</v>
      </c>
      <c r="AG21" s="310">
        <v>19</v>
      </c>
      <c r="AH21" s="311">
        <v>40540</v>
      </c>
      <c r="AI21" s="312">
        <f t="shared" si="4"/>
        <v>40540</v>
      </c>
      <c r="AJ21" s="313">
        <f t="shared" si="5"/>
        <v>0</v>
      </c>
      <c r="AL21" s="306">
        <f t="shared" si="6"/>
        <v>1583</v>
      </c>
      <c r="AM21" s="314">
        <f t="shared" si="6"/>
        <v>1583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91</v>
      </c>
      <c r="B22" s="207">
        <v>0.375</v>
      </c>
      <c r="C22" s="208">
        <v>2013</v>
      </c>
      <c r="D22" s="208">
        <v>4</v>
      </c>
      <c r="E22" s="208">
        <v>20</v>
      </c>
      <c r="F22" s="209">
        <v>42123</v>
      </c>
      <c r="G22" s="208">
        <v>0</v>
      </c>
      <c r="H22" s="209">
        <v>451420</v>
      </c>
      <c r="I22" s="208">
        <v>0</v>
      </c>
      <c r="J22" s="208">
        <v>0</v>
      </c>
      <c r="K22" s="208">
        <v>0</v>
      </c>
      <c r="L22" s="210">
        <v>98.421000000000006</v>
      </c>
      <c r="M22" s="209">
        <v>18.100000000000001</v>
      </c>
      <c r="N22" s="211">
        <v>0</v>
      </c>
      <c r="O22" s="212">
        <v>68</v>
      </c>
      <c r="P22" s="197">
        <f t="shared" si="0"/>
        <v>68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68</v>
      </c>
      <c r="W22" s="219">
        <f t="shared" si="10"/>
        <v>2401.3975599999999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42123</v>
      </c>
      <c r="AF22" s="206">
        <v>91</v>
      </c>
      <c r="AG22" s="310">
        <v>20</v>
      </c>
      <c r="AH22" s="311">
        <v>42123</v>
      </c>
      <c r="AI22" s="312">
        <f t="shared" si="4"/>
        <v>42123</v>
      </c>
      <c r="AJ22" s="313">
        <f t="shared" si="5"/>
        <v>0</v>
      </c>
      <c r="AL22" s="306">
        <f t="shared" si="6"/>
        <v>-42123</v>
      </c>
      <c r="AM22" s="314">
        <f t="shared" si="6"/>
        <v>68</v>
      </c>
      <c r="AN22" s="315">
        <f t="shared" si="7"/>
        <v>42191</v>
      </c>
      <c r="AO22" s="316">
        <f t="shared" si="8"/>
        <v>620.45588235294122</v>
      </c>
    </row>
    <row r="23" spans="1:41" x14ac:dyDescent="0.2">
      <c r="A23" s="206">
        <v>91</v>
      </c>
      <c r="B23" s="207">
        <v>0.375</v>
      </c>
      <c r="C23" s="208">
        <v>2013</v>
      </c>
      <c r="D23" s="208">
        <v>4</v>
      </c>
      <c r="E23" s="208">
        <v>21</v>
      </c>
      <c r="F23" s="209">
        <v>42191</v>
      </c>
      <c r="G23" s="208">
        <v>0</v>
      </c>
      <c r="H23" s="209">
        <v>451430</v>
      </c>
      <c r="I23" s="208">
        <v>0</v>
      </c>
      <c r="J23" s="208">
        <v>0</v>
      </c>
      <c r="K23" s="208">
        <v>0</v>
      </c>
      <c r="L23" s="210">
        <v>99.432000000000002</v>
      </c>
      <c r="M23" s="209">
        <v>20.399999999999999</v>
      </c>
      <c r="N23" s="211">
        <v>0</v>
      </c>
      <c r="O23" s="212">
        <v>514</v>
      </c>
      <c r="P23" s="197">
        <f t="shared" si="0"/>
        <v>514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514</v>
      </c>
      <c r="W23" s="219">
        <f t="shared" si="10"/>
        <v>18151.740379999999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42191</v>
      </c>
      <c r="AF23" s="206"/>
      <c r="AG23" s="310"/>
      <c r="AH23" s="311"/>
      <c r="AI23" s="312">
        <f t="shared" si="4"/>
        <v>42191</v>
      </c>
      <c r="AJ23" s="313">
        <f t="shared" si="5"/>
        <v>42191</v>
      </c>
      <c r="AL23" s="306">
        <f t="shared" si="6"/>
        <v>0</v>
      </c>
      <c r="AM23" s="314">
        <f t="shared" si="6"/>
        <v>514</v>
      </c>
      <c r="AN23" s="315">
        <f t="shared" si="7"/>
        <v>514</v>
      </c>
      <c r="AO23" s="316">
        <f t="shared" si="8"/>
        <v>1</v>
      </c>
    </row>
    <row r="24" spans="1:41" x14ac:dyDescent="0.2">
      <c r="A24" s="206">
        <v>91</v>
      </c>
      <c r="B24" s="207">
        <v>0.375</v>
      </c>
      <c r="C24" s="208">
        <v>2013</v>
      </c>
      <c r="D24" s="208">
        <v>4</v>
      </c>
      <c r="E24" s="208">
        <v>22</v>
      </c>
      <c r="F24" s="209">
        <v>42705</v>
      </c>
      <c r="G24" s="208">
        <v>0</v>
      </c>
      <c r="H24" s="209">
        <v>451504</v>
      </c>
      <c r="I24" s="208">
        <v>0</v>
      </c>
      <c r="J24" s="208">
        <v>0</v>
      </c>
      <c r="K24" s="208">
        <v>0</v>
      </c>
      <c r="L24" s="210">
        <v>98.983999999999995</v>
      </c>
      <c r="M24" s="209">
        <v>22.5</v>
      </c>
      <c r="N24" s="211">
        <v>0</v>
      </c>
      <c r="O24" s="212">
        <v>1530</v>
      </c>
      <c r="P24" s="197">
        <f t="shared" si="0"/>
        <v>1530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1530</v>
      </c>
      <c r="W24" s="219">
        <f t="shared" si="10"/>
        <v>54031.445099999997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42705</v>
      </c>
      <c r="AF24" s="206"/>
      <c r="AG24" s="310"/>
      <c r="AH24" s="311"/>
      <c r="AI24" s="312">
        <f t="shared" si="4"/>
        <v>42705</v>
      </c>
      <c r="AJ24" s="313">
        <f t="shared" si="5"/>
        <v>42705</v>
      </c>
      <c r="AL24" s="306">
        <f t="shared" si="6"/>
        <v>0</v>
      </c>
      <c r="AM24" s="314">
        <f t="shared" si="6"/>
        <v>1530</v>
      </c>
      <c r="AN24" s="315">
        <f t="shared" si="7"/>
        <v>1530</v>
      </c>
      <c r="AO24" s="316">
        <f t="shared" si="8"/>
        <v>1</v>
      </c>
    </row>
    <row r="25" spans="1:41" x14ac:dyDescent="0.2">
      <c r="A25" s="206">
        <v>91</v>
      </c>
      <c r="B25" s="207">
        <v>0.375</v>
      </c>
      <c r="C25" s="208">
        <v>2013</v>
      </c>
      <c r="D25" s="208">
        <v>4</v>
      </c>
      <c r="E25" s="208">
        <v>23</v>
      </c>
      <c r="F25" s="209">
        <v>44235</v>
      </c>
      <c r="G25" s="208">
        <v>0</v>
      </c>
      <c r="H25" s="209">
        <v>451732</v>
      </c>
      <c r="I25" s="208">
        <v>0</v>
      </c>
      <c r="J25" s="208">
        <v>0</v>
      </c>
      <c r="K25" s="208">
        <v>0</v>
      </c>
      <c r="L25" s="210">
        <v>97.793999999999997</v>
      </c>
      <c r="M25" s="209">
        <v>21.9</v>
      </c>
      <c r="N25" s="211">
        <v>0</v>
      </c>
      <c r="O25" s="212">
        <v>1596</v>
      </c>
      <c r="P25" s="197">
        <f t="shared" si="0"/>
        <v>1596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1596</v>
      </c>
      <c r="W25" s="219">
        <f t="shared" si="10"/>
        <v>56362.213320000003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44235</v>
      </c>
      <c r="AF25" s="206"/>
      <c r="AG25" s="310"/>
      <c r="AH25" s="311"/>
      <c r="AI25" s="312">
        <f t="shared" si="4"/>
        <v>44235</v>
      </c>
      <c r="AJ25" s="313">
        <f t="shared" si="5"/>
        <v>44235</v>
      </c>
      <c r="AL25" s="306">
        <f t="shared" si="6"/>
        <v>0</v>
      </c>
      <c r="AM25" s="314">
        <f t="shared" si="6"/>
        <v>1596</v>
      </c>
      <c r="AN25" s="315">
        <f t="shared" si="7"/>
        <v>1596</v>
      </c>
      <c r="AO25" s="316">
        <f t="shared" si="8"/>
        <v>1</v>
      </c>
    </row>
    <row r="26" spans="1:41" x14ac:dyDescent="0.2">
      <c r="A26" s="206">
        <v>91</v>
      </c>
      <c r="B26" s="207">
        <v>0.375</v>
      </c>
      <c r="C26" s="208">
        <v>2013</v>
      </c>
      <c r="D26" s="208">
        <v>4</v>
      </c>
      <c r="E26" s="208">
        <v>24</v>
      </c>
      <c r="F26" s="209">
        <v>45831</v>
      </c>
      <c r="G26" s="208">
        <v>0</v>
      </c>
      <c r="H26" s="209">
        <v>451970</v>
      </c>
      <c r="I26" s="208">
        <v>0</v>
      </c>
      <c r="J26" s="208">
        <v>0</v>
      </c>
      <c r="K26" s="208">
        <v>0</v>
      </c>
      <c r="L26" s="210">
        <v>97.95</v>
      </c>
      <c r="M26" s="209">
        <v>20.100000000000001</v>
      </c>
      <c r="N26" s="211">
        <v>0</v>
      </c>
      <c r="O26" s="212">
        <v>1607</v>
      </c>
      <c r="P26" s="197">
        <f t="shared" si="0"/>
        <v>1607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1607</v>
      </c>
      <c r="W26" s="219">
        <f t="shared" si="10"/>
        <v>56750.67469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45831</v>
      </c>
      <c r="AF26" s="206"/>
      <c r="AG26" s="310"/>
      <c r="AH26" s="311"/>
      <c r="AI26" s="312">
        <f t="shared" si="4"/>
        <v>45831</v>
      </c>
      <c r="AJ26" s="313">
        <f t="shared" si="5"/>
        <v>45831</v>
      </c>
      <c r="AL26" s="306">
        <f t="shared" si="6"/>
        <v>0</v>
      </c>
      <c r="AM26" s="314">
        <f t="shared" si="6"/>
        <v>1607</v>
      </c>
      <c r="AN26" s="315">
        <f t="shared" si="7"/>
        <v>1607</v>
      </c>
      <c r="AO26" s="316">
        <f t="shared" si="8"/>
        <v>1</v>
      </c>
    </row>
    <row r="27" spans="1:41" x14ac:dyDescent="0.2">
      <c r="A27" s="206">
        <v>91</v>
      </c>
      <c r="B27" s="207">
        <v>0.375</v>
      </c>
      <c r="C27" s="208">
        <v>2013</v>
      </c>
      <c r="D27" s="208">
        <v>4</v>
      </c>
      <c r="E27" s="208">
        <v>25</v>
      </c>
      <c r="F27" s="209">
        <v>47438</v>
      </c>
      <c r="G27" s="208">
        <v>0</v>
      </c>
      <c r="H27" s="209">
        <v>452207</v>
      </c>
      <c r="I27" s="208">
        <v>0</v>
      </c>
      <c r="J27" s="208">
        <v>0</v>
      </c>
      <c r="K27" s="208">
        <v>0</v>
      </c>
      <c r="L27" s="210">
        <v>98.14</v>
      </c>
      <c r="M27" s="209">
        <v>18.2</v>
      </c>
      <c r="N27" s="211">
        <v>0</v>
      </c>
      <c r="O27" s="212">
        <v>1424</v>
      </c>
      <c r="P27" s="197">
        <f t="shared" si="0"/>
        <v>1424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1424</v>
      </c>
      <c r="W27" s="219">
        <f t="shared" si="10"/>
        <v>50288.090080000002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47438</v>
      </c>
      <c r="AF27" s="206"/>
      <c r="AG27" s="310"/>
      <c r="AH27" s="311"/>
      <c r="AI27" s="312">
        <f t="shared" si="4"/>
        <v>47438</v>
      </c>
      <c r="AJ27" s="313">
        <f t="shared" si="5"/>
        <v>47438</v>
      </c>
      <c r="AL27" s="306">
        <f t="shared" si="6"/>
        <v>0</v>
      </c>
      <c r="AM27" s="314">
        <f t="shared" si="6"/>
        <v>1424</v>
      </c>
      <c r="AN27" s="315">
        <f t="shared" si="7"/>
        <v>1424</v>
      </c>
      <c r="AO27" s="316">
        <f t="shared" si="8"/>
        <v>1</v>
      </c>
    </row>
    <row r="28" spans="1:41" x14ac:dyDescent="0.2">
      <c r="A28" s="206">
        <v>91</v>
      </c>
      <c r="B28" s="207">
        <v>0.375</v>
      </c>
      <c r="C28" s="208">
        <v>2013</v>
      </c>
      <c r="D28" s="208">
        <v>4</v>
      </c>
      <c r="E28" s="208">
        <v>26</v>
      </c>
      <c r="F28" s="209">
        <v>48862</v>
      </c>
      <c r="G28" s="208">
        <v>0</v>
      </c>
      <c r="H28" s="209">
        <v>452416</v>
      </c>
      <c r="I28" s="208">
        <v>0</v>
      </c>
      <c r="J28" s="208">
        <v>0</v>
      </c>
      <c r="K28" s="208">
        <v>0</v>
      </c>
      <c r="L28" s="210">
        <v>98.103999999999999</v>
      </c>
      <c r="M28" s="209">
        <v>17.100000000000001</v>
      </c>
      <c r="N28" s="211">
        <v>0</v>
      </c>
      <c r="O28" s="212">
        <v>1687</v>
      </c>
      <c r="P28" s="197">
        <f t="shared" si="0"/>
        <v>1687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1687</v>
      </c>
      <c r="W28" s="219">
        <f t="shared" si="10"/>
        <v>59575.848290000002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48862</v>
      </c>
      <c r="AF28" s="206"/>
      <c r="AG28" s="310"/>
      <c r="AH28" s="311"/>
      <c r="AI28" s="312">
        <f t="shared" si="4"/>
        <v>48862</v>
      </c>
      <c r="AJ28" s="313">
        <f t="shared" si="5"/>
        <v>48862</v>
      </c>
      <c r="AL28" s="306">
        <f t="shared" si="6"/>
        <v>50575</v>
      </c>
      <c r="AM28" s="314">
        <f t="shared" si="6"/>
        <v>1687</v>
      </c>
      <c r="AN28" s="315">
        <f t="shared" si="7"/>
        <v>-48888</v>
      </c>
      <c r="AO28" s="316">
        <f t="shared" si="8"/>
        <v>-28.979253112033195</v>
      </c>
    </row>
    <row r="29" spans="1:41" x14ac:dyDescent="0.2">
      <c r="A29" s="206">
        <v>91</v>
      </c>
      <c r="B29" s="207">
        <v>0.375</v>
      </c>
      <c r="C29" s="208">
        <v>2013</v>
      </c>
      <c r="D29" s="208">
        <v>4</v>
      </c>
      <c r="E29" s="208">
        <v>27</v>
      </c>
      <c r="F29" s="209">
        <v>50549</v>
      </c>
      <c r="G29" s="208">
        <v>0</v>
      </c>
      <c r="H29" s="209">
        <v>452659</v>
      </c>
      <c r="I29" s="208">
        <v>0</v>
      </c>
      <c r="J29" s="208">
        <v>0</v>
      </c>
      <c r="K29" s="208">
        <v>0</v>
      </c>
      <c r="L29" s="210">
        <v>100.377</v>
      </c>
      <c r="M29" s="209">
        <v>18.7</v>
      </c>
      <c r="N29" s="211">
        <v>0</v>
      </c>
      <c r="O29" s="212">
        <v>95</v>
      </c>
      <c r="P29" s="197">
        <f t="shared" si="0"/>
        <v>95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95</v>
      </c>
      <c r="W29" s="219">
        <f t="shared" si="10"/>
        <v>3354.89365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50549</v>
      </c>
      <c r="AF29" s="206">
        <v>91</v>
      </c>
      <c r="AG29" s="310">
        <v>27</v>
      </c>
      <c r="AH29" s="311">
        <v>50575</v>
      </c>
      <c r="AI29" s="312">
        <f t="shared" si="4"/>
        <v>50549</v>
      </c>
      <c r="AJ29" s="313">
        <f t="shared" si="5"/>
        <v>-26</v>
      </c>
      <c r="AL29" s="306">
        <f t="shared" si="6"/>
        <v>0</v>
      </c>
      <c r="AM29" s="314">
        <f t="shared" si="6"/>
        <v>95</v>
      </c>
      <c r="AN29" s="315">
        <f t="shared" si="7"/>
        <v>95</v>
      </c>
      <c r="AO29" s="316">
        <f t="shared" si="8"/>
        <v>1</v>
      </c>
    </row>
    <row r="30" spans="1:41" x14ac:dyDescent="0.2">
      <c r="A30" s="206">
        <v>91</v>
      </c>
      <c r="B30" s="207">
        <v>0.375</v>
      </c>
      <c r="C30" s="208">
        <v>2013</v>
      </c>
      <c r="D30" s="208">
        <v>4</v>
      </c>
      <c r="E30" s="208">
        <v>28</v>
      </c>
      <c r="F30" s="209">
        <v>50644</v>
      </c>
      <c r="G30" s="208">
        <v>0</v>
      </c>
      <c r="H30" s="209">
        <v>452672</v>
      </c>
      <c r="I30" s="208">
        <v>0</v>
      </c>
      <c r="J30" s="208">
        <v>0</v>
      </c>
      <c r="K30" s="208">
        <v>0</v>
      </c>
      <c r="L30" s="210">
        <v>102.098</v>
      </c>
      <c r="M30" s="209">
        <v>21.4</v>
      </c>
      <c r="N30" s="211">
        <v>0</v>
      </c>
      <c r="O30" s="212">
        <v>0</v>
      </c>
      <c r="P30" s="197">
        <f t="shared" si="0"/>
        <v>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0</v>
      </c>
      <c r="W30" s="219">
        <f t="shared" si="10"/>
        <v>0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50644</v>
      </c>
      <c r="AF30" s="206">
        <v>91</v>
      </c>
      <c r="AG30" s="310">
        <v>28</v>
      </c>
      <c r="AH30" s="311">
        <v>50575</v>
      </c>
      <c r="AI30" s="312">
        <f t="shared" si="4"/>
        <v>50644</v>
      </c>
      <c r="AJ30" s="313">
        <f t="shared" si="5"/>
        <v>69</v>
      </c>
      <c r="AL30" s="306">
        <f t="shared" si="6"/>
        <v>3093</v>
      </c>
      <c r="AM30" s="314">
        <f t="shared" si="6"/>
        <v>0</v>
      </c>
      <c r="AN30" s="315">
        <f t="shared" si="7"/>
        <v>-3093</v>
      </c>
      <c r="AO30" s="316" t="str">
        <f t="shared" si="8"/>
        <v/>
      </c>
    </row>
    <row r="31" spans="1:41" x14ac:dyDescent="0.2">
      <c r="A31" s="206">
        <v>91</v>
      </c>
      <c r="B31" s="207">
        <v>0.375</v>
      </c>
      <c r="C31" s="208">
        <v>2013</v>
      </c>
      <c r="D31" s="208">
        <v>4</v>
      </c>
      <c r="E31" s="208">
        <v>29</v>
      </c>
      <c r="F31" s="209">
        <v>50644</v>
      </c>
      <c r="G31" s="208">
        <v>0</v>
      </c>
      <c r="H31" s="209">
        <v>452672</v>
      </c>
      <c r="I31" s="208">
        <v>0</v>
      </c>
      <c r="J31" s="208">
        <v>0</v>
      </c>
      <c r="K31" s="208">
        <v>0</v>
      </c>
      <c r="L31" s="210">
        <v>101.556</v>
      </c>
      <c r="M31" s="209">
        <v>19.899999999999999</v>
      </c>
      <c r="N31" s="211">
        <v>0</v>
      </c>
      <c r="O31" s="212">
        <v>646</v>
      </c>
      <c r="P31" s="197">
        <f t="shared" si="0"/>
        <v>646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646</v>
      </c>
      <c r="W31" s="219">
        <f t="shared" si="10"/>
        <v>22813.276819999999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50644</v>
      </c>
      <c r="AF31" s="206">
        <v>91</v>
      </c>
      <c r="AG31" s="310">
        <v>1</v>
      </c>
      <c r="AH31" s="311">
        <v>53668</v>
      </c>
      <c r="AI31" s="312">
        <f t="shared" si="4"/>
        <v>50644</v>
      </c>
      <c r="AJ31" s="313">
        <f t="shared" si="5"/>
        <v>-3024</v>
      </c>
      <c r="AL31" s="306">
        <f t="shared" si="6"/>
        <v>-1683</v>
      </c>
      <c r="AM31" s="314">
        <f t="shared" si="6"/>
        <v>646</v>
      </c>
      <c r="AN31" s="315">
        <f t="shared" si="7"/>
        <v>2329</v>
      </c>
      <c r="AO31" s="316">
        <f t="shared" si="8"/>
        <v>3.6052631578947367</v>
      </c>
    </row>
    <row r="32" spans="1:41" x14ac:dyDescent="0.2">
      <c r="A32" s="206">
        <v>91</v>
      </c>
      <c r="B32" s="207">
        <v>0.375</v>
      </c>
      <c r="C32" s="208">
        <v>2013</v>
      </c>
      <c r="D32" s="208">
        <v>4</v>
      </c>
      <c r="E32" s="208">
        <v>30</v>
      </c>
      <c r="F32" s="209">
        <v>51290</v>
      </c>
      <c r="G32" s="208">
        <v>0</v>
      </c>
      <c r="H32" s="209">
        <v>452765</v>
      </c>
      <c r="I32" s="208">
        <v>0</v>
      </c>
      <c r="J32" s="208">
        <v>0</v>
      </c>
      <c r="K32" s="208">
        <v>0</v>
      </c>
      <c r="L32" s="210">
        <v>100.33799999999999</v>
      </c>
      <c r="M32" s="209">
        <v>20.6</v>
      </c>
      <c r="N32" s="211">
        <v>0</v>
      </c>
      <c r="O32" s="212">
        <v>1571</v>
      </c>
      <c r="P32" s="197">
        <f t="shared" si="0"/>
        <v>1571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1571</v>
      </c>
      <c r="W32" s="219">
        <f t="shared" si="10"/>
        <v>55479.346570000002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51290</v>
      </c>
      <c r="AF32" s="206">
        <v>91</v>
      </c>
      <c r="AG32" s="310">
        <v>30</v>
      </c>
      <c r="AH32" s="311">
        <v>51985</v>
      </c>
      <c r="AI32" s="312">
        <f t="shared" si="4"/>
        <v>51290</v>
      </c>
      <c r="AJ32" s="313">
        <f t="shared" si="5"/>
        <v>-695</v>
      </c>
      <c r="AL32" s="306">
        <f t="shared" si="6"/>
        <v>-51985</v>
      </c>
      <c r="AM32" s="314">
        <f t="shared" si="6"/>
        <v>1571</v>
      </c>
      <c r="AN32" s="315">
        <f t="shared" si="7"/>
        <v>53556</v>
      </c>
      <c r="AO32" s="316">
        <f t="shared" si="8"/>
        <v>34.090388287714831</v>
      </c>
    </row>
    <row r="33" spans="1:41" ht="13.5" thickBot="1" x14ac:dyDescent="0.25">
      <c r="A33" s="206">
        <v>91</v>
      </c>
      <c r="B33" s="207">
        <v>0.375</v>
      </c>
      <c r="C33" s="208">
        <v>2013</v>
      </c>
      <c r="D33" s="208">
        <v>5</v>
      </c>
      <c r="E33" s="208">
        <v>1</v>
      </c>
      <c r="F33" s="209">
        <v>52861</v>
      </c>
      <c r="G33" s="208">
        <v>0</v>
      </c>
      <c r="H33" s="209">
        <v>452991</v>
      </c>
      <c r="I33" s="208">
        <v>0</v>
      </c>
      <c r="J33" s="208">
        <v>0</v>
      </c>
      <c r="K33" s="208">
        <v>0</v>
      </c>
      <c r="L33" s="210">
        <v>100.871</v>
      </c>
      <c r="M33" s="209">
        <v>20.3</v>
      </c>
      <c r="N33" s="211">
        <v>0</v>
      </c>
      <c r="O33" s="212">
        <v>1745</v>
      </c>
      <c r="P33" s="197">
        <f t="shared" si="0"/>
        <v>-52861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1745</v>
      </c>
      <c r="W33" s="223">
        <f t="shared" si="10"/>
        <v>61624.099150000002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52861</v>
      </c>
      <c r="AF33" s="206"/>
      <c r="AG33" s="310"/>
      <c r="AH33" s="311"/>
      <c r="AI33" s="312">
        <f t="shared" si="4"/>
        <v>52861</v>
      </c>
      <c r="AJ33" s="313">
        <f t="shared" si="5"/>
        <v>52861</v>
      </c>
      <c r="AL33" s="306">
        <f t="shared" si="6"/>
        <v>0</v>
      </c>
      <c r="AM33" s="317">
        <f t="shared" si="6"/>
        <v>-52861</v>
      </c>
      <c r="AN33" s="315">
        <f t="shared" si="7"/>
        <v>-52861</v>
      </c>
      <c r="AO33" s="316">
        <f t="shared" si="8"/>
        <v>1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102.26300000000001</v>
      </c>
      <c r="M36" s="239">
        <f>MAX(M3:M34)</f>
        <v>22.6</v>
      </c>
      <c r="N36" s="237" t="s">
        <v>26</v>
      </c>
      <c r="O36" s="239">
        <f>SUM(O3:O33)</f>
        <v>35418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35418</v>
      </c>
      <c r="W36" s="243">
        <f>SUM(W3:W33)</f>
        <v>1250774.9820599998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14</v>
      </c>
      <c r="AJ36" s="326">
        <f>SUM(AJ3:AJ33)</f>
        <v>610551</v>
      </c>
      <c r="AK36" s="327" t="s">
        <v>88</v>
      </c>
      <c r="AL36" s="328"/>
      <c r="AM36" s="328"/>
      <c r="AN36" s="326">
        <f>SUM(AN3:AN33)</f>
        <v>-19188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99.006374193548382</v>
      </c>
      <c r="M37" s="247">
        <f>AVERAGE(M3:M34)</f>
        <v>20.183870967741932</v>
      </c>
      <c r="N37" s="237" t="s">
        <v>84</v>
      </c>
      <c r="O37" s="248">
        <f>O36*35.31467</f>
        <v>1250774.9820600001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17</v>
      </c>
      <c r="AN37" s="331">
        <f>IFERROR(AN36/SUM(AM3:AM33),"")</f>
        <v>1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97.793999999999997</v>
      </c>
      <c r="M38" s="248">
        <f>MIN(M3:M34)</f>
        <v>17.100000000000001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108.90701161290323</v>
      </c>
      <c r="M44" s="255">
        <f>M37*(1+$L$43)</f>
        <v>22.202258064516126</v>
      </c>
    </row>
    <row r="45" spans="1:41" x14ac:dyDescent="0.2">
      <c r="K45" s="254" t="s">
        <v>98</v>
      </c>
      <c r="L45" s="255">
        <f>L37*(1-$L$43)</f>
        <v>89.105736774193545</v>
      </c>
      <c r="M45" s="255">
        <f>M37*(1-$L$43)</f>
        <v>18.165483870967741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383" priority="47" stopIfTrue="1" operator="lessThan">
      <formula>$L$45</formula>
    </cfRule>
    <cfRule type="cellIs" dxfId="382" priority="48" stopIfTrue="1" operator="greaterThan">
      <formula>$L$44</formula>
    </cfRule>
  </conditionalFormatting>
  <conditionalFormatting sqref="M3:M34">
    <cfRule type="cellIs" dxfId="381" priority="45" stopIfTrue="1" operator="lessThan">
      <formula>$M$45</formula>
    </cfRule>
    <cfRule type="cellIs" dxfId="380" priority="46" stopIfTrue="1" operator="greaterThan">
      <formula>$M$44</formula>
    </cfRule>
  </conditionalFormatting>
  <conditionalFormatting sqref="O3:O34">
    <cfRule type="cellIs" dxfId="379" priority="44" stopIfTrue="1" operator="lessThan">
      <formula>0</formula>
    </cfRule>
  </conditionalFormatting>
  <conditionalFormatting sqref="O3:O33">
    <cfRule type="cellIs" dxfId="378" priority="43" stopIfTrue="1" operator="lessThan">
      <formula>0</formula>
    </cfRule>
  </conditionalFormatting>
  <conditionalFormatting sqref="O3">
    <cfRule type="cellIs" dxfId="377" priority="42" stopIfTrue="1" operator="notEqual">
      <formula>$P$3</formula>
    </cfRule>
  </conditionalFormatting>
  <conditionalFormatting sqref="O4">
    <cfRule type="cellIs" dxfId="376" priority="41" stopIfTrue="1" operator="notEqual">
      <formula>P$4</formula>
    </cfRule>
  </conditionalFormatting>
  <conditionalFormatting sqref="O5">
    <cfRule type="cellIs" dxfId="375" priority="40" stopIfTrue="1" operator="notEqual">
      <formula>$P$5</formula>
    </cfRule>
  </conditionalFormatting>
  <conditionalFormatting sqref="O6">
    <cfRule type="cellIs" dxfId="374" priority="39" stopIfTrue="1" operator="notEqual">
      <formula>$P$6</formula>
    </cfRule>
  </conditionalFormatting>
  <conditionalFormatting sqref="O7">
    <cfRule type="cellIs" dxfId="373" priority="38" stopIfTrue="1" operator="notEqual">
      <formula>$P$7</formula>
    </cfRule>
  </conditionalFormatting>
  <conditionalFormatting sqref="O8">
    <cfRule type="cellIs" dxfId="372" priority="37" stopIfTrue="1" operator="notEqual">
      <formula>$P$8</formula>
    </cfRule>
  </conditionalFormatting>
  <conditionalFormatting sqref="O9">
    <cfRule type="cellIs" dxfId="371" priority="36" stopIfTrue="1" operator="notEqual">
      <formula>$P$9</formula>
    </cfRule>
  </conditionalFormatting>
  <conditionalFormatting sqref="O10">
    <cfRule type="cellIs" dxfId="370" priority="34" stopIfTrue="1" operator="notEqual">
      <formula>$P$10</formula>
    </cfRule>
    <cfRule type="cellIs" dxfId="369" priority="35" stopIfTrue="1" operator="greaterThan">
      <formula>$P$10</formula>
    </cfRule>
  </conditionalFormatting>
  <conditionalFormatting sqref="O11">
    <cfRule type="cellIs" dxfId="368" priority="32" stopIfTrue="1" operator="notEqual">
      <formula>$P$11</formula>
    </cfRule>
    <cfRule type="cellIs" dxfId="367" priority="33" stopIfTrue="1" operator="greaterThan">
      <formula>$P$11</formula>
    </cfRule>
  </conditionalFormatting>
  <conditionalFormatting sqref="O12">
    <cfRule type="cellIs" dxfId="366" priority="31" stopIfTrue="1" operator="notEqual">
      <formula>$P$12</formula>
    </cfRule>
  </conditionalFormatting>
  <conditionalFormatting sqref="O14">
    <cfRule type="cellIs" dxfId="365" priority="30" stopIfTrue="1" operator="notEqual">
      <formula>$P$14</formula>
    </cfRule>
  </conditionalFormatting>
  <conditionalFormatting sqref="O15">
    <cfRule type="cellIs" dxfId="364" priority="29" stopIfTrue="1" operator="notEqual">
      <formula>$P$15</formula>
    </cfRule>
  </conditionalFormatting>
  <conditionalFormatting sqref="O16">
    <cfRule type="cellIs" dxfId="363" priority="28" stopIfTrue="1" operator="notEqual">
      <formula>$P$16</formula>
    </cfRule>
  </conditionalFormatting>
  <conditionalFormatting sqref="O17">
    <cfRule type="cellIs" dxfId="362" priority="27" stopIfTrue="1" operator="notEqual">
      <formula>$P$17</formula>
    </cfRule>
  </conditionalFormatting>
  <conditionalFormatting sqref="O18">
    <cfRule type="cellIs" dxfId="361" priority="26" stopIfTrue="1" operator="notEqual">
      <formula>$P$18</formula>
    </cfRule>
  </conditionalFormatting>
  <conditionalFormatting sqref="O19">
    <cfRule type="cellIs" dxfId="360" priority="24" stopIfTrue="1" operator="notEqual">
      <formula>$P$19</formula>
    </cfRule>
    <cfRule type="cellIs" dxfId="359" priority="25" stopIfTrue="1" operator="greaterThan">
      <formula>$P$19</formula>
    </cfRule>
  </conditionalFormatting>
  <conditionalFormatting sqref="O20">
    <cfRule type="cellIs" dxfId="358" priority="22" stopIfTrue="1" operator="notEqual">
      <formula>$P$20</formula>
    </cfRule>
    <cfRule type="cellIs" dxfId="357" priority="23" stopIfTrue="1" operator="greaterThan">
      <formula>$P$20</formula>
    </cfRule>
  </conditionalFormatting>
  <conditionalFormatting sqref="O21">
    <cfRule type="cellIs" dxfId="356" priority="21" stopIfTrue="1" operator="notEqual">
      <formula>$P$21</formula>
    </cfRule>
  </conditionalFormatting>
  <conditionalFormatting sqref="O22">
    <cfRule type="cellIs" dxfId="355" priority="20" stopIfTrue="1" operator="notEqual">
      <formula>$P$22</formula>
    </cfRule>
  </conditionalFormatting>
  <conditionalFormatting sqref="O23">
    <cfRule type="cellIs" dxfId="354" priority="19" stopIfTrue="1" operator="notEqual">
      <formula>$P$23</formula>
    </cfRule>
  </conditionalFormatting>
  <conditionalFormatting sqref="O24">
    <cfRule type="cellIs" dxfId="353" priority="17" stopIfTrue="1" operator="notEqual">
      <formula>$P$24</formula>
    </cfRule>
    <cfRule type="cellIs" dxfId="352" priority="18" stopIfTrue="1" operator="greaterThan">
      <formula>$P$24</formula>
    </cfRule>
  </conditionalFormatting>
  <conditionalFormatting sqref="O25">
    <cfRule type="cellIs" dxfId="351" priority="15" stopIfTrue="1" operator="notEqual">
      <formula>$P$25</formula>
    </cfRule>
    <cfRule type="cellIs" dxfId="350" priority="16" stopIfTrue="1" operator="greaterThan">
      <formula>$P$25</formula>
    </cfRule>
  </conditionalFormatting>
  <conditionalFormatting sqref="O26">
    <cfRule type="cellIs" dxfId="349" priority="14" stopIfTrue="1" operator="notEqual">
      <formula>$P$26</formula>
    </cfRule>
  </conditionalFormatting>
  <conditionalFormatting sqref="O27">
    <cfRule type="cellIs" dxfId="348" priority="13" stopIfTrue="1" operator="notEqual">
      <formula>$P$27</formula>
    </cfRule>
  </conditionalFormatting>
  <conditionalFormatting sqref="O28">
    <cfRule type="cellIs" dxfId="347" priority="12" stopIfTrue="1" operator="notEqual">
      <formula>$P$28</formula>
    </cfRule>
  </conditionalFormatting>
  <conditionalFormatting sqref="O29">
    <cfRule type="cellIs" dxfId="346" priority="11" stopIfTrue="1" operator="notEqual">
      <formula>$P$29</formula>
    </cfRule>
  </conditionalFormatting>
  <conditionalFormatting sqref="O30">
    <cfRule type="cellIs" dxfId="345" priority="10" stopIfTrue="1" operator="notEqual">
      <formula>$P$30</formula>
    </cfRule>
  </conditionalFormatting>
  <conditionalFormatting sqref="O31">
    <cfRule type="cellIs" dxfId="344" priority="8" stopIfTrue="1" operator="notEqual">
      <formula>$P$31</formula>
    </cfRule>
    <cfRule type="cellIs" dxfId="343" priority="9" stopIfTrue="1" operator="greaterThan">
      <formula>$P$31</formula>
    </cfRule>
  </conditionalFormatting>
  <conditionalFormatting sqref="O32">
    <cfRule type="cellIs" dxfId="342" priority="6" stopIfTrue="1" operator="notEqual">
      <formula>$P$32</formula>
    </cfRule>
    <cfRule type="cellIs" dxfId="341" priority="7" stopIfTrue="1" operator="greaterThan">
      <formula>$P$32</formula>
    </cfRule>
  </conditionalFormatting>
  <conditionalFormatting sqref="O33">
    <cfRule type="cellIs" dxfId="340" priority="5" stopIfTrue="1" operator="notEqual">
      <formula>$P$33</formula>
    </cfRule>
  </conditionalFormatting>
  <conditionalFormatting sqref="O13">
    <cfRule type="cellIs" dxfId="339" priority="4" stopIfTrue="1" operator="notEqual">
      <formula>$P$13</formula>
    </cfRule>
  </conditionalFormatting>
  <conditionalFormatting sqref="AG3:AG34">
    <cfRule type="cellIs" dxfId="338" priority="3" stopIfTrue="1" operator="notEqual">
      <formula>E3</formula>
    </cfRule>
  </conditionalFormatting>
  <conditionalFormatting sqref="AH3:AH34">
    <cfRule type="cellIs" dxfId="337" priority="2" stopIfTrue="1" operator="notBetween">
      <formula>AI3+$AG$40</formula>
      <formula>AI3-$AG$40</formula>
    </cfRule>
  </conditionalFormatting>
  <conditionalFormatting sqref="AL3:AL33">
    <cfRule type="cellIs" dxfId="33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8" sqref="F28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89</v>
      </c>
      <c r="B3" s="191">
        <v>0.375</v>
      </c>
      <c r="C3" s="192">
        <v>2013</v>
      </c>
      <c r="D3" s="192">
        <v>4</v>
      </c>
      <c r="E3" s="192">
        <v>1</v>
      </c>
      <c r="F3" s="193">
        <v>661476</v>
      </c>
      <c r="G3" s="192">
        <v>0</v>
      </c>
      <c r="H3" s="193">
        <v>219119</v>
      </c>
      <c r="I3" s="192">
        <v>0</v>
      </c>
      <c r="J3" s="192">
        <v>4</v>
      </c>
      <c r="K3" s="192">
        <v>0</v>
      </c>
      <c r="L3" s="194">
        <v>326.45240000000001</v>
      </c>
      <c r="M3" s="193">
        <v>21.5</v>
      </c>
      <c r="N3" s="195">
        <v>0</v>
      </c>
      <c r="O3" s="196">
        <v>2838</v>
      </c>
      <c r="P3" s="197">
        <f>F4-F3</f>
        <v>2838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2838</v>
      </c>
      <c r="W3" s="202">
        <f>V3*35.31467</f>
        <v>100223.03346000001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661476</v>
      </c>
      <c r="AF3" s="190">
        <v>89</v>
      </c>
      <c r="AG3" s="195">
        <v>1</v>
      </c>
      <c r="AH3" s="303">
        <v>661475</v>
      </c>
      <c r="AI3" s="304">
        <f>IFERROR(AE3*1,0)</f>
        <v>661476</v>
      </c>
      <c r="AJ3" s="305">
        <f>(AI3-AH3)</f>
        <v>1</v>
      </c>
      <c r="AL3" s="306">
        <f>AH4-AH3</f>
        <v>2855</v>
      </c>
      <c r="AM3" s="307">
        <f>AI4-AI3</f>
        <v>2838</v>
      </c>
      <c r="AN3" s="308">
        <f>(AM3-AL3)</f>
        <v>-17</v>
      </c>
      <c r="AO3" s="309">
        <f>IFERROR(AN3/AM3,"")</f>
        <v>-5.9901338971106409E-3</v>
      </c>
    </row>
    <row r="4" spans="1:41" x14ac:dyDescent="0.2">
      <c r="A4" s="206">
        <v>89</v>
      </c>
      <c r="B4" s="207">
        <v>0.375</v>
      </c>
      <c r="C4" s="208">
        <v>2013</v>
      </c>
      <c r="D4" s="208">
        <v>4</v>
      </c>
      <c r="E4" s="208">
        <v>2</v>
      </c>
      <c r="F4" s="209">
        <v>664314</v>
      </c>
      <c r="G4" s="208">
        <v>0</v>
      </c>
      <c r="H4" s="209">
        <v>219240</v>
      </c>
      <c r="I4" s="208">
        <v>0</v>
      </c>
      <c r="J4" s="208">
        <v>4</v>
      </c>
      <c r="K4" s="208">
        <v>0</v>
      </c>
      <c r="L4" s="210">
        <v>319.94380000000001</v>
      </c>
      <c r="M4" s="209">
        <v>20.5</v>
      </c>
      <c r="N4" s="211">
        <v>0</v>
      </c>
      <c r="O4" s="212">
        <v>5320</v>
      </c>
      <c r="P4" s="197">
        <f t="shared" ref="P4:P33" si="0">F5-F4</f>
        <v>5320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5320</v>
      </c>
      <c r="W4" s="216">
        <f>V4*35.31467</f>
        <v>187874.04439999998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664314</v>
      </c>
      <c r="AF4" s="206">
        <v>89</v>
      </c>
      <c r="AG4" s="310">
        <v>2</v>
      </c>
      <c r="AH4" s="311">
        <v>664330</v>
      </c>
      <c r="AI4" s="312">
        <f t="shared" ref="AI4:AI34" si="4">IFERROR(AE4*1,0)</f>
        <v>664314</v>
      </c>
      <c r="AJ4" s="313">
        <f t="shared" ref="AJ4:AJ34" si="5">(AI4-AH4)</f>
        <v>-16</v>
      </c>
      <c r="AL4" s="306">
        <f t="shared" ref="AL4:AM33" si="6">AH5-AH4</f>
        <v>5320</v>
      </c>
      <c r="AM4" s="314">
        <f t="shared" si="6"/>
        <v>5320</v>
      </c>
      <c r="AN4" s="315">
        <f t="shared" ref="AN4:AN33" si="7">(AM4-AL4)</f>
        <v>0</v>
      </c>
      <c r="AO4" s="316">
        <f t="shared" ref="AO4:AO33" si="8">IFERROR(AN4/AM4,"")</f>
        <v>0</v>
      </c>
    </row>
    <row r="5" spans="1:41" x14ac:dyDescent="0.2">
      <c r="A5" s="206">
        <v>89</v>
      </c>
      <c r="B5" s="207">
        <v>0.375</v>
      </c>
      <c r="C5" s="208">
        <v>2013</v>
      </c>
      <c r="D5" s="208">
        <v>4</v>
      </c>
      <c r="E5" s="208">
        <v>3</v>
      </c>
      <c r="F5" s="209">
        <v>669634</v>
      </c>
      <c r="G5" s="208">
        <v>0</v>
      </c>
      <c r="H5" s="209">
        <v>219469</v>
      </c>
      <c r="I5" s="208">
        <v>0</v>
      </c>
      <c r="J5" s="208">
        <v>4</v>
      </c>
      <c r="K5" s="208">
        <v>0</v>
      </c>
      <c r="L5" s="210">
        <v>317.41460000000001</v>
      </c>
      <c r="M5" s="209">
        <v>18.899999999999999</v>
      </c>
      <c r="N5" s="211">
        <v>0</v>
      </c>
      <c r="O5" s="212">
        <v>4550</v>
      </c>
      <c r="P5" s="197">
        <f t="shared" si="0"/>
        <v>4550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4550</v>
      </c>
      <c r="W5" s="216">
        <f t="shared" ref="W5:W33" si="10">V5*35.31467</f>
        <v>160681.74849999999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669634</v>
      </c>
      <c r="AF5" s="206">
        <v>89</v>
      </c>
      <c r="AG5" s="310">
        <v>3</v>
      </c>
      <c r="AH5" s="311">
        <v>669650</v>
      </c>
      <c r="AI5" s="312">
        <f t="shared" si="4"/>
        <v>669634</v>
      </c>
      <c r="AJ5" s="313">
        <f t="shared" si="5"/>
        <v>-16</v>
      </c>
      <c r="AL5" s="306">
        <f t="shared" si="6"/>
        <v>4554</v>
      </c>
      <c r="AM5" s="314">
        <f t="shared" si="6"/>
        <v>4550</v>
      </c>
      <c r="AN5" s="315">
        <f t="shared" si="7"/>
        <v>-4</v>
      </c>
      <c r="AO5" s="316">
        <f t="shared" si="8"/>
        <v>-8.7912087912087912E-4</v>
      </c>
    </row>
    <row r="6" spans="1:41" x14ac:dyDescent="0.2">
      <c r="A6" s="206">
        <v>89</v>
      </c>
      <c r="B6" s="207">
        <v>0.375</v>
      </c>
      <c r="C6" s="208">
        <v>2013</v>
      </c>
      <c r="D6" s="208">
        <v>4</v>
      </c>
      <c r="E6" s="208">
        <v>4</v>
      </c>
      <c r="F6" s="209">
        <v>674184</v>
      </c>
      <c r="G6" s="208">
        <v>0</v>
      </c>
      <c r="H6" s="209">
        <v>219666</v>
      </c>
      <c r="I6" s="208">
        <v>0</v>
      </c>
      <c r="J6" s="208">
        <v>4</v>
      </c>
      <c r="K6" s="208">
        <v>0</v>
      </c>
      <c r="L6" s="210">
        <v>317.72059999999999</v>
      </c>
      <c r="M6" s="209">
        <v>20.100000000000001</v>
      </c>
      <c r="N6" s="211">
        <v>0</v>
      </c>
      <c r="O6" s="212">
        <v>4651</v>
      </c>
      <c r="P6" s="197">
        <f t="shared" si="0"/>
        <v>4651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4651</v>
      </c>
      <c r="W6" s="216">
        <f t="shared" si="10"/>
        <v>164248.53016999998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674184</v>
      </c>
      <c r="AF6" s="206">
        <v>89</v>
      </c>
      <c r="AG6" s="310">
        <v>4</v>
      </c>
      <c r="AH6" s="311">
        <v>674204</v>
      </c>
      <c r="AI6" s="312">
        <f t="shared" si="4"/>
        <v>674184</v>
      </c>
      <c r="AJ6" s="313">
        <f t="shared" si="5"/>
        <v>-20</v>
      </c>
      <c r="AL6" s="306">
        <f t="shared" si="6"/>
        <v>4642</v>
      </c>
      <c r="AM6" s="314">
        <f t="shared" si="6"/>
        <v>4651</v>
      </c>
      <c r="AN6" s="315">
        <f t="shared" si="7"/>
        <v>9</v>
      </c>
      <c r="AO6" s="316">
        <f t="shared" si="8"/>
        <v>1.9350677273704579E-3</v>
      </c>
    </row>
    <row r="7" spans="1:41" x14ac:dyDescent="0.2">
      <c r="A7" s="206">
        <v>89</v>
      </c>
      <c r="B7" s="207">
        <v>0.375</v>
      </c>
      <c r="C7" s="208">
        <v>2013</v>
      </c>
      <c r="D7" s="208">
        <v>4</v>
      </c>
      <c r="E7" s="208">
        <v>5</v>
      </c>
      <c r="F7" s="209">
        <v>678835</v>
      </c>
      <c r="G7" s="208">
        <v>0</v>
      </c>
      <c r="H7" s="209">
        <v>219865</v>
      </c>
      <c r="I7" s="208">
        <v>0</v>
      </c>
      <c r="J7" s="208">
        <v>4</v>
      </c>
      <c r="K7" s="208">
        <v>0</v>
      </c>
      <c r="L7" s="210">
        <v>316.79430000000002</v>
      </c>
      <c r="M7" s="209">
        <v>19.7</v>
      </c>
      <c r="N7" s="211">
        <v>0</v>
      </c>
      <c r="O7" s="212">
        <v>5325</v>
      </c>
      <c r="P7" s="197">
        <f t="shared" si="0"/>
        <v>5325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5325</v>
      </c>
      <c r="W7" s="216">
        <f t="shared" si="10"/>
        <v>188050.61775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678835</v>
      </c>
      <c r="AF7" s="206">
        <v>89</v>
      </c>
      <c r="AG7" s="310">
        <v>5</v>
      </c>
      <c r="AH7" s="311">
        <v>678846</v>
      </c>
      <c r="AI7" s="312">
        <f t="shared" si="4"/>
        <v>678835</v>
      </c>
      <c r="AJ7" s="313">
        <f t="shared" si="5"/>
        <v>-11</v>
      </c>
      <c r="AL7" s="306">
        <f t="shared" si="6"/>
        <v>5333</v>
      </c>
      <c r="AM7" s="314">
        <f t="shared" si="6"/>
        <v>5325</v>
      </c>
      <c r="AN7" s="315">
        <f t="shared" si="7"/>
        <v>-8</v>
      </c>
      <c r="AO7" s="316">
        <f t="shared" si="8"/>
        <v>-1.5023474178403756E-3</v>
      </c>
    </row>
    <row r="8" spans="1:41" x14ac:dyDescent="0.2">
      <c r="A8" s="206">
        <v>89</v>
      </c>
      <c r="B8" s="207">
        <v>0.375</v>
      </c>
      <c r="C8" s="208">
        <v>2013</v>
      </c>
      <c r="D8" s="208">
        <v>4</v>
      </c>
      <c r="E8" s="208">
        <v>6</v>
      </c>
      <c r="F8" s="209">
        <v>684160</v>
      </c>
      <c r="G8" s="208">
        <v>0</v>
      </c>
      <c r="H8" s="209">
        <v>220092</v>
      </c>
      <c r="I8" s="208">
        <v>0</v>
      </c>
      <c r="J8" s="208">
        <v>4</v>
      </c>
      <c r="K8" s="208">
        <v>0</v>
      </c>
      <c r="L8" s="210">
        <v>317.923</v>
      </c>
      <c r="M8" s="209">
        <v>18.7</v>
      </c>
      <c r="N8" s="211">
        <v>0</v>
      </c>
      <c r="O8" s="212">
        <v>3507</v>
      </c>
      <c r="P8" s="197">
        <f t="shared" si="0"/>
        <v>3507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3507</v>
      </c>
      <c r="W8" s="216">
        <f t="shared" si="10"/>
        <v>123848.54768999999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684160</v>
      </c>
      <c r="AF8" s="206">
        <v>89</v>
      </c>
      <c r="AG8" s="310">
        <v>6</v>
      </c>
      <c r="AH8" s="311">
        <v>684179</v>
      </c>
      <c r="AI8" s="312">
        <f t="shared" si="4"/>
        <v>684160</v>
      </c>
      <c r="AJ8" s="313">
        <f t="shared" si="5"/>
        <v>-19</v>
      </c>
      <c r="AL8" s="306">
        <f t="shared" si="6"/>
        <v>3490</v>
      </c>
      <c r="AM8" s="314">
        <f t="shared" si="6"/>
        <v>3507</v>
      </c>
      <c r="AN8" s="315">
        <f t="shared" si="7"/>
        <v>17</v>
      </c>
      <c r="AO8" s="316">
        <f t="shared" si="8"/>
        <v>4.8474479612204162E-3</v>
      </c>
    </row>
    <row r="9" spans="1:41" x14ac:dyDescent="0.2">
      <c r="A9" s="206">
        <v>89</v>
      </c>
      <c r="B9" s="207">
        <v>0.375</v>
      </c>
      <c r="C9" s="208">
        <v>2013</v>
      </c>
      <c r="D9" s="208">
        <v>4</v>
      </c>
      <c r="E9" s="208">
        <v>7</v>
      </c>
      <c r="F9" s="209">
        <v>687667</v>
      </c>
      <c r="G9" s="208">
        <v>0</v>
      </c>
      <c r="H9" s="209">
        <v>220242</v>
      </c>
      <c r="I9" s="208">
        <v>0</v>
      </c>
      <c r="J9" s="208">
        <v>4</v>
      </c>
      <c r="K9" s="208">
        <v>0</v>
      </c>
      <c r="L9" s="210">
        <v>323.70850000000002</v>
      </c>
      <c r="M9" s="209">
        <v>18.899999999999999</v>
      </c>
      <c r="N9" s="211">
        <v>0</v>
      </c>
      <c r="O9" s="212">
        <v>1456</v>
      </c>
      <c r="P9" s="197">
        <f t="shared" si="0"/>
        <v>1456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1456</v>
      </c>
      <c r="W9" s="216">
        <f t="shared" si="10"/>
        <v>51418.159520000001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687667</v>
      </c>
      <c r="AF9" s="206">
        <v>89</v>
      </c>
      <c r="AG9" s="310">
        <v>7</v>
      </c>
      <c r="AH9" s="311">
        <v>687669</v>
      </c>
      <c r="AI9" s="312">
        <f t="shared" si="4"/>
        <v>687667</v>
      </c>
      <c r="AJ9" s="313">
        <f t="shared" si="5"/>
        <v>-2</v>
      </c>
      <c r="AL9" s="306">
        <f t="shared" si="6"/>
        <v>1484</v>
      </c>
      <c r="AM9" s="314">
        <f t="shared" si="6"/>
        <v>1456</v>
      </c>
      <c r="AN9" s="315">
        <f t="shared" si="7"/>
        <v>-28</v>
      </c>
      <c r="AO9" s="316">
        <f t="shared" si="8"/>
        <v>-1.9230769230769232E-2</v>
      </c>
    </row>
    <row r="10" spans="1:41" x14ac:dyDescent="0.2">
      <c r="A10" s="206">
        <v>89</v>
      </c>
      <c r="B10" s="207">
        <v>0.375</v>
      </c>
      <c r="C10" s="208">
        <v>2013</v>
      </c>
      <c r="D10" s="208">
        <v>4</v>
      </c>
      <c r="E10" s="208">
        <v>8</v>
      </c>
      <c r="F10" s="209">
        <v>689123</v>
      </c>
      <c r="G10" s="208">
        <v>0</v>
      </c>
      <c r="H10" s="209">
        <v>220304</v>
      </c>
      <c r="I10" s="208">
        <v>0</v>
      </c>
      <c r="J10" s="208">
        <v>4</v>
      </c>
      <c r="K10" s="208">
        <v>0</v>
      </c>
      <c r="L10" s="210">
        <v>323.95339999999999</v>
      </c>
      <c r="M10" s="209">
        <v>18.8</v>
      </c>
      <c r="N10" s="211">
        <v>0</v>
      </c>
      <c r="O10" s="212">
        <v>4661</v>
      </c>
      <c r="P10" s="197">
        <f t="shared" si="0"/>
        <v>4661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4661</v>
      </c>
      <c r="W10" s="216">
        <f t="shared" si="10"/>
        <v>164601.67687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689123</v>
      </c>
      <c r="AF10" s="206">
        <v>89</v>
      </c>
      <c r="AG10" s="310">
        <v>8</v>
      </c>
      <c r="AH10" s="311">
        <v>689153</v>
      </c>
      <c r="AI10" s="312">
        <f t="shared" si="4"/>
        <v>689123</v>
      </c>
      <c r="AJ10" s="313">
        <f t="shared" si="5"/>
        <v>-30</v>
      </c>
      <c r="AL10" s="306">
        <f t="shared" si="6"/>
        <v>4632</v>
      </c>
      <c r="AM10" s="314">
        <f t="shared" si="6"/>
        <v>4661</v>
      </c>
      <c r="AN10" s="315">
        <f t="shared" si="7"/>
        <v>29</v>
      </c>
      <c r="AO10" s="316">
        <f t="shared" si="8"/>
        <v>6.2218408066938421E-3</v>
      </c>
    </row>
    <row r="11" spans="1:41" x14ac:dyDescent="0.2">
      <c r="A11" s="206">
        <v>89</v>
      </c>
      <c r="B11" s="207">
        <v>0.375</v>
      </c>
      <c r="C11" s="208">
        <v>2013</v>
      </c>
      <c r="D11" s="208">
        <v>4</v>
      </c>
      <c r="E11" s="208">
        <v>9</v>
      </c>
      <c r="F11" s="209">
        <v>693784</v>
      </c>
      <c r="G11" s="208">
        <v>0</v>
      </c>
      <c r="H11" s="209">
        <v>220511</v>
      </c>
      <c r="I11" s="208">
        <v>0</v>
      </c>
      <c r="J11" s="208">
        <v>4</v>
      </c>
      <c r="K11" s="208">
        <v>0</v>
      </c>
      <c r="L11" s="210">
        <v>317.08139999999997</v>
      </c>
      <c r="M11" s="209">
        <v>20.2</v>
      </c>
      <c r="N11" s="211">
        <v>0</v>
      </c>
      <c r="O11" s="212">
        <v>4618</v>
      </c>
      <c r="P11" s="197">
        <f t="shared" si="0"/>
        <v>4618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4618</v>
      </c>
      <c r="W11" s="219">
        <f t="shared" si="10"/>
        <v>163083.14606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693784</v>
      </c>
      <c r="AF11" s="206">
        <v>89</v>
      </c>
      <c r="AG11" s="310">
        <v>9</v>
      </c>
      <c r="AH11" s="311">
        <v>693785</v>
      </c>
      <c r="AI11" s="312">
        <f t="shared" si="4"/>
        <v>693784</v>
      </c>
      <c r="AJ11" s="313">
        <f t="shared" si="5"/>
        <v>-1</v>
      </c>
      <c r="AL11" s="306">
        <f t="shared" si="6"/>
        <v>4620</v>
      </c>
      <c r="AM11" s="314">
        <f t="shared" si="6"/>
        <v>4618</v>
      </c>
      <c r="AN11" s="315">
        <f t="shared" si="7"/>
        <v>-2</v>
      </c>
      <c r="AO11" s="316">
        <f t="shared" si="8"/>
        <v>-4.3308791684711995E-4</v>
      </c>
    </row>
    <row r="12" spans="1:41" x14ac:dyDescent="0.2">
      <c r="A12" s="206">
        <v>89</v>
      </c>
      <c r="B12" s="207">
        <v>0.375</v>
      </c>
      <c r="C12" s="208">
        <v>2013</v>
      </c>
      <c r="D12" s="208">
        <v>4</v>
      </c>
      <c r="E12" s="208">
        <v>10</v>
      </c>
      <c r="F12" s="209">
        <v>698402</v>
      </c>
      <c r="G12" s="208">
        <v>0</v>
      </c>
      <c r="H12" s="209">
        <v>220711</v>
      </c>
      <c r="I12" s="208">
        <v>0</v>
      </c>
      <c r="J12" s="208">
        <v>4</v>
      </c>
      <c r="K12" s="208">
        <v>0</v>
      </c>
      <c r="L12" s="210">
        <v>314.98480000000001</v>
      </c>
      <c r="M12" s="209">
        <v>20.2</v>
      </c>
      <c r="N12" s="211">
        <v>0</v>
      </c>
      <c r="O12" s="212">
        <v>5137</v>
      </c>
      <c r="P12" s="197">
        <f t="shared" si="0"/>
        <v>5137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5137</v>
      </c>
      <c r="W12" s="219">
        <f t="shared" si="10"/>
        <v>181411.45978999999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698402</v>
      </c>
      <c r="AF12" s="206">
        <v>89</v>
      </c>
      <c r="AG12" s="310">
        <v>10</v>
      </c>
      <c r="AH12" s="311">
        <v>698405</v>
      </c>
      <c r="AI12" s="312">
        <f t="shared" si="4"/>
        <v>698402</v>
      </c>
      <c r="AJ12" s="313">
        <f t="shared" si="5"/>
        <v>-3</v>
      </c>
      <c r="AL12" s="306">
        <f t="shared" si="6"/>
        <v>5135</v>
      </c>
      <c r="AM12" s="314">
        <f t="shared" si="6"/>
        <v>5137</v>
      </c>
      <c r="AN12" s="315">
        <f t="shared" si="7"/>
        <v>2</v>
      </c>
      <c r="AO12" s="316">
        <f t="shared" si="8"/>
        <v>3.8933229511387972E-4</v>
      </c>
    </row>
    <row r="13" spans="1:41" x14ac:dyDescent="0.2">
      <c r="A13" s="206">
        <v>89</v>
      </c>
      <c r="B13" s="207">
        <v>0.375</v>
      </c>
      <c r="C13" s="208">
        <v>2013</v>
      </c>
      <c r="D13" s="208">
        <v>4</v>
      </c>
      <c r="E13" s="208">
        <v>11</v>
      </c>
      <c r="F13" s="209">
        <v>703539</v>
      </c>
      <c r="G13" s="208">
        <v>0</v>
      </c>
      <c r="H13" s="209">
        <v>220933</v>
      </c>
      <c r="I13" s="208">
        <v>0</v>
      </c>
      <c r="J13" s="208">
        <v>4</v>
      </c>
      <c r="K13" s="208">
        <v>0</v>
      </c>
      <c r="L13" s="210">
        <v>314.6628</v>
      </c>
      <c r="M13" s="209">
        <v>19.7</v>
      </c>
      <c r="N13" s="211">
        <v>0</v>
      </c>
      <c r="O13" s="212">
        <v>5082</v>
      </c>
      <c r="P13" s="197">
        <f t="shared" si="0"/>
        <v>5082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5082</v>
      </c>
      <c r="W13" s="219">
        <f t="shared" si="10"/>
        <v>179469.15294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703539</v>
      </c>
      <c r="AF13" s="206">
        <v>89</v>
      </c>
      <c r="AG13" s="310">
        <v>11</v>
      </c>
      <c r="AH13" s="311">
        <v>703540</v>
      </c>
      <c r="AI13" s="312">
        <f t="shared" si="4"/>
        <v>703539</v>
      </c>
      <c r="AJ13" s="313">
        <f t="shared" si="5"/>
        <v>-1</v>
      </c>
      <c r="AL13" s="306">
        <f t="shared" si="6"/>
        <v>5082</v>
      </c>
      <c r="AM13" s="314">
        <f t="shared" si="6"/>
        <v>5082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89</v>
      </c>
      <c r="B14" s="207">
        <v>0.375</v>
      </c>
      <c r="C14" s="208">
        <v>2013</v>
      </c>
      <c r="D14" s="208">
        <v>4</v>
      </c>
      <c r="E14" s="208">
        <v>12</v>
      </c>
      <c r="F14" s="209">
        <v>708621</v>
      </c>
      <c r="G14" s="208">
        <v>0</v>
      </c>
      <c r="H14" s="209">
        <v>221153</v>
      </c>
      <c r="I14" s="208">
        <v>0</v>
      </c>
      <c r="J14" s="208">
        <v>4</v>
      </c>
      <c r="K14" s="208">
        <v>0</v>
      </c>
      <c r="L14" s="210">
        <v>314.3775</v>
      </c>
      <c r="M14" s="209">
        <v>20.399999999999999</v>
      </c>
      <c r="N14" s="211">
        <v>0</v>
      </c>
      <c r="O14" s="212">
        <v>5426</v>
      </c>
      <c r="P14" s="197">
        <f t="shared" si="0"/>
        <v>5426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5426</v>
      </c>
      <c r="W14" s="219">
        <f t="shared" si="10"/>
        <v>191617.39942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708621</v>
      </c>
      <c r="AF14" s="206">
        <v>89</v>
      </c>
      <c r="AG14" s="310">
        <v>12</v>
      </c>
      <c r="AH14" s="311">
        <v>708622</v>
      </c>
      <c r="AI14" s="312">
        <f t="shared" si="4"/>
        <v>708621</v>
      </c>
      <c r="AJ14" s="313">
        <f t="shared" si="5"/>
        <v>-1</v>
      </c>
      <c r="AL14" s="306">
        <f t="shared" si="6"/>
        <v>-708622</v>
      </c>
      <c r="AM14" s="314">
        <f t="shared" si="6"/>
        <v>5426</v>
      </c>
      <c r="AN14" s="315">
        <f t="shared" si="7"/>
        <v>714048</v>
      </c>
      <c r="AO14" s="316">
        <f t="shared" si="8"/>
        <v>131.59749354957611</v>
      </c>
    </row>
    <row r="15" spans="1:41" x14ac:dyDescent="0.2">
      <c r="A15" s="206">
        <v>89</v>
      </c>
      <c r="B15" s="207">
        <v>0.375</v>
      </c>
      <c r="C15" s="208">
        <v>2013</v>
      </c>
      <c r="D15" s="208">
        <v>4</v>
      </c>
      <c r="E15" s="208">
        <v>13</v>
      </c>
      <c r="F15" s="209">
        <v>714047</v>
      </c>
      <c r="G15" s="208">
        <v>0</v>
      </c>
      <c r="H15" s="209">
        <v>221386</v>
      </c>
      <c r="I15" s="208">
        <v>0</v>
      </c>
      <c r="J15" s="208">
        <v>4</v>
      </c>
      <c r="K15" s="208">
        <v>0</v>
      </c>
      <c r="L15" s="210">
        <v>315.5333</v>
      </c>
      <c r="M15" s="209">
        <v>19</v>
      </c>
      <c r="N15" s="211">
        <v>0</v>
      </c>
      <c r="O15" s="212">
        <v>2001</v>
      </c>
      <c r="P15" s="197">
        <f t="shared" si="0"/>
        <v>2001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2001</v>
      </c>
      <c r="W15" s="219">
        <f t="shared" si="10"/>
        <v>70664.654670000004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714047</v>
      </c>
      <c r="AF15" s="206"/>
      <c r="AG15" s="310"/>
      <c r="AH15" s="311"/>
      <c r="AI15" s="312">
        <f t="shared" si="4"/>
        <v>714047</v>
      </c>
      <c r="AJ15" s="313">
        <f t="shared" si="5"/>
        <v>714047</v>
      </c>
      <c r="AL15" s="306">
        <f t="shared" si="6"/>
        <v>0</v>
      </c>
      <c r="AM15" s="314">
        <f t="shared" si="6"/>
        <v>2001</v>
      </c>
      <c r="AN15" s="315">
        <f t="shared" si="7"/>
        <v>2001</v>
      </c>
      <c r="AO15" s="316">
        <f t="shared" si="8"/>
        <v>1</v>
      </c>
    </row>
    <row r="16" spans="1:41" x14ac:dyDescent="0.2">
      <c r="A16" s="206">
        <v>89</v>
      </c>
      <c r="B16" s="207">
        <v>0.375</v>
      </c>
      <c r="C16" s="208">
        <v>2013</v>
      </c>
      <c r="D16" s="208">
        <v>4</v>
      </c>
      <c r="E16" s="208">
        <v>14</v>
      </c>
      <c r="F16" s="209">
        <v>716048</v>
      </c>
      <c r="G16" s="208">
        <v>0</v>
      </c>
      <c r="H16" s="209">
        <v>221473</v>
      </c>
      <c r="I16" s="208">
        <v>0</v>
      </c>
      <c r="J16" s="208">
        <v>4</v>
      </c>
      <c r="K16" s="208">
        <v>0</v>
      </c>
      <c r="L16" s="210">
        <v>320.53980000000001</v>
      </c>
      <c r="M16" s="209">
        <v>18.8</v>
      </c>
      <c r="N16" s="211">
        <v>0</v>
      </c>
      <c r="O16" s="212">
        <v>938</v>
      </c>
      <c r="P16" s="197">
        <f t="shared" si="0"/>
        <v>938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938</v>
      </c>
      <c r="W16" s="219">
        <f t="shared" si="10"/>
        <v>33125.160459999999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716048</v>
      </c>
      <c r="AF16" s="206"/>
      <c r="AG16" s="310"/>
      <c r="AH16" s="311"/>
      <c r="AI16" s="312">
        <f t="shared" si="4"/>
        <v>716048</v>
      </c>
      <c r="AJ16" s="313">
        <f t="shared" si="5"/>
        <v>716048</v>
      </c>
      <c r="AL16" s="306">
        <f t="shared" si="6"/>
        <v>0</v>
      </c>
      <c r="AM16" s="314">
        <f t="shared" si="6"/>
        <v>938</v>
      </c>
      <c r="AN16" s="315">
        <f t="shared" si="7"/>
        <v>938</v>
      </c>
      <c r="AO16" s="316">
        <f t="shared" si="8"/>
        <v>1</v>
      </c>
    </row>
    <row r="17" spans="1:41" x14ac:dyDescent="0.2">
      <c r="A17" s="206">
        <v>89</v>
      </c>
      <c r="B17" s="207">
        <v>0.375</v>
      </c>
      <c r="C17" s="208">
        <v>2013</v>
      </c>
      <c r="D17" s="208">
        <v>4</v>
      </c>
      <c r="E17" s="208">
        <v>15</v>
      </c>
      <c r="F17" s="209">
        <v>716986</v>
      </c>
      <c r="G17" s="208">
        <v>0</v>
      </c>
      <c r="H17" s="209">
        <v>221513</v>
      </c>
      <c r="I17" s="208">
        <v>0</v>
      </c>
      <c r="J17" s="208">
        <v>4</v>
      </c>
      <c r="K17" s="208">
        <v>0</v>
      </c>
      <c r="L17" s="210">
        <v>322.28530000000001</v>
      </c>
      <c r="M17" s="209">
        <v>20.7</v>
      </c>
      <c r="N17" s="211">
        <v>0</v>
      </c>
      <c r="O17" s="212">
        <v>5399</v>
      </c>
      <c r="P17" s="197">
        <f t="shared" si="0"/>
        <v>5399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5399</v>
      </c>
      <c r="W17" s="219">
        <f t="shared" si="10"/>
        <v>190663.90333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716986</v>
      </c>
      <c r="AF17" s="206"/>
      <c r="AG17" s="310"/>
      <c r="AH17" s="311"/>
      <c r="AI17" s="312">
        <f t="shared" si="4"/>
        <v>716986</v>
      </c>
      <c r="AJ17" s="313">
        <f t="shared" si="5"/>
        <v>716986</v>
      </c>
      <c r="AL17" s="306">
        <f t="shared" si="6"/>
        <v>722388</v>
      </c>
      <c r="AM17" s="314">
        <f t="shared" si="6"/>
        <v>5399</v>
      </c>
      <c r="AN17" s="315">
        <f t="shared" si="7"/>
        <v>-716989</v>
      </c>
      <c r="AO17" s="316">
        <f t="shared" si="8"/>
        <v>-132.80033339507315</v>
      </c>
    </row>
    <row r="18" spans="1:41" x14ac:dyDescent="0.2">
      <c r="A18" s="206">
        <v>89</v>
      </c>
      <c r="B18" s="207">
        <v>0.375</v>
      </c>
      <c r="C18" s="208">
        <v>2013</v>
      </c>
      <c r="D18" s="208">
        <v>4</v>
      </c>
      <c r="E18" s="208">
        <v>16</v>
      </c>
      <c r="F18" s="209">
        <v>722385</v>
      </c>
      <c r="G18" s="208">
        <v>0</v>
      </c>
      <c r="H18" s="209">
        <v>221747</v>
      </c>
      <c r="I18" s="208">
        <v>0</v>
      </c>
      <c r="J18" s="208">
        <v>4</v>
      </c>
      <c r="K18" s="208">
        <v>0</v>
      </c>
      <c r="L18" s="210">
        <v>315.01459999999997</v>
      </c>
      <c r="M18" s="209">
        <v>20.9</v>
      </c>
      <c r="N18" s="211">
        <v>0</v>
      </c>
      <c r="O18" s="212">
        <v>5785</v>
      </c>
      <c r="P18" s="197">
        <f t="shared" si="0"/>
        <v>5785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5785</v>
      </c>
      <c r="W18" s="219">
        <f t="shared" si="10"/>
        <v>204295.36595000001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722385</v>
      </c>
      <c r="AF18" s="206">
        <v>89</v>
      </c>
      <c r="AG18" s="310">
        <v>16</v>
      </c>
      <c r="AH18" s="311">
        <v>722388</v>
      </c>
      <c r="AI18" s="312">
        <f t="shared" si="4"/>
        <v>722385</v>
      </c>
      <c r="AJ18" s="313">
        <f t="shared" si="5"/>
        <v>-3</v>
      </c>
      <c r="AL18" s="306">
        <f t="shared" si="6"/>
        <v>-722388</v>
      </c>
      <c r="AM18" s="314">
        <f t="shared" si="6"/>
        <v>5785</v>
      </c>
      <c r="AN18" s="315">
        <f t="shared" si="7"/>
        <v>728173</v>
      </c>
      <c r="AO18" s="316">
        <f t="shared" si="8"/>
        <v>125.87260155574762</v>
      </c>
    </row>
    <row r="19" spans="1:41" x14ac:dyDescent="0.2">
      <c r="A19" s="206">
        <v>89</v>
      </c>
      <c r="B19" s="207">
        <v>0.375</v>
      </c>
      <c r="C19" s="208">
        <v>2013</v>
      </c>
      <c r="D19" s="208">
        <v>4</v>
      </c>
      <c r="E19" s="208">
        <v>17</v>
      </c>
      <c r="F19" s="209">
        <v>728170</v>
      </c>
      <c r="G19" s="208">
        <v>0</v>
      </c>
      <c r="H19" s="209">
        <v>221998</v>
      </c>
      <c r="I19" s="208">
        <v>0</v>
      </c>
      <c r="J19" s="208">
        <v>4</v>
      </c>
      <c r="K19" s="208">
        <v>0</v>
      </c>
      <c r="L19" s="210">
        <v>315.08339999999998</v>
      </c>
      <c r="M19" s="209">
        <v>21.2</v>
      </c>
      <c r="N19" s="211">
        <v>0</v>
      </c>
      <c r="O19" s="212">
        <v>5223</v>
      </c>
      <c r="P19" s="197">
        <f t="shared" si="0"/>
        <v>5223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5223</v>
      </c>
      <c r="W19" s="219">
        <f t="shared" si="10"/>
        <v>184448.52140999999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728170</v>
      </c>
      <c r="AF19" s="206"/>
      <c r="AG19" s="310"/>
      <c r="AH19" s="311"/>
      <c r="AI19" s="312">
        <f t="shared" si="4"/>
        <v>728170</v>
      </c>
      <c r="AJ19" s="313">
        <f t="shared" si="5"/>
        <v>728170</v>
      </c>
      <c r="AL19" s="306">
        <f t="shared" si="6"/>
        <v>733396</v>
      </c>
      <c r="AM19" s="314">
        <f t="shared" si="6"/>
        <v>5223</v>
      </c>
      <c r="AN19" s="315">
        <f t="shared" si="7"/>
        <v>-728173</v>
      </c>
      <c r="AO19" s="316">
        <f t="shared" si="8"/>
        <v>-139.41661880145512</v>
      </c>
    </row>
    <row r="20" spans="1:41" x14ac:dyDescent="0.2">
      <c r="A20" s="206">
        <v>89</v>
      </c>
      <c r="B20" s="207">
        <v>0.375</v>
      </c>
      <c r="C20" s="208">
        <v>2013</v>
      </c>
      <c r="D20" s="208">
        <v>4</v>
      </c>
      <c r="E20" s="208">
        <v>18</v>
      </c>
      <c r="F20" s="209">
        <v>733393</v>
      </c>
      <c r="G20" s="208">
        <v>0</v>
      </c>
      <c r="H20" s="209">
        <v>222226</v>
      </c>
      <c r="I20" s="208">
        <v>0</v>
      </c>
      <c r="J20" s="208">
        <v>4</v>
      </c>
      <c r="K20" s="208">
        <v>0</v>
      </c>
      <c r="L20" s="210">
        <v>315.10770000000002</v>
      </c>
      <c r="M20" s="209">
        <v>21</v>
      </c>
      <c r="N20" s="211">
        <v>0</v>
      </c>
      <c r="O20" s="212">
        <v>7182</v>
      </c>
      <c r="P20" s="197">
        <f t="shared" si="0"/>
        <v>7182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7182</v>
      </c>
      <c r="W20" s="219">
        <f t="shared" si="10"/>
        <v>253629.95994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733393</v>
      </c>
      <c r="AF20" s="206">
        <v>89</v>
      </c>
      <c r="AG20" s="310">
        <v>18</v>
      </c>
      <c r="AH20" s="311">
        <v>733396</v>
      </c>
      <c r="AI20" s="312">
        <f t="shared" si="4"/>
        <v>733393</v>
      </c>
      <c r="AJ20" s="313">
        <f t="shared" si="5"/>
        <v>-3</v>
      </c>
      <c r="AL20" s="306">
        <f t="shared" si="6"/>
        <v>7195</v>
      </c>
      <c r="AM20" s="314">
        <f t="shared" si="6"/>
        <v>7182</v>
      </c>
      <c r="AN20" s="315">
        <f t="shared" si="7"/>
        <v>-13</v>
      </c>
      <c r="AO20" s="316">
        <f t="shared" si="8"/>
        <v>-1.8100807574491784E-3</v>
      </c>
    </row>
    <row r="21" spans="1:41" x14ac:dyDescent="0.2">
      <c r="A21" s="206">
        <v>89</v>
      </c>
      <c r="B21" s="207">
        <v>0.375</v>
      </c>
      <c r="C21" s="208">
        <v>2013</v>
      </c>
      <c r="D21" s="208">
        <v>4</v>
      </c>
      <c r="E21" s="208">
        <v>19</v>
      </c>
      <c r="F21" s="209">
        <v>740575</v>
      </c>
      <c r="G21" s="208">
        <v>0</v>
      </c>
      <c r="H21" s="209">
        <v>222540</v>
      </c>
      <c r="I21" s="208">
        <v>0</v>
      </c>
      <c r="J21" s="208">
        <v>4</v>
      </c>
      <c r="K21" s="208">
        <v>0</v>
      </c>
      <c r="L21" s="210">
        <v>314.83999999999997</v>
      </c>
      <c r="M21" s="209">
        <v>21.7</v>
      </c>
      <c r="N21" s="211">
        <v>0</v>
      </c>
      <c r="O21" s="212">
        <v>5234</v>
      </c>
      <c r="P21" s="197">
        <f t="shared" si="0"/>
        <v>5234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5234</v>
      </c>
      <c r="W21" s="219">
        <f t="shared" si="10"/>
        <v>184836.98277999999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740575</v>
      </c>
      <c r="AF21" s="206">
        <v>89</v>
      </c>
      <c r="AG21" s="310">
        <v>19</v>
      </c>
      <c r="AH21" s="311">
        <v>740591</v>
      </c>
      <c r="AI21" s="312">
        <f t="shared" si="4"/>
        <v>740575</v>
      </c>
      <c r="AJ21" s="313">
        <f t="shared" si="5"/>
        <v>-16</v>
      </c>
      <c r="AL21" s="306">
        <f t="shared" si="6"/>
        <v>5218</v>
      </c>
      <c r="AM21" s="314">
        <f t="shared" si="6"/>
        <v>5234</v>
      </c>
      <c r="AN21" s="315">
        <f t="shared" si="7"/>
        <v>16</v>
      </c>
      <c r="AO21" s="316">
        <f t="shared" si="8"/>
        <v>3.0569354222392052E-3</v>
      </c>
    </row>
    <row r="22" spans="1:41" x14ac:dyDescent="0.2">
      <c r="A22" s="206">
        <v>89</v>
      </c>
      <c r="B22" s="207">
        <v>0.375</v>
      </c>
      <c r="C22" s="208">
        <v>2013</v>
      </c>
      <c r="D22" s="208">
        <v>4</v>
      </c>
      <c r="E22" s="208">
        <v>20</v>
      </c>
      <c r="F22" s="209">
        <v>745809</v>
      </c>
      <c r="G22" s="208">
        <v>0</v>
      </c>
      <c r="H22" s="209">
        <v>222768</v>
      </c>
      <c r="I22" s="208">
        <v>0</v>
      </c>
      <c r="J22" s="208">
        <v>4</v>
      </c>
      <c r="K22" s="208">
        <v>0</v>
      </c>
      <c r="L22" s="210">
        <v>316.09620000000001</v>
      </c>
      <c r="M22" s="209">
        <v>16.899999999999999</v>
      </c>
      <c r="N22" s="211">
        <v>0</v>
      </c>
      <c r="O22" s="212">
        <v>1779</v>
      </c>
      <c r="P22" s="197">
        <f t="shared" si="0"/>
        <v>1779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1779</v>
      </c>
      <c r="W22" s="219">
        <f t="shared" si="10"/>
        <v>62824.797930000001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745809</v>
      </c>
      <c r="AF22" s="206">
        <v>89</v>
      </c>
      <c r="AG22" s="310">
        <v>20</v>
      </c>
      <c r="AH22" s="311">
        <v>745809</v>
      </c>
      <c r="AI22" s="312">
        <f t="shared" si="4"/>
        <v>745809</v>
      </c>
      <c r="AJ22" s="313">
        <f t="shared" si="5"/>
        <v>0</v>
      </c>
      <c r="AL22" s="306">
        <f t="shared" si="6"/>
        <v>1785</v>
      </c>
      <c r="AM22" s="314">
        <f t="shared" si="6"/>
        <v>1779</v>
      </c>
      <c r="AN22" s="315">
        <f t="shared" si="7"/>
        <v>-6</v>
      </c>
      <c r="AO22" s="316">
        <f t="shared" si="8"/>
        <v>-3.3726812816188868E-3</v>
      </c>
    </row>
    <row r="23" spans="1:41" x14ac:dyDescent="0.2">
      <c r="A23" s="206">
        <v>89</v>
      </c>
      <c r="B23" s="207">
        <v>0.375</v>
      </c>
      <c r="C23" s="208">
        <v>2013</v>
      </c>
      <c r="D23" s="208">
        <v>4</v>
      </c>
      <c r="E23" s="208">
        <v>21</v>
      </c>
      <c r="F23" s="209">
        <v>747588</v>
      </c>
      <c r="G23" s="208">
        <v>0</v>
      </c>
      <c r="H23" s="209">
        <v>222842</v>
      </c>
      <c r="I23" s="208">
        <v>0</v>
      </c>
      <c r="J23" s="208">
        <v>4</v>
      </c>
      <c r="K23" s="208">
        <v>0</v>
      </c>
      <c r="L23" s="210">
        <v>322.1524</v>
      </c>
      <c r="M23" s="209">
        <v>21.3</v>
      </c>
      <c r="N23" s="211">
        <v>0</v>
      </c>
      <c r="O23" s="212">
        <v>2319</v>
      </c>
      <c r="P23" s="197">
        <f t="shared" si="0"/>
        <v>2319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2319</v>
      </c>
      <c r="W23" s="219">
        <f t="shared" si="10"/>
        <v>81894.719729999997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747588</v>
      </c>
      <c r="AF23" s="206">
        <v>89</v>
      </c>
      <c r="AG23" s="310">
        <v>21</v>
      </c>
      <c r="AH23" s="311">
        <v>747594</v>
      </c>
      <c r="AI23" s="312">
        <f t="shared" si="4"/>
        <v>747588</v>
      </c>
      <c r="AJ23" s="313">
        <f t="shared" si="5"/>
        <v>-6</v>
      </c>
      <c r="AL23" s="306">
        <f t="shared" si="6"/>
        <v>2332</v>
      </c>
      <c r="AM23" s="314">
        <f t="shared" si="6"/>
        <v>2319</v>
      </c>
      <c r="AN23" s="315">
        <f t="shared" si="7"/>
        <v>-13</v>
      </c>
      <c r="AO23" s="316">
        <f t="shared" si="8"/>
        <v>-5.6058645968089698E-3</v>
      </c>
    </row>
    <row r="24" spans="1:41" x14ac:dyDescent="0.2">
      <c r="A24" s="206">
        <v>89</v>
      </c>
      <c r="B24" s="207">
        <v>0.375</v>
      </c>
      <c r="C24" s="208">
        <v>2013</v>
      </c>
      <c r="D24" s="208">
        <v>4</v>
      </c>
      <c r="E24" s="208">
        <v>22</v>
      </c>
      <c r="F24" s="209">
        <v>749907</v>
      </c>
      <c r="G24" s="208">
        <v>0</v>
      </c>
      <c r="H24" s="209">
        <v>222940</v>
      </c>
      <c r="I24" s="208">
        <v>0</v>
      </c>
      <c r="J24" s="208">
        <v>4</v>
      </c>
      <c r="K24" s="208">
        <v>0</v>
      </c>
      <c r="L24" s="210">
        <v>321.68990000000002</v>
      </c>
      <c r="M24" s="209">
        <v>21.6</v>
      </c>
      <c r="N24" s="211">
        <v>0</v>
      </c>
      <c r="O24" s="212">
        <v>3861</v>
      </c>
      <c r="P24" s="197">
        <f t="shared" si="0"/>
        <v>3861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3861</v>
      </c>
      <c r="W24" s="219">
        <f t="shared" si="10"/>
        <v>136349.94086999999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749907</v>
      </c>
      <c r="AF24" s="206">
        <v>89</v>
      </c>
      <c r="AG24" s="310">
        <v>22</v>
      </c>
      <c r="AH24" s="311">
        <v>749926</v>
      </c>
      <c r="AI24" s="312">
        <f t="shared" si="4"/>
        <v>749907</v>
      </c>
      <c r="AJ24" s="313">
        <f t="shared" si="5"/>
        <v>-19</v>
      </c>
      <c r="AL24" s="306">
        <f t="shared" si="6"/>
        <v>3847</v>
      </c>
      <c r="AM24" s="314">
        <f t="shared" si="6"/>
        <v>3861</v>
      </c>
      <c r="AN24" s="315">
        <f t="shared" si="7"/>
        <v>14</v>
      </c>
      <c r="AO24" s="316">
        <f t="shared" si="8"/>
        <v>3.6260036260036261E-3</v>
      </c>
    </row>
    <row r="25" spans="1:41" x14ac:dyDescent="0.2">
      <c r="A25" s="206">
        <v>89</v>
      </c>
      <c r="B25" s="207">
        <v>0.375</v>
      </c>
      <c r="C25" s="208">
        <v>2013</v>
      </c>
      <c r="D25" s="208">
        <v>4</v>
      </c>
      <c r="E25" s="208">
        <v>23</v>
      </c>
      <c r="F25" s="209">
        <v>753768</v>
      </c>
      <c r="G25" s="208">
        <v>0</v>
      </c>
      <c r="H25" s="209">
        <v>223110</v>
      </c>
      <c r="I25" s="208">
        <v>0</v>
      </c>
      <c r="J25" s="208">
        <v>4</v>
      </c>
      <c r="K25" s="208">
        <v>0</v>
      </c>
      <c r="L25" s="210">
        <v>314.01650000000001</v>
      </c>
      <c r="M25" s="209">
        <v>21.4</v>
      </c>
      <c r="N25" s="211">
        <v>0</v>
      </c>
      <c r="O25" s="212">
        <v>6702</v>
      </c>
      <c r="P25" s="197">
        <f t="shared" si="0"/>
        <v>6702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6702</v>
      </c>
      <c r="W25" s="219">
        <f t="shared" si="10"/>
        <v>236678.91834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753768</v>
      </c>
      <c r="AF25" s="206">
        <v>89</v>
      </c>
      <c r="AG25" s="310">
        <v>23</v>
      </c>
      <c r="AH25" s="311">
        <v>753773</v>
      </c>
      <c r="AI25" s="312">
        <f t="shared" si="4"/>
        <v>753768</v>
      </c>
      <c r="AJ25" s="313">
        <f t="shared" si="5"/>
        <v>-5</v>
      </c>
      <c r="AL25" s="306">
        <f t="shared" si="6"/>
        <v>6713</v>
      </c>
      <c r="AM25" s="314">
        <f t="shared" si="6"/>
        <v>6702</v>
      </c>
      <c r="AN25" s="315">
        <f t="shared" si="7"/>
        <v>-11</v>
      </c>
      <c r="AO25" s="316">
        <f t="shared" si="8"/>
        <v>-1.6413011041480155E-3</v>
      </c>
    </row>
    <row r="26" spans="1:41" x14ac:dyDescent="0.2">
      <c r="A26" s="206">
        <v>89</v>
      </c>
      <c r="B26" s="207">
        <v>0.375</v>
      </c>
      <c r="C26" s="208">
        <v>2013</v>
      </c>
      <c r="D26" s="208">
        <v>4</v>
      </c>
      <c r="E26" s="208">
        <v>24</v>
      </c>
      <c r="F26" s="209">
        <v>760470</v>
      </c>
      <c r="G26" s="208">
        <v>0</v>
      </c>
      <c r="H26" s="209">
        <v>223402</v>
      </c>
      <c r="I26" s="208">
        <v>0</v>
      </c>
      <c r="J26" s="208">
        <v>4</v>
      </c>
      <c r="K26" s="208">
        <v>0</v>
      </c>
      <c r="L26" s="210">
        <v>312.2688</v>
      </c>
      <c r="M26" s="209">
        <v>20.5</v>
      </c>
      <c r="N26" s="211">
        <v>0</v>
      </c>
      <c r="O26" s="212">
        <v>6571</v>
      </c>
      <c r="P26" s="197">
        <f t="shared" si="0"/>
        <v>6571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6571</v>
      </c>
      <c r="W26" s="219">
        <f t="shared" si="10"/>
        <v>232052.69657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760470</v>
      </c>
      <c r="AF26" s="206">
        <v>89</v>
      </c>
      <c r="AG26" s="310">
        <v>24</v>
      </c>
      <c r="AH26" s="311">
        <v>760486</v>
      </c>
      <c r="AI26" s="312">
        <f t="shared" si="4"/>
        <v>760470</v>
      </c>
      <c r="AJ26" s="313">
        <f t="shared" si="5"/>
        <v>-16</v>
      </c>
      <c r="AL26" s="306">
        <f t="shared" si="6"/>
        <v>6586</v>
      </c>
      <c r="AM26" s="314">
        <f t="shared" si="6"/>
        <v>6571</v>
      </c>
      <c r="AN26" s="315">
        <f t="shared" si="7"/>
        <v>-15</v>
      </c>
      <c r="AO26" s="316">
        <f t="shared" si="8"/>
        <v>-2.2827575711459442E-3</v>
      </c>
    </row>
    <row r="27" spans="1:41" x14ac:dyDescent="0.2">
      <c r="A27" s="206">
        <v>89</v>
      </c>
      <c r="B27" s="207">
        <v>0.375</v>
      </c>
      <c r="C27" s="208">
        <v>2013</v>
      </c>
      <c r="D27" s="208">
        <v>4</v>
      </c>
      <c r="E27" s="208">
        <v>25</v>
      </c>
      <c r="F27" s="209">
        <v>767041</v>
      </c>
      <c r="G27" s="208">
        <v>0</v>
      </c>
      <c r="H27" s="209">
        <v>223686</v>
      </c>
      <c r="I27" s="208">
        <v>0</v>
      </c>
      <c r="J27" s="208">
        <v>4</v>
      </c>
      <c r="K27" s="208">
        <v>0</v>
      </c>
      <c r="L27" s="210">
        <v>313.94729999999998</v>
      </c>
      <c r="M27" s="209">
        <v>18.600000000000001</v>
      </c>
      <c r="N27" s="211">
        <v>0</v>
      </c>
      <c r="O27" s="212">
        <v>5145</v>
      </c>
      <c r="P27" s="197">
        <f t="shared" si="0"/>
        <v>5145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5145</v>
      </c>
      <c r="W27" s="219">
        <f t="shared" si="10"/>
        <v>181693.97714999999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767041</v>
      </c>
      <c r="AF27" s="206">
        <v>89</v>
      </c>
      <c r="AG27" s="310">
        <v>25</v>
      </c>
      <c r="AH27" s="311">
        <v>767072</v>
      </c>
      <c r="AI27" s="312">
        <f t="shared" si="4"/>
        <v>767041</v>
      </c>
      <c r="AJ27" s="313">
        <f t="shared" si="5"/>
        <v>-31</v>
      </c>
      <c r="AL27" s="306">
        <f t="shared" si="6"/>
        <v>5122</v>
      </c>
      <c r="AM27" s="314">
        <f t="shared" si="6"/>
        <v>5145</v>
      </c>
      <c r="AN27" s="315">
        <f t="shared" si="7"/>
        <v>23</v>
      </c>
      <c r="AO27" s="316">
        <f t="shared" si="8"/>
        <v>4.4703595724003885E-3</v>
      </c>
    </row>
    <row r="28" spans="1:41" x14ac:dyDescent="0.2">
      <c r="A28" s="206">
        <v>89</v>
      </c>
      <c r="B28" s="207">
        <v>0.375</v>
      </c>
      <c r="C28" s="208">
        <v>2013</v>
      </c>
      <c r="D28" s="208">
        <v>4</v>
      </c>
      <c r="E28" s="208">
        <v>26</v>
      </c>
      <c r="F28" s="209">
        <v>772186</v>
      </c>
      <c r="G28" s="208">
        <v>0</v>
      </c>
      <c r="H28" s="209">
        <v>223907</v>
      </c>
      <c r="I28" s="208">
        <v>0</v>
      </c>
      <c r="J28" s="208">
        <v>4</v>
      </c>
      <c r="K28" s="208">
        <v>0</v>
      </c>
      <c r="L28" s="210">
        <v>314.32940000000002</v>
      </c>
      <c r="M28" s="209">
        <v>17.2</v>
      </c>
      <c r="N28" s="211">
        <v>0</v>
      </c>
      <c r="O28" s="212">
        <v>6914</v>
      </c>
      <c r="P28" s="197">
        <f t="shared" si="0"/>
        <v>6914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6914</v>
      </c>
      <c r="W28" s="219">
        <f t="shared" si="10"/>
        <v>244165.62838000001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772186</v>
      </c>
      <c r="AF28" s="206">
        <v>89</v>
      </c>
      <c r="AG28" s="310">
        <v>26</v>
      </c>
      <c r="AH28" s="311">
        <v>772194</v>
      </c>
      <c r="AI28" s="312">
        <f t="shared" si="4"/>
        <v>772186</v>
      </c>
      <c r="AJ28" s="313">
        <f t="shared" si="5"/>
        <v>-8</v>
      </c>
      <c r="AL28" s="306">
        <f t="shared" si="6"/>
        <v>6918</v>
      </c>
      <c r="AM28" s="314">
        <f t="shared" si="6"/>
        <v>6914</v>
      </c>
      <c r="AN28" s="315">
        <f t="shared" si="7"/>
        <v>-4</v>
      </c>
      <c r="AO28" s="316">
        <f t="shared" si="8"/>
        <v>-5.785363031530228E-4</v>
      </c>
    </row>
    <row r="29" spans="1:41" x14ac:dyDescent="0.2">
      <c r="A29" s="206">
        <v>89</v>
      </c>
      <c r="B29" s="207">
        <v>0.375</v>
      </c>
      <c r="C29" s="208">
        <v>2013</v>
      </c>
      <c r="D29" s="208">
        <v>4</v>
      </c>
      <c r="E29" s="208">
        <v>27</v>
      </c>
      <c r="F29" s="209">
        <v>779100</v>
      </c>
      <c r="G29" s="208">
        <v>0</v>
      </c>
      <c r="H29" s="209">
        <v>224203</v>
      </c>
      <c r="I29" s="208">
        <v>0</v>
      </c>
      <c r="J29" s="208">
        <v>4</v>
      </c>
      <c r="K29" s="208">
        <v>0</v>
      </c>
      <c r="L29" s="210">
        <v>316.69159999999999</v>
      </c>
      <c r="M29" s="209">
        <v>18.600000000000001</v>
      </c>
      <c r="N29" s="211">
        <v>0</v>
      </c>
      <c r="O29" s="212">
        <v>5934</v>
      </c>
      <c r="P29" s="197">
        <f t="shared" si="0"/>
        <v>5934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5934</v>
      </c>
      <c r="W29" s="219">
        <f t="shared" si="10"/>
        <v>209557.25177999999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779100</v>
      </c>
      <c r="AF29" s="206">
        <v>89</v>
      </c>
      <c r="AG29" s="310">
        <v>27</v>
      </c>
      <c r="AH29" s="311">
        <v>779112</v>
      </c>
      <c r="AI29" s="312">
        <f t="shared" si="4"/>
        <v>779100</v>
      </c>
      <c r="AJ29" s="313">
        <f t="shared" si="5"/>
        <v>-12</v>
      </c>
      <c r="AL29" s="306">
        <f t="shared" si="6"/>
        <v>5942</v>
      </c>
      <c r="AM29" s="314">
        <f t="shared" si="6"/>
        <v>5934</v>
      </c>
      <c r="AN29" s="315">
        <f t="shared" si="7"/>
        <v>-8</v>
      </c>
      <c r="AO29" s="316">
        <f t="shared" si="8"/>
        <v>-1.3481631277384564E-3</v>
      </c>
    </row>
    <row r="30" spans="1:41" x14ac:dyDescent="0.2">
      <c r="A30" s="206">
        <v>89</v>
      </c>
      <c r="B30" s="207">
        <v>0.375</v>
      </c>
      <c r="C30" s="208">
        <v>2013</v>
      </c>
      <c r="D30" s="208">
        <v>4</v>
      </c>
      <c r="E30" s="208">
        <v>28</v>
      </c>
      <c r="F30" s="209">
        <v>785034</v>
      </c>
      <c r="G30" s="208">
        <v>0</v>
      </c>
      <c r="H30" s="209">
        <v>224457</v>
      </c>
      <c r="I30" s="208">
        <v>0</v>
      </c>
      <c r="J30" s="208">
        <v>4</v>
      </c>
      <c r="K30" s="208">
        <v>0</v>
      </c>
      <c r="L30" s="210">
        <v>319.24439999999998</v>
      </c>
      <c r="M30" s="209">
        <v>20.5</v>
      </c>
      <c r="N30" s="211">
        <v>0</v>
      </c>
      <c r="O30" s="212">
        <v>4502</v>
      </c>
      <c r="P30" s="197">
        <f t="shared" si="0"/>
        <v>4502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4502</v>
      </c>
      <c r="W30" s="219">
        <f t="shared" si="10"/>
        <v>158986.64434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785034</v>
      </c>
      <c r="AF30" s="206">
        <v>89</v>
      </c>
      <c r="AG30" s="310">
        <v>28</v>
      </c>
      <c r="AH30" s="311">
        <v>785054</v>
      </c>
      <c r="AI30" s="312">
        <f t="shared" si="4"/>
        <v>785034</v>
      </c>
      <c r="AJ30" s="313">
        <f t="shared" si="5"/>
        <v>-20</v>
      </c>
      <c r="AL30" s="306">
        <f t="shared" si="6"/>
        <v>4497</v>
      </c>
      <c r="AM30" s="314">
        <f t="shared" si="6"/>
        <v>4502</v>
      </c>
      <c r="AN30" s="315">
        <f t="shared" si="7"/>
        <v>5</v>
      </c>
      <c r="AO30" s="316">
        <f t="shared" si="8"/>
        <v>1.1106175033318525E-3</v>
      </c>
    </row>
    <row r="31" spans="1:41" x14ac:dyDescent="0.2">
      <c r="A31" s="206">
        <v>89</v>
      </c>
      <c r="B31" s="207">
        <v>0.375</v>
      </c>
      <c r="C31" s="208">
        <v>2013</v>
      </c>
      <c r="D31" s="208">
        <v>4</v>
      </c>
      <c r="E31" s="208">
        <v>29</v>
      </c>
      <c r="F31" s="209">
        <v>789536</v>
      </c>
      <c r="G31" s="208">
        <v>0</v>
      </c>
      <c r="H31" s="209">
        <v>224649</v>
      </c>
      <c r="I31" s="208">
        <v>0</v>
      </c>
      <c r="J31" s="208">
        <v>4</v>
      </c>
      <c r="K31" s="208">
        <v>0</v>
      </c>
      <c r="L31" s="210">
        <v>320.5933</v>
      </c>
      <c r="M31" s="209">
        <v>20.2</v>
      </c>
      <c r="N31" s="211">
        <v>0</v>
      </c>
      <c r="O31" s="212">
        <v>6466</v>
      </c>
      <c r="P31" s="197">
        <f t="shared" si="0"/>
        <v>6466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6466</v>
      </c>
      <c r="W31" s="219">
        <f t="shared" si="10"/>
        <v>228344.65622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789536</v>
      </c>
      <c r="AF31" s="206">
        <v>89</v>
      </c>
      <c r="AG31" s="310">
        <v>29</v>
      </c>
      <c r="AH31" s="311">
        <v>789551</v>
      </c>
      <c r="AI31" s="312">
        <f t="shared" si="4"/>
        <v>789536</v>
      </c>
      <c r="AJ31" s="313">
        <f t="shared" si="5"/>
        <v>-15</v>
      </c>
      <c r="AL31" s="306">
        <f t="shared" si="6"/>
        <v>6461</v>
      </c>
      <c r="AM31" s="314">
        <f t="shared" si="6"/>
        <v>6466</v>
      </c>
      <c r="AN31" s="315">
        <f t="shared" si="7"/>
        <v>5</v>
      </c>
      <c r="AO31" s="316">
        <f t="shared" si="8"/>
        <v>7.7327559542220853E-4</v>
      </c>
    </row>
    <row r="32" spans="1:41" x14ac:dyDescent="0.2">
      <c r="A32" s="206">
        <v>89</v>
      </c>
      <c r="B32" s="207">
        <v>0.375</v>
      </c>
      <c r="C32" s="208">
        <v>2013</v>
      </c>
      <c r="D32" s="208">
        <v>4</v>
      </c>
      <c r="E32" s="208">
        <v>30</v>
      </c>
      <c r="F32" s="209">
        <v>796002</v>
      </c>
      <c r="G32" s="208">
        <v>0</v>
      </c>
      <c r="H32" s="209">
        <v>224928</v>
      </c>
      <c r="I32" s="208">
        <v>0</v>
      </c>
      <c r="J32" s="208">
        <v>4</v>
      </c>
      <c r="K32" s="208">
        <v>0</v>
      </c>
      <c r="L32" s="210">
        <v>315.00839999999999</v>
      </c>
      <c r="M32" s="209">
        <v>19.7</v>
      </c>
      <c r="N32" s="211">
        <v>0</v>
      </c>
      <c r="O32" s="212">
        <v>3905</v>
      </c>
      <c r="P32" s="197">
        <f t="shared" si="0"/>
        <v>3905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3905</v>
      </c>
      <c r="W32" s="219">
        <f t="shared" si="10"/>
        <v>137903.78635000001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796002</v>
      </c>
      <c r="AF32" s="206">
        <v>89</v>
      </c>
      <c r="AG32" s="310">
        <v>30</v>
      </c>
      <c r="AH32" s="311">
        <v>796012</v>
      </c>
      <c r="AI32" s="312">
        <f t="shared" si="4"/>
        <v>796002</v>
      </c>
      <c r="AJ32" s="313">
        <f t="shared" si="5"/>
        <v>-10</v>
      </c>
      <c r="AL32" s="306">
        <f t="shared" si="6"/>
        <v>3895</v>
      </c>
      <c r="AM32" s="314">
        <f t="shared" si="6"/>
        <v>3905</v>
      </c>
      <c r="AN32" s="315">
        <f t="shared" si="7"/>
        <v>10</v>
      </c>
      <c r="AO32" s="316">
        <f t="shared" si="8"/>
        <v>2.5608194622279128E-3</v>
      </c>
    </row>
    <row r="33" spans="1:41" ht="13.5" thickBot="1" x14ac:dyDescent="0.25">
      <c r="A33" s="206">
        <v>89</v>
      </c>
      <c r="B33" s="207">
        <v>0.375</v>
      </c>
      <c r="C33" s="208">
        <v>2013</v>
      </c>
      <c r="D33" s="208">
        <v>5</v>
      </c>
      <c r="E33" s="208">
        <v>1</v>
      </c>
      <c r="F33" s="209">
        <v>799907</v>
      </c>
      <c r="G33" s="208">
        <v>0</v>
      </c>
      <c r="H33" s="209">
        <v>225099</v>
      </c>
      <c r="I33" s="208">
        <v>0</v>
      </c>
      <c r="J33" s="208">
        <v>4</v>
      </c>
      <c r="K33" s="208">
        <v>0</v>
      </c>
      <c r="L33" s="210">
        <v>315.55930000000001</v>
      </c>
      <c r="M33" s="209">
        <v>19.2</v>
      </c>
      <c r="N33" s="211">
        <v>0</v>
      </c>
      <c r="O33" s="212">
        <v>759</v>
      </c>
      <c r="P33" s="197">
        <f t="shared" si="0"/>
        <v>-799907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759</v>
      </c>
      <c r="W33" s="223">
        <f t="shared" si="10"/>
        <v>26803.83453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799907</v>
      </c>
      <c r="AF33" s="206">
        <v>89</v>
      </c>
      <c r="AG33" s="310">
        <v>1</v>
      </c>
      <c r="AH33" s="311">
        <v>799907</v>
      </c>
      <c r="AI33" s="312">
        <f t="shared" si="4"/>
        <v>799907</v>
      </c>
      <c r="AJ33" s="313">
        <f t="shared" si="5"/>
        <v>0</v>
      </c>
      <c r="AL33" s="306">
        <f t="shared" si="6"/>
        <v>-799907</v>
      </c>
      <c r="AM33" s="317">
        <f t="shared" si="6"/>
        <v>-799907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326.45240000000001</v>
      </c>
      <c r="M36" s="239">
        <f>MAX(M3:M34)</f>
        <v>21.7</v>
      </c>
      <c r="N36" s="237" t="s">
        <v>26</v>
      </c>
      <c r="O36" s="239">
        <f>SUM(O3:O33)</f>
        <v>139190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139190</v>
      </c>
      <c r="W36" s="243">
        <f>SUM(W3:W33)</f>
        <v>4915448.9172999999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27</v>
      </c>
      <c r="AJ36" s="326">
        <f>SUM(AJ3:AJ33)</f>
        <v>2874968</v>
      </c>
      <c r="AK36" s="327" t="s">
        <v>88</v>
      </c>
      <c r="AL36" s="328"/>
      <c r="AM36" s="328"/>
      <c r="AN36" s="326">
        <f>SUM(AN3:AN33)</f>
        <v>-1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317.58124838709688</v>
      </c>
      <c r="M37" s="247">
        <f>AVERAGE(M3:M34)</f>
        <v>19.890322580645165</v>
      </c>
      <c r="N37" s="237" t="s">
        <v>84</v>
      </c>
      <c r="O37" s="248">
        <f>O36*35.31467</f>
        <v>4915448.9172999999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4</v>
      </c>
      <c r="AN37" s="331">
        <f>IFERROR(AN36/SUM(AM3:AM33),"")</f>
        <v>1.5117706462517159E-6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312.2688</v>
      </c>
      <c r="M38" s="248">
        <f>MIN(M3:M34)</f>
        <v>16.899999999999999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349.33937322580658</v>
      </c>
      <c r="M44" s="255">
        <f>M37*(1+$L$43)</f>
        <v>21.879354838709684</v>
      </c>
    </row>
    <row r="45" spans="1:41" x14ac:dyDescent="0.2">
      <c r="K45" s="254" t="s">
        <v>98</v>
      </c>
      <c r="L45" s="255">
        <f>L37*(1-$L$43)</f>
        <v>285.82312354838717</v>
      </c>
      <c r="M45" s="255">
        <f>M37*(1-$L$43)</f>
        <v>17.90129032258065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335" priority="47" stopIfTrue="1" operator="lessThan">
      <formula>$L$45</formula>
    </cfRule>
    <cfRule type="cellIs" dxfId="334" priority="48" stopIfTrue="1" operator="greaterThan">
      <formula>$L$44</formula>
    </cfRule>
  </conditionalFormatting>
  <conditionalFormatting sqref="M3:M34">
    <cfRule type="cellIs" dxfId="333" priority="45" stopIfTrue="1" operator="lessThan">
      <formula>$M$45</formula>
    </cfRule>
    <cfRule type="cellIs" dxfId="332" priority="46" stopIfTrue="1" operator="greaterThan">
      <formula>$M$44</formula>
    </cfRule>
  </conditionalFormatting>
  <conditionalFormatting sqref="O3:O34">
    <cfRule type="cellIs" dxfId="331" priority="44" stopIfTrue="1" operator="lessThan">
      <formula>0</formula>
    </cfRule>
  </conditionalFormatting>
  <conditionalFormatting sqref="O3:O33">
    <cfRule type="cellIs" dxfId="330" priority="43" stopIfTrue="1" operator="lessThan">
      <formula>0</formula>
    </cfRule>
  </conditionalFormatting>
  <conditionalFormatting sqref="O3">
    <cfRule type="cellIs" dxfId="329" priority="42" stopIfTrue="1" operator="notEqual">
      <formula>$P$3</formula>
    </cfRule>
  </conditionalFormatting>
  <conditionalFormatting sqref="O4">
    <cfRule type="cellIs" dxfId="328" priority="41" stopIfTrue="1" operator="notEqual">
      <formula>P$4</formula>
    </cfRule>
  </conditionalFormatting>
  <conditionalFormatting sqref="O5">
    <cfRule type="cellIs" dxfId="327" priority="40" stopIfTrue="1" operator="notEqual">
      <formula>$P$5</formula>
    </cfRule>
  </conditionalFormatting>
  <conditionalFormatting sqref="O6">
    <cfRule type="cellIs" dxfId="326" priority="39" stopIfTrue="1" operator="notEqual">
      <formula>$P$6</formula>
    </cfRule>
  </conditionalFormatting>
  <conditionalFormatting sqref="O7">
    <cfRule type="cellIs" dxfId="325" priority="38" stopIfTrue="1" operator="notEqual">
      <formula>$P$7</formula>
    </cfRule>
  </conditionalFormatting>
  <conditionalFormatting sqref="O8">
    <cfRule type="cellIs" dxfId="324" priority="37" stopIfTrue="1" operator="notEqual">
      <formula>$P$8</formula>
    </cfRule>
  </conditionalFormatting>
  <conditionalFormatting sqref="O9">
    <cfRule type="cellIs" dxfId="323" priority="36" stopIfTrue="1" operator="notEqual">
      <formula>$P$9</formula>
    </cfRule>
  </conditionalFormatting>
  <conditionalFormatting sqref="O10">
    <cfRule type="cellIs" dxfId="322" priority="34" stopIfTrue="1" operator="notEqual">
      <formula>$P$10</formula>
    </cfRule>
    <cfRule type="cellIs" dxfId="321" priority="35" stopIfTrue="1" operator="greaterThan">
      <formula>$P$10</formula>
    </cfRule>
  </conditionalFormatting>
  <conditionalFormatting sqref="O11">
    <cfRule type="cellIs" dxfId="320" priority="32" stopIfTrue="1" operator="notEqual">
      <formula>$P$11</formula>
    </cfRule>
    <cfRule type="cellIs" dxfId="319" priority="33" stopIfTrue="1" operator="greaterThan">
      <formula>$P$11</formula>
    </cfRule>
  </conditionalFormatting>
  <conditionalFormatting sqref="O12">
    <cfRule type="cellIs" dxfId="318" priority="31" stopIfTrue="1" operator="notEqual">
      <formula>$P$12</formula>
    </cfRule>
  </conditionalFormatting>
  <conditionalFormatting sqref="O14">
    <cfRule type="cellIs" dxfId="317" priority="30" stopIfTrue="1" operator="notEqual">
      <formula>$P$14</formula>
    </cfRule>
  </conditionalFormatting>
  <conditionalFormatting sqref="O15">
    <cfRule type="cellIs" dxfId="316" priority="29" stopIfTrue="1" operator="notEqual">
      <formula>$P$15</formula>
    </cfRule>
  </conditionalFormatting>
  <conditionalFormatting sqref="O16">
    <cfRule type="cellIs" dxfId="315" priority="28" stopIfTrue="1" operator="notEqual">
      <formula>$P$16</formula>
    </cfRule>
  </conditionalFormatting>
  <conditionalFormatting sqref="O17">
    <cfRule type="cellIs" dxfId="314" priority="27" stopIfTrue="1" operator="notEqual">
      <formula>$P$17</formula>
    </cfRule>
  </conditionalFormatting>
  <conditionalFormatting sqref="O18">
    <cfRule type="cellIs" dxfId="313" priority="26" stopIfTrue="1" operator="notEqual">
      <formula>$P$18</formula>
    </cfRule>
  </conditionalFormatting>
  <conditionalFormatting sqref="O19">
    <cfRule type="cellIs" dxfId="312" priority="24" stopIfTrue="1" operator="notEqual">
      <formula>$P$19</formula>
    </cfRule>
    <cfRule type="cellIs" dxfId="311" priority="25" stopIfTrue="1" operator="greaterThan">
      <formula>$P$19</formula>
    </cfRule>
  </conditionalFormatting>
  <conditionalFormatting sqref="O20">
    <cfRule type="cellIs" dxfId="310" priority="22" stopIfTrue="1" operator="notEqual">
      <formula>$P$20</formula>
    </cfRule>
    <cfRule type="cellIs" dxfId="309" priority="23" stopIfTrue="1" operator="greaterThan">
      <formula>$P$20</formula>
    </cfRule>
  </conditionalFormatting>
  <conditionalFormatting sqref="O21">
    <cfRule type="cellIs" dxfId="308" priority="21" stopIfTrue="1" operator="notEqual">
      <formula>$P$21</formula>
    </cfRule>
  </conditionalFormatting>
  <conditionalFormatting sqref="O22">
    <cfRule type="cellIs" dxfId="307" priority="20" stopIfTrue="1" operator="notEqual">
      <formula>$P$22</formula>
    </cfRule>
  </conditionalFormatting>
  <conditionalFormatting sqref="O23">
    <cfRule type="cellIs" dxfId="306" priority="19" stopIfTrue="1" operator="notEqual">
      <formula>$P$23</formula>
    </cfRule>
  </conditionalFormatting>
  <conditionalFormatting sqref="O24">
    <cfRule type="cellIs" dxfId="305" priority="17" stopIfTrue="1" operator="notEqual">
      <formula>$P$24</formula>
    </cfRule>
    <cfRule type="cellIs" dxfId="304" priority="18" stopIfTrue="1" operator="greaterThan">
      <formula>$P$24</formula>
    </cfRule>
  </conditionalFormatting>
  <conditionalFormatting sqref="O25">
    <cfRule type="cellIs" dxfId="303" priority="15" stopIfTrue="1" operator="notEqual">
      <formula>$P$25</formula>
    </cfRule>
    <cfRule type="cellIs" dxfId="302" priority="16" stopIfTrue="1" operator="greaterThan">
      <formula>$P$25</formula>
    </cfRule>
  </conditionalFormatting>
  <conditionalFormatting sqref="O26">
    <cfRule type="cellIs" dxfId="301" priority="14" stopIfTrue="1" operator="notEqual">
      <formula>$P$26</formula>
    </cfRule>
  </conditionalFormatting>
  <conditionalFormatting sqref="O27">
    <cfRule type="cellIs" dxfId="300" priority="13" stopIfTrue="1" operator="notEqual">
      <formula>$P$27</formula>
    </cfRule>
  </conditionalFormatting>
  <conditionalFormatting sqref="O28">
    <cfRule type="cellIs" dxfId="299" priority="12" stopIfTrue="1" operator="notEqual">
      <formula>$P$28</formula>
    </cfRule>
  </conditionalFormatting>
  <conditionalFormatting sqref="O29">
    <cfRule type="cellIs" dxfId="298" priority="11" stopIfTrue="1" operator="notEqual">
      <formula>$P$29</formula>
    </cfRule>
  </conditionalFormatting>
  <conditionalFormatting sqref="O30">
    <cfRule type="cellIs" dxfId="297" priority="10" stopIfTrue="1" operator="notEqual">
      <formula>$P$30</formula>
    </cfRule>
  </conditionalFormatting>
  <conditionalFormatting sqref="O31">
    <cfRule type="cellIs" dxfId="296" priority="8" stopIfTrue="1" operator="notEqual">
      <formula>$P$31</formula>
    </cfRule>
    <cfRule type="cellIs" dxfId="295" priority="9" stopIfTrue="1" operator="greaterThan">
      <formula>$P$31</formula>
    </cfRule>
  </conditionalFormatting>
  <conditionalFormatting sqref="O32">
    <cfRule type="cellIs" dxfId="294" priority="6" stopIfTrue="1" operator="notEqual">
      <formula>$P$32</formula>
    </cfRule>
    <cfRule type="cellIs" dxfId="293" priority="7" stopIfTrue="1" operator="greaterThan">
      <formula>$P$32</formula>
    </cfRule>
  </conditionalFormatting>
  <conditionalFormatting sqref="O33">
    <cfRule type="cellIs" dxfId="292" priority="5" stopIfTrue="1" operator="notEqual">
      <formula>$P$33</formula>
    </cfRule>
  </conditionalFormatting>
  <conditionalFormatting sqref="O13">
    <cfRule type="cellIs" dxfId="291" priority="4" stopIfTrue="1" operator="notEqual">
      <formula>$P$13</formula>
    </cfRule>
  </conditionalFormatting>
  <conditionalFormatting sqref="AG3:AG34">
    <cfRule type="cellIs" dxfId="290" priority="3" stopIfTrue="1" operator="notEqual">
      <formula>E3</formula>
    </cfRule>
  </conditionalFormatting>
  <conditionalFormatting sqref="AH3:AH34">
    <cfRule type="cellIs" dxfId="289" priority="2" stopIfTrue="1" operator="notBetween">
      <formula>AI3+$AG$40</formula>
      <formula>AI3-$AG$40</formula>
    </cfRule>
  </conditionalFormatting>
  <conditionalFormatting sqref="AL3:AL33">
    <cfRule type="cellIs" dxfId="28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87</v>
      </c>
      <c r="B3" s="191">
        <v>0.375</v>
      </c>
      <c r="C3" s="192">
        <v>2013</v>
      </c>
      <c r="D3" s="192">
        <v>4</v>
      </c>
      <c r="E3" s="192">
        <v>1</v>
      </c>
      <c r="F3" s="193">
        <v>56331</v>
      </c>
      <c r="G3" s="192">
        <v>0</v>
      </c>
      <c r="H3" s="193">
        <v>54665</v>
      </c>
      <c r="I3" s="192">
        <v>0</v>
      </c>
      <c r="J3" s="192">
        <v>0</v>
      </c>
      <c r="K3" s="192">
        <v>0</v>
      </c>
      <c r="L3" s="194">
        <v>88.804299999999998</v>
      </c>
      <c r="M3" s="193">
        <v>20.100000000000001</v>
      </c>
      <c r="N3" s="195">
        <v>0</v>
      </c>
      <c r="O3" s="196">
        <v>0</v>
      </c>
      <c r="P3" s="197">
        <f>F4-F3</f>
        <v>0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0</v>
      </c>
      <c r="W3" s="202">
        <f>V3*35.31467</f>
        <v>0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56331</v>
      </c>
      <c r="AF3" s="190">
        <v>87</v>
      </c>
      <c r="AG3" s="195">
        <v>1</v>
      </c>
      <c r="AH3" s="303">
        <v>56331</v>
      </c>
      <c r="AI3" s="304">
        <f>IFERROR(AE3*1,0)</f>
        <v>56331</v>
      </c>
      <c r="AJ3" s="305">
        <f>(AI3-AH3)</f>
        <v>0</v>
      </c>
      <c r="AL3" s="306">
        <f>AH4-AH3</f>
        <v>0</v>
      </c>
      <c r="AM3" s="307">
        <f>AI4-AI3</f>
        <v>0</v>
      </c>
      <c r="AN3" s="308">
        <f>(AM3-AL3)</f>
        <v>0</v>
      </c>
      <c r="AO3" s="309" t="str">
        <f>IFERROR(AN3/AM3,"")</f>
        <v/>
      </c>
    </row>
    <row r="4" spans="1:41" x14ac:dyDescent="0.2">
      <c r="A4" s="206">
        <v>87</v>
      </c>
      <c r="B4" s="207">
        <v>0.375</v>
      </c>
      <c r="C4" s="208">
        <v>2013</v>
      </c>
      <c r="D4" s="208">
        <v>4</v>
      </c>
      <c r="E4" s="208">
        <v>2</v>
      </c>
      <c r="F4" s="209">
        <v>56331</v>
      </c>
      <c r="G4" s="208">
        <v>0</v>
      </c>
      <c r="H4" s="209">
        <v>54665</v>
      </c>
      <c r="I4" s="208">
        <v>0</v>
      </c>
      <c r="J4" s="208">
        <v>0</v>
      </c>
      <c r="K4" s="208">
        <v>0</v>
      </c>
      <c r="L4" s="210">
        <v>86.798299999999998</v>
      </c>
      <c r="M4" s="209">
        <v>20.100000000000001</v>
      </c>
      <c r="N4" s="211">
        <v>0</v>
      </c>
      <c r="O4" s="212">
        <v>0</v>
      </c>
      <c r="P4" s="197">
        <f t="shared" ref="P4:P33" si="0">F5-F4</f>
        <v>0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0</v>
      </c>
      <c r="W4" s="216">
        <f>V4*35.31467</f>
        <v>0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56331</v>
      </c>
      <c r="AF4" s="206">
        <v>87</v>
      </c>
      <c r="AG4" s="310">
        <v>2</v>
      </c>
      <c r="AH4" s="311">
        <v>56331</v>
      </c>
      <c r="AI4" s="312">
        <f t="shared" ref="AI4:AI34" si="4">IFERROR(AE4*1,0)</f>
        <v>56331</v>
      </c>
      <c r="AJ4" s="313">
        <f t="shared" ref="AJ4:AJ34" si="5">(AI4-AH4)</f>
        <v>0</v>
      </c>
      <c r="AL4" s="306">
        <f t="shared" ref="AL4:AM33" si="6">AH5-AH4</f>
        <v>0</v>
      </c>
      <c r="AM4" s="314">
        <f t="shared" si="6"/>
        <v>0</v>
      </c>
      <c r="AN4" s="315">
        <f t="shared" ref="AN4:AN33" si="7">(AM4-AL4)</f>
        <v>0</v>
      </c>
      <c r="AO4" s="316" t="str">
        <f t="shared" ref="AO4:AO33" si="8">IFERROR(AN4/AM4,"")</f>
        <v/>
      </c>
    </row>
    <row r="5" spans="1:41" x14ac:dyDescent="0.2">
      <c r="A5" s="206">
        <v>87</v>
      </c>
      <c r="B5" s="207">
        <v>0.375</v>
      </c>
      <c r="C5" s="208">
        <v>2013</v>
      </c>
      <c r="D5" s="208">
        <v>4</v>
      </c>
      <c r="E5" s="208">
        <v>3</v>
      </c>
      <c r="F5" s="209">
        <v>56331</v>
      </c>
      <c r="G5" s="208">
        <v>0</v>
      </c>
      <c r="H5" s="209">
        <v>54665</v>
      </c>
      <c r="I5" s="208">
        <v>0</v>
      </c>
      <c r="J5" s="208">
        <v>0</v>
      </c>
      <c r="K5" s="208">
        <v>0</v>
      </c>
      <c r="L5" s="210">
        <v>86.954899999999995</v>
      </c>
      <c r="M5" s="209">
        <v>19.2</v>
      </c>
      <c r="N5" s="211">
        <v>0</v>
      </c>
      <c r="O5" s="212">
        <v>1</v>
      </c>
      <c r="P5" s="197">
        <f t="shared" si="0"/>
        <v>1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</v>
      </c>
      <c r="W5" s="216">
        <f t="shared" ref="W5:W33" si="10">V5*35.31467</f>
        <v>35.31467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56331</v>
      </c>
      <c r="AF5" s="206">
        <v>87</v>
      </c>
      <c r="AG5" s="310">
        <v>3</v>
      </c>
      <c r="AH5" s="311">
        <v>56331</v>
      </c>
      <c r="AI5" s="312">
        <f t="shared" si="4"/>
        <v>56331</v>
      </c>
      <c r="AJ5" s="313">
        <f t="shared" si="5"/>
        <v>0</v>
      </c>
      <c r="AL5" s="306">
        <f t="shared" si="6"/>
        <v>0</v>
      </c>
      <c r="AM5" s="314">
        <f t="shared" si="6"/>
        <v>1</v>
      </c>
      <c r="AN5" s="315">
        <f t="shared" si="7"/>
        <v>1</v>
      </c>
      <c r="AO5" s="316">
        <f t="shared" si="8"/>
        <v>1</v>
      </c>
    </row>
    <row r="6" spans="1:41" x14ac:dyDescent="0.2">
      <c r="A6" s="206">
        <v>87</v>
      </c>
      <c r="B6" s="207">
        <v>0.375</v>
      </c>
      <c r="C6" s="208">
        <v>2013</v>
      </c>
      <c r="D6" s="208">
        <v>4</v>
      </c>
      <c r="E6" s="208">
        <v>4</v>
      </c>
      <c r="F6" s="209">
        <v>56332</v>
      </c>
      <c r="G6" s="208">
        <v>0</v>
      </c>
      <c r="H6" s="209">
        <v>54665</v>
      </c>
      <c r="I6" s="208">
        <v>0</v>
      </c>
      <c r="J6" s="208">
        <v>0</v>
      </c>
      <c r="K6" s="208">
        <v>0</v>
      </c>
      <c r="L6" s="210">
        <v>87.077600000000004</v>
      </c>
      <c r="M6" s="209">
        <v>21</v>
      </c>
      <c r="N6" s="211">
        <v>0</v>
      </c>
      <c r="O6" s="212">
        <v>0</v>
      </c>
      <c r="P6" s="197">
        <f t="shared" si="0"/>
        <v>0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0</v>
      </c>
      <c r="W6" s="216">
        <f t="shared" si="10"/>
        <v>0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56332</v>
      </c>
      <c r="AF6" s="206">
        <v>87</v>
      </c>
      <c r="AG6" s="310">
        <v>4</v>
      </c>
      <c r="AH6" s="311">
        <v>56331</v>
      </c>
      <c r="AI6" s="312">
        <f t="shared" si="4"/>
        <v>56332</v>
      </c>
      <c r="AJ6" s="313">
        <f t="shared" si="5"/>
        <v>1</v>
      </c>
      <c r="AL6" s="306">
        <f t="shared" si="6"/>
        <v>0</v>
      </c>
      <c r="AM6" s="314">
        <f t="shared" si="6"/>
        <v>0</v>
      </c>
      <c r="AN6" s="315">
        <f t="shared" si="7"/>
        <v>0</v>
      </c>
      <c r="AO6" s="316" t="str">
        <f t="shared" si="8"/>
        <v/>
      </c>
    </row>
    <row r="7" spans="1:41" x14ac:dyDescent="0.2">
      <c r="A7" s="206">
        <v>87</v>
      </c>
      <c r="B7" s="207">
        <v>0.375</v>
      </c>
      <c r="C7" s="208">
        <v>2013</v>
      </c>
      <c r="D7" s="208">
        <v>4</v>
      </c>
      <c r="E7" s="208">
        <v>5</v>
      </c>
      <c r="F7" s="209">
        <v>56332</v>
      </c>
      <c r="G7" s="208">
        <v>0</v>
      </c>
      <c r="H7" s="209">
        <v>54665</v>
      </c>
      <c r="I7" s="208">
        <v>0</v>
      </c>
      <c r="J7" s="208">
        <v>0</v>
      </c>
      <c r="K7" s="208">
        <v>0</v>
      </c>
      <c r="L7" s="210">
        <v>87.0351</v>
      </c>
      <c r="M7" s="209">
        <v>19.100000000000001</v>
      </c>
      <c r="N7" s="211">
        <v>0</v>
      </c>
      <c r="O7" s="212">
        <v>0</v>
      </c>
      <c r="P7" s="197">
        <f t="shared" si="0"/>
        <v>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0</v>
      </c>
      <c r="W7" s="216">
        <f t="shared" si="10"/>
        <v>0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56332</v>
      </c>
      <c r="AF7" s="206">
        <v>87</v>
      </c>
      <c r="AG7" s="310">
        <v>5</v>
      </c>
      <c r="AH7" s="311">
        <v>56331</v>
      </c>
      <c r="AI7" s="312">
        <f t="shared" si="4"/>
        <v>56332</v>
      </c>
      <c r="AJ7" s="313">
        <f t="shared" si="5"/>
        <v>1</v>
      </c>
      <c r="AL7" s="306">
        <f t="shared" si="6"/>
        <v>0</v>
      </c>
      <c r="AM7" s="314">
        <f t="shared" si="6"/>
        <v>0</v>
      </c>
      <c r="AN7" s="315">
        <f t="shared" si="7"/>
        <v>0</v>
      </c>
      <c r="AO7" s="316" t="str">
        <f t="shared" si="8"/>
        <v/>
      </c>
    </row>
    <row r="8" spans="1:41" x14ac:dyDescent="0.2">
      <c r="A8" s="206">
        <v>87</v>
      </c>
      <c r="B8" s="207">
        <v>0.375</v>
      </c>
      <c r="C8" s="208">
        <v>2013</v>
      </c>
      <c r="D8" s="208">
        <v>4</v>
      </c>
      <c r="E8" s="208">
        <v>6</v>
      </c>
      <c r="F8" s="209">
        <v>56332</v>
      </c>
      <c r="G8" s="208">
        <v>0</v>
      </c>
      <c r="H8" s="209">
        <v>54665</v>
      </c>
      <c r="I8" s="208">
        <v>0</v>
      </c>
      <c r="J8" s="208">
        <v>0</v>
      </c>
      <c r="K8" s="208">
        <v>0</v>
      </c>
      <c r="L8" s="210">
        <v>87.617400000000004</v>
      </c>
      <c r="M8" s="209">
        <v>18.2</v>
      </c>
      <c r="N8" s="211">
        <v>0</v>
      </c>
      <c r="O8" s="212">
        <v>0</v>
      </c>
      <c r="P8" s="197">
        <f t="shared" si="0"/>
        <v>0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0</v>
      </c>
      <c r="W8" s="216">
        <f t="shared" si="10"/>
        <v>0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56332</v>
      </c>
      <c r="AF8" s="206">
        <v>87</v>
      </c>
      <c r="AG8" s="310">
        <v>6</v>
      </c>
      <c r="AH8" s="311">
        <v>56331</v>
      </c>
      <c r="AI8" s="312">
        <f t="shared" si="4"/>
        <v>56332</v>
      </c>
      <c r="AJ8" s="313">
        <f t="shared" si="5"/>
        <v>1</v>
      </c>
      <c r="AL8" s="306">
        <f t="shared" si="6"/>
        <v>0</v>
      </c>
      <c r="AM8" s="314">
        <f t="shared" si="6"/>
        <v>0</v>
      </c>
      <c r="AN8" s="315">
        <f t="shared" si="7"/>
        <v>0</v>
      </c>
      <c r="AO8" s="316" t="str">
        <f t="shared" si="8"/>
        <v/>
      </c>
    </row>
    <row r="9" spans="1:41" x14ac:dyDescent="0.2">
      <c r="A9" s="206">
        <v>87</v>
      </c>
      <c r="B9" s="207">
        <v>0.375</v>
      </c>
      <c r="C9" s="208">
        <v>2013</v>
      </c>
      <c r="D9" s="208">
        <v>4</v>
      </c>
      <c r="E9" s="208">
        <v>7</v>
      </c>
      <c r="F9" s="209">
        <v>56332</v>
      </c>
      <c r="G9" s="208">
        <v>0</v>
      </c>
      <c r="H9" s="209">
        <v>54665</v>
      </c>
      <c r="I9" s="208">
        <v>0</v>
      </c>
      <c r="J9" s="208">
        <v>0</v>
      </c>
      <c r="K9" s="208">
        <v>0</v>
      </c>
      <c r="L9" s="210">
        <v>90.897999999999996</v>
      </c>
      <c r="M9" s="209">
        <v>19.7</v>
      </c>
      <c r="N9" s="211">
        <v>0</v>
      </c>
      <c r="O9" s="212">
        <v>5</v>
      </c>
      <c r="P9" s="197">
        <f t="shared" si="0"/>
        <v>5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</v>
      </c>
      <c r="W9" s="216">
        <f t="shared" si="10"/>
        <v>176.57335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56332</v>
      </c>
      <c r="AF9" s="206">
        <v>87</v>
      </c>
      <c r="AG9" s="310">
        <v>7</v>
      </c>
      <c r="AH9" s="311">
        <v>56331</v>
      </c>
      <c r="AI9" s="312">
        <f t="shared" si="4"/>
        <v>56332</v>
      </c>
      <c r="AJ9" s="313">
        <f t="shared" si="5"/>
        <v>1</v>
      </c>
      <c r="AL9" s="306">
        <f t="shared" si="6"/>
        <v>63</v>
      </c>
      <c r="AM9" s="314">
        <f t="shared" si="6"/>
        <v>5</v>
      </c>
      <c r="AN9" s="315">
        <f t="shared" si="7"/>
        <v>-58</v>
      </c>
      <c r="AO9" s="316">
        <f t="shared" si="8"/>
        <v>-11.6</v>
      </c>
    </row>
    <row r="10" spans="1:41" x14ac:dyDescent="0.2">
      <c r="A10" s="206">
        <v>87</v>
      </c>
      <c r="B10" s="207">
        <v>0.375</v>
      </c>
      <c r="C10" s="208">
        <v>2013</v>
      </c>
      <c r="D10" s="208">
        <v>4</v>
      </c>
      <c r="E10" s="208">
        <v>8</v>
      </c>
      <c r="F10" s="209">
        <v>56337</v>
      </c>
      <c r="G10" s="208">
        <v>0</v>
      </c>
      <c r="H10" s="209">
        <v>54666</v>
      </c>
      <c r="I10" s="208">
        <v>0</v>
      </c>
      <c r="J10" s="208">
        <v>0</v>
      </c>
      <c r="K10" s="208">
        <v>0</v>
      </c>
      <c r="L10" s="210">
        <v>88.416700000000006</v>
      </c>
      <c r="M10" s="209">
        <v>18.899999999999999</v>
      </c>
      <c r="N10" s="211">
        <v>0</v>
      </c>
      <c r="O10" s="212">
        <v>78</v>
      </c>
      <c r="P10" s="197">
        <f t="shared" si="0"/>
        <v>78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78</v>
      </c>
      <c r="W10" s="216">
        <f t="shared" si="10"/>
        <v>2754.5442600000001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56337</v>
      </c>
      <c r="AF10" s="206">
        <v>87</v>
      </c>
      <c r="AG10" s="310">
        <v>8</v>
      </c>
      <c r="AH10" s="311">
        <v>56394</v>
      </c>
      <c r="AI10" s="312">
        <f t="shared" si="4"/>
        <v>56337</v>
      </c>
      <c r="AJ10" s="313">
        <f t="shared" si="5"/>
        <v>-57</v>
      </c>
      <c r="AL10" s="306">
        <f t="shared" si="6"/>
        <v>86</v>
      </c>
      <c r="AM10" s="314">
        <f t="shared" si="6"/>
        <v>78</v>
      </c>
      <c r="AN10" s="315">
        <f t="shared" si="7"/>
        <v>-8</v>
      </c>
      <c r="AO10" s="316">
        <f t="shared" si="8"/>
        <v>-0.10256410256410256</v>
      </c>
    </row>
    <row r="11" spans="1:41" x14ac:dyDescent="0.2">
      <c r="A11" s="206">
        <v>87</v>
      </c>
      <c r="B11" s="207">
        <v>0.375</v>
      </c>
      <c r="C11" s="208">
        <v>2013</v>
      </c>
      <c r="D11" s="208">
        <v>4</v>
      </c>
      <c r="E11" s="208">
        <v>9</v>
      </c>
      <c r="F11" s="209">
        <v>56415</v>
      </c>
      <c r="G11" s="208">
        <v>0</v>
      </c>
      <c r="H11" s="209">
        <v>54678</v>
      </c>
      <c r="I11" s="208">
        <v>0</v>
      </c>
      <c r="J11" s="208">
        <v>0</v>
      </c>
      <c r="K11" s="208">
        <v>0</v>
      </c>
      <c r="L11" s="210">
        <v>86.761499999999998</v>
      </c>
      <c r="M11" s="209">
        <v>20.5</v>
      </c>
      <c r="N11" s="211">
        <v>0</v>
      </c>
      <c r="O11" s="212">
        <v>84</v>
      </c>
      <c r="P11" s="197">
        <f t="shared" si="0"/>
        <v>84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84</v>
      </c>
      <c r="W11" s="219">
        <f t="shared" si="10"/>
        <v>2966.43228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56415</v>
      </c>
      <c r="AF11" s="206">
        <v>87</v>
      </c>
      <c r="AG11" s="310">
        <v>9</v>
      </c>
      <c r="AH11" s="311">
        <v>56480</v>
      </c>
      <c r="AI11" s="312">
        <f t="shared" si="4"/>
        <v>56415</v>
      </c>
      <c r="AJ11" s="313">
        <f t="shared" si="5"/>
        <v>-65</v>
      </c>
      <c r="AL11" s="306">
        <f t="shared" si="6"/>
        <v>72</v>
      </c>
      <c r="AM11" s="314">
        <f t="shared" si="6"/>
        <v>84</v>
      </c>
      <c r="AN11" s="315">
        <f t="shared" si="7"/>
        <v>12</v>
      </c>
      <c r="AO11" s="316">
        <f t="shared" si="8"/>
        <v>0.14285714285714285</v>
      </c>
    </row>
    <row r="12" spans="1:41" x14ac:dyDescent="0.2">
      <c r="A12" s="206">
        <v>87</v>
      </c>
      <c r="B12" s="207">
        <v>0.375</v>
      </c>
      <c r="C12" s="208">
        <v>2013</v>
      </c>
      <c r="D12" s="208">
        <v>4</v>
      </c>
      <c r="E12" s="208">
        <v>10</v>
      </c>
      <c r="F12" s="209">
        <v>56499</v>
      </c>
      <c r="G12" s="208">
        <v>0</v>
      </c>
      <c r="H12" s="209">
        <v>54690</v>
      </c>
      <c r="I12" s="208">
        <v>0</v>
      </c>
      <c r="J12" s="208">
        <v>0</v>
      </c>
      <c r="K12" s="208">
        <v>0</v>
      </c>
      <c r="L12" s="210">
        <v>86.760599999999997</v>
      </c>
      <c r="M12" s="209">
        <v>20.5</v>
      </c>
      <c r="N12" s="211">
        <v>0</v>
      </c>
      <c r="O12" s="212">
        <v>67</v>
      </c>
      <c r="P12" s="197">
        <f t="shared" si="0"/>
        <v>67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67</v>
      </c>
      <c r="W12" s="219">
        <f t="shared" si="10"/>
        <v>2366.0828900000001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56499</v>
      </c>
      <c r="AF12" s="206">
        <v>87</v>
      </c>
      <c r="AG12" s="310">
        <v>10</v>
      </c>
      <c r="AH12" s="311">
        <v>56552</v>
      </c>
      <c r="AI12" s="312">
        <f t="shared" si="4"/>
        <v>56499</v>
      </c>
      <c r="AJ12" s="313">
        <f t="shared" si="5"/>
        <v>-53</v>
      </c>
      <c r="AL12" s="306">
        <f t="shared" si="6"/>
        <v>1</v>
      </c>
      <c r="AM12" s="314">
        <f t="shared" si="6"/>
        <v>67</v>
      </c>
      <c r="AN12" s="315">
        <f t="shared" si="7"/>
        <v>66</v>
      </c>
      <c r="AO12" s="316">
        <f t="shared" si="8"/>
        <v>0.9850746268656716</v>
      </c>
    </row>
    <row r="13" spans="1:41" x14ac:dyDescent="0.2">
      <c r="A13" s="206">
        <v>87</v>
      </c>
      <c r="B13" s="207">
        <v>0.375</v>
      </c>
      <c r="C13" s="208">
        <v>2013</v>
      </c>
      <c r="D13" s="208">
        <v>4</v>
      </c>
      <c r="E13" s="208">
        <v>11</v>
      </c>
      <c r="F13" s="209">
        <v>56566</v>
      </c>
      <c r="G13" s="208">
        <v>0</v>
      </c>
      <c r="H13" s="209">
        <v>54700</v>
      </c>
      <c r="I13" s="208">
        <v>0</v>
      </c>
      <c r="J13" s="208">
        <v>0</v>
      </c>
      <c r="K13" s="208">
        <v>0</v>
      </c>
      <c r="L13" s="210">
        <v>87.053700000000006</v>
      </c>
      <c r="M13" s="209">
        <v>20.399999999999999</v>
      </c>
      <c r="N13" s="211">
        <v>0</v>
      </c>
      <c r="O13" s="212">
        <v>10</v>
      </c>
      <c r="P13" s="197">
        <f t="shared" si="0"/>
        <v>10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10</v>
      </c>
      <c r="W13" s="219">
        <f t="shared" si="10"/>
        <v>353.14670000000001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56566</v>
      </c>
      <c r="AF13" s="206">
        <v>87</v>
      </c>
      <c r="AG13" s="310">
        <v>11</v>
      </c>
      <c r="AH13" s="311">
        <v>56553</v>
      </c>
      <c r="AI13" s="312">
        <f t="shared" si="4"/>
        <v>56566</v>
      </c>
      <c r="AJ13" s="313">
        <f t="shared" si="5"/>
        <v>13</v>
      </c>
      <c r="AL13" s="306">
        <f t="shared" si="6"/>
        <v>86</v>
      </c>
      <c r="AM13" s="314">
        <f t="shared" si="6"/>
        <v>10</v>
      </c>
      <c r="AN13" s="315">
        <f t="shared" si="7"/>
        <v>-76</v>
      </c>
      <c r="AO13" s="316">
        <f t="shared" si="8"/>
        <v>-7.6</v>
      </c>
    </row>
    <row r="14" spans="1:41" x14ac:dyDescent="0.2">
      <c r="A14" s="206">
        <v>87</v>
      </c>
      <c r="B14" s="207">
        <v>0.375</v>
      </c>
      <c r="C14" s="208">
        <v>2013</v>
      </c>
      <c r="D14" s="208">
        <v>4</v>
      </c>
      <c r="E14" s="208">
        <v>12</v>
      </c>
      <c r="F14" s="209">
        <v>56576</v>
      </c>
      <c r="G14" s="208">
        <v>0</v>
      </c>
      <c r="H14" s="209">
        <v>54701</v>
      </c>
      <c r="I14" s="208">
        <v>0</v>
      </c>
      <c r="J14" s="208">
        <v>0</v>
      </c>
      <c r="K14" s="208">
        <v>0</v>
      </c>
      <c r="L14" s="210">
        <v>86.990499999999997</v>
      </c>
      <c r="M14" s="209">
        <v>21.1</v>
      </c>
      <c r="N14" s="211">
        <v>0</v>
      </c>
      <c r="O14" s="212">
        <v>80</v>
      </c>
      <c r="P14" s="197">
        <f t="shared" si="0"/>
        <v>80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80</v>
      </c>
      <c r="W14" s="219">
        <f t="shared" si="10"/>
        <v>2825.1736000000001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56576</v>
      </c>
      <c r="AF14" s="206">
        <v>87</v>
      </c>
      <c r="AG14" s="310">
        <v>12</v>
      </c>
      <c r="AH14" s="311">
        <v>56639</v>
      </c>
      <c r="AI14" s="312">
        <f t="shared" si="4"/>
        <v>56576</v>
      </c>
      <c r="AJ14" s="313">
        <f t="shared" si="5"/>
        <v>-63</v>
      </c>
      <c r="AL14" s="306">
        <f t="shared" si="6"/>
        <v>37</v>
      </c>
      <c r="AM14" s="314">
        <f t="shared" si="6"/>
        <v>80</v>
      </c>
      <c r="AN14" s="315">
        <f t="shared" si="7"/>
        <v>43</v>
      </c>
      <c r="AO14" s="316">
        <f t="shared" si="8"/>
        <v>0.53749999999999998</v>
      </c>
    </row>
    <row r="15" spans="1:41" x14ac:dyDescent="0.2">
      <c r="A15" s="206">
        <v>87</v>
      </c>
      <c r="B15" s="207">
        <v>0.375</v>
      </c>
      <c r="C15" s="208">
        <v>2013</v>
      </c>
      <c r="D15" s="208">
        <v>4</v>
      </c>
      <c r="E15" s="208">
        <v>13</v>
      </c>
      <c r="F15" s="209">
        <v>56656</v>
      </c>
      <c r="G15" s="208">
        <v>0</v>
      </c>
      <c r="H15" s="209">
        <v>54713</v>
      </c>
      <c r="I15" s="208">
        <v>0</v>
      </c>
      <c r="J15" s="208">
        <v>0</v>
      </c>
      <c r="K15" s="208">
        <v>0</v>
      </c>
      <c r="L15" s="210">
        <v>86.932100000000005</v>
      </c>
      <c r="M15" s="209">
        <v>19</v>
      </c>
      <c r="N15" s="211">
        <v>0</v>
      </c>
      <c r="O15" s="212">
        <v>34</v>
      </c>
      <c r="P15" s="197">
        <f t="shared" si="0"/>
        <v>34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34</v>
      </c>
      <c r="W15" s="219">
        <f t="shared" si="10"/>
        <v>1200.6987799999999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56656</v>
      </c>
      <c r="AF15" s="206">
        <v>87</v>
      </c>
      <c r="AG15" s="310">
        <v>13</v>
      </c>
      <c r="AH15" s="311">
        <v>56676</v>
      </c>
      <c r="AI15" s="312">
        <f t="shared" si="4"/>
        <v>56656</v>
      </c>
      <c r="AJ15" s="313">
        <f t="shared" si="5"/>
        <v>-20</v>
      </c>
      <c r="AL15" s="306">
        <f t="shared" si="6"/>
        <v>0</v>
      </c>
      <c r="AM15" s="314">
        <f t="shared" si="6"/>
        <v>34</v>
      </c>
      <c r="AN15" s="315">
        <f t="shared" si="7"/>
        <v>34</v>
      </c>
      <c r="AO15" s="316">
        <f t="shared" si="8"/>
        <v>1</v>
      </c>
    </row>
    <row r="16" spans="1:41" x14ac:dyDescent="0.2">
      <c r="A16" s="206">
        <v>87</v>
      </c>
      <c r="B16" s="207">
        <v>0.375</v>
      </c>
      <c r="C16" s="208">
        <v>2013</v>
      </c>
      <c r="D16" s="208">
        <v>4</v>
      </c>
      <c r="E16" s="208">
        <v>14</v>
      </c>
      <c r="F16" s="209">
        <v>56690</v>
      </c>
      <c r="G16" s="208">
        <v>0</v>
      </c>
      <c r="H16" s="209">
        <v>54718</v>
      </c>
      <c r="I16" s="208">
        <v>0</v>
      </c>
      <c r="J16" s="208">
        <v>0</v>
      </c>
      <c r="K16" s="208">
        <v>0</v>
      </c>
      <c r="L16" s="210">
        <v>88.198999999999998</v>
      </c>
      <c r="M16" s="209">
        <v>20.2</v>
      </c>
      <c r="N16" s="211">
        <v>0</v>
      </c>
      <c r="O16" s="212">
        <v>9</v>
      </c>
      <c r="P16" s="197">
        <f t="shared" si="0"/>
        <v>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9</v>
      </c>
      <c r="W16" s="219">
        <f t="shared" si="10"/>
        <v>317.83202999999997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56690</v>
      </c>
      <c r="AF16" s="206">
        <v>87</v>
      </c>
      <c r="AG16" s="310">
        <v>14</v>
      </c>
      <c r="AH16" s="311">
        <v>56676</v>
      </c>
      <c r="AI16" s="312">
        <f t="shared" si="4"/>
        <v>56690</v>
      </c>
      <c r="AJ16" s="313">
        <f t="shared" si="5"/>
        <v>14</v>
      </c>
      <c r="AL16" s="306">
        <f t="shared" si="6"/>
        <v>89</v>
      </c>
      <c r="AM16" s="314">
        <f t="shared" si="6"/>
        <v>9</v>
      </c>
      <c r="AN16" s="315">
        <f t="shared" si="7"/>
        <v>-80</v>
      </c>
      <c r="AO16" s="316">
        <f t="shared" si="8"/>
        <v>-8.8888888888888893</v>
      </c>
    </row>
    <row r="17" spans="1:41" x14ac:dyDescent="0.2">
      <c r="A17" s="206">
        <v>87</v>
      </c>
      <c r="B17" s="207">
        <v>0.375</v>
      </c>
      <c r="C17" s="208">
        <v>2013</v>
      </c>
      <c r="D17" s="208">
        <v>4</v>
      </c>
      <c r="E17" s="208">
        <v>15</v>
      </c>
      <c r="F17" s="209">
        <v>56699</v>
      </c>
      <c r="G17" s="208">
        <v>0</v>
      </c>
      <c r="H17" s="209">
        <v>54719</v>
      </c>
      <c r="I17" s="208">
        <v>0</v>
      </c>
      <c r="J17" s="208">
        <v>0</v>
      </c>
      <c r="K17" s="208">
        <v>0</v>
      </c>
      <c r="L17" s="210">
        <v>87.906899999999993</v>
      </c>
      <c r="M17" s="209">
        <v>20.9</v>
      </c>
      <c r="N17" s="211">
        <v>0</v>
      </c>
      <c r="O17" s="212">
        <v>79</v>
      </c>
      <c r="P17" s="197">
        <f t="shared" si="0"/>
        <v>79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79</v>
      </c>
      <c r="W17" s="219">
        <f t="shared" si="10"/>
        <v>2789.8589299999999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56699</v>
      </c>
      <c r="AF17" s="206">
        <v>87</v>
      </c>
      <c r="AG17" s="310">
        <v>15</v>
      </c>
      <c r="AH17" s="311">
        <v>56765</v>
      </c>
      <c r="AI17" s="312">
        <f t="shared" si="4"/>
        <v>56699</v>
      </c>
      <c r="AJ17" s="313">
        <f t="shared" si="5"/>
        <v>-66</v>
      </c>
      <c r="AL17" s="306">
        <f t="shared" si="6"/>
        <v>0</v>
      </c>
      <c r="AM17" s="314">
        <f t="shared" si="6"/>
        <v>79</v>
      </c>
      <c r="AN17" s="315">
        <f t="shared" si="7"/>
        <v>79</v>
      </c>
      <c r="AO17" s="316">
        <f t="shared" si="8"/>
        <v>1</v>
      </c>
    </row>
    <row r="18" spans="1:41" x14ac:dyDescent="0.2">
      <c r="A18" s="206">
        <v>87</v>
      </c>
      <c r="B18" s="207">
        <v>0.375</v>
      </c>
      <c r="C18" s="208">
        <v>2013</v>
      </c>
      <c r="D18" s="208">
        <v>4</v>
      </c>
      <c r="E18" s="208">
        <v>16</v>
      </c>
      <c r="F18" s="209">
        <v>56778</v>
      </c>
      <c r="G18" s="208">
        <v>0</v>
      </c>
      <c r="H18" s="209">
        <v>54731</v>
      </c>
      <c r="I18" s="208">
        <v>0</v>
      </c>
      <c r="J18" s="208">
        <v>0</v>
      </c>
      <c r="K18" s="208">
        <v>0</v>
      </c>
      <c r="L18" s="210">
        <v>86.913700000000006</v>
      </c>
      <c r="M18" s="209">
        <v>21.9</v>
      </c>
      <c r="N18" s="211">
        <v>0</v>
      </c>
      <c r="O18" s="212">
        <v>0</v>
      </c>
      <c r="P18" s="197">
        <f t="shared" si="0"/>
        <v>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0</v>
      </c>
      <c r="W18" s="219">
        <f t="shared" si="10"/>
        <v>0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56778</v>
      </c>
      <c r="AF18" s="206">
        <v>87</v>
      </c>
      <c r="AG18" s="310">
        <v>16</v>
      </c>
      <c r="AH18" s="311">
        <v>56765</v>
      </c>
      <c r="AI18" s="312">
        <f t="shared" si="4"/>
        <v>56778</v>
      </c>
      <c r="AJ18" s="313">
        <f t="shared" si="5"/>
        <v>13</v>
      </c>
      <c r="AL18" s="306">
        <f t="shared" si="6"/>
        <v>-56765</v>
      </c>
      <c r="AM18" s="314">
        <f t="shared" si="6"/>
        <v>0</v>
      </c>
      <c r="AN18" s="315">
        <f t="shared" si="7"/>
        <v>56765</v>
      </c>
      <c r="AO18" s="316" t="str">
        <f t="shared" si="8"/>
        <v/>
      </c>
    </row>
    <row r="19" spans="1:41" x14ac:dyDescent="0.2">
      <c r="A19" s="206">
        <v>87</v>
      </c>
      <c r="B19" s="207">
        <v>0.375</v>
      </c>
      <c r="C19" s="208">
        <v>2013</v>
      </c>
      <c r="D19" s="208">
        <v>4</v>
      </c>
      <c r="E19" s="208">
        <v>17</v>
      </c>
      <c r="F19" s="209">
        <v>56778</v>
      </c>
      <c r="G19" s="208">
        <v>0</v>
      </c>
      <c r="H19" s="209">
        <v>54731</v>
      </c>
      <c r="I19" s="208">
        <v>0</v>
      </c>
      <c r="J19" s="208">
        <v>0</v>
      </c>
      <c r="K19" s="208">
        <v>0</v>
      </c>
      <c r="L19" s="210">
        <v>86.778800000000004</v>
      </c>
      <c r="M19" s="209">
        <v>23.1</v>
      </c>
      <c r="N19" s="211">
        <v>0</v>
      </c>
      <c r="O19" s="212">
        <v>1</v>
      </c>
      <c r="P19" s="197">
        <f t="shared" si="0"/>
        <v>1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</v>
      </c>
      <c r="W19" s="219">
        <f t="shared" si="10"/>
        <v>35.31467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56778</v>
      </c>
      <c r="AF19" s="206"/>
      <c r="AG19" s="310"/>
      <c r="AH19" s="311"/>
      <c r="AI19" s="312">
        <f t="shared" si="4"/>
        <v>56778</v>
      </c>
      <c r="AJ19" s="313">
        <f t="shared" si="5"/>
        <v>56778</v>
      </c>
      <c r="AL19" s="306">
        <f t="shared" si="6"/>
        <v>56765</v>
      </c>
      <c r="AM19" s="314">
        <f t="shared" si="6"/>
        <v>1</v>
      </c>
      <c r="AN19" s="315">
        <f t="shared" si="7"/>
        <v>-56764</v>
      </c>
      <c r="AO19" s="316">
        <f t="shared" si="8"/>
        <v>-56764</v>
      </c>
    </row>
    <row r="20" spans="1:41" x14ac:dyDescent="0.2">
      <c r="A20" s="206">
        <v>87</v>
      </c>
      <c r="B20" s="207">
        <v>0.375</v>
      </c>
      <c r="C20" s="208">
        <v>2013</v>
      </c>
      <c r="D20" s="208">
        <v>4</v>
      </c>
      <c r="E20" s="208">
        <v>18</v>
      </c>
      <c r="F20" s="209">
        <v>56779</v>
      </c>
      <c r="G20" s="208">
        <v>0</v>
      </c>
      <c r="H20" s="209">
        <v>54731</v>
      </c>
      <c r="I20" s="208">
        <v>0</v>
      </c>
      <c r="J20" s="208">
        <v>0</v>
      </c>
      <c r="K20" s="208">
        <v>0</v>
      </c>
      <c r="L20" s="210">
        <v>86.808599999999998</v>
      </c>
      <c r="M20" s="209">
        <v>22.3</v>
      </c>
      <c r="N20" s="211">
        <v>0</v>
      </c>
      <c r="O20" s="212">
        <v>0</v>
      </c>
      <c r="P20" s="197">
        <f t="shared" si="0"/>
        <v>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0</v>
      </c>
      <c r="W20" s="219">
        <f t="shared" si="10"/>
        <v>0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56779</v>
      </c>
      <c r="AF20" s="206">
        <v>87</v>
      </c>
      <c r="AG20" s="310">
        <v>18</v>
      </c>
      <c r="AH20" s="311">
        <v>56765</v>
      </c>
      <c r="AI20" s="312">
        <f t="shared" si="4"/>
        <v>56779</v>
      </c>
      <c r="AJ20" s="313">
        <f t="shared" si="5"/>
        <v>14</v>
      </c>
      <c r="AL20" s="306">
        <f t="shared" si="6"/>
        <v>1</v>
      </c>
      <c r="AM20" s="314">
        <f t="shared" si="6"/>
        <v>0</v>
      </c>
      <c r="AN20" s="315">
        <f t="shared" si="7"/>
        <v>-1</v>
      </c>
      <c r="AO20" s="316" t="str">
        <f t="shared" si="8"/>
        <v/>
      </c>
    </row>
    <row r="21" spans="1:41" x14ac:dyDescent="0.2">
      <c r="A21" s="206">
        <v>87</v>
      </c>
      <c r="B21" s="207">
        <v>0.375</v>
      </c>
      <c r="C21" s="208">
        <v>2013</v>
      </c>
      <c r="D21" s="208">
        <v>4</v>
      </c>
      <c r="E21" s="208">
        <v>19</v>
      </c>
      <c r="F21" s="209">
        <v>56779</v>
      </c>
      <c r="G21" s="208">
        <v>0</v>
      </c>
      <c r="H21" s="209">
        <v>54731</v>
      </c>
      <c r="I21" s="208">
        <v>0</v>
      </c>
      <c r="J21" s="208">
        <v>0</v>
      </c>
      <c r="K21" s="208">
        <v>0</v>
      </c>
      <c r="L21" s="210">
        <v>86.992800000000003</v>
      </c>
      <c r="M21" s="209">
        <v>23.8</v>
      </c>
      <c r="N21" s="211">
        <v>0</v>
      </c>
      <c r="O21" s="212">
        <v>1</v>
      </c>
      <c r="P21" s="197">
        <f t="shared" si="0"/>
        <v>1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</v>
      </c>
      <c r="W21" s="219">
        <f t="shared" si="10"/>
        <v>35.31467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56779</v>
      </c>
      <c r="AF21" s="206">
        <v>87</v>
      </c>
      <c r="AG21" s="310">
        <v>19</v>
      </c>
      <c r="AH21" s="311">
        <v>56766</v>
      </c>
      <c r="AI21" s="312">
        <f t="shared" si="4"/>
        <v>56779</v>
      </c>
      <c r="AJ21" s="313">
        <f t="shared" si="5"/>
        <v>13</v>
      </c>
      <c r="AL21" s="306">
        <f t="shared" si="6"/>
        <v>0</v>
      </c>
      <c r="AM21" s="314">
        <f t="shared" si="6"/>
        <v>1</v>
      </c>
      <c r="AN21" s="315">
        <f t="shared" si="7"/>
        <v>1</v>
      </c>
      <c r="AO21" s="316">
        <f t="shared" si="8"/>
        <v>1</v>
      </c>
    </row>
    <row r="22" spans="1:41" x14ac:dyDescent="0.2">
      <c r="A22" s="206">
        <v>87</v>
      </c>
      <c r="B22" s="207">
        <v>0.375</v>
      </c>
      <c r="C22" s="208">
        <v>2013</v>
      </c>
      <c r="D22" s="208">
        <v>4</v>
      </c>
      <c r="E22" s="208">
        <v>20</v>
      </c>
      <c r="F22" s="209">
        <v>56780</v>
      </c>
      <c r="G22" s="208">
        <v>0</v>
      </c>
      <c r="H22" s="209">
        <v>54731</v>
      </c>
      <c r="I22" s="208">
        <v>0</v>
      </c>
      <c r="J22" s="208">
        <v>0</v>
      </c>
      <c r="K22" s="208">
        <v>0</v>
      </c>
      <c r="L22" s="210">
        <v>87.204599999999999</v>
      </c>
      <c r="M22" s="209">
        <v>17.2</v>
      </c>
      <c r="N22" s="211">
        <v>0</v>
      </c>
      <c r="O22" s="212">
        <v>0</v>
      </c>
      <c r="P22" s="197">
        <f t="shared" si="0"/>
        <v>0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0</v>
      </c>
      <c r="W22" s="219">
        <f t="shared" si="10"/>
        <v>0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56780</v>
      </c>
      <c r="AF22" s="206">
        <v>87</v>
      </c>
      <c r="AG22" s="310">
        <v>20</v>
      </c>
      <c r="AH22" s="311">
        <v>56766</v>
      </c>
      <c r="AI22" s="312">
        <f t="shared" si="4"/>
        <v>56780</v>
      </c>
      <c r="AJ22" s="313">
        <f t="shared" si="5"/>
        <v>14</v>
      </c>
      <c r="AL22" s="306">
        <f t="shared" si="6"/>
        <v>0</v>
      </c>
      <c r="AM22" s="314">
        <f t="shared" si="6"/>
        <v>0</v>
      </c>
      <c r="AN22" s="315">
        <f t="shared" si="7"/>
        <v>0</v>
      </c>
      <c r="AO22" s="316" t="str">
        <f t="shared" si="8"/>
        <v/>
      </c>
    </row>
    <row r="23" spans="1:41" x14ac:dyDescent="0.2">
      <c r="A23" s="206">
        <v>87</v>
      </c>
      <c r="B23" s="207">
        <v>0.375</v>
      </c>
      <c r="C23" s="208">
        <v>2013</v>
      </c>
      <c r="D23" s="208">
        <v>4</v>
      </c>
      <c r="E23" s="208">
        <v>21</v>
      </c>
      <c r="F23" s="209">
        <v>56780</v>
      </c>
      <c r="G23" s="208">
        <v>0</v>
      </c>
      <c r="H23" s="209">
        <v>54731</v>
      </c>
      <c r="I23" s="208">
        <v>0</v>
      </c>
      <c r="J23" s="208">
        <v>0</v>
      </c>
      <c r="K23" s="208">
        <v>0</v>
      </c>
      <c r="L23" s="210">
        <v>88.064800000000005</v>
      </c>
      <c r="M23" s="209">
        <v>20.3</v>
      </c>
      <c r="N23" s="211">
        <v>0</v>
      </c>
      <c r="O23" s="212">
        <v>8</v>
      </c>
      <c r="P23" s="197">
        <f t="shared" si="0"/>
        <v>8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8</v>
      </c>
      <c r="W23" s="219">
        <f t="shared" si="10"/>
        <v>282.51736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56780</v>
      </c>
      <c r="AF23" s="206">
        <v>87</v>
      </c>
      <c r="AG23" s="310">
        <v>21</v>
      </c>
      <c r="AH23" s="311">
        <v>56766</v>
      </c>
      <c r="AI23" s="312">
        <f t="shared" si="4"/>
        <v>56780</v>
      </c>
      <c r="AJ23" s="313">
        <f t="shared" si="5"/>
        <v>14</v>
      </c>
      <c r="AL23" s="306">
        <f t="shared" si="6"/>
        <v>0</v>
      </c>
      <c r="AM23" s="314">
        <f t="shared" si="6"/>
        <v>8</v>
      </c>
      <c r="AN23" s="315">
        <f t="shared" si="7"/>
        <v>8</v>
      </c>
      <c r="AO23" s="316">
        <f t="shared" si="8"/>
        <v>1</v>
      </c>
    </row>
    <row r="24" spans="1:41" x14ac:dyDescent="0.2">
      <c r="A24" s="206">
        <v>87</v>
      </c>
      <c r="B24" s="207">
        <v>0.375</v>
      </c>
      <c r="C24" s="208">
        <v>2013</v>
      </c>
      <c r="D24" s="208">
        <v>4</v>
      </c>
      <c r="E24" s="208">
        <v>22</v>
      </c>
      <c r="F24" s="209">
        <v>56788</v>
      </c>
      <c r="G24" s="208">
        <v>0</v>
      </c>
      <c r="H24" s="209">
        <v>54732</v>
      </c>
      <c r="I24" s="208">
        <v>0</v>
      </c>
      <c r="J24" s="208">
        <v>0</v>
      </c>
      <c r="K24" s="208">
        <v>0</v>
      </c>
      <c r="L24" s="210">
        <v>87.653000000000006</v>
      </c>
      <c r="M24" s="209">
        <v>21.3</v>
      </c>
      <c r="N24" s="211">
        <v>0</v>
      </c>
      <c r="O24" s="212">
        <v>92</v>
      </c>
      <c r="P24" s="197">
        <f t="shared" si="0"/>
        <v>92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92</v>
      </c>
      <c r="W24" s="219">
        <f t="shared" si="10"/>
        <v>3248.9496399999998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56788</v>
      </c>
      <c r="AF24" s="206">
        <v>87</v>
      </c>
      <c r="AG24" s="310">
        <v>22</v>
      </c>
      <c r="AH24" s="311">
        <v>56766</v>
      </c>
      <c r="AI24" s="312">
        <f t="shared" si="4"/>
        <v>56788</v>
      </c>
      <c r="AJ24" s="313">
        <f t="shared" si="5"/>
        <v>22</v>
      </c>
      <c r="AL24" s="306">
        <f t="shared" si="6"/>
        <v>638</v>
      </c>
      <c r="AM24" s="314">
        <f t="shared" si="6"/>
        <v>92</v>
      </c>
      <c r="AN24" s="315">
        <f t="shared" si="7"/>
        <v>-546</v>
      </c>
      <c r="AO24" s="316">
        <f t="shared" si="8"/>
        <v>-5.9347826086956523</v>
      </c>
    </row>
    <row r="25" spans="1:41" x14ac:dyDescent="0.2">
      <c r="A25" s="206">
        <v>87</v>
      </c>
      <c r="B25" s="207">
        <v>0.375</v>
      </c>
      <c r="C25" s="208">
        <v>2013</v>
      </c>
      <c r="D25" s="208">
        <v>4</v>
      </c>
      <c r="E25" s="208">
        <v>23</v>
      </c>
      <c r="F25" s="209">
        <v>56880</v>
      </c>
      <c r="G25" s="208">
        <v>0</v>
      </c>
      <c r="H25" s="209">
        <v>54746</v>
      </c>
      <c r="I25" s="208">
        <v>0</v>
      </c>
      <c r="J25" s="208">
        <v>0</v>
      </c>
      <c r="K25" s="208">
        <v>0</v>
      </c>
      <c r="L25" s="210">
        <v>86.564899999999994</v>
      </c>
      <c r="M25" s="209">
        <v>22</v>
      </c>
      <c r="N25" s="211">
        <v>0</v>
      </c>
      <c r="O25" s="212">
        <v>86</v>
      </c>
      <c r="P25" s="197">
        <f t="shared" si="0"/>
        <v>86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86</v>
      </c>
      <c r="W25" s="219">
        <f t="shared" si="10"/>
        <v>3037.0616199999999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56880</v>
      </c>
      <c r="AF25" s="206">
        <v>87</v>
      </c>
      <c r="AG25" s="310">
        <v>23</v>
      </c>
      <c r="AH25" s="311">
        <v>57404</v>
      </c>
      <c r="AI25" s="312">
        <f t="shared" si="4"/>
        <v>56880</v>
      </c>
      <c r="AJ25" s="313">
        <f t="shared" si="5"/>
        <v>-524</v>
      </c>
      <c r="AL25" s="306">
        <f t="shared" si="6"/>
        <v>852</v>
      </c>
      <c r="AM25" s="314">
        <f t="shared" si="6"/>
        <v>86</v>
      </c>
      <c r="AN25" s="315">
        <f t="shared" si="7"/>
        <v>-766</v>
      </c>
      <c r="AO25" s="316">
        <f t="shared" si="8"/>
        <v>-8.9069767441860463</v>
      </c>
    </row>
    <row r="26" spans="1:41" x14ac:dyDescent="0.2">
      <c r="A26" s="206">
        <v>87</v>
      </c>
      <c r="B26" s="207">
        <v>0.375</v>
      </c>
      <c r="C26" s="208">
        <v>2013</v>
      </c>
      <c r="D26" s="208">
        <v>4</v>
      </c>
      <c r="E26" s="208">
        <v>24</v>
      </c>
      <c r="F26" s="209">
        <v>56966</v>
      </c>
      <c r="G26" s="208">
        <v>0</v>
      </c>
      <c r="H26" s="209">
        <v>54758</v>
      </c>
      <c r="I26" s="208">
        <v>0</v>
      </c>
      <c r="J26" s="208">
        <v>0</v>
      </c>
      <c r="K26" s="208">
        <v>0</v>
      </c>
      <c r="L26" s="210">
        <v>86.765500000000003</v>
      </c>
      <c r="M26" s="209">
        <v>20.399999999999999</v>
      </c>
      <c r="N26" s="211">
        <v>0</v>
      </c>
      <c r="O26" s="212">
        <v>66</v>
      </c>
      <c r="P26" s="197">
        <f t="shared" si="0"/>
        <v>66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66</v>
      </c>
      <c r="W26" s="219">
        <f t="shared" si="10"/>
        <v>2330.7682199999999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56966</v>
      </c>
      <c r="AF26" s="206">
        <v>87</v>
      </c>
      <c r="AG26" s="310">
        <v>24</v>
      </c>
      <c r="AH26" s="311">
        <v>58256</v>
      </c>
      <c r="AI26" s="312">
        <f t="shared" si="4"/>
        <v>56966</v>
      </c>
      <c r="AJ26" s="313">
        <f t="shared" si="5"/>
        <v>-1290</v>
      </c>
      <c r="AL26" s="306">
        <f t="shared" si="6"/>
        <v>654</v>
      </c>
      <c r="AM26" s="314">
        <f t="shared" si="6"/>
        <v>66</v>
      </c>
      <c r="AN26" s="315">
        <f t="shared" si="7"/>
        <v>-588</v>
      </c>
      <c r="AO26" s="316">
        <f t="shared" si="8"/>
        <v>-8.9090909090909083</v>
      </c>
    </row>
    <row r="27" spans="1:41" x14ac:dyDescent="0.2">
      <c r="A27" s="206">
        <v>87</v>
      </c>
      <c r="B27" s="207">
        <v>0.375</v>
      </c>
      <c r="C27" s="208">
        <v>2013</v>
      </c>
      <c r="D27" s="208">
        <v>4</v>
      </c>
      <c r="E27" s="208">
        <v>25</v>
      </c>
      <c r="F27" s="209">
        <v>57032</v>
      </c>
      <c r="G27" s="208">
        <v>0</v>
      </c>
      <c r="H27" s="209">
        <v>54768</v>
      </c>
      <c r="I27" s="208">
        <v>0</v>
      </c>
      <c r="J27" s="208">
        <v>0</v>
      </c>
      <c r="K27" s="208">
        <v>0</v>
      </c>
      <c r="L27" s="210">
        <v>86.9114</v>
      </c>
      <c r="M27" s="209">
        <v>17.5</v>
      </c>
      <c r="N27" s="211">
        <v>0</v>
      </c>
      <c r="O27" s="212">
        <v>0</v>
      </c>
      <c r="P27" s="197">
        <f t="shared" si="0"/>
        <v>0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0</v>
      </c>
      <c r="W27" s="219">
        <f t="shared" si="10"/>
        <v>0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57032</v>
      </c>
      <c r="AF27" s="206">
        <v>87</v>
      </c>
      <c r="AG27" s="310">
        <v>25</v>
      </c>
      <c r="AH27" s="311">
        <v>58910</v>
      </c>
      <c r="AI27" s="312">
        <f t="shared" si="4"/>
        <v>57032</v>
      </c>
      <c r="AJ27" s="313">
        <f t="shared" si="5"/>
        <v>-1878</v>
      </c>
      <c r="AL27" s="306">
        <f t="shared" si="6"/>
        <v>6</v>
      </c>
      <c r="AM27" s="314">
        <f t="shared" si="6"/>
        <v>0</v>
      </c>
      <c r="AN27" s="315">
        <f t="shared" si="7"/>
        <v>-6</v>
      </c>
      <c r="AO27" s="316" t="str">
        <f t="shared" si="8"/>
        <v/>
      </c>
    </row>
    <row r="28" spans="1:41" x14ac:dyDescent="0.2">
      <c r="A28" s="206">
        <v>87</v>
      </c>
      <c r="B28" s="207">
        <v>0.375</v>
      </c>
      <c r="C28" s="208">
        <v>2013</v>
      </c>
      <c r="D28" s="208">
        <v>4</v>
      </c>
      <c r="E28" s="208">
        <v>26</v>
      </c>
      <c r="F28" s="209">
        <v>57032</v>
      </c>
      <c r="G28" s="208">
        <v>0</v>
      </c>
      <c r="H28" s="209">
        <v>54768</v>
      </c>
      <c r="I28" s="208">
        <v>0</v>
      </c>
      <c r="J28" s="208">
        <v>0</v>
      </c>
      <c r="K28" s="208">
        <v>0</v>
      </c>
      <c r="L28" s="210">
        <v>86.837299999999999</v>
      </c>
      <c r="M28" s="209">
        <v>15.7</v>
      </c>
      <c r="N28" s="211">
        <v>0</v>
      </c>
      <c r="O28" s="212">
        <v>0</v>
      </c>
      <c r="P28" s="197">
        <f t="shared" si="0"/>
        <v>0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0</v>
      </c>
      <c r="W28" s="219">
        <f t="shared" si="10"/>
        <v>0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57032</v>
      </c>
      <c r="AF28" s="206">
        <v>87</v>
      </c>
      <c r="AG28" s="310">
        <v>26</v>
      </c>
      <c r="AH28" s="311">
        <v>58916</v>
      </c>
      <c r="AI28" s="312">
        <f t="shared" si="4"/>
        <v>57032</v>
      </c>
      <c r="AJ28" s="313">
        <f t="shared" si="5"/>
        <v>-1884</v>
      </c>
      <c r="AL28" s="306">
        <f t="shared" si="6"/>
        <v>0</v>
      </c>
      <c r="AM28" s="314">
        <f t="shared" si="6"/>
        <v>0</v>
      </c>
      <c r="AN28" s="315">
        <f t="shared" si="7"/>
        <v>0</v>
      </c>
      <c r="AO28" s="316" t="str">
        <f t="shared" si="8"/>
        <v/>
      </c>
    </row>
    <row r="29" spans="1:41" x14ac:dyDescent="0.2">
      <c r="A29" s="206">
        <v>87</v>
      </c>
      <c r="B29" s="207">
        <v>0.375</v>
      </c>
      <c r="C29" s="208">
        <v>2013</v>
      </c>
      <c r="D29" s="208">
        <v>4</v>
      </c>
      <c r="E29" s="208">
        <v>27</v>
      </c>
      <c r="F29" s="209">
        <v>57032</v>
      </c>
      <c r="G29" s="208">
        <v>0</v>
      </c>
      <c r="H29" s="209">
        <v>54768</v>
      </c>
      <c r="I29" s="208">
        <v>0</v>
      </c>
      <c r="J29" s="208">
        <v>0</v>
      </c>
      <c r="K29" s="208">
        <v>0</v>
      </c>
      <c r="L29" s="210">
        <v>89.152100000000004</v>
      </c>
      <c r="M29" s="209">
        <v>17.3</v>
      </c>
      <c r="N29" s="211">
        <v>0</v>
      </c>
      <c r="O29" s="212">
        <v>1</v>
      </c>
      <c r="P29" s="197">
        <f t="shared" si="0"/>
        <v>1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</v>
      </c>
      <c r="W29" s="219">
        <f t="shared" si="10"/>
        <v>35.31467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57032</v>
      </c>
      <c r="AF29" s="206">
        <v>87</v>
      </c>
      <c r="AG29" s="310">
        <v>27</v>
      </c>
      <c r="AH29" s="311">
        <v>58916</v>
      </c>
      <c r="AI29" s="312">
        <f t="shared" si="4"/>
        <v>57032</v>
      </c>
      <c r="AJ29" s="313">
        <f t="shared" si="5"/>
        <v>-1884</v>
      </c>
      <c r="AL29" s="306">
        <f t="shared" si="6"/>
        <v>8</v>
      </c>
      <c r="AM29" s="314">
        <f t="shared" si="6"/>
        <v>1</v>
      </c>
      <c r="AN29" s="315">
        <f t="shared" si="7"/>
        <v>-7</v>
      </c>
      <c r="AO29" s="316">
        <f t="shared" si="8"/>
        <v>-7</v>
      </c>
    </row>
    <row r="30" spans="1:41" x14ac:dyDescent="0.2">
      <c r="A30" s="206">
        <v>87</v>
      </c>
      <c r="B30" s="207">
        <v>0.375</v>
      </c>
      <c r="C30" s="208">
        <v>2013</v>
      </c>
      <c r="D30" s="208">
        <v>4</v>
      </c>
      <c r="E30" s="208">
        <v>28</v>
      </c>
      <c r="F30" s="209">
        <v>57033</v>
      </c>
      <c r="G30" s="208">
        <v>0</v>
      </c>
      <c r="H30" s="209">
        <v>54768</v>
      </c>
      <c r="I30" s="208">
        <v>0</v>
      </c>
      <c r="J30" s="208">
        <v>0</v>
      </c>
      <c r="K30" s="208">
        <v>0</v>
      </c>
      <c r="L30" s="210">
        <v>90.727599999999995</v>
      </c>
      <c r="M30" s="209">
        <v>20.2</v>
      </c>
      <c r="N30" s="211">
        <v>0</v>
      </c>
      <c r="O30" s="212">
        <v>7</v>
      </c>
      <c r="P30" s="197">
        <f t="shared" si="0"/>
        <v>7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7</v>
      </c>
      <c r="W30" s="219">
        <f t="shared" si="10"/>
        <v>247.20268999999999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57033</v>
      </c>
      <c r="AF30" s="206">
        <v>87</v>
      </c>
      <c r="AG30" s="310">
        <v>28</v>
      </c>
      <c r="AH30" s="311">
        <v>58924</v>
      </c>
      <c r="AI30" s="312">
        <f t="shared" si="4"/>
        <v>57033</v>
      </c>
      <c r="AJ30" s="313">
        <f t="shared" si="5"/>
        <v>-1891</v>
      </c>
      <c r="AL30" s="306">
        <f t="shared" si="6"/>
        <v>73</v>
      </c>
      <c r="AM30" s="314">
        <f t="shared" si="6"/>
        <v>7</v>
      </c>
      <c r="AN30" s="315">
        <f t="shared" si="7"/>
        <v>-66</v>
      </c>
      <c r="AO30" s="316">
        <f t="shared" si="8"/>
        <v>-9.4285714285714288</v>
      </c>
    </row>
    <row r="31" spans="1:41" x14ac:dyDescent="0.2">
      <c r="A31" s="206">
        <v>87</v>
      </c>
      <c r="B31" s="207">
        <v>0.375</v>
      </c>
      <c r="C31" s="208">
        <v>2013</v>
      </c>
      <c r="D31" s="208">
        <v>4</v>
      </c>
      <c r="E31" s="208">
        <v>29</v>
      </c>
      <c r="F31" s="209">
        <v>57040</v>
      </c>
      <c r="G31" s="208">
        <v>0</v>
      </c>
      <c r="H31" s="209">
        <v>54769</v>
      </c>
      <c r="I31" s="208">
        <v>0</v>
      </c>
      <c r="J31" s="208">
        <v>0</v>
      </c>
      <c r="K31" s="208">
        <v>0</v>
      </c>
      <c r="L31" s="210">
        <v>90.229699999999994</v>
      </c>
      <c r="M31" s="209">
        <v>19.7</v>
      </c>
      <c r="N31" s="211">
        <v>0</v>
      </c>
      <c r="O31" s="212">
        <v>85</v>
      </c>
      <c r="P31" s="197">
        <f t="shared" si="0"/>
        <v>85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85</v>
      </c>
      <c r="W31" s="219">
        <f t="shared" si="10"/>
        <v>3001.7469499999997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57040</v>
      </c>
      <c r="AF31" s="206">
        <v>87</v>
      </c>
      <c r="AG31" s="310">
        <v>29</v>
      </c>
      <c r="AH31" s="311">
        <v>58997</v>
      </c>
      <c r="AI31" s="312">
        <f t="shared" si="4"/>
        <v>57040</v>
      </c>
      <c r="AJ31" s="313">
        <f t="shared" si="5"/>
        <v>-1957</v>
      </c>
      <c r="AL31" s="306">
        <f t="shared" si="6"/>
        <v>848</v>
      </c>
      <c r="AM31" s="314">
        <f t="shared" si="6"/>
        <v>85</v>
      </c>
      <c r="AN31" s="315">
        <f t="shared" si="7"/>
        <v>-763</v>
      </c>
      <c r="AO31" s="316">
        <f t="shared" si="8"/>
        <v>-8.9764705882352942</v>
      </c>
    </row>
    <row r="32" spans="1:41" x14ac:dyDescent="0.2">
      <c r="A32" s="206">
        <v>87</v>
      </c>
      <c r="B32" s="207">
        <v>0.375</v>
      </c>
      <c r="C32" s="208">
        <v>2013</v>
      </c>
      <c r="D32" s="208">
        <v>4</v>
      </c>
      <c r="E32" s="208">
        <v>30</v>
      </c>
      <c r="F32" s="209">
        <v>57125</v>
      </c>
      <c r="G32" s="208">
        <v>0</v>
      </c>
      <c r="H32" s="209">
        <v>54781</v>
      </c>
      <c r="I32" s="208">
        <v>0</v>
      </c>
      <c r="J32" s="208">
        <v>0</v>
      </c>
      <c r="K32" s="208">
        <v>0</v>
      </c>
      <c r="L32" s="210">
        <v>89.087800000000001</v>
      </c>
      <c r="M32" s="209">
        <v>19</v>
      </c>
      <c r="N32" s="211">
        <v>0</v>
      </c>
      <c r="O32" s="212">
        <v>72</v>
      </c>
      <c r="P32" s="197">
        <f t="shared" si="0"/>
        <v>72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72</v>
      </c>
      <c r="W32" s="219">
        <f t="shared" si="10"/>
        <v>2542.6562399999998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57125</v>
      </c>
      <c r="AF32" s="206">
        <v>87</v>
      </c>
      <c r="AG32" s="310">
        <v>30</v>
      </c>
      <c r="AH32" s="311">
        <v>59845</v>
      </c>
      <c r="AI32" s="312">
        <f t="shared" si="4"/>
        <v>57125</v>
      </c>
      <c r="AJ32" s="313">
        <f t="shared" si="5"/>
        <v>-2720</v>
      </c>
      <c r="AL32" s="306">
        <f t="shared" si="6"/>
        <v>716</v>
      </c>
      <c r="AM32" s="314">
        <f t="shared" si="6"/>
        <v>72</v>
      </c>
      <c r="AN32" s="315">
        <f t="shared" si="7"/>
        <v>-644</v>
      </c>
      <c r="AO32" s="316">
        <f t="shared" si="8"/>
        <v>-8.9444444444444446</v>
      </c>
    </row>
    <row r="33" spans="1:41" ht="13.5" thickBot="1" x14ac:dyDescent="0.25">
      <c r="A33" s="206">
        <v>87</v>
      </c>
      <c r="B33" s="207">
        <v>0.375</v>
      </c>
      <c r="C33" s="208">
        <v>2013</v>
      </c>
      <c r="D33" s="208">
        <v>5</v>
      </c>
      <c r="E33" s="208">
        <v>1</v>
      </c>
      <c r="F33" s="209">
        <v>57197</v>
      </c>
      <c r="G33" s="208">
        <v>0</v>
      </c>
      <c r="H33" s="209">
        <v>54791</v>
      </c>
      <c r="I33" s="208">
        <v>0</v>
      </c>
      <c r="J33" s="208">
        <v>0</v>
      </c>
      <c r="K33" s="208">
        <v>0</v>
      </c>
      <c r="L33" s="210">
        <v>89.685699999999997</v>
      </c>
      <c r="M33" s="209">
        <v>20</v>
      </c>
      <c r="N33" s="211">
        <v>0</v>
      </c>
      <c r="O33" s="212">
        <v>8</v>
      </c>
      <c r="P33" s="197">
        <f t="shared" si="0"/>
        <v>-57197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8</v>
      </c>
      <c r="W33" s="223">
        <f t="shared" si="10"/>
        <v>282.51736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57197</v>
      </c>
      <c r="AF33" s="206">
        <v>87</v>
      </c>
      <c r="AG33" s="310">
        <v>1</v>
      </c>
      <c r="AH33" s="311">
        <v>60561</v>
      </c>
      <c r="AI33" s="312">
        <f t="shared" si="4"/>
        <v>57197</v>
      </c>
      <c r="AJ33" s="313">
        <f t="shared" si="5"/>
        <v>-3364</v>
      </c>
      <c r="AL33" s="306">
        <f t="shared" si="6"/>
        <v>-60561</v>
      </c>
      <c r="AM33" s="317">
        <f t="shared" si="6"/>
        <v>-57197</v>
      </c>
      <c r="AN33" s="315">
        <f t="shared" si="7"/>
        <v>3364</v>
      </c>
      <c r="AO33" s="316">
        <f t="shared" si="8"/>
        <v>-5.8814273475881605E-2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90.897999999999996</v>
      </c>
      <c r="M36" s="239">
        <f>MAX(M3:M34)</f>
        <v>23.8</v>
      </c>
      <c r="N36" s="237" t="s">
        <v>26</v>
      </c>
      <c r="O36" s="239">
        <f>SUM(O3:O33)</f>
        <v>874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874</v>
      </c>
      <c r="W36" s="243">
        <f>SUM(W3:W33)</f>
        <v>30865.021580000001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39183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87.760803225806455</v>
      </c>
      <c r="M37" s="247">
        <f>AVERAGE(M3:M34)</f>
        <v>20.019354838709678</v>
      </c>
      <c r="N37" s="237" t="s">
        <v>84</v>
      </c>
      <c r="O37" s="248">
        <f>O36*35.31467</f>
        <v>30865.021580000001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86.564899999999994</v>
      </c>
      <c r="M38" s="248">
        <f>MIN(M3:M34)</f>
        <v>15.7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96.536883548387109</v>
      </c>
      <c r="M44" s="255">
        <f>M37*(1+$L$43)</f>
        <v>22.021290322580647</v>
      </c>
    </row>
    <row r="45" spans="1:41" x14ac:dyDescent="0.2">
      <c r="K45" s="254" t="s">
        <v>98</v>
      </c>
      <c r="L45" s="255">
        <f>L37*(1-$L$43)</f>
        <v>78.984722903225816</v>
      </c>
      <c r="M45" s="255">
        <f>M37*(1-$L$43)</f>
        <v>18.017419354838712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287" priority="47" stopIfTrue="1" operator="lessThan">
      <formula>$L$45</formula>
    </cfRule>
    <cfRule type="cellIs" dxfId="286" priority="48" stopIfTrue="1" operator="greaterThan">
      <formula>$L$44</formula>
    </cfRule>
  </conditionalFormatting>
  <conditionalFormatting sqref="M3:M34">
    <cfRule type="cellIs" dxfId="285" priority="45" stopIfTrue="1" operator="lessThan">
      <formula>$M$45</formula>
    </cfRule>
    <cfRule type="cellIs" dxfId="284" priority="46" stopIfTrue="1" operator="greaterThan">
      <formula>$M$44</formula>
    </cfRule>
  </conditionalFormatting>
  <conditionalFormatting sqref="O3:O34">
    <cfRule type="cellIs" dxfId="283" priority="44" stopIfTrue="1" operator="lessThan">
      <formula>0</formula>
    </cfRule>
  </conditionalFormatting>
  <conditionalFormatting sqref="O3:O33">
    <cfRule type="cellIs" dxfId="282" priority="43" stopIfTrue="1" operator="lessThan">
      <formula>0</formula>
    </cfRule>
  </conditionalFormatting>
  <conditionalFormatting sqref="O3">
    <cfRule type="cellIs" dxfId="281" priority="42" stopIfTrue="1" operator="notEqual">
      <formula>$P$3</formula>
    </cfRule>
  </conditionalFormatting>
  <conditionalFormatting sqref="O4">
    <cfRule type="cellIs" dxfId="280" priority="41" stopIfTrue="1" operator="notEqual">
      <formula>P$4</formula>
    </cfRule>
  </conditionalFormatting>
  <conditionalFormatting sqref="O5">
    <cfRule type="cellIs" dxfId="279" priority="40" stopIfTrue="1" operator="notEqual">
      <formula>$P$5</formula>
    </cfRule>
  </conditionalFormatting>
  <conditionalFormatting sqref="O6">
    <cfRule type="cellIs" dxfId="278" priority="39" stopIfTrue="1" operator="notEqual">
      <formula>$P$6</formula>
    </cfRule>
  </conditionalFormatting>
  <conditionalFormatting sqref="O7">
    <cfRule type="cellIs" dxfId="277" priority="38" stopIfTrue="1" operator="notEqual">
      <formula>$P$7</formula>
    </cfRule>
  </conditionalFormatting>
  <conditionalFormatting sqref="O8">
    <cfRule type="cellIs" dxfId="276" priority="37" stopIfTrue="1" operator="notEqual">
      <formula>$P$8</formula>
    </cfRule>
  </conditionalFormatting>
  <conditionalFormatting sqref="O9">
    <cfRule type="cellIs" dxfId="275" priority="36" stopIfTrue="1" operator="notEqual">
      <formula>$P$9</formula>
    </cfRule>
  </conditionalFormatting>
  <conditionalFormatting sqref="O10">
    <cfRule type="cellIs" dxfId="274" priority="34" stopIfTrue="1" operator="notEqual">
      <formula>$P$10</formula>
    </cfRule>
    <cfRule type="cellIs" dxfId="273" priority="35" stopIfTrue="1" operator="greaterThan">
      <formula>$P$10</formula>
    </cfRule>
  </conditionalFormatting>
  <conditionalFormatting sqref="O11">
    <cfRule type="cellIs" dxfId="272" priority="32" stopIfTrue="1" operator="notEqual">
      <formula>$P$11</formula>
    </cfRule>
    <cfRule type="cellIs" dxfId="271" priority="33" stopIfTrue="1" operator="greaterThan">
      <formula>$P$11</formula>
    </cfRule>
  </conditionalFormatting>
  <conditionalFormatting sqref="O12">
    <cfRule type="cellIs" dxfId="270" priority="31" stopIfTrue="1" operator="notEqual">
      <formula>$P$12</formula>
    </cfRule>
  </conditionalFormatting>
  <conditionalFormatting sqref="O14">
    <cfRule type="cellIs" dxfId="269" priority="30" stopIfTrue="1" operator="notEqual">
      <formula>$P$14</formula>
    </cfRule>
  </conditionalFormatting>
  <conditionalFormatting sqref="O15">
    <cfRule type="cellIs" dxfId="268" priority="29" stopIfTrue="1" operator="notEqual">
      <formula>$P$15</formula>
    </cfRule>
  </conditionalFormatting>
  <conditionalFormatting sqref="O16">
    <cfRule type="cellIs" dxfId="267" priority="28" stopIfTrue="1" operator="notEqual">
      <formula>$P$16</formula>
    </cfRule>
  </conditionalFormatting>
  <conditionalFormatting sqref="O17">
    <cfRule type="cellIs" dxfId="266" priority="27" stopIfTrue="1" operator="notEqual">
      <formula>$P$17</formula>
    </cfRule>
  </conditionalFormatting>
  <conditionalFormatting sqref="O18">
    <cfRule type="cellIs" dxfId="265" priority="26" stopIfTrue="1" operator="notEqual">
      <formula>$P$18</formula>
    </cfRule>
  </conditionalFormatting>
  <conditionalFormatting sqref="O19">
    <cfRule type="cellIs" dxfId="264" priority="24" stopIfTrue="1" operator="notEqual">
      <formula>$P$19</formula>
    </cfRule>
    <cfRule type="cellIs" dxfId="263" priority="25" stopIfTrue="1" operator="greaterThan">
      <formula>$P$19</formula>
    </cfRule>
  </conditionalFormatting>
  <conditionalFormatting sqref="O20">
    <cfRule type="cellIs" dxfId="262" priority="22" stopIfTrue="1" operator="notEqual">
      <formula>$P$20</formula>
    </cfRule>
    <cfRule type="cellIs" dxfId="261" priority="23" stopIfTrue="1" operator="greaterThan">
      <formula>$P$20</formula>
    </cfRule>
  </conditionalFormatting>
  <conditionalFormatting sqref="O21">
    <cfRule type="cellIs" dxfId="260" priority="21" stopIfTrue="1" operator="notEqual">
      <formula>$P$21</formula>
    </cfRule>
  </conditionalFormatting>
  <conditionalFormatting sqref="O22">
    <cfRule type="cellIs" dxfId="259" priority="20" stopIfTrue="1" operator="notEqual">
      <formula>$P$22</formula>
    </cfRule>
  </conditionalFormatting>
  <conditionalFormatting sqref="O23">
    <cfRule type="cellIs" dxfId="258" priority="19" stopIfTrue="1" operator="notEqual">
      <formula>$P$23</formula>
    </cfRule>
  </conditionalFormatting>
  <conditionalFormatting sqref="O24">
    <cfRule type="cellIs" dxfId="257" priority="17" stopIfTrue="1" operator="notEqual">
      <formula>$P$24</formula>
    </cfRule>
    <cfRule type="cellIs" dxfId="256" priority="18" stopIfTrue="1" operator="greaterThan">
      <formula>$P$24</formula>
    </cfRule>
  </conditionalFormatting>
  <conditionalFormatting sqref="O25">
    <cfRule type="cellIs" dxfId="255" priority="15" stopIfTrue="1" operator="notEqual">
      <formula>$P$25</formula>
    </cfRule>
    <cfRule type="cellIs" dxfId="254" priority="16" stopIfTrue="1" operator="greaterThan">
      <formula>$P$25</formula>
    </cfRule>
  </conditionalFormatting>
  <conditionalFormatting sqref="O26">
    <cfRule type="cellIs" dxfId="253" priority="14" stopIfTrue="1" operator="notEqual">
      <formula>$P$26</formula>
    </cfRule>
  </conditionalFormatting>
  <conditionalFormatting sqref="O27">
    <cfRule type="cellIs" dxfId="252" priority="13" stopIfTrue="1" operator="notEqual">
      <formula>$P$27</formula>
    </cfRule>
  </conditionalFormatting>
  <conditionalFormatting sqref="O28">
    <cfRule type="cellIs" dxfId="251" priority="12" stopIfTrue="1" operator="notEqual">
      <formula>$P$28</formula>
    </cfRule>
  </conditionalFormatting>
  <conditionalFormatting sqref="O29">
    <cfRule type="cellIs" dxfId="250" priority="11" stopIfTrue="1" operator="notEqual">
      <formula>$P$29</formula>
    </cfRule>
  </conditionalFormatting>
  <conditionalFormatting sqref="O30">
    <cfRule type="cellIs" dxfId="249" priority="10" stopIfTrue="1" operator="notEqual">
      <formula>$P$30</formula>
    </cfRule>
  </conditionalFormatting>
  <conditionalFormatting sqref="O31">
    <cfRule type="cellIs" dxfId="248" priority="8" stopIfTrue="1" operator="notEqual">
      <formula>$P$31</formula>
    </cfRule>
    <cfRule type="cellIs" dxfId="247" priority="9" stopIfTrue="1" operator="greaterThan">
      <formula>$P$31</formula>
    </cfRule>
  </conditionalFormatting>
  <conditionalFormatting sqref="O32">
    <cfRule type="cellIs" dxfId="246" priority="6" stopIfTrue="1" operator="notEqual">
      <formula>$P$32</formula>
    </cfRule>
    <cfRule type="cellIs" dxfId="245" priority="7" stopIfTrue="1" operator="greaterThan">
      <formula>$P$32</formula>
    </cfRule>
  </conditionalFormatting>
  <conditionalFormatting sqref="O33">
    <cfRule type="cellIs" dxfId="244" priority="5" stopIfTrue="1" operator="notEqual">
      <formula>$P$33</formula>
    </cfRule>
  </conditionalFormatting>
  <conditionalFormatting sqref="O13">
    <cfRule type="cellIs" dxfId="243" priority="4" stopIfTrue="1" operator="notEqual">
      <formula>$P$13</formula>
    </cfRule>
  </conditionalFormatting>
  <conditionalFormatting sqref="AG3:AG34">
    <cfRule type="cellIs" dxfId="242" priority="3" stopIfTrue="1" operator="notEqual">
      <formula>E3</formula>
    </cfRule>
  </conditionalFormatting>
  <conditionalFormatting sqref="AH3:AH34">
    <cfRule type="cellIs" dxfId="241" priority="2" stopIfTrue="1" operator="notBetween">
      <formula>AI3+$AG$40</formula>
      <formula>AI3-$AG$40</formula>
    </cfRule>
  </conditionalFormatting>
  <conditionalFormatting sqref="AL3:AL33">
    <cfRule type="cellIs" dxfId="24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G32" sqref="G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285</v>
      </c>
      <c r="B3" s="191">
        <v>0.375</v>
      </c>
      <c r="C3" s="192">
        <v>2013</v>
      </c>
      <c r="D3" s="192">
        <v>4</v>
      </c>
      <c r="E3" s="192">
        <v>1</v>
      </c>
      <c r="F3" s="193">
        <v>731198</v>
      </c>
      <c r="G3" s="192">
        <v>0</v>
      </c>
      <c r="H3" s="193">
        <v>619714</v>
      </c>
      <c r="I3" s="192">
        <v>0</v>
      </c>
      <c r="J3" s="192">
        <v>0</v>
      </c>
      <c r="K3" s="192">
        <v>0</v>
      </c>
      <c r="L3" s="194">
        <v>88.472200000000001</v>
      </c>
      <c r="M3" s="193">
        <v>25.1</v>
      </c>
      <c r="N3" s="195">
        <v>0</v>
      </c>
      <c r="O3" s="196">
        <v>3418</v>
      </c>
      <c r="P3" s="197">
        <f>F4-F3</f>
        <v>3418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3418</v>
      </c>
      <c r="W3" s="202">
        <f>V3*35.31467</f>
        <v>120705.54205999999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731198</v>
      </c>
      <c r="AF3" s="190"/>
      <c r="AG3" s="195"/>
      <c r="AH3" s="303"/>
      <c r="AI3" s="304">
        <f>IFERROR(AE3*1,0)</f>
        <v>731198</v>
      </c>
      <c r="AJ3" s="305">
        <f>(AI3-AH3)</f>
        <v>731198</v>
      </c>
      <c r="AL3" s="306">
        <f>AH4-AH3</f>
        <v>0</v>
      </c>
      <c r="AM3" s="307">
        <f>AI4-AI3</f>
        <v>3418</v>
      </c>
      <c r="AN3" s="308">
        <f>(AM3-AL3)</f>
        <v>3418</v>
      </c>
      <c r="AO3" s="309">
        <f>IFERROR(AN3/AM3,"")</f>
        <v>1</v>
      </c>
    </row>
    <row r="4" spans="1:41" x14ac:dyDescent="0.2">
      <c r="A4" s="206">
        <v>285</v>
      </c>
      <c r="B4" s="207">
        <v>0.375</v>
      </c>
      <c r="C4" s="208">
        <v>2013</v>
      </c>
      <c r="D4" s="208">
        <v>4</v>
      </c>
      <c r="E4" s="208">
        <v>2</v>
      </c>
      <c r="F4" s="209">
        <v>734616</v>
      </c>
      <c r="G4" s="208">
        <v>0</v>
      </c>
      <c r="H4" s="209">
        <v>620216</v>
      </c>
      <c r="I4" s="208">
        <v>0</v>
      </c>
      <c r="J4" s="208">
        <v>0</v>
      </c>
      <c r="K4" s="208">
        <v>0</v>
      </c>
      <c r="L4" s="210">
        <v>85.886399999999995</v>
      </c>
      <c r="M4" s="209">
        <v>21.3</v>
      </c>
      <c r="N4" s="211">
        <v>0</v>
      </c>
      <c r="O4" s="212">
        <v>3067</v>
      </c>
      <c r="P4" s="197">
        <f t="shared" ref="P4:P33" si="0">F5-F4</f>
        <v>3067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3067</v>
      </c>
      <c r="W4" s="216">
        <f>V4*35.31467</f>
        <v>108310.09289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734616</v>
      </c>
      <c r="AF4" s="206"/>
      <c r="AG4" s="310"/>
      <c r="AH4" s="311"/>
      <c r="AI4" s="312">
        <f t="shared" ref="AI4:AI34" si="4">IFERROR(AE4*1,0)</f>
        <v>734616</v>
      </c>
      <c r="AJ4" s="313">
        <f t="shared" ref="AJ4:AJ34" si="5">(AI4-AH4)</f>
        <v>734616</v>
      </c>
      <c r="AL4" s="306">
        <f t="shared" ref="AL4:AM33" si="6">AH5-AH4</f>
        <v>0</v>
      </c>
      <c r="AM4" s="314">
        <f t="shared" si="6"/>
        <v>3067</v>
      </c>
      <c r="AN4" s="315">
        <f t="shared" ref="AN4:AN33" si="7">(AM4-AL4)</f>
        <v>3067</v>
      </c>
      <c r="AO4" s="316">
        <f t="shared" ref="AO4:AO33" si="8">IFERROR(AN4/AM4,"")</f>
        <v>1</v>
      </c>
    </row>
    <row r="5" spans="1:41" x14ac:dyDescent="0.2">
      <c r="A5" s="206">
        <v>285</v>
      </c>
      <c r="B5" s="207">
        <v>0.375</v>
      </c>
      <c r="C5" s="208">
        <v>2013</v>
      </c>
      <c r="D5" s="208">
        <v>4</v>
      </c>
      <c r="E5" s="208">
        <v>3</v>
      </c>
      <c r="F5" s="209">
        <v>737683</v>
      </c>
      <c r="G5" s="208">
        <v>0</v>
      </c>
      <c r="H5" s="209">
        <v>620665</v>
      </c>
      <c r="I5" s="208">
        <v>0</v>
      </c>
      <c r="J5" s="208">
        <v>0</v>
      </c>
      <c r="K5" s="208">
        <v>0</v>
      </c>
      <c r="L5" s="210">
        <v>86.200299999999999</v>
      </c>
      <c r="M5" s="209">
        <v>21.3</v>
      </c>
      <c r="N5" s="211">
        <v>0</v>
      </c>
      <c r="O5" s="212">
        <v>2893</v>
      </c>
      <c r="P5" s="197">
        <f t="shared" si="0"/>
        <v>2893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2893</v>
      </c>
      <c r="W5" s="216">
        <f t="shared" ref="W5:W33" si="10">V5*35.31467</f>
        <v>102165.34031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737683</v>
      </c>
      <c r="AF5" s="206"/>
      <c r="AG5" s="310"/>
      <c r="AH5" s="311"/>
      <c r="AI5" s="312">
        <f t="shared" si="4"/>
        <v>737683</v>
      </c>
      <c r="AJ5" s="313">
        <f t="shared" si="5"/>
        <v>737683</v>
      </c>
      <c r="AL5" s="306">
        <f t="shared" si="6"/>
        <v>0</v>
      </c>
      <c r="AM5" s="314">
        <f t="shared" si="6"/>
        <v>2893</v>
      </c>
      <c r="AN5" s="315">
        <f t="shared" si="7"/>
        <v>2893</v>
      </c>
      <c r="AO5" s="316">
        <f t="shared" si="8"/>
        <v>1</v>
      </c>
    </row>
    <row r="6" spans="1:41" x14ac:dyDescent="0.2">
      <c r="A6" s="206">
        <v>285</v>
      </c>
      <c r="B6" s="207">
        <v>0.375</v>
      </c>
      <c r="C6" s="208">
        <v>2013</v>
      </c>
      <c r="D6" s="208">
        <v>4</v>
      </c>
      <c r="E6" s="208">
        <v>4</v>
      </c>
      <c r="F6" s="209">
        <v>740576</v>
      </c>
      <c r="G6" s="208">
        <v>0</v>
      </c>
      <c r="H6" s="209">
        <v>621088</v>
      </c>
      <c r="I6" s="208">
        <v>0</v>
      </c>
      <c r="J6" s="208">
        <v>0</v>
      </c>
      <c r="K6" s="208">
        <v>0</v>
      </c>
      <c r="L6" s="210">
        <v>86.351500000000001</v>
      </c>
      <c r="M6" s="209">
        <v>22.4</v>
      </c>
      <c r="N6" s="211">
        <v>0</v>
      </c>
      <c r="O6" s="212">
        <v>3179</v>
      </c>
      <c r="P6" s="197">
        <f t="shared" si="0"/>
        <v>3179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3179</v>
      </c>
      <c r="W6" s="216">
        <f t="shared" si="10"/>
        <v>112265.33593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740576</v>
      </c>
      <c r="AF6" s="206"/>
      <c r="AG6" s="310"/>
      <c r="AH6" s="311"/>
      <c r="AI6" s="312">
        <f t="shared" si="4"/>
        <v>740576</v>
      </c>
      <c r="AJ6" s="313">
        <f t="shared" si="5"/>
        <v>740576</v>
      </c>
      <c r="AL6" s="306">
        <f t="shared" si="6"/>
        <v>0</v>
      </c>
      <c r="AM6" s="314">
        <f t="shared" si="6"/>
        <v>3179</v>
      </c>
      <c r="AN6" s="315">
        <f t="shared" si="7"/>
        <v>3179</v>
      </c>
      <c r="AO6" s="316">
        <f t="shared" si="8"/>
        <v>1</v>
      </c>
    </row>
    <row r="7" spans="1:41" x14ac:dyDescent="0.2">
      <c r="A7" s="206">
        <v>285</v>
      </c>
      <c r="B7" s="207">
        <v>0.375</v>
      </c>
      <c r="C7" s="208">
        <v>2013</v>
      </c>
      <c r="D7" s="208">
        <v>4</v>
      </c>
      <c r="E7" s="208">
        <v>5</v>
      </c>
      <c r="F7" s="209">
        <v>743755</v>
      </c>
      <c r="G7" s="208">
        <v>0</v>
      </c>
      <c r="H7" s="209">
        <v>621552</v>
      </c>
      <c r="I7" s="208">
        <v>0</v>
      </c>
      <c r="J7" s="208">
        <v>0</v>
      </c>
      <c r="K7" s="208">
        <v>0</v>
      </c>
      <c r="L7" s="210">
        <v>86.248999999999995</v>
      </c>
      <c r="M7" s="209">
        <v>21</v>
      </c>
      <c r="N7" s="211">
        <v>0</v>
      </c>
      <c r="O7" s="212">
        <v>748</v>
      </c>
      <c r="P7" s="197">
        <f t="shared" si="0"/>
        <v>748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748</v>
      </c>
      <c r="W7" s="216">
        <f t="shared" si="10"/>
        <v>26415.373159999999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743755</v>
      </c>
      <c r="AF7" s="206"/>
      <c r="AG7" s="310"/>
      <c r="AH7" s="311"/>
      <c r="AI7" s="312">
        <f t="shared" si="4"/>
        <v>743755</v>
      </c>
      <c r="AJ7" s="313">
        <f t="shared" si="5"/>
        <v>743755</v>
      </c>
      <c r="AL7" s="306">
        <f t="shared" si="6"/>
        <v>0</v>
      </c>
      <c r="AM7" s="314">
        <f t="shared" si="6"/>
        <v>748</v>
      </c>
      <c r="AN7" s="315">
        <f t="shared" si="7"/>
        <v>748</v>
      </c>
      <c r="AO7" s="316">
        <f t="shared" si="8"/>
        <v>1</v>
      </c>
    </row>
    <row r="8" spans="1:41" x14ac:dyDescent="0.2">
      <c r="A8" s="206">
        <v>285</v>
      </c>
      <c r="B8" s="207">
        <v>0.375</v>
      </c>
      <c r="C8" s="208">
        <v>2013</v>
      </c>
      <c r="D8" s="208">
        <v>4</v>
      </c>
      <c r="E8" s="208">
        <v>6</v>
      </c>
      <c r="F8" s="209">
        <v>744503</v>
      </c>
      <c r="G8" s="208">
        <v>0</v>
      </c>
      <c r="H8" s="209">
        <v>621661</v>
      </c>
      <c r="I8" s="208">
        <v>0</v>
      </c>
      <c r="J8" s="208">
        <v>0</v>
      </c>
      <c r="K8" s="208">
        <v>0</v>
      </c>
      <c r="L8" s="210">
        <v>87.577799999999996</v>
      </c>
      <c r="M8" s="209">
        <v>18.3</v>
      </c>
      <c r="N8" s="211">
        <v>0</v>
      </c>
      <c r="O8" s="212">
        <v>284</v>
      </c>
      <c r="P8" s="197">
        <f t="shared" si="0"/>
        <v>284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284</v>
      </c>
      <c r="W8" s="216">
        <f t="shared" si="10"/>
        <v>10029.36628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744503</v>
      </c>
      <c r="AF8" s="206"/>
      <c r="AG8" s="310"/>
      <c r="AH8" s="311"/>
      <c r="AI8" s="312">
        <f t="shared" si="4"/>
        <v>744503</v>
      </c>
      <c r="AJ8" s="313">
        <f t="shared" si="5"/>
        <v>744503</v>
      </c>
      <c r="AL8" s="306">
        <f t="shared" si="6"/>
        <v>0</v>
      </c>
      <c r="AM8" s="314">
        <f t="shared" si="6"/>
        <v>284</v>
      </c>
      <c r="AN8" s="315">
        <f t="shared" si="7"/>
        <v>284</v>
      </c>
      <c r="AO8" s="316">
        <f t="shared" si="8"/>
        <v>1</v>
      </c>
    </row>
    <row r="9" spans="1:41" x14ac:dyDescent="0.2">
      <c r="A9" s="206">
        <v>285</v>
      </c>
      <c r="B9" s="207">
        <v>0.375</v>
      </c>
      <c r="C9" s="208">
        <v>2013</v>
      </c>
      <c r="D9" s="208">
        <v>4</v>
      </c>
      <c r="E9" s="208">
        <v>7</v>
      </c>
      <c r="F9" s="209">
        <v>744787</v>
      </c>
      <c r="G9" s="208">
        <v>0</v>
      </c>
      <c r="H9" s="209">
        <v>621702</v>
      </c>
      <c r="I9" s="208">
        <v>0</v>
      </c>
      <c r="J9" s="208">
        <v>0</v>
      </c>
      <c r="K9" s="208">
        <v>0</v>
      </c>
      <c r="L9" s="210">
        <v>90.841399999999993</v>
      </c>
      <c r="M9" s="209">
        <v>22.2</v>
      </c>
      <c r="N9" s="211">
        <v>0</v>
      </c>
      <c r="O9" s="212">
        <v>2023</v>
      </c>
      <c r="P9" s="197">
        <f t="shared" si="0"/>
        <v>2023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2023</v>
      </c>
      <c r="W9" s="216">
        <f t="shared" si="10"/>
        <v>71441.577409999998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744787</v>
      </c>
      <c r="AF9" s="206"/>
      <c r="AG9" s="310"/>
      <c r="AH9" s="311"/>
      <c r="AI9" s="312">
        <f t="shared" si="4"/>
        <v>744787</v>
      </c>
      <c r="AJ9" s="313">
        <f t="shared" si="5"/>
        <v>744787</v>
      </c>
      <c r="AL9" s="306">
        <f t="shared" si="6"/>
        <v>0</v>
      </c>
      <c r="AM9" s="314">
        <f t="shared" si="6"/>
        <v>2023</v>
      </c>
      <c r="AN9" s="315">
        <f t="shared" si="7"/>
        <v>2023</v>
      </c>
      <c r="AO9" s="316">
        <f t="shared" si="8"/>
        <v>1</v>
      </c>
    </row>
    <row r="10" spans="1:41" x14ac:dyDescent="0.2">
      <c r="A10" s="206">
        <v>285</v>
      </c>
      <c r="B10" s="207">
        <v>0.375</v>
      </c>
      <c r="C10" s="208">
        <v>2013</v>
      </c>
      <c r="D10" s="208">
        <v>4</v>
      </c>
      <c r="E10" s="208">
        <v>8</v>
      </c>
      <c r="F10" s="209">
        <v>746810</v>
      </c>
      <c r="G10" s="208">
        <v>0</v>
      </c>
      <c r="H10" s="209">
        <v>621996</v>
      </c>
      <c r="I10" s="208">
        <v>0</v>
      </c>
      <c r="J10" s="208">
        <v>0</v>
      </c>
      <c r="K10" s="208">
        <v>0</v>
      </c>
      <c r="L10" s="210">
        <v>87.888900000000007</v>
      </c>
      <c r="M10" s="209">
        <v>22.8</v>
      </c>
      <c r="N10" s="211">
        <v>0</v>
      </c>
      <c r="O10" s="212">
        <v>2983</v>
      </c>
      <c r="P10" s="197">
        <f t="shared" si="0"/>
        <v>2983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2983</v>
      </c>
      <c r="W10" s="216">
        <f t="shared" si="10"/>
        <v>105343.66060999999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746810</v>
      </c>
      <c r="AF10" s="206"/>
      <c r="AG10" s="310"/>
      <c r="AH10" s="311"/>
      <c r="AI10" s="312">
        <f t="shared" si="4"/>
        <v>746810</v>
      </c>
      <c r="AJ10" s="313">
        <f t="shared" si="5"/>
        <v>746810</v>
      </c>
      <c r="AL10" s="306">
        <f t="shared" si="6"/>
        <v>0</v>
      </c>
      <c r="AM10" s="314">
        <f t="shared" si="6"/>
        <v>2983</v>
      </c>
      <c r="AN10" s="315">
        <f t="shared" si="7"/>
        <v>2983</v>
      </c>
      <c r="AO10" s="316">
        <f t="shared" si="8"/>
        <v>1</v>
      </c>
    </row>
    <row r="11" spans="1:41" x14ac:dyDescent="0.2">
      <c r="A11" s="206">
        <v>285</v>
      </c>
      <c r="B11" s="207">
        <v>0.375</v>
      </c>
      <c r="C11" s="208">
        <v>2013</v>
      </c>
      <c r="D11" s="208">
        <v>4</v>
      </c>
      <c r="E11" s="208">
        <v>9</v>
      </c>
      <c r="F11" s="209">
        <v>749793</v>
      </c>
      <c r="G11" s="208">
        <v>0</v>
      </c>
      <c r="H11" s="209">
        <v>622435</v>
      </c>
      <c r="I11" s="208">
        <v>0</v>
      </c>
      <c r="J11" s="208">
        <v>0</v>
      </c>
      <c r="K11" s="208">
        <v>0</v>
      </c>
      <c r="L11" s="210">
        <v>85.975999999999999</v>
      </c>
      <c r="M11" s="209">
        <v>22.5</v>
      </c>
      <c r="N11" s="211">
        <v>0</v>
      </c>
      <c r="O11" s="212">
        <v>3061</v>
      </c>
      <c r="P11" s="197">
        <f t="shared" si="0"/>
        <v>3061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3061</v>
      </c>
      <c r="W11" s="219">
        <f t="shared" si="10"/>
        <v>108098.20487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749793</v>
      </c>
      <c r="AF11" s="206"/>
      <c r="AG11" s="310"/>
      <c r="AH11" s="311"/>
      <c r="AI11" s="312">
        <f t="shared" si="4"/>
        <v>749793</v>
      </c>
      <c r="AJ11" s="313">
        <f t="shared" si="5"/>
        <v>749793</v>
      </c>
      <c r="AL11" s="306">
        <f t="shared" si="6"/>
        <v>0</v>
      </c>
      <c r="AM11" s="314">
        <f t="shared" si="6"/>
        <v>3061</v>
      </c>
      <c r="AN11" s="315">
        <f t="shared" si="7"/>
        <v>3061</v>
      </c>
      <c r="AO11" s="316">
        <f t="shared" si="8"/>
        <v>1</v>
      </c>
    </row>
    <row r="12" spans="1:41" x14ac:dyDescent="0.2">
      <c r="A12" s="206">
        <v>285</v>
      </c>
      <c r="B12" s="207">
        <v>0.375</v>
      </c>
      <c r="C12" s="208">
        <v>2013</v>
      </c>
      <c r="D12" s="208">
        <v>4</v>
      </c>
      <c r="E12" s="208">
        <v>10</v>
      </c>
      <c r="F12" s="209">
        <v>752854</v>
      </c>
      <c r="G12" s="208">
        <v>0</v>
      </c>
      <c r="H12" s="209">
        <v>622884</v>
      </c>
      <c r="I12" s="208">
        <v>0</v>
      </c>
      <c r="J12" s="208">
        <v>0</v>
      </c>
      <c r="K12" s="208">
        <v>0</v>
      </c>
      <c r="L12" s="210">
        <v>86.052000000000007</v>
      </c>
      <c r="M12" s="209">
        <v>21.8</v>
      </c>
      <c r="N12" s="211">
        <v>0</v>
      </c>
      <c r="O12" s="212">
        <v>2806</v>
      </c>
      <c r="P12" s="197">
        <f t="shared" si="0"/>
        <v>2806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2806</v>
      </c>
      <c r="W12" s="219">
        <f t="shared" si="10"/>
        <v>99092.964019999999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752854</v>
      </c>
      <c r="AF12" s="206"/>
      <c r="AG12" s="310"/>
      <c r="AH12" s="311"/>
      <c r="AI12" s="312">
        <f t="shared" si="4"/>
        <v>752854</v>
      </c>
      <c r="AJ12" s="313">
        <f t="shared" si="5"/>
        <v>752854</v>
      </c>
      <c r="AL12" s="306">
        <f t="shared" si="6"/>
        <v>0</v>
      </c>
      <c r="AM12" s="314">
        <f t="shared" si="6"/>
        <v>2806</v>
      </c>
      <c r="AN12" s="315">
        <f t="shared" si="7"/>
        <v>2806</v>
      </c>
      <c r="AO12" s="316">
        <f t="shared" si="8"/>
        <v>1</v>
      </c>
    </row>
    <row r="13" spans="1:41" x14ac:dyDescent="0.2">
      <c r="A13" s="206">
        <v>285</v>
      </c>
      <c r="B13" s="207">
        <v>0.375</v>
      </c>
      <c r="C13" s="208">
        <v>2013</v>
      </c>
      <c r="D13" s="208">
        <v>4</v>
      </c>
      <c r="E13" s="208">
        <v>11</v>
      </c>
      <c r="F13" s="209">
        <v>755660</v>
      </c>
      <c r="G13" s="208">
        <v>0</v>
      </c>
      <c r="H13" s="209">
        <v>623294</v>
      </c>
      <c r="I13" s="208">
        <v>0</v>
      </c>
      <c r="J13" s="208">
        <v>0</v>
      </c>
      <c r="K13" s="208">
        <v>0</v>
      </c>
      <c r="L13" s="210">
        <v>86.430999999999997</v>
      </c>
      <c r="M13" s="209">
        <v>21.8</v>
      </c>
      <c r="N13" s="211">
        <v>0</v>
      </c>
      <c r="O13" s="212">
        <v>3143</v>
      </c>
      <c r="P13" s="197">
        <f t="shared" si="0"/>
        <v>3143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3143</v>
      </c>
      <c r="W13" s="219">
        <f t="shared" si="10"/>
        <v>110994.00781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755660</v>
      </c>
      <c r="AF13" s="206"/>
      <c r="AG13" s="310"/>
      <c r="AH13" s="311"/>
      <c r="AI13" s="312">
        <f t="shared" si="4"/>
        <v>755660</v>
      </c>
      <c r="AJ13" s="313">
        <f t="shared" si="5"/>
        <v>755660</v>
      </c>
      <c r="AL13" s="306">
        <f t="shared" si="6"/>
        <v>0</v>
      </c>
      <c r="AM13" s="314">
        <f t="shared" si="6"/>
        <v>3143</v>
      </c>
      <c r="AN13" s="315">
        <f t="shared" si="7"/>
        <v>3143</v>
      </c>
      <c r="AO13" s="316">
        <f t="shared" si="8"/>
        <v>1</v>
      </c>
    </row>
    <row r="14" spans="1:41" x14ac:dyDescent="0.2">
      <c r="A14" s="206">
        <v>285</v>
      </c>
      <c r="B14" s="207">
        <v>0.375</v>
      </c>
      <c r="C14" s="208">
        <v>2013</v>
      </c>
      <c r="D14" s="208">
        <v>4</v>
      </c>
      <c r="E14" s="208">
        <v>12</v>
      </c>
      <c r="F14" s="209">
        <v>758803</v>
      </c>
      <c r="G14" s="208">
        <v>0</v>
      </c>
      <c r="H14" s="209">
        <v>623754</v>
      </c>
      <c r="I14" s="208">
        <v>0</v>
      </c>
      <c r="J14" s="208">
        <v>0</v>
      </c>
      <c r="K14" s="208">
        <v>0</v>
      </c>
      <c r="L14" s="210">
        <v>86.215000000000003</v>
      </c>
      <c r="M14" s="209">
        <v>22</v>
      </c>
      <c r="N14" s="211">
        <v>0</v>
      </c>
      <c r="O14" s="212">
        <v>2789</v>
      </c>
      <c r="P14" s="197">
        <f t="shared" si="0"/>
        <v>2789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2789</v>
      </c>
      <c r="W14" s="219">
        <f t="shared" si="10"/>
        <v>98492.614629999996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758803</v>
      </c>
      <c r="AF14" s="206"/>
      <c r="AG14" s="310"/>
      <c r="AH14" s="311"/>
      <c r="AI14" s="312">
        <f t="shared" si="4"/>
        <v>758803</v>
      </c>
      <c r="AJ14" s="313">
        <f t="shared" si="5"/>
        <v>758803</v>
      </c>
      <c r="AL14" s="306">
        <f t="shared" si="6"/>
        <v>0</v>
      </c>
      <c r="AM14" s="314">
        <f t="shared" si="6"/>
        <v>2789</v>
      </c>
      <c r="AN14" s="315">
        <f t="shared" si="7"/>
        <v>2789</v>
      </c>
      <c r="AO14" s="316">
        <f t="shared" si="8"/>
        <v>1</v>
      </c>
    </row>
    <row r="15" spans="1:41" x14ac:dyDescent="0.2">
      <c r="A15" s="206">
        <v>285</v>
      </c>
      <c r="B15" s="207">
        <v>0.375</v>
      </c>
      <c r="C15" s="208">
        <v>2013</v>
      </c>
      <c r="D15" s="208">
        <v>4</v>
      </c>
      <c r="E15" s="208">
        <v>13</v>
      </c>
      <c r="F15" s="209">
        <v>761592</v>
      </c>
      <c r="G15" s="208">
        <v>0</v>
      </c>
      <c r="H15" s="209">
        <v>624162</v>
      </c>
      <c r="I15" s="208">
        <v>0</v>
      </c>
      <c r="J15" s="208">
        <v>0</v>
      </c>
      <c r="K15" s="208">
        <v>0</v>
      </c>
      <c r="L15" s="210">
        <v>86.319000000000003</v>
      </c>
      <c r="M15" s="209">
        <v>20.9</v>
      </c>
      <c r="N15" s="211">
        <v>0</v>
      </c>
      <c r="O15" s="212">
        <v>53</v>
      </c>
      <c r="P15" s="197">
        <f t="shared" si="0"/>
        <v>53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53</v>
      </c>
      <c r="W15" s="219">
        <f t="shared" si="10"/>
        <v>1871.67751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761592</v>
      </c>
      <c r="AF15" s="206"/>
      <c r="AG15" s="310"/>
      <c r="AH15" s="311"/>
      <c r="AI15" s="312">
        <f t="shared" si="4"/>
        <v>761592</v>
      </c>
      <c r="AJ15" s="313">
        <f t="shared" si="5"/>
        <v>761592</v>
      </c>
      <c r="AL15" s="306">
        <f t="shared" si="6"/>
        <v>0</v>
      </c>
      <c r="AM15" s="314">
        <f t="shared" si="6"/>
        <v>53</v>
      </c>
      <c r="AN15" s="315">
        <f t="shared" si="7"/>
        <v>53</v>
      </c>
      <c r="AO15" s="316">
        <f t="shared" si="8"/>
        <v>1</v>
      </c>
    </row>
    <row r="16" spans="1:41" x14ac:dyDescent="0.2">
      <c r="A16" s="206">
        <v>285</v>
      </c>
      <c r="B16" s="207">
        <v>0.375</v>
      </c>
      <c r="C16" s="208">
        <v>2013</v>
      </c>
      <c r="D16" s="208">
        <v>4</v>
      </c>
      <c r="E16" s="208">
        <v>14</v>
      </c>
      <c r="F16" s="209">
        <v>761645</v>
      </c>
      <c r="G16" s="208">
        <v>0</v>
      </c>
      <c r="H16" s="209">
        <v>624170</v>
      </c>
      <c r="I16" s="208">
        <v>0</v>
      </c>
      <c r="J16" s="208">
        <v>0</v>
      </c>
      <c r="K16" s="208">
        <v>0</v>
      </c>
      <c r="L16" s="210">
        <v>88.236999999999995</v>
      </c>
      <c r="M16" s="209">
        <v>21.5</v>
      </c>
      <c r="N16" s="211">
        <v>0</v>
      </c>
      <c r="O16" s="212">
        <v>121</v>
      </c>
      <c r="P16" s="197">
        <f t="shared" si="0"/>
        <v>121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121</v>
      </c>
      <c r="W16" s="219">
        <f t="shared" si="10"/>
        <v>4273.0750699999999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761645</v>
      </c>
      <c r="AF16" s="206"/>
      <c r="AG16" s="310"/>
      <c r="AH16" s="311"/>
      <c r="AI16" s="312">
        <f t="shared" si="4"/>
        <v>761645</v>
      </c>
      <c r="AJ16" s="313">
        <f t="shared" si="5"/>
        <v>761645</v>
      </c>
      <c r="AL16" s="306">
        <f t="shared" si="6"/>
        <v>0</v>
      </c>
      <c r="AM16" s="314">
        <f t="shared" si="6"/>
        <v>121</v>
      </c>
      <c r="AN16" s="315">
        <f t="shared" si="7"/>
        <v>121</v>
      </c>
      <c r="AO16" s="316">
        <f t="shared" si="8"/>
        <v>1</v>
      </c>
    </row>
    <row r="17" spans="1:41" x14ac:dyDescent="0.2">
      <c r="A17" s="206">
        <v>285</v>
      </c>
      <c r="B17" s="207">
        <v>0.375</v>
      </c>
      <c r="C17" s="208">
        <v>2013</v>
      </c>
      <c r="D17" s="208">
        <v>4</v>
      </c>
      <c r="E17" s="208">
        <v>15</v>
      </c>
      <c r="F17" s="209">
        <v>761766</v>
      </c>
      <c r="G17" s="208">
        <v>0</v>
      </c>
      <c r="H17" s="209">
        <v>624187</v>
      </c>
      <c r="I17" s="208">
        <v>0</v>
      </c>
      <c r="J17" s="208">
        <v>0</v>
      </c>
      <c r="K17" s="208">
        <v>0</v>
      </c>
      <c r="L17" s="210">
        <v>87.936999999999998</v>
      </c>
      <c r="M17" s="209">
        <v>23.5</v>
      </c>
      <c r="N17" s="211">
        <v>0</v>
      </c>
      <c r="O17" s="212">
        <v>951</v>
      </c>
      <c r="P17" s="197">
        <f t="shared" si="0"/>
        <v>951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951</v>
      </c>
      <c r="W17" s="219">
        <f t="shared" si="10"/>
        <v>33584.251170000003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761766</v>
      </c>
      <c r="AF17" s="206"/>
      <c r="AG17" s="310"/>
      <c r="AH17" s="311"/>
      <c r="AI17" s="312">
        <f t="shared" si="4"/>
        <v>761766</v>
      </c>
      <c r="AJ17" s="313">
        <f t="shared" si="5"/>
        <v>761766</v>
      </c>
      <c r="AL17" s="306">
        <f t="shared" si="6"/>
        <v>0</v>
      </c>
      <c r="AM17" s="314">
        <f t="shared" si="6"/>
        <v>951</v>
      </c>
      <c r="AN17" s="315">
        <f t="shared" si="7"/>
        <v>951</v>
      </c>
      <c r="AO17" s="316">
        <f t="shared" si="8"/>
        <v>1</v>
      </c>
    </row>
    <row r="18" spans="1:41" x14ac:dyDescent="0.2">
      <c r="A18" s="206">
        <v>285</v>
      </c>
      <c r="B18" s="207">
        <v>0.375</v>
      </c>
      <c r="C18" s="208">
        <v>2013</v>
      </c>
      <c r="D18" s="208">
        <v>4</v>
      </c>
      <c r="E18" s="208">
        <v>16</v>
      </c>
      <c r="F18" s="209">
        <v>762717</v>
      </c>
      <c r="G18" s="208">
        <v>0</v>
      </c>
      <c r="H18" s="209">
        <v>624325</v>
      </c>
      <c r="I18" s="208">
        <v>0</v>
      </c>
      <c r="J18" s="208">
        <v>0</v>
      </c>
      <c r="K18" s="208">
        <v>0</v>
      </c>
      <c r="L18" s="210">
        <v>86.775999999999996</v>
      </c>
      <c r="M18" s="209">
        <v>25.8</v>
      </c>
      <c r="N18" s="211">
        <v>0</v>
      </c>
      <c r="O18" s="212">
        <v>2992</v>
      </c>
      <c r="P18" s="197">
        <f t="shared" si="0"/>
        <v>2992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2992</v>
      </c>
      <c r="W18" s="219">
        <f t="shared" si="10"/>
        <v>105661.49264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762717</v>
      </c>
      <c r="AF18" s="206"/>
      <c r="AG18" s="310"/>
      <c r="AH18" s="311"/>
      <c r="AI18" s="312">
        <f t="shared" si="4"/>
        <v>762717</v>
      </c>
      <c r="AJ18" s="313">
        <f t="shared" si="5"/>
        <v>762717</v>
      </c>
      <c r="AL18" s="306">
        <f t="shared" si="6"/>
        <v>0</v>
      </c>
      <c r="AM18" s="314">
        <f t="shared" si="6"/>
        <v>2992</v>
      </c>
      <c r="AN18" s="315">
        <f t="shared" si="7"/>
        <v>2992</v>
      </c>
      <c r="AO18" s="316">
        <f t="shared" si="8"/>
        <v>1</v>
      </c>
    </row>
    <row r="19" spans="1:41" x14ac:dyDescent="0.2">
      <c r="A19" s="206">
        <v>285</v>
      </c>
      <c r="B19" s="207">
        <v>0.375</v>
      </c>
      <c r="C19" s="208">
        <v>2013</v>
      </c>
      <c r="D19" s="208">
        <v>4</v>
      </c>
      <c r="E19" s="208">
        <v>17</v>
      </c>
      <c r="F19" s="209">
        <v>765709</v>
      </c>
      <c r="G19" s="208">
        <v>0</v>
      </c>
      <c r="H19" s="209">
        <v>624766</v>
      </c>
      <c r="I19" s="208">
        <v>0</v>
      </c>
      <c r="J19" s="208">
        <v>0</v>
      </c>
      <c r="K19" s="208">
        <v>0</v>
      </c>
      <c r="L19" s="210">
        <v>86.075999999999993</v>
      </c>
      <c r="M19" s="209">
        <v>22.9</v>
      </c>
      <c r="N19" s="211">
        <v>0</v>
      </c>
      <c r="O19" s="212">
        <v>3397</v>
      </c>
      <c r="P19" s="197">
        <f t="shared" si="0"/>
        <v>3397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3397</v>
      </c>
      <c r="W19" s="219">
        <f t="shared" si="10"/>
        <v>119963.93399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765709</v>
      </c>
      <c r="AF19" s="206"/>
      <c r="AG19" s="310"/>
      <c r="AH19" s="311"/>
      <c r="AI19" s="312">
        <f t="shared" si="4"/>
        <v>765709</v>
      </c>
      <c r="AJ19" s="313">
        <f t="shared" si="5"/>
        <v>765709</v>
      </c>
      <c r="AL19" s="306">
        <f t="shared" si="6"/>
        <v>0</v>
      </c>
      <c r="AM19" s="314">
        <f t="shared" si="6"/>
        <v>3397</v>
      </c>
      <c r="AN19" s="315">
        <f t="shared" si="7"/>
        <v>3397</v>
      </c>
      <c r="AO19" s="316">
        <f t="shared" si="8"/>
        <v>1</v>
      </c>
    </row>
    <row r="20" spans="1:41" x14ac:dyDescent="0.2">
      <c r="A20" s="206">
        <v>285</v>
      </c>
      <c r="B20" s="207">
        <v>0.375</v>
      </c>
      <c r="C20" s="208">
        <v>2013</v>
      </c>
      <c r="D20" s="208">
        <v>4</v>
      </c>
      <c r="E20" s="208">
        <v>18</v>
      </c>
      <c r="F20" s="209">
        <v>769106</v>
      </c>
      <c r="G20" s="208">
        <v>0</v>
      </c>
      <c r="H20" s="209">
        <v>625266</v>
      </c>
      <c r="I20" s="208">
        <v>0</v>
      </c>
      <c r="J20" s="208">
        <v>0</v>
      </c>
      <c r="K20" s="208">
        <v>0</v>
      </c>
      <c r="L20" s="210">
        <v>85.935000000000002</v>
      </c>
      <c r="M20" s="209">
        <v>22.4</v>
      </c>
      <c r="N20" s="211">
        <v>0</v>
      </c>
      <c r="O20" s="212">
        <v>3406</v>
      </c>
      <c r="P20" s="197">
        <f t="shared" si="0"/>
        <v>3406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3406</v>
      </c>
      <c r="W20" s="219">
        <f t="shared" si="10"/>
        <v>120281.76602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769106</v>
      </c>
      <c r="AF20" s="206"/>
      <c r="AG20" s="310"/>
      <c r="AH20" s="311"/>
      <c r="AI20" s="312">
        <f t="shared" si="4"/>
        <v>769106</v>
      </c>
      <c r="AJ20" s="313">
        <f t="shared" si="5"/>
        <v>769106</v>
      </c>
      <c r="AL20" s="306">
        <f t="shared" si="6"/>
        <v>0</v>
      </c>
      <c r="AM20" s="314">
        <f t="shared" si="6"/>
        <v>3406</v>
      </c>
      <c r="AN20" s="315">
        <f t="shared" si="7"/>
        <v>3406</v>
      </c>
      <c r="AO20" s="316">
        <f t="shared" si="8"/>
        <v>1</v>
      </c>
    </row>
    <row r="21" spans="1:41" x14ac:dyDescent="0.2">
      <c r="A21" s="206">
        <v>285</v>
      </c>
      <c r="B21" s="207">
        <v>0.375</v>
      </c>
      <c r="C21" s="208">
        <v>2013</v>
      </c>
      <c r="D21" s="208">
        <v>4</v>
      </c>
      <c r="E21" s="208">
        <v>19</v>
      </c>
      <c r="F21" s="209">
        <v>772512</v>
      </c>
      <c r="G21" s="208">
        <v>0</v>
      </c>
      <c r="H21" s="209">
        <v>625767</v>
      </c>
      <c r="I21" s="208">
        <v>0</v>
      </c>
      <c r="J21" s="208">
        <v>0</v>
      </c>
      <c r="K21" s="208">
        <v>0</v>
      </c>
      <c r="L21" s="210">
        <v>86.100999999999999</v>
      </c>
      <c r="M21" s="209">
        <v>23.1</v>
      </c>
      <c r="N21" s="211">
        <v>0</v>
      </c>
      <c r="O21" s="212">
        <v>1966</v>
      </c>
      <c r="P21" s="197">
        <f t="shared" si="0"/>
        <v>1966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1966</v>
      </c>
      <c r="W21" s="219">
        <f t="shared" si="10"/>
        <v>69428.641220000005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772512</v>
      </c>
      <c r="AF21" s="206"/>
      <c r="AG21" s="310"/>
      <c r="AH21" s="311"/>
      <c r="AI21" s="312">
        <f t="shared" si="4"/>
        <v>772512</v>
      </c>
      <c r="AJ21" s="313">
        <f t="shared" si="5"/>
        <v>772512</v>
      </c>
      <c r="AL21" s="306">
        <f t="shared" si="6"/>
        <v>0</v>
      </c>
      <c r="AM21" s="314">
        <f t="shared" si="6"/>
        <v>1966</v>
      </c>
      <c r="AN21" s="315">
        <f t="shared" si="7"/>
        <v>1966</v>
      </c>
      <c r="AO21" s="316">
        <f t="shared" si="8"/>
        <v>1</v>
      </c>
    </row>
    <row r="22" spans="1:41" x14ac:dyDescent="0.2">
      <c r="A22" s="206">
        <v>285</v>
      </c>
      <c r="B22" s="207">
        <v>0.375</v>
      </c>
      <c r="C22" s="208">
        <v>2013</v>
      </c>
      <c r="D22" s="208">
        <v>4</v>
      </c>
      <c r="E22" s="208">
        <v>20</v>
      </c>
      <c r="F22" s="209">
        <v>774478</v>
      </c>
      <c r="G22" s="208">
        <v>0</v>
      </c>
      <c r="H22" s="209">
        <v>626056</v>
      </c>
      <c r="I22" s="208">
        <v>0</v>
      </c>
      <c r="J22" s="208">
        <v>0</v>
      </c>
      <c r="K22" s="208">
        <v>0</v>
      </c>
      <c r="L22" s="210">
        <v>86.798000000000002</v>
      </c>
      <c r="M22" s="209">
        <v>18.3</v>
      </c>
      <c r="N22" s="211">
        <v>0</v>
      </c>
      <c r="O22" s="212">
        <v>119</v>
      </c>
      <c r="P22" s="197">
        <f t="shared" si="0"/>
        <v>119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119</v>
      </c>
      <c r="W22" s="219">
        <f t="shared" si="10"/>
        <v>4202.4457300000004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774478</v>
      </c>
      <c r="AF22" s="206"/>
      <c r="AG22" s="310"/>
      <c r="AH22" s="311"/>
      <c r="AI22" s="312">
        <f t="shared" si="4"/>
        <v>774478</v>
      </c>
      <c r="AJ22" s="313">
        <f t="shared" si="5"/>
        <v>774478</v>
      </c>
      <c r="AL22" s="306">
        <f t="shared" si="6"/>
        <v>0</v>
      </c>
      <c r="AM22" s="314">
        <f t="shared" si="6"/>
        <v>119</v>
      </c>
      <c r="AN22" s="315">
        <f t="shared" si="7"/>
        <v>119</v>
      </c>
      <c r="AO22" s="316">
        <f t="shared" si="8"/>
        <v>1</v>
      </c>
    </row>
    <row r="23" spans="1:41" x14ac:dyDescent="0.2">
      <c r="A23" s="206">
        <v>285</v>
      </c>
      <c r="B23" s="207">
        <v>0.375</v>
      </c>
      <c r="C23" s="208">
        <v>2013</v>
      </c>
      <c r="D23" s="208">
        <v>4</v>
      </c>
      <c r="E23" s="208">
        <v>21</v>
      </c>
      <c r="F23" s="209">
        <v>774597</v>
      </c>
      <c r="G23" s="208">
        <v>0</v>
      </c>
      <c r="H23" s="209">
        <v>626074</v>
      </c>
      <c r="I23" s="208">
        <v>0</v>
      </c>
      <c r="J23" s="208">
        <v>0</v>
      </c>
      <c r="K23" s="208">
        <v>0</v>
      </c>
      <c r="L23" s="210">
        <v>88.075999999999993</v>
      </c>
      <c r="M23" s="209">
        <v>22.8</v>
      </c>
      <c r="N23" s="211">
        <v>0</v>
      </c>
      <c r="O23" s="212">
        <v>1987</v>
      </c>
      <c r="P23" s="197">
        <f t="shared" si="0"/>
        <v>1987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1987</v>
      </c>
      <c r="W23" s="219">
        <f t="shared" si="10"/>
        <v>70170.249289999992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774597</v>
      </c>
      <c r="AF23" s="206"/>
      <c r="AG23" s="310"/>
      <c r="AH23" s="311"/>
      <c r="AI23" s="312">
        <f t="shared" si="4"/>
        <v>774597</v>
      </c>
      <c r="AJ23" s="313">
        <f t="shared" si="5"/>
        <v>774597</v>
      </c>
      <c r="AL23" s="306">
        <f t="shared" si="6"/>
        <v>0</v>
      </c>
      <c r="AM23" s="314">
        <f t="shared" si="6"/>
        <v>1987</v>
      </c>
      <c r="AN23" s="315">
        <f t="shared" si="7"/>
        <v>1987</v>
      </c>
      <c r="AO23" s="316">
        <f t="shared" si="8"/>
        <v>1</v>
      </c>
    </row>
    <row r="24" spans="1:41" x14ac:dyDescent="0.2">
      <c r="A24" s="206">
        <v>285</v>
      </c>
      <c r="B24" s="207">
        <v>0.375</v>
      </c>
      <c r="C24" s="208">
        <v>2013</v>
      </c>
      <c r="D24" s="208">
        <v>4</v>
      </c>
      <c r="E24" s="208">
        <v>22</v>
      </c>
      <c r="F24" s="209">
        <v>776584</v>
      </c>
      <c r="G24" s="208">
        <v>0</v>
      </c>
      <c r="H24" s="209">
        <v>626364</v>
      </c>
      <c r="I24" s="208">
        <v>0</v>
      </c>
      <c r="J24" s="208">
        <v>0</v>
      </c>
      <c r="K24" s="208">
        <v>0</v>
      </c>
      <c r="L24" s="210">
        <v>87.168000000000006</v>
      </c>
      <c r="M24" s="209">
        <v>24.5</v>
      </c>
      <c r="N24" s="211">
        <v>0</v>
      </c>
      <c r="O24" s="212">
        <v>3283</v>
      </c>
      <c r="P24" s="197">
        <f t="shared" si="0"/>
        <v>3283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3283</v>
      </c>
      <c r="W24" s="219">
        <f t="shared" si="10"/>
        <v>115938.06161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776584</v>
      </c>
      <c r="AF24" s="206"/>
      <c r="AG24" s="310"/>
      <c r="AH24" s="311"/>
      <c r="AI24" s="312">
        <f t="shared" si="4"/>
        <v>776584</v>
      </c>
      <c r="AJ24" s="313">
        <f t="shared" si="5"/>
        <v>776584</v>
      </c>
      <c r="AL24" s="306">
        <f t="shared" si="6"/>
        <v>0</v>
      </c>
      <c r="AM24" s="314">
        <f t="shared" si="6"/>
        <v>3283</v>
      </c>
      <c r="AN24" s="315">
        <f t="shared" si="7"/>
        <v>3283</v>
      </c>
      <c r="AO24" s="316">
        <f t="shared" si="8"/>
        <v>1</v>
      </c>
    </row>
    <row r="25" spans="1:41" x14ac:dyDescent="0.2">
      <c r="A25" s="206">
        <v>285</v>
      </c>
      <c r="B25" s="207">
        <v>0.375</v>
      </c>
      <c r="C25" s="208">
        <v>2013</v>
      </c>
      <c r="D25" s="208">
        <v>4</v>
      </c>
      <c r="E25" s="208">
        <v>23</v>
      </c>
      <c r="F25" s="209">
        <v>779867</v>
      </c>
      <c r="G25" s="208">
        <v>0</v>
      </c>
      <c r="H25" s="209">
        <v>626850</v>
      </c>
      <c r="I25" s="208">
        <v>0</v>
      </c>
      <c r="J25" s="208">
        <v>0</v>
      </c>
      <c r="K25" s="208">
        <v>0</v>
      </c>
      <c r="L25" s="210">
        <v>85.748999999999995</v>
      </c>
      <c r="M25" s="209">
        <v>22.6</v>
      </c>
      <c r="N25" s="211">
        <v>0</v>
      </c>
      <c r="O25" s="212">
        <v>2995</v>
      </c>
      <c r="P25" s="197">
        <f t="shared" si="0"/>
        <v>2995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2995</v>
      </c>
      <c r="W25" s="219">
        <f t="shared" si="10"/>
        <v>105767.43665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779867</v>
      </c>
      <c r="AF25" s="206"/>
      <c r="AG25" s="310"/>
      <c r="AH25" s="311"/>
      <c r="AI25" s="312">
        <f t="shared" si="4"/>
        <v>779867</v>
      </c>
      <c r="AJ25" s="313">
        <f t="shared" si="5"/>
        <v>779867</v>
      </c>
      <c r="AL25" s="306">
        <f t="shared" si="6"/>
        <v>0</v>
      </c>
      <c r="AM25" s="314">
        <f t="shared" si="6"/>
        <v>2995</v>
      </c>
      <c r="AN25" s="315">
        <f t="shared" si="7"/>
        <v>2995</v>
      </c>
      <c r="AO25" s="316">
        <f t="shared" si="8"/>
        <v>1</v>
      </c>
    </row>
    <row r="26" spans="1:41" x14ac:dyDescent="0.2">
      <c r="A26" s="206">
        <v>285</v>
      </c>
      <c r="B26" s="207">
        <v>0.375</v>
      </c>
      <c r="C26" s="208">
        <v>2013</v>
      </c>
      <c r="D26" s="208">
        <v>4</v>
      </c>
      <c r="E26" s="208">
        <v>24</v>
      </c>
      <c r="F26" s="209">
        <v>782862</v>
      </c>
      <c r="G26" s="208">
        <v>0</v>
      </c>
      <c r="H26" s="209">
        <v>627291</v>
      </c>
      <c r="I26" s="208">
        <v>0</v>
      </c>
      <c r="J26" s="208">
        <v>0</v>
      </c>
      <c r="K26" s="208">
        <v>0</v>
      </c>
      <c r="L26" s="210">
        <v>86.05</v>
      </c>
      <c r="M26" s="209">
        <v>22.2</v>
      </c>
      <c r="N26" s="211">
        <v>0</v>
      </c>
      <c r="O26" s="212">
        <v>3122</v>
      </c>
      <c r="P26" s="197">
        <f t="shared" si="0"/>
        <v>3122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3122</v>
      </c>
      <c r="W26" s="219">
        <f t="shared" si="10"/>
        <v>110252.39973999999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782862</v>
      </c>
      <c r="AF26" s="206"/>
      <c r="AG26" s="310"/>
      <c r="AH26" s="311"/>
      <c r="AI26" s="312">
        <f t="shared" si="4"/>
        <v>782862</v>
      </c>
      <c r="AJ26" s="313">
        <f t="shared" si="5"/>
        <v>782862</v>
      </c>
      <c r="AL26" s="306">
        <f t="shared" si="6"/>
        <v>0</v>
      </c>
      <c r="AM26" s="314">
        <f t="shared" si="6"/>
        <v>3122</v>
      </c>
      <c r="AN26" s="315">
        <f t="shared" si="7"/>
        <v>3122</v>
      </c>
      <c r="AO26" s="316">
        <f t="shared" si="8"/>
        <v>1</v>
      </c>
    </row>
    <row r="27" spans="1:41" x14ac:dyDescent="0.2">
      <c r="A27" s="206">
        <v>285</v>
      </c>
      <c r="B27" s="207">
        <v>0.375</v>
      </c>
      <c r="C27" s="208">
        <v>2013</v>
      </c>
      <c r="D27" s="208">
        <v>4</v>
      </c>
      <c r="E27" s="208">
        <v>25</v>
      </c>
      <c r="F27" s="209">
        <v>785984</v>
      </c>
      <c r="G27" s="208">
        <v>0</v>
      </c>
      <c r="H27" s="209">
        <v>627749</v>
      </c>
      <c r="I27" s="208">
        <v>0</v>
      </c>
      <c r="J27" s="208">
        <v>0</v>
      </c>
      <c r="K27" s="208">
        <v>0</v>
      </c>
      <c r="L27" s="210">
        <v>86.149000000000001</v>
      </c>
      <c r="M27" s="209">
        <v>20.9</v>
      </c>
      <c r="N27" s="211">
        <v>0</v>
      </c>
      <c r="O27" s="212">
        <v>2908</v>
      </c>
      <c r="P27" s="197">
        <f t="shared" si="0"/>
        <v>2908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2908</v>
      </c>
      <c r="W27" s="219">
        <f t="shared" si="10"/>
        <v>102695.06036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785984</v>
      </c>
      <c r="AF27" s="206"/>
      <c r="AG27" s="310"/>
      <c r="AH27" s="311"/>
      <c r="AI27" s="312">
        <f t="shared" si="4"/>
        <v>785984</v>
      </c>
      <c r="AJ27" s="313">
        <f t="shared" si="5"/>
        <v>785984</v>
      </c>
      <c r="AL27" s="306">
        <f t="shared" si="6"/>
        <v>0</v>
      </c>
      <c r="AM27" s="314">
        <f t="shared" si="6"/>
        <v>2908</v>
      </c>
      <c r="AN27" s="315">
        <f t="shared" si="7"/>
        <v>2908</v>
      </c>
      <c r="AO27" s="316">
        <f t="shared" si="8"/>
        <v>1</v>
      </c>
    </row>
    <row r="28" spans="1:41" x14ac:dyDescent="0.2">
      <c r="A28" s="206">
        <v>285</v>
      </c>
      <c r="B28" s="207">
        <v>0.375</v>
      </c>
      <c r="C28" s="208">
        <v>2013</v>
      </c>
      <c r="D28" s="208">
        <v>4</v>
      </c>
      <c r="E28" s="208">
        <v>26</v>
      </c>
      <c r="F28" s="209">
        <v>788892</v>
      </c>
      <c r="G28" s="208">
        <v>0</v>
      </c>
      <c r="H28" s="209">
        <v>628173</v>
      </c>
      <c r="I28" s="208">
        <v>0</v>
      </c>
      <c r="J28" s="208">
        <v>0</v>
      </c>
      <c r="K28" s="208">
        <v>0</v>
      </c>
      <c r="L28" s="210">
        <v>86.173000000000002</v>
      </c>
      <c r="M28" s="209">
        <v>20.2</v>
      </c>
      <c r="N28" s="211">
        <v>0</v>
      </c>
      <c r="O28" s="212">
        <v>1553</v>
      </c>
      <c r="P28" s="197">
        <f t="shared" si="0"/>
        <v>1553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1553</v>
      </c>
      <c r="W28" s="219">
        <f t="shared" si="10"/>
        <v>54843.682509999999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788892</v>
      </c>
      <c r="AF28" s="206"/>
      <c r="AG28" s="310"/>
      <c r="AH28" s="311"/>
      <c r="AI28" s="312">
        <f t="shared" si="4"/>
        <v>788892</v>
      </c>
      <c r="AJ28" s="313">
        <f t="shared" si="5"/>
        <v>788892</v>
      </c>
      <c r="AL28" s="306">
        <f t="shared" si="6"/>
        <v>0</v>
      </c>
      <c r="AM28" s="314">
        <f t="shared" si="6"/>
        <v>1553</v>
      </c>
      <c r="AN28" s="315">
        <f t="shared" si="7"/>
        <v>1553</v>
      </c>
      <c r="AO28" s="316">
        <f t="shared" si="8"/>
        <v>1</v>
      </c>
    </row>
    <row r="29" spans="1:41" x14ac:dyDescent="0.2">
      <c r="A29" s="206">
        <v>285</v>
      </c>
      <c r="B29" s="207">
        <v>0.375</v>
      </c>
      <c r="C29" s="208">
        <v>2013</v>
      </c>
      <c r="D29" s="208">
        <v>4</v>
      </c>
      <c r="E29" s="208">
        <v>27</v>
      </c>
      <c r="F29" s="209">
        <v>790445</v>
      </c>
      <c r="G29" s="208">
        <v>0</v>
      </c>
      <c r="H29" s="209">
        <v>628400</v>
      </c>
      <c r="I29" s="208">
        <v>0</v>
      </c>
      <c r="J29" s="208">
        <v>0</v>
      </c>
      <c r="K29" s="208">
        <v>0</v>
      </c>
      <c r="L29" s="210">
        <v>88.807000000000002</v>
      </c>
      <c r="M29" s="209">
        <v>17.7</v>
      </c>
      <c r="N29" s="211">
        <v>0</v>
      </c>
      <c r="O29" s="212">
        <v>0</v>
      </c>
      <c r="P29" s="197">
        <f t="shared" si="0"/>
        <v>0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0</v>
      </c>
      <c r="W29" s="219">
        <f t="shared" si="10"/>
        <v>0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790445</v>
      </c>
      <c r="AF29" s="206"/>
      <c r="AG29" s="310"/>
      <c r="AH29" s="311"/>
      <c r="AI29" s="312">
        <f t="shared" si="4"/>
        <v>790445</v>
      </c>
      <c r="AJ29" s="313">
        <f t="shared" si="5"/>
        <v>790445</v>
      </c>
      <c r="AL29" s="306">
        <f t="shared" si="6"/>
        <v>0</v>
      </c>
      <c r="AM29" s="314">
        <f t="shared" si="6"/>
        <v>0</v>
      </c>
      <c r="AN29" s="315">
        <f t="shared" si="7"/>
        <v>0</v>
      </c>
      <c r="AO29" s="316" t="str">
        <f t="shared" si="8"/>
        <v/>
      </c>
    </row>
    <row r="30" spans="1:41" x14ac:dyDescent="0.2">
      <c r="A30" s="206">
        <v>285</v>
      </c>
      <c r="B30" s="207">
        <v>0.375</v>
      </c>
      <c r="C30" s="208">
        <v>2013</v>
      </c>
      <c r="D30" s="208">
        <v>4</v>
      </c>
      <c r="E30" s="208">
        <v>28</v>
      </c>
      <c r="F30" s="209">
        <v>790445</v>
      </c>
      <c r="G30" s="208">
        <v>0</v>
      </c>
      <c r="H30" s="209">
        <v>628400</v>
      </c>
      <c r="I30" s="208">
        <v>0</v>
      </c>
      <c r="J30" s="208">
        <v>0</v>
      </c>
      <c r="K30" s="208">
        <v>0</v>
      </c>
      <c r="L30" s="210">
        <v>90.768000000000001</v>
      </c>
      <c r="M30" s="209">
        <v>23.3</v>
      </c>
      <c r="N30" s="211">
        <v>0</v>
      </c>
      <c r="O30" s="212">
        <v>997</v>
      </c>
      <c r="P30" s="197">
        <f t="shared" si="0"/>
        <v>997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997</v>
      </c>
      <c r="W30" s="219">
        <f t="shared" si="10"/>
        <v>35208.725989999999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790445</v>
      </c>
      <c r="AF30" s="206"/>
      <c r="AG30" s="310"/>
      <c r="AH30" s="311"/>
      <c r="AI30" s="312">
        <f t="shared" si="4"/>
        <v>790445</v>
      </c>
      <c r="AJ30" s="313">
        <f t="shared" si="5"/>
        <v>790445</v>
      </c>
      <c r="AL30" s="306">
        <f t="shared" si="6"/>
        <v>0</v>
      </c>
      <c r="AM30" s="314">
        <f t="shared" si="6"/>
        <v>997</v>
      </c>
      <c r="AN30" s="315">
        <f t="shared" si="7"/>
        <v>997</v>
      </c>
      <c r="AO30" s="316">
        <f t="shared" si="8"/>
        <v>1</v>
      </c>
    </row>
    <row r="31" spans="1:41" x14ac:dyDescent="0.2">
      <c r="A31" s="206">
        <v>285</v>
      </c>
      <c r="B31" s="207">
        <v>0.375</v>
      </c>
      <c r="C31" s="208">
        <v>2013</v>
      </c>
      <c r="D31" s="208">
        <v>4</v>
      </c>
      <c r="E31" s="208">
        <v>29</v>
      </c>
      <c r="F31" s="209">
        <v>791442</v>
      </c>
      <c r="G31" s="208">
        <v>0</v>
      </c>
      <c r="H31" s="209">
        <v>628541</v>
      </c>
      <c r="I31" s="208">
        <v>0</v>
      </c>
      <c r="J31" s="208">
        <v>0</v>
      </c>
      <c r="K31" s="208">
        <v>0</v>
      </c>
      <c r="L31" s="210">
        <v>90.016000000000005</v>
      </c>
      <c r="M31" s="209">
        <v>24.3</v>
      </c>
      <c r="N31" s="211">
        <v>0</v>
      </c>
      <c r="O31" s="212">
        <v>3018</v>
      </c>
      <c r="P31" s="197">
        <f t="shared" si="0"/>
        <v>3018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3018</v>
      </c>
      <c r="W31" s="219">
        <f t="shared" si="10"/>
        <v>106579.67406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791442</v>
      </c>
      <c r="AF31" s="206"/>
      <c r="AG31" s="310"/>
      <c r="AH31" s="311"/>
      <c r="AI31" s="312">
        <f t="shared" si="4"/>
        <v>791442</v>
      </c>
      <c r="AJ31" s="313">
        <f t="shared" si="5"/>
        <v>791442</v>
      </c>
      <c r="AL31" s="306">
        <f t="shared" si="6"/>
        <v>0</v>
      </c>
      <c r="AM31" s="314">
        <f t="shared" si="6"/>
        <v>3018</v>
      </c>
      <c r="AN31" s="315">
        <f t="shared" si="7"/>
        <v>3018</v>
      </c>
      <c r="AO31" s="316">
        <f t="shared" si="8"/>
        <v>1</v>
      </c>
    </row>
    <row r="32" spans="1:41" x14ac:dyDescent="0.2">
      <c r="A32" s="206">
        <v>285</v>
      </c>
      <c r="B32" s="207">
        <v>0.375</v>
      </c>
      <c r="C32" s="208">
        <v>2013</v>
      </c>
      <c r="D32" s="208">
        <v>4</v>
      </c>
      <c r="E32" s="208">
        <v>30</v>
      </c>
      <c r="F32" s="209">
        <v>794460</v>
      </c>
      <c r="G32" s="208">
        <v>0</v>
      </c>
      <c r="H32" s="209">
        <v>628974</v>
      </c>
      <c r="I32" s="208">
        <v>0</v>
      </c>
      <c r="J32" s="208">
        <v>0</v>
      </c>
      <c r="K32" s="208">
        <v>0</v>
      </c>
      <c r="L32" s="210">
        <v>88.385000000000005</v>
      </c>
      <c r="M32" s="209">
        <v>22.2</v>
      </c>
      <c r="N32" s="211">
        <v>0</v>
      </c>
      <c r="O32" s="212">
        <v>2961</v>
      </c>
      <c r="P32" s="197">
        <f t="shared" si="0"/>
        <v>2961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2961</v>
      </c>
      <c r="W32" s="219">
        <f t="shared" si="10"/>
        <v>104566.73787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794460</v>
      </c>
      <c r="AF32" s="206"/>
      <c r="AG32" s="310"/>
      <c r="AH32" s="311"/>
      <c r="AI32" s="312">
        <f t="shared" si="4"/>
        <v>794460</v>
      </c>
      <c r="AJ32" s="313">
        <f t="shared" si="5"/>
        <v>794460</v>
      </c>
      <c r="AL32" s="306">
        <f t="shared" si="6"/>
        <v>0</v>
      </c>
      <c r="AM32" s="314">
        <f t="shared" si="6"/>
        <v>2961</v>
      </c>
      <c r="AN32" s="315">
        <f t="shared" si="7"/>
        <v>2961</v>
      </c>
      <c r="AO32" s="316">
        <f t="shared" si="8"/>
        <v>1</v>
      </c>
    </row>
    <row r="33" spans="1:41" ht="13.5" thickBot="1" x14ac:dyDescent="0.25">
      <c r="A33" s="206">
        <v>285</v>
      </c>
      <c r="B33" s="207">
        <v>0.375</v>
      </c>
      <c r="C33" s="208">
        <v>2013</v>
      </c>
      <c r="D33" s="208">
        <v>5</v>
      </c>
      <c r="E33" s="208">
        <v>1</v>
      </c>
      <c r="F33" s="209">
        <v>797421</v>
      </c>
      <c r="G33" s="208">
        <v>0</v>
      </c>
      <c r="H33" s="209">
        <v>629396</v>
      </c>
      <c r="I33" s="208">
        <v>0</v>
      </c>
      <c r="J33" s="208">
        <v>0</v>
      </c>
      <c r="K33" s="208">
        <v>0</v>
      </c>
      <c r="L33" s="210">
        <v>89.025000000000006</v>
      </c>
      <c r="M33" s="209">
        <v>22</v>
      </c>
      <c r="N33" s="211">
        <v>0</v>
      </c>
      <c r="O33" s="212">
        <v>2813</v>
      </c>
      <c r="P33" s="197">
        <f t="shared" si="0"/>
        <v>-797421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2813</v>
      </c>
      <c r="W33" s="223">
        <f t="shared" si="10"/>
        <v>99340.166710000005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797421</v>
      </c>
      <c r="AF33" s="206"/>
      <c r="AG33" s="310"/>
      <c r="AH33" s="311"/>
      <c r="AI33" s="312">
        <f t="shared" si="4"/>
        <v>797421</v>
      </c>
      <c r="AJ33" s="313">
        <f t="shared" si="5"/>
        <v>797421</v>
      </c>
      <c r="AL33" s="306">
        <f t="shared" si="6"/>
        <v>0</v>
      </c>
      <c r="AM33" s="317">
        <f t="shared" si="6"/>
        <v>-797421</v>
      </c>
      <c r="AN33" s="315">
        <f t="shared" si="7"/>
        <v>-797421</v>
      </c>
      <c r="AO33" s="316">
        <f t="shared" si="8"/>
        <v>1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90.841399999999993</v>
      </c>
      <c r="M36" s="239">
        <f>MAX(M3:M34)</f>
        <v>25.8</v>
      </c>
      <c r="N36" s="237" t="s">
        <v>26</v>
      </c>
      <c r="O36" s="239">
        <f>SUM(O3:O33)</f>
        <v>69036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69036</v>
      </c>
      <c r="W36" s="243">
        <f>SUM(W3:W33)</f>
        <v>2437983.5581200002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0</v>
      </c>
      <c r="AJ36" s="326">
        <f>SUM(AJ3:AJ33)</f>
        <v>23723562</v>
      </c>
      <c r="AK36" s="327" t="s">
        <v>88</v>
      </c>
      <c r="AL36" s="328"/>
      <c r="AM36" s="328"/>
      <c r="AN36" s="326">
        <f>SUM(AN3:AN33)</f>
        <v>-731198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87.247951612903222</v>
      </c>
      <c r="M37" s="247">
        <f>AVERAGE(M3:M34)</f>
        <v>22.051612903225806</v>
      </c>
      <c r="N37" s="237" t="s">
        <v>84</v>
      </c>
      <c r="O37" s="248">
        <f>O36*35.31467</f>
        <v>2437983.5581200002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31</v>
      </c>
      <c r="AN37" s="331">
        <f>IFERROR(AN36/SUM(AM3:AM33),"")</f>
        <v>1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85.748999999999995</v>
      </c>
      <c r="M38" s="248">
        <f>MIN(M3:M34)</f>
        <v>17.7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95.972746774193553</v>
      </c>
      <c r="M44" s="255">
        <f>M37*(1+$L$43)</f>
        <v>24.256774193548388</v>
      </c>
    </row>
    <row r="45" spans="1:41" x14ac:dyDescent="0.2">
      <c r="K45" s="254" t="s">
        <v>98</v>
      </c>
      <c r="L45" s="255">
        <f>L37*(1-$L$43)</f>
        <v>78.523156451612905</v>
      </c>
      <c r="M45" s="255">
        <f>M37*(1-$L$43)</f>
        <v>19.846451612903227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239" priority="47" stopIfTrue="1" operator="lessThan">
      <formula>$L$45</formula>
    </cfRule>
    <cfRule type="cellIs" dxfId="238" priority="48" stopIfTrue="1" operator="greaterThan">
      <formula>$L$44</formula>
    </cfRule>
  </conditionalFormatting>
  <conditionalFormatting sqref="M3:M34">
    <cfRule type="cellIs" dxfId="237" priority="45" stopIfTrue="1" operator="lessThan">
      <formula>$M$45</formula>
    </cfRule>
    <cfRule type="cellIs" dxfId="236" priority="46" stopIfTrue="1" operator="greaterThan">
      <formula>$M$44</formula>
    </cfRule>
  </conditionalFormatting>
  <conditionalFormatting sqref="O3:O34">
    <cfRule type="cellIs" dxfId="235" priority="44" stopIfTrue="1" operator="lessThan">
      <formula>0</formula>
    </cfRule>
  </conditionalFormatting>
  <conditionalFormatting sqref="O3:O33">
    <cfRule type="cellIs" dxfId="234" priority="43" stopIfTrue="1" operator="lessThan">
      <formula>0</formula>
    </cfRule>
  </conditionalFormatting>
  <conditionalFormatting sqref="O3">
    <cfRule type="cellIs" dxfId="233" priority="42" stopIfTrue="1" operator="notEqual">
      <formula>$P$3</formula>
    </cfRule>
  </conditionalFormatting>
  <conditionalFormatting sqref="O4">
    <cfRule type="cellIs" dxfId="232" priority="41" stopIfTrue="1" operator="notEqual">
      <formula>P$4</formula>
    </cfRule>
  </conditionalFormatting>
  <conditionalFormatting sqref="O5">
    <cfRule type="cellIs" dxfId="231" priority="40" stopIfTrue="1" operator="notEqual">
      <formula>$P$5</formula>
    </cfRule>
  </conditionalFormatting>
  <conditionalFormatting sqref="O6">
    <cfRule type="cellIs" dxfId="230" priority="39" stopIfTrue="1" operator="notEqual">
      <formula>$P$6</formula>
    </cfRule>
  </conditionalFormatting>
  <conditionalFormatting sqref="O7">
    <cfRule type="cellIs" dxfId="229" priority="38" stopIfTrue="1" operator="notEqual">
      <formula>$P$7</formula>
    </cfRule>
  </conditionalFormatting>
  <conditionalFormatting sqref="O8">
    <cfRule type="cellIs" dxfId="228" priority="37" stopIfTrue="1" operator="notEqual">
      <formula>$P$8</formula>
    </cfRule>
  </conditionalFormatting>
  <conditionalFormatting sqref="O9">
    <cfRule type="cellIs" dxfId="227" priority="36" stopIfTrue="1" operator="notEqual">
      <formula>$P$9</formula>
    </cfRule>
  </conditionalFormatting>
  <conditionalFormatting sqref="O10">
    <cfRule type="cellIs" dxfId="226" priority="34" stopIfTrue="1" operator="notEqual">
      <formula>$P$10</formula>
    </cfRule>
    <cfRule type="cellIs" dxfId="225" priority="35" stopIfTrue="1" operator="greaterThan">
      <formula>$P$10</formula>
    </cfRule>
  </conditionalFormatting>
  <conditionalFormatting sqref="O11">
    <cfRule type="cellIs" dxfId="224" priority="32" stopIfTrue="1" operator="notEqual">
      <formula>$P$11</formula>
    </cfRule>
    <cfRule type="cellIs" dxfId="223" priority="33" stopIfTrue="1" operator="greaterThan">
      <formula>$P$11</formula>
    </cfRule>
  </conditionalFormatting>
  <conditionalFormatting sqref="O12">
    <cfRule type="cellIs" dxfId="222" priority="31" stopIfTrue="1" operator="notEqual">
      <formula>$P$12</formula>
    </cfRule>
  </conditionalFormatting>
  <conditionalFormatting sqref="O14">
    <cfRule type="cellIs" dxfId="221" priority="30" stopIfTrue="1" operator="notEqual">
      <formula>$P$14</formula>
    </cfRule>
  </conditionalFormatting>
  <conditionalFormatting sqref="O15">
    <cfRule type="cellIs" dxfId="220" priority="29" stopIfTrue="1" operator="notEqual">
      <formula>$P$15</formula>
    </cfRule>
  </conditionalFormatting>
  <conditionalFormatting sqref="O16">
    <cfRule type="cellIs" dxfId="219" priority="28" stopIfTrue="1" operator="notEqual">
      <formula>$P$16</formula>
    </cfRule>
  </conditionalFormatting>
  <conditionalFormatting sqref="O17">
    <cfRule type="cellIs" dxfId="218" priority="27" stopIfTrue="1" operator="notEqual">
      <formula>$P$17</formula>
    </cfRule>
  </conditionalFormatting>
  <conditionalFormatting sqref="O18">
    <cfRule type="cellIs" dxfId="217" priority="26" stopIfTrue="1" operator="notEqual">
      <formula>$P$18</formula>
    </cfRule>
  </conditionalFormatting>
  <conditionalFormatting sqref="O19">
    <cfRule type="cellIs" dxfId="216" priority="24" stopIfTrue="1" operator="notEqual">
      <formula>$P$19</formula>
    </cfRule>
    <cfRule type="cellIs" dxfId="215" priority="25" stopIfTrue="1" operator="greaterThan">
      <formula>$P$19</formula>
    </cfRule>
  </conditionalFormatting>
  <conditionalFormatting sqref="O20">
    <cfRule type="cellIs" dxfId="214" priority="22" stopIfTrue="1" operator="notEqual">
      <formula>$P$20</formula>
    </cfRule>
    <cfRule type="cellIs" dxfId="213" priority="23" stopIfTrue="1" operator="greaterThan">
      <formula>$P$20</formula>
    </cfRule>
  </conditionalFormatting>
  <conditionalFormatting sqref="O21">
    <cfRule type="cellIs" dxfId="212" priority="21" stopIfTrue="1" operator="notEqual">
      <formula>$P$21</formula>
    </cfRule>
  </conditionalFormatting>
  <conditionalFormatting sqref="O22">
    <cfRule type="cellIs" dxfId="211" priority="20" stopIfTrue="1" operator="notEqual">
      <formula>$P$22</formula>
    </cfRule>
  </conditionalFormatting>
  <conditionalFormatting sqref="O23">
    <cfRule type="cellIs" dxfId="210" priority="19" stopIfTrue="1" operator="notEqual">
      <formula>$P$23</formula>
    </cfRule>
  </conditionalFormatting>
  <conditionalFormatting sqref="O24">
    <cfRule type="cellIs" dxfId="209" priority="17" stopIfTrue="1" operator="notEqual">
      <formula>$P$24</formula>
    </cfRule>
    <cfRule type="cellIs" dxfId="208" priority="18" stopIfTrue="1" operator="greaterThan">
      <formula>$P$24</formula>
    </cfRule>
  </conditionalFormatting>
  <conditionalFormatting sqref="O25">
    <cfRule type="cellIs" dxfId="207" priority="15" stopIfTrue="1" operator="notEqual">
      <formula>$P$25</formula>
    </cfRule>
    <cfRule type="cellIs" dxfId="206" priority="16" stopIfTrue="1" operator="greaterThan">
      <formula>$P$25</formula>
    </cfRule>
  </conditionalFormatting>
  <conditionalFormatting sqref="O26">
    <cfRule type="cellIs" dxfId="205" priority="14" stopIfTrue="1" operator="notEqual">
      <formula>$P$26</formula>
    </cfRule>
  </conditionalFormatting>
  <conditionalFormatting sqref="O27">
    <cfRule type="cellIs" dxfId="204" priority="13" stopIfTrue="1" operator="notEqual">
      <formula>$P$27</formula>
    </cfRule>
  </conditionalFormatting>
  <conditionalFormatting sqref="O28">
    <cfRule type="cellIs" dxfId="203" priority="12" stopIfTrue="1" operator="notEqual">
      <formula>$P$28</formula>
    </cfRule>
  </conditionalFormatting>
  <conditionalFormatting sqref="O29">
    <cfRule type="cellIs" dxfId="202" priority="11" stopIfTrue="1" operator="notEqual">
      <formula>$P$29</formula>
    </cfRule>
  </conditionalFormatting>
  <conditionalFormatting sqref="O30">
    <cfRule type="cellIs" dxfId="201" priority="10" stopIfTrue="1" operator="notEqual">
      <formula>$P$30</formula>
    </cfRule>
  </conditionalFormatting>
  <conditionalFormatting sqref="O31">
    <cfRule type="cellIs" dxfId="200" priority="8" stopIfTrue="1" operator="notEqual">
      <formula>$P$31</formula>
    </cfRule>
    <cfRule type="cellIs" dxfId="199" priority="9" stopIfTrue="1" operator="greaterThan">
      <formula>$P$31</formula>
    </cfRule>
  </conditionalFormatting>
  <conditionalFormatting sqref="O32">
    <cfRule type="cellIs" dxfId="198" priority="6" stopIfTrue="1" operator="notEqual">
      <formula>$P$32</formula>
    </cfRule>
    <cfRule type="cellIs" dxfId="197" priority="7" stopIfTrue="1" operator="greaterThan">
      <formula>$P$32</formula>
    </cfRule>
  </conditionalFormatting>
  <conditionalFormatting sqref="O33">
    <cfRule type="cellIs" dxfId="196" priority="5" stopIfTrue="1" operator="notEqual">
      <formula>$P$33</formula>
    </cfRule>
  </conditionalFormatting>
  <conditionalFormatting sqref="O13">
    <cfRule type="cellIs" dxfId="195" priority="4" stopIfTrue="1" operator="notEqual">
      <formula>$P$13</formula>
    </cfRule>
  </conditionalFormatting>
  <conditionalFormatting sqref="AG3:AG34">
    <cfRule type="cellIs" dxfId="194" priority="3" stopIfTrue="1" operator="notEqual">
      <formula>E3</formula>
    </cfRule>
  </conditionalFormatting>
  <conditionalFormatting sqref="AH3:AH34">
    <cfRule type="cellIs" dxfId="193" priority="2" stopIfTrue="1" operator="notBetween">
      <formula>AI3+$AG$40</formula>
      <formula>AI3-$AG$40</formula>
    </cfRule>
  </conditionalFormatting>
  <conditionalFormatting sqref="AL3:AL33">
    <cfRule type="cellIs" dxfId="19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305</v>
      </c>
      <c r="B3" s="191">
        <v>0.375</v>
      </c>
      <c r="C3" s="192">
        <v>2013</v>
      </c>
      <c r="D3" s="192">
        <v>4</v>
      </c>
      <c r="E3" s="192">
        <v>1</v>
      </c>
      <c r="F3" s="193">
        <v>151922</v>
      </c>
      <c r="G3" s="192">
        <v>0</v>
      </c>
      <c r="H3" s="193">
        <v>21336</v>
      </c>
      <c r="I3" s="192">
        <v>0</v>
      </c>
      <c r="J3" s="192">
        <v>0</v>
      </c>
      <c r="K3" s="192">
        <v>0</v>
      </c>
      <c r="L3" s="194">
        <v>88.678399999999996</v>
      </c>
      <c r="M3" s="193">
        <v>21.9</v>
      </c>
      <c r="N3" s="195">
        <v>0</v>
      </c>
      <c r="O3" s="196">
        <v>112</v>
      </c>
      <c r="P3" s="197">
        <f>F4-F3</f>
        <v>112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112</v>
      </c>
      <c r="W3" s="202">
        <f>V3*35.31467</f>
        <v>3955.2430399999998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151922</v>
      </c>
      <c r="AF3" s="190">
        <v>305</v>
      </c>
      <c r="AG3" s="195">
        <v>1</v>
      </c>
      <c r="AH3" s="303">
        <v>151924</v>
      </c>
      <c r="AI3" s="304">
        <f>IFERROR(AE3*1,0)</f>
        <v>151922</v>
      </c>
      <c r="AJ3" s="305">
        <f>(AI3-AH3)</f>
        <v>-2</v>
      </c>
      <c r="AL3" s="306">
        <f>AH4-AH3</f>
        <v>110</v>
      </c>
      <c r="AM3" s="307">
        <f>AI4-AI3</f>
        <v>112</v>
      </c>
      <c r="AN3" s="308">
        <f>(AM3-AL3)</f>
        <v>2</v>
      </c>
      <c r="AO3" s="309">
        <f>IFERROR(AN3/AM3,"")</f>
        <v>1.7857142857142856E-2</v>
      </c>
    </row>
    <row r="4" spans="1:41" x14ac:dyDescent="0.2">
      <c r="A4" s="206">
        <v>305</v>
      </c>
      <c r="B4" s="207">
        <v>0.375</v>
      </c>
      <c r="C4" s="208">
        <v>2013</v>
      </c>
      <c r="D4" s="208">
        <v>4</v>
      </c>
      <c r="E4" s="208">
        <v>2</v>
      </c>
      <c r="F4" s="209">
        <v>152034</v>
      </c>
      <c r="G4" s="208">
        <v>0</v>
      </c>
      <c r="H4" s="209">
        <v>21352</v>
      </c>
      <c r="I4" s="208">
        <v>0</v>
      </c>
      <c r="J4" s="208">
        <v>0</v>
      </c>
      <c r="K4" s="208">
        <v>0</v>
      </c>
      <c r="L4" s="210">
        <v>86.740099999999998</v>
      </c>
      <c r="M4" s="209">
        <v>22</v>
      </c>
      <c r="N4" s="211">
        <v>0</v>
      </c>
      <c r="O4" s="212">
        <v>33</v>
      </c>
      <c r="P4" s="197">
        <f t="shared" ref="P4:P33" si="0">F5-F4</f>
        <v>33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33</v>
      </c>
      <c r="W4" s="216">
        <f>V4*35.31467</f>
        <v>1165.38411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152034</v>
      </c>
      <c r="AF4" s="206">
        <v>305</v>
      </c>
      <c r="AG4" s="310">
        <v>2</v>
      </c>
      <c r="AH4" s="311">
        <v>152034</v>
      </c>
      <c r="AI4" s="312">
        <f t="shared" ref="AI4:AI34" si="4">IFERROR(AE4*1,0)</f>
        <v>152034</v>
      </c>
      <c r="AJ4" s="313">
        <f t="shared" ref="AJ4:AJ34" si="5">(AI4-AH4)</f>
        <v>0</v>
      </c>
      <c r="AL4" s="306">
        <f t="shared" ref="AL4:AM33" si="6">AH5-AH4</f>
        <v>33</v>
      </c>
      <c r="AM4" s="314">
        <f t="shared" si="6"/>
        <v>33</v>
      </c>
      <c r="AN4" s="315">
        <f t="shared" ref="AN4:AN33" si="7">(AM4-AL4)</f>
        <v>0</v>
      </c>
      <c r="AO4" s="316">
        <f t="shared" ref="AO4:AO33" si="8">IFERROR(AN4/AM4,"")</f>
        <v>0</v>
      </c>
    </row>
    <row r="5" spans="1:41" x14ac:dyDescent="0.2">
      <c r="A5" s="206">
        <v>305</v>
      </c>
      <c r="B5" s="207">
        <v>0.375</v>
      </c>
      <c r="C5" s="208">
        <v>2013</v>
      </c>
      <c r="D5" s="208">
        <v>4</v>
      </c>
      <c r="E5" s="208">
        <v>3</v>
      </c>
      <c r="F5" s="209">
        <v>152067</v>
      </c>
      <c r="G5" s="208">
        <v>0</v>
      </c>
      <c r="H5" s="209">
        <v>21357</v>
      </c>
      <c r="I5" s="208">
        <v>0</v>
      </c>
      <c r="J5" s="208">
        <v>0</v>
      </c>
      <c r="K5" s="208">
        <v>0</v>
      </c>
      <c r="L5" s="210">
        <v>86.911100000000005</v>
      </c>
      <c r="M5" s="209">
        <v>20.6</v>
      </c>
      <c r="N5" s="211">
        <v>0</v>
      </c>
      <c r="O5" s="212">
        <v>24</v>
      </c>
      <c r="P5" s="197">
        <f t="shared" si="0"/>
        <v>24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24</v>
      </c>
      <c r="W5" s="216">
        <f t="shared" ref="W5:W33" si="10">V5*35.31467</f>
        <v>847.55207999999993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152067</v>
      </c>
      <c r="AF5" s="206">
        <v>305</v>
      </c>
      <c r="AG5" s="310">
        <v>3</v>
      </c>
      <c r="AH5" s="311">
        <v>152067</v>
      </c>
      <c r="AI5" s="312">
        <f t="shared" si="4"/>
        <v>152067</v>
      </c>
      <c r="AJ5" s="313">
        <f t="shared" si="5"/>
        <v>0</v>
      </c>
      <c r="AL5" s="306">
        <f t="shared" si="6"/>
        <v>24</v>
      </c>
      <c r="AM5" s="314">
        <f t="shared" si="6"/>
        <v>24</v>
      </c>
      <c r="AN5" s="315">
        <f t="shared" si="7"/>
        <v>0</v>
      </c>
      <c r="AO5" s="316">
        <f t="shared" si="8"/>
        <v>0</v>
      </c>
    </row>
    <row r="6" spans="1:41" x14ac:dyDescent="0.2">
      <c r="A6" s="206">
        <v>305</v>
      </c>
      <c r="B6" s="207">
        <v>0.375</v>
      </c>
      <c r="C6" s="208">
        <v>2013</v>
      </c>
      <c r="D6" s="208">
        <v>4</v>
      </c>
      <c r="E6" s="208">
        <v>4</v>
      </c>
      <c r="F6" s="209">
        <v>152091</v>
      </c>
      <c r="G6" s="208">
        <v>0</v>
      </c>
      <c r="H6" s="209">
        <v>21361</v>
      </c>
      <c r="I6" s="208">
        <v>0</v>
      </c>
      <c r="J6" s="208">
        <v>0</v>
      </c>
      <c r="K6" s="208">
        <v>0</v>
      </c>
      <c r="L6" s="210">
        <v>87.016599999999997</v>
      </c>
      <c r="M6" s="209">
        <v>22.6</v>
      </c>
      <c r="N6" s="211">
        <v>0</v>
      </c>
      <c r="O6" s="212">
        <v>35</v>
      </c>
      <c r="P6" s="197">
        <f t="shared" si="0"/>
        <v>35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35</v>
      </c>
      <c r="W6" s="216">
        <f t="shared" si="10"/>
        <v>1236.0134499999999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152091</v>
      </c>
      <c r="AF6" s="206">
        <v>305</v>
      </c>
      <c r="AG6" s="310">
        <v>4</v>
      </c>
      <c r="AH6" s="311">
        <v>152091</v>
      </c>
      <c r="AI6" s="312">
        <f t="shared" si="4"/>
        <v>152091</v>
      </c>
      <c r="AJ6" s="313">
        <f t="shared" si="5"/>
        <v>0</v>
      </c>
      <c r="AL6" s="306">
        <f t="shared" si="6"/>
        <v>34</v>
      </c>
      <c r="AM6" s="314">
        <f t="shared" si="6"/>
        <v>35</v>
      </c>
      <c r="AN6" s="315">
        <f t="shared" si="7"/>
        <v>1</v>
      </c>
      <c r="AO6" s="316">
        <f t="shared" si="8"/>
        <v>2.8571428571428571E-2</v>
      </c>
    </row>
    <row r="7" spans="1:41" x14ac:dyDescent="0.2">
      <c r="A7" s="206">
        <v>305</v>
      </c>
      <c r="B7" s="207">
        <v>0.375</v>
      </c>
      <c r="C7" s="208">
        <v>2013</v>
      </c>
      <c r="D7" s="208">
        <v>4</v>
      </c>
      <c r="E7" s="208">
        <v>5</v>
      </c>
      <c r="F7" s="209">
        <v>152126</v>
      </c>
      <c r="G7" s="208">
        <v>0</v>
      </c>
      <c r="H7" s="209">
        <v>21366</v>
      </c>
      <c r="I7" s="208">
        <v>0</v>
      </c>
      <c r="J7" s="208">
        <v>0</v>
      </c>
      <c r="K7" s="208">
        <v>0</v>
      </c>
      <c r="L7" s="210">
        <v>87.000699999999995</v>
      </c>
      <c r="M7" s="209">
        <v>21.4</v>
      </c>
      <c r="N7" s="211">
        <v>0</v>
      </c>
      <c r="O7" s="212">
        <v>26</v>
      </c>
      <c r="P7" s="197">
        <f t="shared" si="0"/>
        <v>26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26</v>
      </c>
      <c r="W7" s="216">
        <f t="shared" si="10"/>
        <v>918.18142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152126</v>
      </c>
      <c r="AF7" s="206">
        <v>305</v>
      </c>
      <c r="AG7" s="310">
        <v>5</v>
      </c>
      <c r="AH7" s="311">
        <v>152125</v>
      </c>
      <c r="AI7" s="312">
        <f t="shared" si="4"/>
        <v>152126</v>
      </c>
      <c r="AJ7" s="313">
        <f t="shared" si="5"/>
        <v>1</v>
      </c>
      <c r="AL7" s="306">
        <f t="shared" si="6"/>
        <v>27</v>
      </c>
      <c r="AM7" s="314">
        <f t="shared" si="6"/>
        <v>26</v>
      </c>
      <c r="AN7" s="315">
        <f t="shared" si="7"/>
        <v>-1</v>
      </c>
      <c r="AO7" s="316">
        <f t="shared" si="8"/>
        <v>-3.8461538461538464E-2</v>
      </c>
    </row>
    <row r="8" spans="1:41" x14ac:dyDescent="0.2">
      <c r="A8" s="206">
        <v>305</v>
      </c>
      <c r="B8" s="207">
        <v>0.375</v>
      </c>
      <c r="C8" s="208">
        <v>2013</v>
      </c>
      <c r="D8" s="208">
        <v>4</v>
      </c>
      <c r="E8" s="208">
        <v>6</v>
      </c>
      <c r="F8" s="209">
        <v>152152</v>
      </c>
      <c r="G8" s="208">
        <v>0</v>
      </c>
      <c r="H8" s="209">
        <v>21370</v>
      </c>
      <c r="I8" s="208">
        <v>0</v>
      </c>
      <c r="J8" s="208">
        <v>0</v>
      </c>
      <c r="K8" s="208">
        <v>0</v>
      </c>
      <c r="L8" s="210">
        <v>87.553600000000003</v>
      </c>
      <c r="M8" s="209">
        <v>20.8</v>
      </c>
      <c r="N8" s="211">
        <v>0</v>
      </c>
      <c r="O8" s="212">
        <v>9</v>
      </c>
      <c r="P8" s="197">
        <f t="shared" si="0"/>
        <v>9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9</v>
      </c>
      <c r="W8" s="216">
        <f t="shared" si="10"/>
        <v>317.83202999999997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152152</v>
      </c>
      <c r="AF8" s="206">
        <v>305</v>
      </c>
      <c r="AG8" s="310">
        <v>6</v>
      </c>
      <c r="AH8" s="311">
        <v>152152</v>
      </c>
      <c r="AI8" s="312">
        <f t="shared" si="4"/>
        <v>152152</v>
      </c>
      <c r="AJ8" s="313">
        <f t="shared" si="5"/>
        <v>0</v>
      </c>
      <c r="AL8" s="306">
        <f t="shared" si="6"/>
        <v>9</v>
      </c>
      <c r="AM8" s="314">
        <f t="shared" si="6"/>
        <v>9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305</v>
      </c>
      <c r="B9" s="207">
        <v>0.375</v>
      </c>
      <c r="C9" s="208">
        <v>2013</v>
      </c>
      <c r="D9" s="208">
        <v>4</v>
      </c>
      <c r="E9" s="208">
        <v>7</v>
      </c>
      <c r="F9" s="209">
        <v>152161</v>
      </c>
      <c r="G9" s="208">
        <v>0</v>
      </c>
      <c r="H9" s="209">
        <v>21371</v>
      </c>
      <c r="I9" s="208">
        <v>0</v>
      </c>
      <c r="J9" s="208">
        <v>0</v>
      </c>
      <c r="K9" s="208">
        <v>0</v>
      </c>
      <c r="L9" s="210">
        <v>90.770799999999994</v>
      </c>
      <c r="M9" s="209">
        <v>21.8</v>
      </c>
      <c r="N9" s="211">
        <v>0</v>
      </c>
      <c r="O9" s="212">
        <v>18</v>
      </c>
      <c r="P9" s="197">
        <f t="shared" si="0"/>
        <v>18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18</v>
      </c>
      <c r="W9" s="216">
        <f t="shared" si="10"/>
        <v>635.66405999999995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152161</v>
      </c>
      <c r="AF9" s="206">
        <v>305</v>
      </c>
      <c r="AG9" s="310">
        <v>7</v>
      </c>
      <c r="AH9" s="311">
        <v>152161</v>
      </c>
      <c r="AI9" s="312">
        <f t="shared" si="4"/>
        <v>152161</v>
      </c>
      <c r="AJ9" s="313">
        <f t="shared" si="5"/>
        <v>0</v>
      </c>
      <c r="AL9" s="306">
        <f t="shared" si="6"/>
        <v>18</v>
      </c>
      <c r="AM9" s="314">
        <f t="shared" si="6"/>
        <v>18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305</v>
      </c>
      <c r="B10" s="207">
        <v>0.375</v>
      </c>
      <c r="C10" s="208">
        <v>2013</v>
      </c>
      <c r="D10" s="208">
        <v>4</v>
      </c>
      <c r="E10" s="208">
        <v>8</v>
      </c>
      <c r="F10" s="209">
        <v>152179</v>
      </c>
      <c r="G10" s="208">
        <v>0</v>
      </c>
      <c r="H10" s="209">
        <v>21374</v>
      </c>
      <c r="I10" s="208">
        <v>0</v>
      </c>
      <c r="J10" s="208">
        <v>0</v>
      </c>
      <c r="K10" s="208">
        <v>0</v>
      </c>
      <c r="L10" s="210">
        <v>88.305999999999997</v>
      </c>
      <c r="M10" s="209">
        <v>20.8</v>
      </c>
      <c r="N10" s="211">
        <v>0</v>
      </c>
      <c r="O10" s="212">
        <v>61</v>
      </c>
      <c r="P10" s="197">
        <f t="shared" si="0"/>
        <v>61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61</v>
      </c>
      <c r="W10" s="216">
        <f t="shared" si="10"/>
        <v>2154.1948699999998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152179</v>
      </c>
      <c r="AF10" s="206">
        <v>305</v>
      </c>
      <c r="AG10" s="310">
        <v>8</v>
      </c>
      <c r="AH10" s="311">
        <v>152179</v>
      </c>
      <c r="AI10" s="312">
        <f t="shared" si="4"/>
        <v>152179</v>
      </c>
      <c r="AJ10" s="313">
        <f t="shared" si="5"/>
        <v>0</v>
      </c>
      <c r="AL10" s="306">
        <f t="shared" si="6"/>
        <v>60</v>
      </c>
      <c r="AM10" s="314">
        <f t="shared" si="6"/>
        <v>61</v>
      </c>
      <c r="AN10" s="315">
        <f t="shared" si="7"/>
        <v>1</v>
      </c>
      <c r="AO10" s="316">
        <f t="shared" si="8"/>
        <v>1.6393442622950821E-2</v>
      </c>
    </row>
    <row r="11" spans="1:41" x14ac:dyDescent="0.2">
      <c r="A11" s="206">
        <v>305</v>
      </c>
      <c r="B11" s="207">
        <v>0.375</v>
      </c>
      <c r="C11" s="208">
        <v>2013</v>
      </c>
      <c r="D11" s="208">
        <v>4</v>
      </c>
      <c r="E11" s="208">
        <v>9</v>
      </c>
      <c r="F11" s="209">
        <v>152240</v>
      </c>
      <c r="G11" s="208">
        <v>0</v>
      </c>
      <c r="H11" s="209">
        <v>21382</v>
      </c>
      <c r="I11" s="208">
        <v>0</v>
      </c>
      <c r="J11" s="208">
        <v>0</v>
      </c>
      <c r="K11" s="208">
        <v>0</v>
      </c>
      <c r="L11" s="210">
        <v>86.721000000000004</v>
      </c>
      <c r="M11" s="209">
        <v>22.6</v>
      </c>
      <c r="N11" s="211">
        <v>0</v>
      </c>
      <c r="O11" s="212">
        <v>142</v>
      </c>
      <c r="P11" s="197">
        <f t="shared" si="0"/>
        <v>142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142</v>
      </c>
      <c r="W11" s="219">
        <f t="shared" si="10"/>
        <v>5014.6831400000001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152240</v>
      </c>
      <c r="AF11" s="206">
        <v>305</v>
      </c>
      <c r="AG11" s="310">
        <v>9</v>
      </c>
      <c r="AH11" s="311">
        <v>152239</v>
      </c>
      <c r="AI11" s="312">
        <f t="shared" si="4"/>
        <v>152240</v>
      </c>
      <c r="AJ11" s="313">
        <f t="shared" si="5"/>
        <v>1</v>
      </c>
      <c r="AL11" s="306">
        <f t="shared" si="6"/>
        <v>143</v>
      </c>
      <c r="AM11" s="314">
        <f t="shared" si="6"/>
        <v>142</v>
      </c>
      <c r="AN11" s="315">
        <f t="shared" si="7"/>
        <v>-1</v>
      </c>
      <c r="AO11" s="316">
        <f t="shared" si="8"/>
        <v>-7.0422535211267607E-3</v>
      </c>
    </row>
    <row r="12" spans="1:41" x14ac:dyDescent="0.2">
      <c r="A12" s="206">
        <v>305</v>
      </c>
      <c r="B12" s="207">
        <v>0.375</v>
      </c>
      <c r="C12" s="208">
        <v>2013</v>
      </c>
      <c r="D12" s="208">
        <v>4</v>
      </c>
      <c r="E12" s="208">
        <v>10</v>
      </c>
      <c r="F12" s="209">
        <v>152382</v>
      </c>
      <c r="G12" s="208">
        <v>0</v>
      </c>
      <c r="H12" s="209">
        <v>21403</v>
      </c>
      <c r="I12" s="208">
        <v>0</v>
      </c>
      <c r="J12" s="208">
        <v>0</v>
      </c>
      <c r="K12" s="208">
        <v>0</v>
      </c>
      <c r="L12" s="210">
        <v>86.76</v>
      </c>
      <c r="M12" s="209">
        <v>22.5</v>
      </c>
      <c r="N12" s="211">
        <v>0</v>
      </c>
      <c r="O12" s="212">
        <v>169</v>
      </c>
      <c r="P12" s="197">
        <f t="shared" si="0"/>
        <v>169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169</v>
      </c>
      <c r="W12" s="219">
        <f t="shared" si="10"/>
        <v>5968.1792299999997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152382</v>
      </c>
      <c r="AF12" s="206">
        <v>305</v>
      </c>
      <c r="AG12" s="310">
        <v>10</v>
      </c>
      <c r="AH12" s="311">
        <v>152382</v>
      </c>
      <c r="AI12" s="312">
        <f t="shared" si="4"/>
        <v>152382</v>
      </c>
      <c r="AJ12" s="313">
        <f t="shared" si="5"/>
        <v>0</v>
      </c>
      <c r="AL12" s="306">
        <f t="shared" si="6"/>
        <v>169</v>
      </c>
      <c r="AM12" s="314">
        <f t="shared" si="6"/>
        <v>169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305</v>
      </c>
      <c r="B13" s="207">
        <v>0.375</v>
      </c>
      <c r="C13" s="208">
        <v>2013</v>
      </c>
      <c r="D13" s="208">
        <v>4</v>
      </c>
      <c r="E13" s="208">
        <v>11</v>
      </c>
      <c r="F13" s="209">
        <v>152551</v>
      </c>
      <c r="G13" s="208">
        <v>0</v>
      </c>
      <c r="H13" s="209">
        <v>21427</v>
      </c>
      <c r="I13" s="208">
        <v>0</v>
      </c>
      <c r="J13" s="208">
        <v>0</v>
      </c>
      <c r="K13" s="208">
        <v>0</v>
      </c>
      <c r="L13" s="210">
        <v>87.028000000000006</v>
      </c>
      <c r="M13" s="209">
        <v>22.4</v>
      </c>
      <c r="N13" s="211">
        <v>0</v>
      </c>
      <c r="O13" s="212">
        <v>172</v>
      </c>
      <c r="P13" s="197">
        <f t="shared" si="0"/>
        <v>172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172</v>
      </c>
      <c r="W13" s="219">
        <f t="shared" si="10"/>
        <v>6074.1232399999999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152551</v>
      </c>
      <c r="AF13" s="206">
        <v>305</v>
      </c>
      <c r="AG13" s="310">
        <v>11</v>
      </c>
      <c r="AH13" s="311">
        <v>152551</v>
      </c>
      <c r="AI13" s="312">
        <f t="shared" si="4"/>
        <v>152551</v>
      </c>
      <c r="AJ13" s="313">
        <f t="shared" si="5"/>
        <v>0</v>
      </c>
      <c r="AL13" s="306">
        <f t="shared" si="6"/>
        <v>171</v>
      </c>
      <c r="AM13" s="314">
        <f t="shared" si="6"/>
        <v>172</v>
      </c>
      <c r="AN13" s="315">
        <f t="shared" si="7"/>
        <v>1</v>
      </c>
      <c r="AO13" s="316">
        <f t="shared" si="8"/>
        <v>5.8139534883720929E-3</v>
      </c>
    </row>
    <row r="14" spans="1:41" x14ac:dyDescent="0.2">
      <c r="A14" s="206">
        <v>305</v>
      </c>
      <c r="B14" s="207">
        <v>0.375</v>
      </c>
      <c r="C14" s="208">
        <v>2013</v>
      </c>
      <c r="D14" s="208">
        <v>4</v>
      </c>
      <c r="E14" s="208">
        <v>12</v>
      </c>
      <c r="F14" s="209">
        <v>152723</v>
      </c>
      <c r="G14" s="208">
        <v>0</v>
      </c>
      <c r="H14" s="209">
        <v>21452</v>
      </c>
      <c r="I14" s="208">
        <v>0</v>
      </c>
      <c r="J14" s="208">
        <v>0</v>
      </c>
      <c r="K14" s="208">
        <v>0</v>
      </c>
      <c r="L14" s="210">
        <v>86.962999999999994</v>
      </c>
      <c r="M14" s="209">
        <v>22.8</v>
      </c>
      <c r="N14" s="211">
        <v>0</v>
      </c>
      <c r="O14" s="212">
        <v>152</v>
      </c>
      <c r="P14" s="197">
        <f t="shared" si="0"/>
        <v>152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152</v>
      </c>
      <c r="W14" s="219">
        <f t="shared" si="10"/>
        <v>5367.8298400000003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152723</v>
      </c>
      <c r="AF14" s="206">
        <v>305</v>
      </c>
      <c r="AG14" s="310">
        <v>12</v>
      </c>
      <c r="AH14" s="311">
        <v>152722</v>
      </c>
      <c r="AI14" s="312">
        <f t="shared" si="4"/>
        <v>152723</v>
      </c>
      <c r="AJ14" s="313">
        <f t="shared" si="5"/>
        <v>1</v>
      </c>
      <c r="AL14" s="306">
        <f t="shared" si="6"/>
        <v>153</v>
      </c>
      <c r="AM14" s="314">
        <f t="shared" si="6"/>
        <v>152</v>
      </c>
      <c r="AN14" s="315">
        <f t="shared" si="7"/>
        <v>-1</v>
      </c>
      <c r="AO14" s="316">
        <f t="shared" si="8"/>
        <v>-6.5789473684210523E-3</v>
      </c>
    </row>
    <row r="15" spans="1:41" x14ac:dyDescent="0.2">
      <c r="A15" s="206">
        <v>305</v>
      </c>
      <c r="B15" s="207">
        <v>0.375</v>
      </c>
      <c r="C15" s="208">
        <v>2013</v>
      </c>
      <c r="D15" s="208">
        <v>4</v>
      </c>
      <c r="E15" s="208">
        <v>13</v>
      </c>
      <c r="F15" s="209">
        <v>152875</v>
      </c>
      <c r="G15" s="208">
        <v>0</v>
      </c>
      <c r="H15" s="209">
        <v>21474</v>
      </c>
      <c r="I15" s="208">
        <v>0</v>
      </c>
      <c r="J15" s="208">
        <v>0</v>
      </c>
      <c r="K15" s="208">
        <v>0</v>
      </c>
      <c r="L15" s="210">
        <v>86.921000000000006</v>
      </c>
      <c r="M15" s="209">
        <v>21</v>
      </c>
      <c r="N15" s="211">
        <v>0</v>
      </c>
      <c r="O15" s="212">
        <v>46</v>
      </c>
      <c r="P15" s="197">
        <f t="shared" si="0"/>
        <v>46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46</v>
      </c>
      <c r="W15" s="219">
        <f t="shared" si="10"/>
        <v>1624.4748199999999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152875</v>
      </c>
      <c r="AF15" s="206">
        <v>305</v>
      </c>
      <c r="AG15" s="310">
        <v>13</v>
      </c>
      <c r="AH15" s="311">
        <v>152875</v>
      </c>
      <c r="AI15" s="312">
        <f t="shared" si="4"/>
        <v>152875</v>
      </c>
      <c r="AJ15" s="313">
        <f t="shared" si="5"/>
        <v>0</v>
      </c>
      <c r="AL15" s="306">
        <f t="shared" si="6"/>
        <v>45</v>
      </c>
      <c r="AM15" s="314">
        <f t="shared" si="6"/>
        <v>46</v>
      </c>
      <c r="AN15" s="315">
        <f t="shared" si="7"/>
        <v>1</v>
      </c>
      <c r="AO15" s="316">
        <f t="shared" si="8"/>
        <v>2.1739130434782608E-2</v>
      </c>
    </row>
    <row r="16" spans="1:41" x14ac:dyDescent="0.2">
      <c r="A16" s="206">
        <v>305</v>
      </c>
      <c r="B16" s="207">
        <v>0.375</v>
      </c>
      <c r="C16" s="208">
        <v>2013</v>
      </c>
      <c r="D16" s="208">
        <v>4</v>
      </c>
      <c r="E16" s="208">
        <v>14</v>
      </c>
      <c r="F16" s="209">
        <v>152921</v>
      </c>
      <c r="G16" s="208">
        <v>0</v>
      </c>
      <c r="H16" s="209">
        <v>21480</v>
      </c>
      <c r="I16" s="208">
        <v>0</v>
      </c>
      <c r="J16" s="208">
        <v>0</v>
      </c>
      <c r="K16" s="208">
        <v>0</v>
      </c>
      <c r="L16" s="210">
        <v>88.096000000000004</v>
      </c>
      <c r="M16" s="209">
        <v>21.5</v>
      </c>
      <c r="N16" s="211">
        <v>0</v>
      </c>
      <c r="O16" s="212">
        <v>22</v>
      </c>
      <c r="P16" s="197">
        <f t="shared" si="0"/>
        <v>22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22</v>
      </c>
      <c r="W16" s="219">
        <f t="shared" si="10"/>
        <v>776.92273999999998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152921</v>
      </c>
      <c r="AF16" s="206">
        <v>305</v>
      </c>
      <c r="AG16" s="310">
        <v>14</v>
      </c>
      <c r="AH16" s="311">
        <v>152920</v>
      </c>
      <c r="AI16" s="312">
        <f t="shared" si="4"/>
        <v>152921</v>
      </c>
      <c r="AJ16" s="313">
        <f t="shared" si="5"/>
        <v>1</v>
      </c>
      <c r="AL16" s="306">
        <f t="shared" si="6"/>
        <v>22</v>
      </c>
      <c r="AM16" s="314">
        <f t="shared" si="6"/>
        <v>22</v>
      </c>
      <c r="AN16" s="315">
        <f t="shared" si="7"/>
        <v>0</v>
      </c>
      <c r="AO16" s="316">
        <f t="shared" si="8"/>
        <v>0</v>
      </c>
    </row>
    <row r="17" spans="1:41" x14ac:dyDescent="0.2">
      <c r="A17" s="206">
        <v>305</v>
      </c>
      <c r="B17" s="207">
        <v>0.375</v>
      </c>
      <c r="C17" s="208">
        <v>2013</v>
      </c>
      <c r="D17" s="208">
        <v>4</v>
      </c>
      <c r="E17" s="208">
        <v>15</v>
      </c>
      <c r="F17" s="209">
        <v>152943</v>
      </c>
      <c r="G17" s="208">
        <v>0</v>
      </c>
      <c r="H17" s="209">
        <v>21483</v>
      </c>
      <c r="I17" s="208">
        <v>0</v>
      </c>
      <c r="J17" s="208">
        <v>0</v>
      </c>
      <c r="K17" s="208">
        <v>0</v>
      </c>
      <c r="L17" s="210">
        <v>87.811000000000007</v>
      </c>
      <c r="M17" s="209">
        <v>22.9</v>
      </c>
      <c r="N17" s="211">
        <v>0</v>
      </c>
      <c r="O17" s="212">
        <v>261</v>
      </c>
      <c r="P17" s="197">
        <f t="shared" si="0"/>
        <v>261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261</v>
      </c>
      <c r="W17" s="219">
        <f t="shared" si="10"/>
        <v>9217.1288700000005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152943</v>
      </c>
      <c r="AF17" s="206">
        <v>305</v>
      </c>
      <c r="AG17" s="310">
        <v>15</v>
      </c>
      <c r="AH17" s="311">
        <v>152942</v>
      </c>
      <c r="AI17" s="312">
        <f t="shared" si="4"/>
        <v>152943</v>
      </c>
      <c r="AJ17" s="313">
        <f t="shared" si="5"/>
        <v>1</v>
      </c>
      <c r="AL17" s="306">
        <f t="shared" si="6"/>
        <v>261</v>
      </c>
      <c r="AM17" s="314">
        <f t="shared" si="6"/>
        <v>261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305</v>
      </c>
      <c r="B18" s="207">
        <v>0.375</v>
      </c>
      <c r="C18" s="208">
        <v>2013</v>
      </c>
      <c r="D18" s="208">
        <v>4</v>
      </c>
      <c r="E18" s="208">
        <v>16</v>
      </c>
      <c r="F18" s="209">
        <v>153204</v>
      </c>
      <c r="G18" s="208">
        <v>0</v>
      </c>
      <c r="H18" s="209">
        <v>21521</v>
      </c>
      <c r="I18" s="208">
        <v>0</v>
      </c>
      <c r="J18" s="208">
        <v>0</v>
      </c>
      <c r="K18" s="208">
        <v>0</v>
      </c>
      <c r="L18" s="210">
        <v>86.909000000000006</v>
      </c>
      <c r="M18" s="209">
        <v>24.4</v>
      </c>
      <c r="N18" s="211">
        <v>0</v>
      </c>
      <c r="O18" s="212">
        <v>390</v>
      </c>
      <c r="P18" s="197">
        <f t="shared" si="0"/>
        <v>390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390</v>
      </c>
      <c r="W18" s="219">
        <f t="shared" si="10"/>
        <v>13772.721299999999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153204</v>
      </c>
      <c r="AF18" s="206">
        <v>305</v>
      </c>
      <c r="AG18" s="310">
        <v>16</v>
      </c>
      <c r="AH18" s="311">
        <v>153203</v>
      </c>
      <c r="AI18" s="312">
        <f t="shared" si="4"/>
        <v>153204</v>
      </c>
      <c r="AJ18" s="313">
        <f t="shared" si="5"/>
        <v>1</v>
      </c>
      <c r="AL18" s="306">
        <f t="shared" si="6"/>
        <v>-153203</v>
      </c>
      <c r="AM18" s="314">
        <f t="shared" si="6"/>
        <v>390</v>
      </c>
      <c r="AN18" s="315">
        <f t="shared" si="7"/>
        <v>153593</v>
      </c>
      <c r="AO18" s="316">
        <f t="shared" si="8"/>
        <v>393.82820512820513</v>
      </c>
    </row>
    <row r="19" spans="1:41" x14ac:dyDescent="0.2">
      <c r="A19" s="206">
        <v>305</v>
      </c>
      <c r="B19" s="207">
        <v>0.375</v>
      </c>
      <c r="C19" s="208">
        <v>2013</v>
      </c>
      <c r="D19" s="208">
        <v>4</v>
      </c>
      <c r="E19" s="208">
        <v>17</v>
      </c>
      <c r="F19" s="209">
        <v>153594</v>
      </c>
      <c r="G19" s="208">
        <v>0</v>
      </c>
      <c r="H19" s="209">
        <v>21577</v>
      </c>
      <c r="I19" s="208">
        <v>0</v>
      </c>
      <c r="J19" s="208">
        <v>0</v>
      </c>
      <c r="K19" s="208">
        <v>0</v>
      </c>
      <c r="L19" s="210">
        <v>86.759</v>
      </c>
      <c r="M19" s="209">
        <v>24.2</v>
      </c>
      <c r="N19" s="211">
        <v>0</v>
      </c>
      <c r="O19" s="212">
        <v>491</v>
      </c>
      <c r="P19" s="197">
        <f t="shared" si="0"/>
        <v>491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491</v>
      </c>
      <c r="W19" s="219">
        <f t="shared" si="10"/>
        <v>17339.502970000001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153594</v>
      </c>
      <c r="AF19" s="206"/>
      <c r="AG19" s="310"/>
      <c r="AH19" s="311"/>
      <c r="AI19" s="312">
        <f t="shared" si="4"/>
        <v>153594</v>
      </c>
      <c r="AJ19" s="313">
        <f t="shared" si="5"/>
        <v>153594</v>
      </c>
      <c r="AL19" s="306">
        <f t="shared" si="6"/>
        <v>0</v>
      </c>
      <c r="AM19" s="314">
        <f t="shared" si="6"/>
        <v>491</v>
      </c>
      <c r="AN19" s="315">
        <f t="shared" si="7"/>
        <v>491</v>
      </c>
      <c r="AO19" s="316">
        <f t="shared" si="8"/>
        <v>1</v>
      </c>
    </row>
    <row r="20" spans="1:41" x14ac:dyDescent="0.2">
      <c r="A20" s="206">
        <v>305</v>
      </c>
      <c r="B20" s="207">
        <v>0.375</v>
      </c>
      <c r="C20" s="208">
        <v>2013</v>
      </c>
      <c r="D20" s="208">
        <v>4</v>
      </c>
      <c r="E20" s="208">
        <v>18</v>
      </c>
      <c r="F20" s="209">
        <v>154085</v>
      </c>
      <c r="G20" s="208">
        <v>0</v>
      </c>
      <c r="H20" s="209">
        <v>21649</v>
      </c>
      <c r="I20" s="208">
        <v>0</v>
      </c>
      <c r="J20" s="208">
        <v>0</v>
      </c>
      <c r="K20" s="208">
        <v>0</v>
      </c>
      <c r="L20" s="210">
        <v>86.784000000000006</v>
      </c>
      <c r="M20" s="209">
        <v>23.5</v>
      </c>
      <c r="N20" s="211">
        <v>0</v>
      </c>
      <c r="O20" s="212">
        <v>297</v>
      </c>
      <c r="P20" s="197">
        <f t="shared" si="0"/>
        <v>297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297</v>
      </c>
      <c r="W20" s="219">
        <f t="shared" si="10"/>
        <v>10488.456990000001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154085</v>
      </c>
      <c r="AF20" s="206"/>
      <c r="AG20" s="310"/>
      <c r="AH20" s="311"/>
      <c r="AI20" s="312">
        <f t="shared" si="4"/>
        <v>154085</v>
      </c>
      <c r="AJ20" s="313">
        <f t="shared" si="5"/>
        <v>154085</v>
      </c>
      <c r="AL20" s="306">
        <f t="shared" si="6"/>
        <v>154382</v>
      </c>
      <c r="AM20" s="314">
        <f t="shared" si="6"/>
        <v>297</v>
      </c>
      <c r="AN20" s="315">
        <f t="shared" si="7"/>
        <v>-154085</v>
      </c>
      <c r="AO20" s="316">
        <f t="shared" si="8"/>
        <v>-518.80471380471386</v>
      </c>
    </row>
    <row r="21" spans="1:41" x14ac:dyDescent="0.2">
      <c r="A21" s="206">
        <v>305</v>
      </c>
      <c r="B21" s="207">
        <v>0.375</v>
      </c>
      <c r="C21" s="208">
        <v>2013</v>
      </c>
      <c r="D21" s="208">
        <v>4</v>
      </c>
      <c r="E21" s="208">
        <v>19</v>
      </c>
      <c r="F21" s="209">
        <v>154382</v>
      </c>
      <c r="G21" s="208">
        <v>0</v>
      </c>
      <c r="H21" s="209">
        <v>21692</v>
      </c>
      <c r="I21" s="208">
        <v>0</v>
      </c>
      <c r="J21" s="208">
        <v>0</v>
      </c>
      <c r="K21" s="208">
        <v>0</v>
      </c>
      <c r="L21" s="210">
        <v>86.96</v>
      </c>
      <c r="M21" s="209">
        <v>25.7</v>
      </c>
      <c r="N21" s="211">
        <v>0</v>
      </c>
      <c r="O21" s="212">
        <v>296</v>
      </c>
      <c r="P21" s="197">
        <f t="shared" si="0"/>
        <v>296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296</v>
      </c>
      <c r="W21" s="219">
        <f t="shared" si="10"/>
        <v>10453.142319999999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154382</v>
      </c>
      <c r="AF21" s="206">
        <v>305</v>
      </c>
      <c r="AG21" s="310">
        <v>19</v>
      </c>
      <c r="AH21" s="311">
        <v>154382</v>
      </c>
      <c r="AI21" s="312">
        <f t="shared" si="4"/>
        <v>154382</v>
      </c>
      <c r="AJ21" s="313">
        <f t="shared" si="5"/>
        <v>0</v>
      </c>
      <c r="AL21" s="306">
        <f t="shared" si="6"/>
        <v>296</v>
      </c>
      <c r="AM21" s="314">
        <f t="shared" si="6"/>
        <v>296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305</v>
      </c>
      <c r="B22" s="207">
        <v>0.375</v>
      </c>
      <c r="C22" s="208">
        <v>2013</v>
      </c>
      <c r="D22" s="208">
        <v>4</v>
      </c>
      <c r="E22" s="208">
        <v>20</v>
      </c>
      <c r="F22" s="209">
        <v>154678</v>
      </c>
      <c r="G22" s="208">
        <v>0</v>
      </c>
      <c r="H22" s="209">
        <v>21734</v>
      </c>
      <c r="I22" s="208">
        <v>0</v>
      </c>
      <c r="J22" s="208">
        <v>0</v>
      </c>
      <c r="K22" s="208">
        <v>0</v>
      </c>
      <c r="L22" s="210">
        <v>87.194999999999993</v>
      </c>
      <c r="M22" s="209">
        <v>21.2</v>
      </c>
      <c r="N22" s="211">
        <v>0</v>
      </c>
      <c r="O22" s="212">
        <v>139</v>
      </c>
      <c r="P22" s="197">
        <f t="shared" si="0"/>
        <v>139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139</v>
      </c>
      <c r="W22" s="219">
        <f t="shared" si="10"/>
        <v>4908.7391299999999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154678</v>
      </c>
      <c r="AF22" s="206">
        <v>305</v>
      </c>
      <c r="AG22" s="310">
        <v>20</v>
      </c>
      <c r="AH22" s="311">
        <v>154678</v>
      </c>
      <c r="AI22" s="312">
        <f t="shared" si="4"/>
        <v>154678</v>
      </c>
      <c r="AJ22" s="313">
        <f t="shared" si="5"/>
        <v>0</v>
      </c>
      <c r="AL22" s="306">
        <f t="shared" si="6"/>
        <v>139</v>
      </c>
      <c r="AM22" s="314">
        <f t="shared" si="6"/>
        <v>139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305</v>
      </c>
      <c r="B23" s="207">
        <v>0.375</v>
      </c>
      <c r="C23" s="208">
        <v>2013</v>
      </c>
      <c r="D23" s="208">
        <v>4</v>
      </c>
      <c r="E23" s="208">
        <v>21</v>
      </c>
      <c r="F23" s="209">
        <v>154817</v>
      </c>
      <c r="G23" s="208">
        <v>0</v>
      </c>
      <c r="H23" s="209">
        <v>21753</v>
      </c>
      <c r="I23" s="208">
        <v>0</v>
      </c>
      <c r="J23" s="208">
        <v>0</v>
      </c>
      <c r="K23" s="208">
        <v>0</v>
      </c>
      <c r="L23" s="210">
        <v>87.965999999999994</v>
      </c>
      <c r="M23" s="209">
        <v>22.6</v>
      </c>
      <c r="N23" s="211">
        <v>0</v>
      </c>
      <c r="O23" s="212">
        <v>41</v>
      </c>
      <c r="P23" s="197">
        <f t="shared" si="0"/>
        <v>41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41</v>
      </c>
      <c r="W23" s="219">
        <f t="shared" si="10"/>
        <v>1447.90147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154817</v>
      </c>
      <c r="AF23" s="206">
        <v>305</v>
      </c>
      <c r="AG23" s="310">
        <v>21</v>
      </c>
      <c r="AH23" s="311">
        <v>154817</v>
      </c>
      <c r="AI23" s="312">
        <f t="shared" si="4"/>
        <v>154817</v>
      </c>
      <c r="AJ23" s="313">
        <f t="shared" si="5"/>
        <v>0</v>
      </c>
      <c r="AL23" s="306">
        <f t="shared" si="6"/>
        <v>41</v>
      </c>
      <c r="AM23" s="314">
        <f t="shared" si="6"/>
        <v>41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305</v>
      </c>
      <c r="B24" s="207">
        <v>0.375</v>
      </c>
      <c r="C24" s="208">
        <v>2013</v>
      </c>
      <c r="D24" s="208">
        <v>4</v>
      </c>
      <c r="E24" s="208">
        <v>22</v>
      </c>
      <c r="F24" s="209">
        <v>154858</v>
      </c>
      <c r="G24" s="208">
        <v>0</v>
      </c>
      <c r="H24" s="209">
        <v>21759</v>
      </c>
      <c r="I24" s="208">
        <v>0</v>
      </c>
      <c r="J24" s="208">
        <v>0</v>
      </c>
      <c r="K24" s="208">
        <v>0</v>
      </c>
      <c r="L24" s="210">
        <v>87.569000000000003</v>
      </c>
      <c r="M24" s="209">
        <v>23.7</v>
      </c>
      <c r="N24" s="211">
        <v>0</v>
      </c>
      <c r="O24" s="212">
        <v>98</v>
      </c>
      <c r="P24" s="197">
        <f t="shared" si="0"/>
        <v>98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98</v>
      </c>
      <c r="W24" s="219">
        <f t="shared" si="10"/>
        <v>3460.8376600000001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154858</v>
      </c>
      <c r="AF24" s="206">
        <v>305</v>
      </c>
      <c r="AG24" s="310">
        <v>22</v>
      </c>
      <c r="AH24" s="311">
        <v>154858</v>
      </c>
      <c r="AI24" s="312">
        <f t="shared" si="4"/>
        <v>154858</v>
      </c>
      <c r="AJ24" s="313">
        <f t="shared" si="5"/>
        <v>0</v>
      </c>
      <c r="AL24" s="306">
        <f t="shared" si="6"/>
        <v>97</v>
      </c>
      <c r="AM24" s="314">
        <f t="shared" si="6"/>
        <v>98</v>
      </c>
      <c r="AN24" s="315">
        <f t="shared" si="7"/>
        <v>1</v>
      </c>
      <c r="AO24" s="316">
        <f t="shared" si="8"/>
        <v>1.020408163265306E-2</v>
      </c>
    </row>
    <row r="25" spans="1:41" x14ac:dyDescent="0.2">
      <c r="A25" s="206">
        <v>305</v>
      </c>
      <c r="B25" s="207">
        <v>0.375</v>
      </c>
      <c r="C25" s="208">
        <v>2013</v>
      </c>
      <c r="D25" s="208">
        <v>4</v>
      </c>
      <c r="E25" s="208">
        <v>23</v>
      </c>
      <c r="F25" s="209">
        <v>154956</v>
      </c>
      <c r="G25" s="208">
        <v>0</v>
      </c>
      <c r="H25" s="209">
        <v>21774</v>
      </c>
      <c r="I25" s="208">
        <v>0</v>
      </c>
      <c r="J25" s="208">
        <v>0</v>
      </c>
      <c r="K25" s="208">
        <v>0</v>
      </c>
      <c r="L25" s="210">
        <v>86.575000000000003</v>
      </c>
      <c r="M25" s="209">
        <v>25</v>
      </c>
      <c r="N25" s="211">
        <v>0</v>
      </c>
      <c r="O25" s="212">
        <v>311</v>
      </c>
      <c r="P25" s="197">
        <f t="shared" si="0"/>
        <v>311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311</v>
      </c>
      <c r="W25" s="219">
        <f t="shared" si="10"/>
        <v>10982.862370000001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154956</v>
      </c>
      <c r="AF25" s="206">
        <v>305</v>
      </c>
      <c r="AG25" s="310">
        <v>23</v>
      </c>
      <c r="AH25" s="311">
        <v>154955</v>
      </c>
      <c r="AI25" s="312">
        <f t="shared" si="4"/>
        <v>154956</v>
      </c>
      <c r="AJ25" s="313">
        <f t="shared" si="5"/>
        <v>1</v>
      </c>
      <c r="AL25" s="306">
        <f t="shared" si="6"/>
        <v>312</v>
      </c>
      <c r="AM25" s="314">
        <f t="shared" si="6"/>
        <v>311</v>
      </c>
      <c r="AN25" s="315">
        <f t="shared" si="7"/>
        <v>-1</v>
      </c>
      <c r="AO25" s="316">
        <f t="shared" si="8"/>
        <v>-3.2154340836012861E-3</v>
      </c>
    </row>
    <row r="26" spans="1:41" x14ac:dyDescent="0.2">
      <c r="A26" s="206">
        <v>305</v>
      </c>
      <c r="B26" s="207">
        <v>0.375</v>
      </c>
      <c r="C26" s="208">
        <v>2013</v>
      </c>
      <c r="D26" s="208">
        <v>4</v>
      </c>
      <c r="E26" s="208">
        <v>24</v>
      </c>
      <c r="F26" s="209">
        <v>155267</v>
      </c>
      <c r="G26" s="208">
        <v>0</v>
      </c>
      <c r="H26" s="209">
        <v>21819</v>
      </c>
      <c r="I26" s="208">
        <v>0</v>
      </c>
      <c r="J26" s="208">
        <v>0</v>
      </c>
      <c r="K26" s="208">
        <v>0</v>
      </c>
      <c r="L26" s="210">
        <v>86.771000000000001</v>
      </c>
      <c r="M26" s="209">
        <v>22.2</v>
      </c>
      <c r="N26" s="211">
        <v>0</v>
      </c>
      <c r="O26" s="212">
        <v>413</v>
      </c>
      <c r="P26" s="197">
        <f t="shared" si="0"/>
        <v>413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413</v>
      </c>
      <c r="W26" s="219">
        <f t="shared" si="10"/>
        <v>14584.958709999999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155267</v>
      </c>
      <c r="AF26" s="206">
        <v>305</v>
      </c>
      <c r="AG26" s="310">
        <v>24</v>
      </c>
      <c r="AH26" s="311">
        <v>155267</v>
      </c>
      <c r="AI26" s="312">
        <f t="shared" si="4"/>
        <v>155267</v>
      </c>
      <c r="AJ26" s="313">
        <f t="shared" si="5"/>
        <v>0</v>
      </c>
      <c r="AL26" s="306">
        <f t="shared" si="6"/>
        <v>413</v>
      </c>
      <c r="AM26" s="314">
        <f t="shared" si="6"/>
        <v>413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305</v>
      </c>
      <c r="B27" s="207">
        <v>0.375</v>
      </c>
      <c r="C27" s="208">
        <v>2013</v>
      </c>
      <c r="D27" s="208">
        <v>4</v>
      </c>
      <c r="E27" s="208">
        <v>25</v>
      </c>
      <c r="F27" s="209">
        <v>155680</v>
      </c>
      <c r="G27" s="208">
        <v>0</v>
      </c>
      <c r="H27" s="209">
        <v>21879</v>
      </c>
      <c r="I27" s="208">
        <v>0</v>
      </c>
      <c r="J27" s="208">
        <v>0</v>
      </c>
      <c r="K27" s="208">
        <v>0</v>
      </c>
      <c r="L27" s="210">
        <v>86.908000000000001</v>
      </c>
      <c r="M27" s="209">
        <v>19.899999999999999</v>
      </c>
      <c r="N27" s="211">
        <v>0</v>
      </c>
      <c r="O27" s="212">
        <v>321</v>
      </c>
      <c r="P27" s="197">
        <f t="shared" si="0"/>
        <v>321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321</v>
      </c>
      <c r="W27" s="219">
        <f t="shared" si="10"/>
        <v>11336.00907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155680</v>
      </c>
      <c r="AF27" s="206">
        <v>305</v>
      </c>
      <c r="AG27" s="310">
        <v>25</v>
      </c>
      <c r="AH27" s="311">
        <v>155680</v>
      </c>
      <c r="AI27" s="312">
        <f t="shared" si="4"/>
        <v>155680</v>
      </c>
      <c r="AJ27" s="313">
        <f t="shared" si="5"/>
        <v>0</v>
      </c>
      <c r="AL27" s="306">
        <f t="shared" si="6"/>
        <v>322</v>
      </c>
      <c r="AM27" s="314">
        <f t="shared" si="6"/>
        <v>321</v>
      </c>
      <c r="AN27" s="315">
        <f t="shared" si="7"/>
        <v>-1</v>
      </c>
      <c r="AO27" s="316">
        <f t="shared" si="8"/>
        <v>-3.1152647975077881E-3</v>
      </c>
    </row>
    <row r="28" spans="1:41" x14ac:dyDescent="0.2">
      <c r="A28" s="206">
        <v>305</v>
      </c>
      <c r="B28" s="207">
        <v>0.375</v>
      </c>
      <c r="C28" s="208">
        <v>2013</v>
      </c>
      <c r="D28" s="208">
        <v>4</v>
      </c>
      <c r="E28" s="208">
        <v>26</v>
      </c>
      <c r="F28" s="209">
        <v>156001</v>
      </c>
      <c r="G28" s="208">
        <v>0</v>
      </c>
      <c r="H28" s="209">
        <v>21926</v>
      </c>
      <c r="I28" s="208">
        <v>0</v>
      </c>
      <c r="J28" s="208">
        <v>0</v>
      </c>
      <c r="K28" s="208">
        <v>0</v>
      </c>
      <c r="L28" s="210">
        <v>86.843999999999994</v>
      </c>
      <c r="M28" s="209">
        <v>17.899999999999999</v>
      </c>
      <c r="N28" s="211">
        <v>0</v>
      </c>
      <c r="O28" s="212">
        <v>435</v>
      </c>
      <c r="P28" s="197">
        <f t="shared" si="0"/>
        <v>435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435</v>
      </c>
      <c r="W28" s="219">
        <f t="shared" si="10"/>
        <v>15361.881449999999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156001</v>
      </c>
      <c r="AF28" s="206">
        <v>305</v>
      </c>
      <c r="AG28" s="310">
        <v>26</v>
      </c>
      <c r="AH28" s="311">
        <v>156002</v>
      </c>
      <c r="AI28" s="312">
        <f t="shared" si="4"/>
        <v>156001</v>
      </c>
      <c r="AJ28" s="313">
        <f t="shared" si="5"/>
        <v>-1</v>
      </c>
      <c r="AL28" s="306">
        <f t="shared" si="6"/>
        <v>433</v>
      </c>
      <c r="AM28" s="314">
        <f t="shared" si="6"/>
        <v>435</v>
      </c>
      <c r="AN28" s="315">
        <f t="shared" si="7"/>
        <v>2</v>
      </c>
      <c r="AO28" s="316">
        <f t="shared" si="8"/>
        <v>4.5977011494252873E-3</v>
      </c>
    </row>
    <row r="29" spans="1:41" x14ac:dyDescent="0.2">
      <c r="A29" s="206">
        <v>305</v>
      </c>
      <c r="B29" s="207">
        <v>0.375</v>
      </c>
      <c r="C29" s="208">
        <v>2013</v>
      </c>
      <c r="D29" s="208">
        <v>4</v>
      </c>
      <c r="E29" s="208">
        <v>27</v>
      </c>
      <c r="F29" s="209">
        <v>156436</v>
      </c>
      <c r="G29" s="208">
        <v>0</v>
      </c>
      <c r="H29" s="209">
        <v>21988</v>
      </c>
      <c r="I29" s="208">
        <v>0</v>
      </c>
      <c r="J29" s="208">
        <v>0</v>
      </c>
      <c r="K29" s="208">
        <v>0</v>
      </c>
      <c r="L29" s="210">
        <v>89.138000000000005</v>
      </c>
      <c r="M29" s="209">
        <v>19.899999999999999</v>
      </c>
      <c r="N29" s="211">
        <v>0</v>
      </c>
      <c r="O29" s="212">
        <v>256</v>
      </c>
      <c r="P29" s="197">
        <f t="shared" si="0"/>
        <v>256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256</v>
      </c>
      <c r="W29" s="219">
        <f t="shared" si="10"/>
        <v>9040.5555199999999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156436</v>
      </c>
      <c r="AF29" s="206">
        <v>305</v>
      </c>
      <c r="AG29" s="310">
        <v>27</v>
      </c>
      <c r="AH29" s="311">
        <v>156435</v>
      </c>
      <c r="AI29" s="312">
        <f t="shared" si="4"/>
        <v>156436</v>
      </c>
      <c r="AJ29" s="313">
        <f t="shared" si="5"/>
        <v>1</v>
      </c>
      <c r="AL29" s="306">
        <f t="shared" si="6"/>
        <v>257</v>
      </c>
      <c r="AM29" s="314">
        <f t="shared" si="6"/>
        <v>256</v>
      </c>
      <c r="AN29" s="315">
        <f t="shared" si="7"/>
        <v>-1</v>
      </c>
      <c r="AO29" s="316">
        <f t="shared" si="8"/>
        <v>-3.90625E-3</v>
      </c>
    </row>
    <row r="30" spans="1:41" x14ac:dyDescent="0.2">
      <c r="A30" s="206">
        <v>305</v>
      </c>
      <c r="B30" s="207">
        <v>0.375</v>
      </c>
      <c r="C30" s="208">
        <v>2013</v>
      </c>
      <c r="D30" s="208">
        <v>4</v>
      </c>
      <c r="E30" s="208">
        <v>28</v>
      </c>
      <c r="F30" s="209">
        <v>156692</v>
      </c>
      <c r="G30" s="208">
        <v>0</v>
      </c>
      <c r="H30" s="209">
        <v>22024</v>
      </c>
      <c r="I30" s="208">
        <v>0</v>
      </c>
      <c r="J30" s="208">
        <v>0</v>
      </c>
      <c r="K30" s="208">
        <v>0</v>
      </c>
      <c r="L30" s="210">
        <v>90.623999999999995</v>
      </c>
      <c r="M30" s="209">
        <v>22</v>
      </c>
      <c r="N30" s="211">
        <v>0</v>
      </c>
      <c r="O30" s="212">
        <v>93</v>
      </c>
      <c r="P30" s="197">
        <f t="shared" si="0"/>
        <v>93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93</v>
      </c>
      <c r="W30" s="219">
        <f t="shared" si="10"/>
        <v>3284.26431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156692</v>
      </c>
      <c r="AF30" s="206">
        <v>305</v>
      </c>
      <c r="AG30" s="310">
        <v>28</v>
      </c>
      <c r="AH30" s="311">
        <v>156692</v>
      </c>
      <c r="AI30" s="312">
        <f t="shared" si="4"/>
        <v>156692</v>
      </c>
      <c r="AJ30" s="313">
        <f t="shared" si="5"/>
        <v>0</v>
      </c>
      <c r="AL30" s="306">
        <f t="shared" si="6"/>
        <v>93</v>
      </c>
      <c r="AM30" s="314">
        <f t="shared" si="6"/>
        <v>93</v>
      </c>
      <c r="AN30" s="315">
        <f t="shared" si="7"/>
        <v>0</v>
      </c>
      <c r="AO30" s="316">
        <f t="shared" si="8"/>
        <v>0</v>
      </c>
    </row>
    <row r="31" spans="1:41" x14ac:dyDescent="0.2">
      <c r="A31" s="206">
        <v>305</v>
      </c>
      <c r="B31" s="207">
        <v>0.375</v>
      </c>
      <c r="C31" s="208">
        <v>2013</v>
      </c>
      <c r="D31" s="208">
        <v>4</v>
      </c>
      <c r="E31" s="208">
        <v>29</v>
      </c>
      <c r="F31" s="209">
        <v>156785</v>
      </c>
      <c r="G31" s="208">
        <v>0</v>
      </c>
      <c r="H31" s="209">
        <v>22037</v>
      </c>
      <c r="I31" s="208">
        <v>0</v>
      </c>
      <c r="J31" s="208">
        <v>0</v>
      </c>
      <c r="K31" s="208">
        <v>0</v>
      </c>
      <c r="L31" s="210">
        <v>90.138000000000005</v>
      </c>
      <c r="M31" s="209">
        <v>22.1</v>
      </c>
      <c r="N31" s="211">
        <v>0</v>
      </c>
      <c r="O31" s="212">
        <v>584</v>
      </c>
      <c r="P31" s="197">
        <f t="shared" si="0"/>
        <v>584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584</v>
      </c>
      <c r="W31" s="219">
        <f t="shared" si="10"/>
        <v>20623.76728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156785</v>
      </c>
      <c r="AF31" s="206">
        <v>305</v>
      </c>
      <c r="AG31" s="310">
        <v>29</v>
      </c>
      <c r="AH31" s="311">
        <v>156785</v>
      </c>
      <c r="AI31" s="312">
        <f t="shared" si="4"/>
        <v>156785</v>
      </c>
      <c r="AJ31" s="313">
        <f t="shared" si="5"/>
        <v>0</v>
      </c>
      <c r="AL31" s="306">
        <f t="shared" si="6"/>
        <v>583</v>
      </c>
      <c r="AM31" s="314">
        <f t="shared" si="6"/>
        <v>584</v>
      </c>
      <c r="AN31" s="315">
        <f t="shared" si="7"/>
        <v>1</v>
      </c>
      <c r="AO31" s="316">
        <f t="shared" si="8"/>
        <v>1.7123287671232876E-3</v>
      </c>
    </row>
    <row r="32" spans="1:41" x14ac:dyDescent="0.2">
      <c r="A32" s="206">
        <v>305</v>
      </c>
      <c r="B32" s="207">
        <v>0.375</v>
      </c>
      <c r="C32" s="208">
        <v>2013</v>
      </c>
      <c r="D32" s="208">
        <v>4</v>
      </c>
      <c r="E32" s="208">
        <v>30</v>
      </c>
      <c r="F32" s="209">
        <v>157369</v>
      </c>
      <c r="G32" s="208">
        <v>0</v>
      </c>
      <c r="H32" s="209">
        <v>22119</v>
      </c>
      <c r="I32" s="208">
        <v>0</v>
      </c>
      <c r="J32" s="208">
        <v>0</v>
      </c>
      <c r="K32" s="208">
        <v>0</v>
      </c>
      <c r="L32" s="210">
        <v>89.072000000000003</v>
      </c>
      <c r="M32" s="209">
        <v>22</v>
      </c>
      <c r="N32" s="211">
        <v>0</v>
      </c>
      <c r="O32" s="212">
        <v>222</v>
      </c>
      <c r="P32" s="197">
        <f t="shared" si="0"/>
        <v>222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222</v>
      </c>
      <c r="W32" s="219">
        <f t="shared" si="10"/>
        <v>7839.8567400000002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157369</v>
      </c>
      <c r="AF32" s="206">
        <v>305</v>
      </c>
      <c r="AG32" s="310">
        <v>30</v>
      </c>
      <c r="AH32" s="311">
        <v>157368</v>
      </c>
      <c r="AI32" s="312">
        <f t="shared" si="4"/>
        <v>157369</v>
      </c>
      <c r="AJ32" s="313">
        <f t="shared" si="5"/>
        <v>1</v>
      </c>
      <c r="AL32" s="306">
        <f t="shared" si="6"/>
        <v>222</v>
      </c>
      <c r="AM32" s="314">
        <f t="shared" si="6"/>
        <v>222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305</v>
      </c>
      <c r="B33" s="207">
        <v>0.375</v>
      </c>
      <c r="C33" s="208">
        <v>2013</v>
      </c>
      <c r="D33" s="208">
        <v>5</v>
      </c>
      <c r="E33" s="208">
        <v>1</v>
      </c>
      <c r="F33" s="209">
        <v>157591</v>
      </c>
      <c r="G33" s="208">
        <v>0</v>
      </c>
      <c r="H33" s="209">
        <v>22150</v>
      </c>
      <c r="I33" s="208">
        <v>0</v>
      </c>
      <c r="J33" s="208">
        <v>0</v>
      </c>
      <c r="K33" s="208">
        <v>0</v>
      </c>
      <c r="L33" s="210">
        <v>89.647999999999996</v>
      </c>
      <c r="M33" s="209">
        <v>21.8</v>
      </c>
      <c r="N33" s="211">
        <v>0</v>
      </c>
      <c r="O33" s="212">
        <v>58</v>
      </c>
      <c r="P33" s="197">
        <f t="shared" si="0"/>
        <v>-157591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58</v>
      </c>
      <c r="W33" s="223">
        <f t="shared" si="10"/>
        <v>2048.2508600000001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157591</v>
      </c>
      <c r="AF33" s="206">
        <v>305</v>
      </c>
      <c r="AG33" s="310">
        <v>1</v>
      </c>
      <c r="AH33" s="311">
        <v>157590</v>
      </c>
      <c r="AI33" s="312">
        <f t="shared" si="4"/>
        <v>157591</v>
      </c>
      <c r="AJ33" s="313">
        <f t="shared" si="5"/>
        <v>1</v>
      </c>
      <c r="AL33" s="306">
        <f t="shared" si="6"/>
        <v>-157590</v>
      </c>
      <c r="AM33" s="317">
        <f t="shared" si="6"/>
        <v>-157591</v>
      </c>
      <c r="AN33" s="315">
        <f t="shared" si="7"/>
        <v>-1</v>
      </c>
      <c r="AO33" s="316">
        <f t="shared" si="8"/>
        <v>6.3455400371848649E-6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90.770799999999994</v>
      </c>
      <c r="M36" s="239">
        <f>MAX(M3:M34)</f>
        <v>25.7</v>
      </c>
      <c r="N36" s="237" t="s">
        <v>26</v>
      </c>
      <c r="O36" s="239">
        <f>SUM(O3:O33)</f>
        <v>5727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5727</v>
      </c>
      <c r="W36" s="243">
        <f>SUM(W3:W33)</f>
        <v>202247.11508999998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29</v>
      </c>
      <c r="AJ36" s="326">
        <f>SUM(AJ3:AJ33)</f>
        <v>307686</v>
      </c>
      <c r="AK36" s="327" t="s">
        <v>88</v>
      </c>
      <c r="AL36" s="328"/>
      <c r="AM36" s="328"/>
      <c r="AN36" s="326">
        <f>SUM(AN3:AN33)</f>
        <v>2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87.714106451612892</v>
      </c>
      <c r="M37" s="247">
        <f>AVERAGE(M3:M34)</f>
        <v>22.119354838709675</v>
      </c>
      <c r="N37" s="237" t="s">
        <v>84</v>
      </c>
      <c r="O37" s="248">
        <f>O36*35.31467</f>
        <v>202247.11509000001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2</v>
      </c>
      <c r="AN37" s="331">
        <f>IFERROR(AN36/SUM(AM3:AM33),"")</f>
        <v>-1.3164650281065284E-5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86.575000000000003</v>
      </c>
      <c r="M38" s="248">
        <f>MIN(M3:M34)</f>
        <v>17.899999999999999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96.485517096774188</v>
      </c>
      <c r="M44" s="255">
        <f>M37*(1+$L$43)</f>
        <v>24.331290322580646</v>
      </c>
    </row>
    <row r="45" spans="1:41" x14ac:dyDescent="0.2">
      <c r="K45" s="254" t="s">
        <v>98</v>
      </c>
      <c r="L45" s="255">
        <f>L37*(1-$L$43)</f>
        <v>78.94269580645161</v>
      </c>
      <c r="M45" s="255">
        <f>M37*(1-$L$43)</f>
        <v>19.907419354838709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303</v>
      </c>
      <c r="B3" s="191">
        <v>0.375</v>
      </c>
      <c r="C3" s="192">
        <v>2013</v>
      </c>
      <c r="D3" s="192">
        <v>4</v>
      </c>
      <c r="E3" s="192">
        <v>1</v>
      </c>
      <c r="F3" s="193">
        <v>299796</v>
      </c>
      <c r="G3" s="192">
        <v>0</v>
      </c>
      <c r="H3" s="193">
        <v>13795</v>
      </c>
      <c r="I3" s="192">
        <v>0</v>
      </c>
      <c r="J3" s="192">
        <v>0</v>
      </c>
      <c r="K3" s="192">
        <v>0</v>
      </c>
      <c r="L3" s="194">
        <v>0</v>
      </c>
      <c r="M3" s="193">
        <v>0</v>
      </c>
      <c r="N3" s="195">
        <v>0</v>
      </c>
      <c r="O3" s="196">
        <v>351</v>
      </c>
      <c r="P3" s="197">
        <f>F4-F3</f>
        <v>351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351</v>
      </c>
      <c r="W3" s="202">
        <f>V3*35.31467</f>
        <v>12395.44917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299796</v>
      </c>
      <c r="AF3" s="190">
        <v>303</v>
      </c>
      <c r="AG3" s="195">
        <v>1</v>
      </c>
      <c r="AH3" s="303">
        <v>299795</v>
      </c>
      <c r="AI3" s="304">
        <f>IFERROR(AE3*1,0)</f>
        <v>299796</v>
      </c>
      <c r="AJ3" s="305">
        <f>(AI3-AH3)</f>
        <v>1</v>
      </c>
      <c r="AL3" s="306">
        <f>AH4-AH3</f>
        <v>363</v>
      </c>
      <c r="AM3" s="307">
        <f>AI4-AI3</f>
        <v>351</v>
      </c>
      <c r="AN3" s="308">
        <f>(AM3-AL3)</f>
        <v>-12</v>
      </c>
      <c r="AO3" s="309">
        <f>IFERROR(AN3/AM3,"")</f>
        <v>-3.4188034188034191E-2</v>
      </c>
    </row>
    <row r="4" spans="1:41" x14ac:dyDescent="0.2">
      <c r="A4" s="206">
        <v>303</v>
      </c>
      <c r="B4" s="207">
        <v>0.375</v>
      </c>
      <c r="C4" s="208">
        <v>2013</v>
      </c>
      <c r="D4" s="208">
        <v>4</v>
      </c>
      <c r="E4" s="208">
        <v>2</v>
      </c>
      <c r="F4" s="209">
        <v>300147</v>
      </c>
      <c r="G4" s="208">
        <v>0</v>
      </c>
      <c r="H4" s="209">
        <v>13810</v>
      </c>
      <c r="I4" s="208">
        <v>0</v>
      </c>
      <c r="J4" s="208">
        <v>0</v>
      </c>
      <c r="K4" s="208">
        <v>0</v>
      </c>
      <c r="L4" s="210">
        <v>14.4</v>
      </c>
      <c r="M4" s="209">
        <v>205.5</v>
      </c>
      <c r="N4" s="211">
        <v>0</v>
      </c>
      <c r="O4" s="212">
        <v>2027</v>
      </c>
      <c r="P4" s="197">
        <f t="shared" ref="P4:P33" si="0">F5-F4</f>
        <v>2027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2027</v>
      </c>
      <c r="W4" s="216">
        <f>V4*35.31467</f>
        <v>71582.836089999997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300147</v>
      </c>
      <c r="AF4" s="206">
        <v>303</v>
      </c>
      <c r="AG4" s="310">
        <v>2</v>
      </c>
      <c r="AH4" s="311">
        <v>300158</v>
      </c>
      <c r="AI4" s="312">
        <f t="shared" ref="AI4:AI34" si="4">IFERROR(AE4*1,0)</f>
        <v>300147</v>
      </c>
      <c r="AJ4" s="313">
        <f t="shared" ref="AJ4:AJ34" si="5">(AI4-AH4)</f>
        <v>-11</v>
      </c>
      <c r="AL4" s="306">
        <f t="shared" ref="AL4:AM33" si="6">AH5-AH4</f>
        <v>2024</v>
      </c>
      <c r="AM4" s="314">
        <f t="shared" si="6"/>
        <v>2027</v>
      </c>
      <c r="AN4" s="315">
        <f t="shared" ref="AN4:AN33" si="7">(AM4-AL4)</f>
        <v>3</v>
      </c>
      <c r="AO4" s="316">
        <f t="shared" ref="AO4:AO33" si="8">IFERROR(AN4/AM4,"")</f>
        <v>1.4800197335964479E-3</v>
      </c>
    </row>
    <row r="5" spans="1:41" x14ac:dyDescent="0.2">
      <c r="A5" s="206">
        <v>303</v>
      </c>
      <c r="B5" s="207">
        <v>0.375</v>
      </c>
      <c r="C5" s="208">
        <v>2013</v>
      </c>
      <c r="D5" s="208">
        <v>4</v>
      </c>
      <c r="E5" s="208">
        <v>3</v>
      </c>
      <c r="F5" s="209">
        <v>302174</v>
      </c>
      <c r="G5" s="208">
        <v>0</v>
      </c>
      <c r="H5" s="209">
        <v>13899</v>
      </c>
      <c r="I5" s="208">
        <v>0</v>
      </c>
      <c r="J5" s="208">
        <v>0</v>
      </c>
      <c r="K5" s="208">
        <v>0</v>
      </c>
      <c r="L5" s="210">
        <v>84.7</v>
      </c>
      <c r="M5" s="209">
        <v>205.3</v>
      </c>
      <c r="N5" s="211">
        <v>0</v>
      </c>
      <c r="O5" s="212">
        <v>1583</v>
      </c>
      <c r="P5" s="197">
        <f t="shared" si="0"/>
        <v>1583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1583</v>
      </c>
      <c r="W5" s="216">
        <f t="shared" ref="W5:W33" si="10">V5*35.31467</f>
        <v>55903.122609999999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302174</v>
      </c>
      <c r="AF5" s="206">
        <v>303</v>
      </c>
      <c r="AG5" s="310">
        <v>3</v>
      </c>
      <c r="AH5" s="311">
        <v>302182</v>
      </c>
      <c r="AI5" s="312">
        <f t="shared" si="4"/>
        <v>302174</v>
      </c>
      <c r="AJ5" s="313">
        <f t="shared" si="5"/>
        <v>-8</v>
      </c>
      <c r="AL5" s="306">
        <f t="shared" si="6"/>
        <v>1586</v>
      </c>
      <c r="AM5" s="314">
        <f t="shared" si="6"/>
        <v>1583</v>
      </c>
      <c r="AN5" s="315">
        <f t="shared" si="7"/>
        <v>-3</v>
      </c>
      <c r="AO5" s="316">
        <f t="shared" si="8"/>
        <v>-1.8951358180669614E-3</v>
      </c>
    </row>
    <row r="6" spans="1:41" x14ac:dyDescent="0.2">
      <c r="A6" s="206">
        <v>303</v>
      </c>
      <c r="B6" s="207">
        <v>0.375</v>
      </c>
      <c r="C6" s="208">
        <v>2013</v>
      </c>
      <c r="D6" s="208">
        <v>4</v>
      </c>
      <c r="E6" s="208">
        <v>4</v>
      </c>
      <c r="F6" s="209">
        <v>303757</v>
      </c>
      <c r="G6" s="208">
        <v>0</v>
      </c>
      <c r="H6" s="209">
        <v>13969</v>
      </c>
      <c r="I6" s="208">
        <v>0</v>
      </c>
      <c r="J6" s="208">
        <v>0</v>
      </c>
      <c r="K6" s="208">
        <v>0</v>
      </c>
      <c r="L6" s="210">
        <v>66.2</v>
      </c>
      <c r="M6" s="209">
        <v>206</v>
      </c>
      <c r="N6" s="211">
        <v>0</v>
      </c>
      <c r="O6" s="212">
        <v>1568</v>
      </c>
      <c r="P6" s="197">
        <f t="shared" si="0"/>
        <v>1568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1568</v>
      </c>
      <c r="W6" s="216">
        <f t="shared" si="10"/>
        <v>55373.402560000002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303757</v>
      </c>
      <c r="AF6" s="206">
        <v>303</v>
      </c>
      <c r="AG6" s="310">
        <v>4</v>
      </c>
      <c r="AH6" s="311">
        <v>303768</v>
      </c>
      <c r="AI6" s="312">
        <f t="shared" si="4"/>
        <v>303757</v>
      </c>
      <c r="AJ6" s="313">
        <f t="shared" si="5"/>
        <v>-11</v>
      </c>
      <c r="AL6" s="306">
        <f t="shared" si="6"/>
        <v>1569</v>
      </c>
      <c r="AM6" s="314">
        <f t="shared" si="6"/>
        <v>1568</v>
      </c>
      <c r="AN6" s="315">
        <f t="shared" si="7"/>
        <v>-1</v>
      </c>
      <c r="AO6" s="316">
        <f t="shared" si="8"/>
        <v>-6.3775510204081628E-4</v>
      </c>
    </row>
    <row r="7" spans="1:41" x14ac:dyDescent="0.2">
      <c r="A7" s="206">
        <v>303</v>
      </c>
      <c r="B7" s="207">
        <v>0.375</v>
      </c>
      <c r="C7" s="208">
        <v>2013</v>
      </c>
      <c r="D7" s="208">
        <v>4</v>
      </c>
      <c r="E7" s="208">
        <v>5</v>
      </c>
      <c r="F7" s="209">
        <v>305325</v>
      </c>
      <c r="G7" s="208">
        <v>0</v>
      </c>
      <c r="H7" s="209">
        <v>14039</v>
      </c>
      <c r="I7" s="208">
        <v>0</v>
      </c>
      <c r="J7" s="208">
        <v>0</v>
      </c>
      <c r="K7" s="208">
        <v>0</v>
      </c>
      <c r="L7" s="210">
        <v>65.599999999999994</v>
      </c>
      <c r="M7" s="209">
        <v>206.7</v>
      </c>
      <c r="N7" s="211">
        <v>0</v>
      </c>
      <c r="O7" s="212">
        <v>1585</v>
      </c>
      <c r="P7" s="197">
        <f t="shared" si="0"/>
        <v>1585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1585</v>
      </c>
      <c r="W7" s="216">
        <f t="shared" si="10"/>
        <v>55973.751949999998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305325</v>
      </c>
      <c r="AF7" s="206">
        <v>303</v>
      </c>
      <c r="AG7" s="310">
        <v>5</v>
      </c>
      <c r="AH7" s="311">
        <v>305337</v>
      </c>
      <c r="AI7" s="312">
        <f t="shared" si="4"/>
        <v>305325</v>
      </c>
      <c r="AJ7" s="313">
        <f t="shared" si="5"/>
        <v>-12</v>
      </c>
      <c r="AL7" s="306">
        <f t="shared" si="6"/>
        <v>1586</v>
      </c>
      <c r="AM7" s="314">
        <f t="shared" si="6"/>
        <v>1585</v>
      </c>
      <c r="AN7" s="315">
        <f t="shared" si="7"/>
        <v>-1</v>
      </c>
      <c r="AO7" s="316">
        <f t="shared" si="8"/>
        <v>-6.3091482649842276E-4</v>
      </c>
    </row>
    <row r="8" spans="1:41" x14ac:dyDescent="0.2">
      <c r="A8" s="206">
        <v>303</v>
      </c>
      <c r="B8" s="207">
        <v>0.375</v>
      </c>
      <c r="C8" s="208">
        <v>2013</v>
      </c>
      <c r="D8" s="208">
        <v>4</v>
      </c>
      <c r="E8" s="208">
        <v>6</v>
      </c>
      <c r="F8" s="209">
        <v>306910</v>
      </c>
      <c r="G8" s="208">
        <v>0</v>
      </c>
      <c r="H8" s="209">
        <v>14108</v>
      </c>
      <c r="I8" s="208">
        <v>0</v>
      </c>
      <c r="J8" s="208">
        <v>0</v>
      </c>
      <c r="K8" s="208">
        <v>0</v>
      </c>
      <c r="L8" s="210">
        <v>66.3</v>
      </c>
      <c r="M8" s="209">
        <v>206.8</v>
      </c>
      <c r="N8" s="211">
        <v>0</v>
      </c>
      <c r="O8" s="212">
        <v>209</v>
      </c>
      <c r="P8" s="197">
        <f t="shared" si="0"/>
        <v>209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209</v>
      </c>
      <c r="W8" s="216">
        <f t="shared" si="10"/>
        <v>7380.7660299999998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306910</v>
      </c>
      <c r="AF8" s="206">
        <v>303</v>
      </c>
      <c r="AG8" s="310">
        <v>6</v>
      </c>
      <c r="AH8" s="311">
        <v>306923</v>
      </c>
      <c r="AI8" s="312">
        <f t="shared" si="4"/>
        <v>306910</v>
      </c>
      <c r="AJ8" s="313">
        <f t="shared" si="5"/>
        <v>-13</v>
      </c>
      <c r="AL8" s="306">
        <f t="shared" si="6"/>
        <v>195</v>
      </c>
      <c r="AM8" s="314">
        <f t="shared" si="6"/>
        <v>209</v>
      </c>
      <c r="AN8" s="315">
        <f t="shared" si="7"/>
        <v>14</v>
      </c>
      <c r="AO8" s="316">
        <f t="shared" si="8"/>
        <v>6.6985645933014357E-2</v>
      </c>
    </row>
    <row r="9" spans="1:41" x14ac:dyDescent="0.2">
      <c r="A9" s="206">
        <v>303</v>
      </c>
      <c r="B9" s="207">
        <v>0.375</v>
      </c>
      <c r="C9" s="208">
        <v>2013</v>
      </c>
      <c r="D9" s="208">
        <v>4</v>
      </c>
      <c r="E9" s="208">
        <v>7</v>
      </c>
      <c r="F9" s="209">
        <v>307119</v>
      </c>
      <c r="G9" s="208">
        <v>0</v>
      </c>
      <c r="H9" s="209">
        <v>14117</v>
      </c>
      <c r="I9" s="208">
        <v>0</v>
      </c>
      <c r="J9" s="208">
        <v>0</v>
      </c>
      <c r="K9" s="208">
        <v>0</v>
      </c>
      <c r="L9" s="210">
        <v>9.1</v>
      </c>
      <c r="M9" s="209">
        <v>192</v>
      </c>
      <c r="N9" s="211">
        <v>0</v>
      </c>
      <c r="O9" s="212">
        <v>0</v>
      </c>
      <c r="P9" s="197">
        <f t="shared" si="0"/>
        <v>0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0</v>
      </c>
      <c r="W9" s="216">
        <f t="shared" si="10"/>
        <v>0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307119</v>
      </c>
      <c r="AF9" s="206">
        <v>303</v>
      </c>
      <c r="AG9" s="310">
        <v>7</v>
      </c>
      <c r="AH9" s="311">
        <v>307118</v>
      </c>
      <c r="AI9" s="312">
        <f t="shared" si="4"/>
        <v>307119</v>
      </c>
      <c r="AJ9" s="313">
        <f t="shared" si="5"/>
        <v>1</v>
      </c>
      <c r="AL9" s="306">
        <f t="shared" si="6"/>
        <v>0</v>
      </c>
      <c r="AM9" s="314">
        <f t="shared" si="6"/>
        <v>0</v>
      </c>
      <c r="AN9" s="315">
        <f t="shared" si="7"/>
        <v>0</v>
      </c>
      <c r="AO9" s="316" t="str">
        <f t="shared" si="8"/>
        <v/>
      </c>
    </row>
    <row r="10" spans="1:41" x14ac:dyDescent="0.2">
      <c r="A10" s="206">
        <v>303</v>
      </c>
      <c r="B10" s="207">
        <v>0.375</v>
      </c>
      <c r="C10" s="208">
        <v>2013</v>
      </c>
      <c r="D10" s="208">
        <v>4</v>
      </c>
      <c r="E10" s="208">
        <v>8</v>
      </c>
      <c r="F10" s="209">
        <v>307119</v>
      </c>
      <c r="G10" s="208">
        <v>0</v>
      </c>
      <c r="H10" s="209">
        <v>14117</v>
      </c>
      <c r="I10" s="208">
        <v>0</v>
      </c>
      <c r="J10" s="208">
        <v>0</v>
      </c>
      <c r="K10" s="208">
        <v>0</v>
      </c>
      <c r="L10" s="210">
        <v>0</v>
      </c>
      <c r="M10" s="209">
        <v>0</v>
      </c>
      <c r="N10" s="211">
        <v>0</v>
      </c>
      <c r="O10" s="212">
        <v>381</v>
      </c>
      <c r="P10" s="197">
        <f t="shared" si="0"/>
        <v>381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381</v>
      </c>
      <c r="W10" s="216">
        <f t="shared" si="10"/>
        <v>13454.88927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307119</v>
      </c>
      <c r="AF10" s="206">
        <v>303</v>
      </c>
      <c r="AG10" s="310">
        <v>8</v>
      </c>
      <c r="AH10" s="311">
        <v>307118</v>
      </c>
      <c r="AI10" s="312">
        <f t="shared" si="4"/>
        <v>307119</v>
      </c>
      <c r="AJ10" s="313">
        <f t="shared" si="5"/>
        <v>1</v>
      </c>
      <c r="AL10" s="306">
        <f t="shared" si="6"/>
        <v>382</v>
      </c>
      <c r="AM10" s="314">
        <f t="shared" si="6"/>
        <v>381</v>
      </c>
      <c r="AN10" s="315">
        <f t="shared" si="7"/>
        <v>-1</v>
      </c>
      <c r="AO10" s="316">
        <f t="shared" si="8"/>
        <v>-2.6246719160104987E-3</v>
      </c>
    </row>
    <row r="11" spans="1:41" x14ac:dyDescent="0.2">
      <c r="A11" s="206">
        <v>303</v>
      </c>
      <c r="B11" s="207">
        <v>0.375</v>
      </c>
      <c r="C11" s="208">
        <v>2013</v>
      </c>
      <c r="D11" s="208">
        <v>4</v>
      </c>
      <c r="E11" s="208">
        <v>9</v>
      </c>
      <c r="F11" s="209">
        <v>307500</v>
      </c>
      <c r="G11" s="208">
        <v>0</v>
      </c>
      <c r="H11" s="209">
        <v>14134</v>
      </c>
      <c r="I11" s="208">
        <v>0</v>
      </c>
      <c r="J11" s="208">
        <v>0</v>
      </c>
      <c r="K11" s="208">
        <v>0</v>
      </c>
      <c r="L11" s="210">
        <v>16.399999999999999</v>
      </c>
      <c r="M11" s="209">
        <v>207.5</v>
      </c>
      <c r="N11" s="211">
        <v>0</v>
      </c>
      <c r="O11" s="212">
        <v>1532</v>
      </c>
      <c r="P11" s="197">
        <f t="shared" si="0"/>
        <v>1532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1532</v>
      </c>
      <c r="W11" s="219">
        <f t="shared" si="10"/>
        <v>54102.074439999997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307500</v>
      </c>
      <c r="AF11" s="206">
        <v>303</v>
      </c>
      <c r="AG11" s="310">
        <v>9</v>
      </c>
      <c r="AH11" s="311">
        <v>307500</v>
      </c>
      <c r="AI11" s="312">
        <f t="shared" si="4"/>
        <v>307500</v>
      </c>
      <c r="AJ11" s="313">
        <f t="shared" si="5"/>
        <v>0</v>
      </c>
      <c r="AL11" s="306">
        <f t="shared" si="6"/>
        <v>1531</v>
      </c>
      <c r="AM11" s="314">
        <f t="shared" si="6"/>
        <v>1532</v>
      </c>
      <c r="AN11" s="315">
        <f t="shared" si="7"/>
        <v>1</v>
      </c>
      <c r="AO11" s="316">
        <f t="shared" si="8"/>
        <v>6.5274151436031332E-4</v>
      </c>
    </row>
    <row r="12" spans="1:41" x14ac:dyDescent="0.2">
      <c r="A12" s="206">
        <v>303</v>
      </c>
      <c r="B12" s="207">
        <v>0.375</v>
      </c>
      <c r="C12" s="208">
        <v>2013</v>
      </c>
      <c r="D12" s="208">
        <v>4</v>
      </c>
      <c r="E12" s="208">
        <v>10</v>
      </c>
      <c r="F12" s="209">
        <v>309032</v>
      </c>
      <c r="G12" s="208">
        <v>0</v>
      </c>
      <c r="H12" s="209">
        <v>14202</v>
      </c>
      <c r="I12" s="208">
        <v>0</v>
      </c>
      <c r="J12" s="208">
        <v>0</v>
      </c>
      <c r="K12" s="208">
        <v>0</v>
      </c>
      <c r="L12" s="210">
        <v>64</v>
      </c>
      <c r="M12" s="209">
        <v>205.2</v>
      </c>
      <c r="N12" s="211">
        <v>0</v>
      </c>
      <c r="O12" s="212">
        <v>1635</v>
      </c>
      <c r="P12" s="197">
        <f t="shared" si="0"/>
        <v>1635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1635</v>
      </c>
      <c r="W12" s="219">
        <f t="shared" si="10"/>
        <v>57739.48545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309032</v>
      </c>
      <c r="AF12" s="206">
        <v>303</v>
      </c>
      <c r="AG12" s="310">
        <v>10</v>
      </c>
      <c r="AH12" s="311">
        <v>309031</v>
      </c>
      <c r="AI12" s="312">
        <f t="shared" si="4"/>
        <v>309032</v>
      </c>
      <c r="AJ12" s="313">
        <f t="shared" si="5"/>
        <v>1</v>
      </c>
      <c r="AL12" s="306">
        <f t="shared" si="6"/>
        <v>1638</v>
      </c>
      <c r="AM12" s="314">
        <f t="shared" si="6"/>
        <v>1635</v>
      </c>
      <c r="AN12" s="315">
        <f t="shared" si="7"/>
        <v>-3</v>
      </c>
      <c r="AO12" s="316">
        <f t="shared" si="8"/>
        <v>-1.834862385321101E-3</v>
      </c>
    </row>
    <row r="13" spans="1:41" x14ac:dyDescent="0.2">
      <c r="A13" s="206">
        <v>303</v>
      </c>
      <c r="B13" s="207">
        <v>0.375</v>
      </c>
      <c r="C13" s="208">
        <v>2013</v>
      </c>
      <c r="D13" s="208">
        <v>4</v>
      </c>
      <c r="E13" s="208">
        <v>11</v>
      </c>
      <c r="F13" s="209">
        <v>310667</v>
      </c>
      <c r="G13" s="208">
        <v>0</v>
      </c>
      <c r="H13" s="209">
        <v>14274</v>
      </c>
      <c r="I13" s="208">
        <v>0</v>
      </c>
      <c r="J13" s="208">
        <v>0</v>
      </c>
      <c r="K13" s="208">
        <v>0</v>
      </c>
      <c r="L13" s="210">
        <v>68.5</v>
      </c>
      <c r="M13" s="209">
        <v>205.9</v>
      </c>
      <c r="N13" s="211">
        <v>0</v>
      </c>
      <c r="O13" s="212">
        <v>1656</v>
      </c>
      <c r="P13" s="197">
        <f t="shared" si="0"/>
        <v>1656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1656</v>
      </c>
      <c r="W13" s="219">
        <f t="shared" si="10"/>
        <v>58481.093520000002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310667</v>
      </c>
      <c r="AF13" s="206">
        <v>303</v>
      </c>
      <c r="AG13" s="310">
        <v>11</v>
      </c>
      <c r="AH13" s="311">
        <v>310669</v>
      </c>
      <c r="AI13" s="312">
        <f t="shared" si="4"/>
        <v>310667</v>
      </c>
      <c r="AJ13" s="313">
        <f t="shared" si="5"/>
        <v>-2</v>
      </c>
      <c r="AL13" s="306">
        <f t="shared" si="6"/>
        <v>1655</v>
      </c>
      <c r="AM13" s="314">
        <f t="shared" si="6"/>
        <v>1656</v>
      </c>
      <c r="AN13" s="315">
        <f t="shared" si="7"/>
        <v>1</v>
      </c>
      <c r="AO13" s="316">
        <f t="shared" si="8"/>
        <v>6.0386473429951688E-4</v>
      </c>
    </row>
    <row r="14" spans="1:41" x14ac:dyDescent="0.2">
      <c r="A14" s="206">
        <v>303</v>
      </c>
      <c r="B14" s="207">
        <v>0.375</v>
      </c>
      <c r="C14" s="208">
        <v>2013</v>
      </c>
      <c r="D14" s="208">
        <v>4</v>
      </c>
      <c r="E14" s="208">
        <v>12</v>
      </c>
      <c r="F14" s="209">
        <v>312323</v>
      </c>
      <c r="G14" s="208">
        <v>0</v>
      </c>
      <c r="H14" s="209">
        <v>14348</v>
      </c>
      <c r="I14" s="208">
        <v>0</v>
      </c>
      <c r="J14" s="208">
        <v>0</v>
      </c>
      <c r="K14" s="208">
        <v>0</v>
      </c>
      <c r="L14" s="210">
        <v>69.3</v>
      </c>
      <c r="M14" s="209">
        <v>203</v>
      </c>
      <c r="N14" s="211">
        <v>0</v>
      </c>
      <c r="O14" s="212">
        <v>1328</v>
      </c>
      <c r="P14" s="197">
        <f t="shared" si="0"/>
        <v>1328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1328</v>
      </c>
      <c r="W14" s="219">
        <f t="shared" si="10"/>
        <v>46897.881759999997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312323</v>
      </c>
      <c r="AF14" s="206">
        <v>303</v>
      </c>
      <c r="AG14" s="310">
        <v>12</v>
      </c>
      <c r="AH14" s="311">
        <v>312324</v>
      </c>
      <c r="AI14" s="312">
        <f t="shared" si="4"/>
        <v>312323</v>
      </c>
      <c r="AJ14" s="313">
        <f t="shared" si="5"/>
        <v>-1</v>
      </c>
      <c r="AL14" s="306">
        <f t="shared" si="6"/>
        <v>1327</v>
      </c>
      <c r="AM14" s="314">
        <f t="shared" si="6"/>
        <v>1328</v>
      </c>
      <c r="AN14" s="315">
        <f t="shared" si="7"/>
        <v>1</v>
      </c>
      <c r="AO14" s="316">
        <f t="shared" si="8"/>
        <v>7.5301204819277112E-4</v>
      </c>
    </row>
    <row r="15" spans="1:41" x14ac:dyDescent="0.2">
      <c r="A15" s="206">
        <v>303</v>
      </c>
      <c r="B15" s="207">
        <v>0.375</v>
      </c>
      <c r="C15" s="208">
        <v>2013</v>
      </c>
      <c r="D15" s="208">
        <v>4</v>
      </c>
      <c r="E15" s="208">
        <v>13</v>
      </c>
      <c r="F15" s="209">
        <v>313651</v>
      </c>
      <c r="G15" s="208">
        <v>0</v>
      </c>
      <c r="H15" s="209">
        <v>14406</v>
      </c>
      <c r="I15" s="208">
        <v>0</v>
      </c>
      <c r="J15" s="208">
        <v>0</v>
      </c>
      <c r="K15" s="208">
        <v>0</v>
      </c>
      <c r="L15" s="210">
        <v>56.1</v>
      </c>
      <c r="M15" s="209">
        <v>207.2</v>
      </c>
      <c r="N15" s="211">
        <v>0</v>
      </c>
      <c r="O15" s="212">
        <v>517</v>
      </c>
      <c r="P15" s="197">
        <f t="shared" si="0"/>
        <v>517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517</v>
      </c>
      <c r="W15" s="219">
        <f t="shared" si="10"/>
        <v>18257.684389999999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313651</v>
      </c>
      <c r="AF15" s="206">
        <v>303</v>
      </c>
      <c r="AG15" s="310">
        <v>13</v>
      </c>
      <c r="AH15" s="311">
        <v>313651</v>
      </c>
      <c r="AI15" s="312">
        <f t="shared" si="4"/>
        <v>313651</v>
      </c>
      <c r="AJ15" s="313">
        <f t="shared" si="5"/>
        <v>0</v>
      </c>
      <c r="AL15" s="306">
        <f t="shared" si="6"/>
        <v>517</v>
      </c>
      <c r="AM15" s="314">
        <f t="shared" si="6"/>
        <v>517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303</v>
      </c>
      <c r="B16" s="207">
        <v>0.375</v>
      </c>
      <c r="C16" s="208">
        <v>2013</v>
      </c>
      <c r="D16" s="208">
        <v>4</v>
      </c>
      <c r="E16" s="208">
        <v>14</v>
      </c>
      <c r="F16" s="209">
        <v>314168</v>
      </c>
      <c r="G16" s="208">
        <v>0</v>
      </c>
      <c r="H16" s="209">
        <v>14429</v>
      </c>
      <c r="I16" s="208">
        <v>0</v>
      </c>
      <c r="J16" s="208">
        <v>0</v>
      </c>
      <c r="K16" s="208">
        <v>0</v>
      </c>
      <c r="L16" s="210">
        <v>22</v>
      </c>
      <c r="M16" s="209">
        <v>194.5</v>
      </c>
      <c r="N16" s="211">
        <v>0</v>
      </c>
      <c r="O16" s="212">
        <v>0</v>
      </c>
      <c r="P16" s="197">
        <f t="shared" si="0"/>
        <v>0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0</v>
      </c>
      <c r="W16" s="219">
        <f t="shared" si="10"/>
        <v>0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314168</v>
      </c>
      <c r="AF16" s="206">
        <v>303</v>
      </c>
      <c r="AG16" s="310">
        <v>14</v>
      </c>
      <c r="AH16" s="311">
        <v>314168</v>
      </c>
      <c r="AI16" s="312">
        <f t="shared" si="4"/>
        <v>314168</v>
      </c>
      <c r="AJ16" s="313">
        <f t="shared" si="5"/>
        <v>0</v>
      </c>
      <c r="AL16" s="306">
        <f t="shared" si="6"/>
        <v>0</v>
      </c>
      <c r="AM16" s="314">
        <f t="shared" si="6"/>
        <v>0</v>
      </c>
      <c r="AN16" s="315">
        <f t="shared" si="7"/>
        <v>0</v>
      </c>
      <c r="AO16" s="316" t="str">
        <f t="shared" si="8"/>
        <v/>
      </c>
    </row>
    <row r="17" spans="1:41" x14ac:dyDescent="0.2">
      <c r="A17" s="206">
        <v>303</v>
      </c>
      <c r="B17" s="207">
        <v>0.375</v>
      </c>
      <c r="C17" s="208">
        <v>2013</v>
      </c>
      <c r="D17" s="208">
        <v>4</v>
      </c>
      <c r="E17" s="208">
        <v>15</v>
      </c>
      <c r="F17" s="209">
        <v>314168</v>
      </c>
      <c r="G17" s="208">
        <v>0</v>
      </c>
      <c r="H17" s="209">
        <v>14429</v>
      </c>
      <c r="I17" s="208">
        <v>0</v>
      </c>
      <c r="J17" s="208">
        <v>0</v>
      </c>
      <c r="K17" s="208">
        <v>0</v>
      </c>
      <c r="L17" s="210">
        <v>0</v>
      </c>
      <c r="M17" s="209">
        <v>0</v>
      </c>
      <c r="N17" s="211">
        <v>0</v>
      </c>
      <c r="O17" s="212">
        <v>363</v>
      </c>
      <c r="P17" s="197">
        <f t="shared" si="0"/>
        <v>363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363</v>
      </c>
      <c r="W17" s="219">
        <f t="shared" si="10"/>
        <v>12819.225210000001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314168</v>
      </c>
      <c r="AF17" s="206">
        <v>303</v>
      </c>
      <c r="AG17" s="310">
        <v>15</v>
      </c>
      <c r="AH17" s="311">
        <v>314168</v>
      </c>
      <c r="AI17" s="312">
        <f t="shared" si="4"/>
        <v>314168</v>
      </c>
      <c r="AJ17" s="313">
        <f t="shared" si="5"/>
        <v>0</v>
      </c>
      <c r="AL17" s="306">
        <f t="shared" si="6"/>
        <v>362</v>
      </c>
      <c r="AM17" s="314">
        <f t="shared" si="6"/>
        <v>363</v>
      </c>
      <c r="AN17" s="315">
        <f t="shared" si="7"/>
        <v>1</v>
      </c>
      <c r="AO17" s="316">
        <f t="shared" si="8"/>
        <v>2.7548209366391185E-3</v>
      </c>
    </row>
    <row r="18" spans="1:41" x14ac:dyDescent="0.2">
      <c r="A18" s="206">
        <v>303</v>
      </c>
      <c r="B18" s="207">
        <v>0.375</v>
      </c>
      <c r="C18" s="208">
        <v>2013</v>
      </c>
      <c r="D18" s="208">
        <v>4</v>
      </c>
      <c r="E18" s="208">
        <v>16</v>
      </c>
      <c r="F18" s="209">
        <v>314531</v>
      </c>
      <c r="G18" s="208">
        <v>0</v>
      </c>
      <c r="H18" s="209">
        <v>14445</v>
      </c>
      <c r="I18" s="208">
        <v>0</v>
      </c>
      <c r="J18" s="208">
        <v>0</v>
      </c>
      <c r="K18" s="208">
        <v>0</v>
      </c>
      <c r="L18" s="210">
        <v>15</v>
      </c>
      <c r="M18" s="209">
        <v>205.3</v>
      </c>
      <c r="N18" s="211">
        <v>0</v>
      </c>
      <c r="O18" s="212">
        <v>1620</v>
      </c>
      <c r="P18" s="197">
        <f t="shared" si="0"/>
        <v>1620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1620</v>
      </c>
      <c r="W18" s="219">
        <f t="shared" si="10"/>
        <v>57209.765399999997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314531</v>
      </c>
      <c r="AF18" s="206">
        <v>303</v>
      </c>
      <c r="AG18" s="310">
        <v>16</v>
      </c>
      <c r="AH18" s="311">
        <v>314530</v>
      </c>
      <c r="AI18" s="312">
        <f t="shared" si="4"/>
        <v>314531</v>
      </c>
      <c r="AJ18" s="313">
        <f t="shared" si="5"/>
        <v>1</v>
      </c>
      <c r="AL18" s="306">
        <f t="shared" si="6"/>
        <v>-314530</v>
      </c>
      <c r="AM18" s="314">
        <f t="shared" si="6"/>
        <v>1620</v>
      </c>
      <c r="AN18" s="315">
        <f t="shared" si="7"/>
        <v>316150</v>
      </c>
      <c r="AO18" s="316">
        <f t="shared" si="8"/>
        <v>195.15432098765433</v>
      </c>
    </row>
    <row r="19" spans="1:41" x14ac:dyDescent="0.2">
      <c r="A19" s="206">
        <v>303</v>
      </c>
      <c r="B19" s="207">
        <v>0.375</v>
      </c>
      <c r="C19" s="208">
        <v>2013</v>
      </c>
      <c r="D19" s="208">
        <v>4</v>
      </c>
      <c r="E19" s="208">
        <v>17</v>
      </c>
      <c r="F19" s="209">
        <v>316151</v>
      </c>
      <c r="G19" s="208">
        <v>0</v>
      </c>
      <c r="H19" s="209">
        <v>14517</v>
      </c>
      <c r="I19" s="208">
        <v>0</v>
      </c>
      <c r="J19" s="208">
        <v>0</v>
      </c>
      <c r="K19" s="208">
        <v>0</v>
      </c>
      <c r="L19" s="210">
        <v>67.8</v>
      </c>
      <c r="M19" s="209">
        <v>204.4</v>
      </c>
      <c r="N19" s="211">
        <v>0</v>
      </c>
      <c r="O19" s="212">
        <v>1535</v>
      </c>
      <c r="P19" s="197">
        <f t="shared" si="0"/>
        <v>1535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1535</v>
      </c>
      <c r="W19" s="219">
        <f t="shared" si="10"/>
        <v>54208.018449999996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316151</v>
      </c>
      <c r="AF19" s="206"/>
      <c r="AG19" s="310"/>
      <c r="AH19" s="311"/>
      <c r="AI19" s="312">
        <f t="shared" si="4"/>
        <v>316151</v>
      </c>
      <c r="AJ19" s="313">
        <f t="shared" si="5"/>
        <v>316151</v>
      </c>
      <c r="AL19" s="306">
        <f t="shared" si="6"/>
        <v>317689</v>
      </c>
      <c r="AM19" s="314">
        <f t="shared" si="6"/>
        <v>1535</v>
      </c>
      <c r="AN19" s="315">
        <f t="shared" si="7"/>
        <v>-316154</v>
      </c>
      <c r="AO19" s="316">
        <f t="shared" si="8"/>
        <v>-205.96351791530944</v>
      </c>
    </row>
    <row r="20" spans="1:41" x14ac:dyDescent="0.2">
      <c r="A20" s="206">
        <v>303</v>
      </c>
      <c r="B20" s="207">
        <v>0.375</v>
      </c>
      <c r="C20" s="208">
        <v>2013</v>
      </c>
      <c r="D20" s="208">
        <v>4</v>
      </c>
      <c r="E20" s="208">
        <v>18</v>
      </c>
      <c r="F20" s="209">
        <v>317686</v>
      </c>
      <c r="G20" s="208">
        <v>0</v>
      </c>
      <c r="H20" s="209">
        <v>14585</v>
      </c>
      <c r="I20" s="208">
        <v>0</v>
      </c>
      <c r="J20" s="208">
        <v>0</v>
      </c>
      <c r="K20" s="208">
        <v>0</v>
      </c>
      <c r="L20" s="210">
        <v>64.3</v>
      </c>
      <c r="M20" s="209">
        <v>202.1</v>
      </c>
      <c r="N20" s="211">
        <v>0</v>
      </c>
      <c r="O20" s="212">
        <v>1230</v>
      </c>
      <c r="P20" s="197">
        <f t="shared" si="0"/>
        <v>1230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1230</v>
      </c>
      <c r="W20" s="219">
        <f t="shared" si="10"/>
        <v>43437.044099999999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317686</v>
      </c>
      <c r="AF20" s="206">
        <v>303</v>
      </c>
      <c r="AG20" s="310">
        <v>18</v>
      </c>
      <c r="AH20" s="311">
        <v>317689</v>
      </c>
      <c r="AI20" s="312">
        <f t="shared" si="4"/>
        <v>317686</v>
      </c>
      <c r="AJ20" s="313">
        <f t="shared" si="5"/>
        <v>-3</v>
      </c>
      <c r="AL20" s="306">
        <f t="shared" si="6"/>
        <v>1229</v>
      </c>
      <c r="AM20" s="314">
        <f t="shared" si="6"/>
        <v>1230</v>
      </c>
      <c r="AN20" s="315">
        <f t="shared" si="7"/>
        <v>1</v>
      </c>
      <c r="AO20" s="316">
        <f t="shared" si="8"/>
        <v>8.1300813008130081E-4</v>
      </c>
    </row>
    <row r="21" spans="1:41" x14ac:dyDescent="0.2">
      <c r="A21" s="206">
        <v>303</v>
      </c>
      <c r="B21" s="207">
        <v>0.375</v>
      </c>
      <c r="C21" s="208">
        <v>2013</v>
      </c>
      <c r="D21" s="208">
        <v>4</v>
      </c>
      <c r="E21" s="208">
        <v>19</v>
      </c>
      <c r="F21" s="209">
        <v>318916</v>
      </c>
      <c r="G21" s="208">
        <v>0</v>
      </c>
      <c r="H21" s="209">
        <v>14640</v>
      </c>
      <c r="I21" s="208">
        <v>0</v>
      </c>
      <c r="J21" s="208">
        <v>0</v>
      </c>
      <c r="K21" s="208">
        <v>0</v>
      </c>
      <c r="L21" s="210">
        <v>51.5</v>
      </c>
      <c r="M21" s="209">
        <v>201.6</v>
      </c>
      <c r="N21" s="211">
        <v>0</v>
      </c>
      <c r="O21" s="212">
        <v>1672</v>
      </c>
      <c r="P21" s="197">
        <f t="shared" si="0"/>
        <v>1672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1672</v>
      </c>
      <c r="W21" s="219">
        <f t="shared" si="10"/>
        <v>59046.128239999998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318916</v>
      </c>
      <c r="AF21" s="206">
        <v>303</v>
      </c>
      <c r="AG21" s="310">
        <v>19</v>
      </c>
      <c r="AH21" s="311">
        <v>318918</v>
      </c>
      <c r="AI21" s="312">
        <f t="shared" si="4"/>
        <v>318916</v>
      </c>
      <c r="AJ21" s="313">
        <f t="shared" si="5"/>
        <v>-2</v>
      </c>
      <c r="AL21" s="306">
        <f t="shared" si="6"/>
        <v>1673</v>
      </c>
      <c r="AM21" s="314">
        <f t="shared" si="6"/>
        <v>1672</v>
      </c>
      <c r="AN21" s="315">
        <f t="shared" si="7"/>
        <v>-1</v>
      </c>
      <c r="AO21" s="316">
        <f t="shared" si="8"/>
        <v>-5.9808612440191385E-4</v>
      </c>
    </row>
    <row r="22" spans="1:41" x14ac:dyDescent="0.2">
      <c r="A22" s="206">
        <v>303</v>
      </c>
      <c r="B22" s="207">
        <v>0.375</v>
      </c>
      <c r="C22" s="208">
        <v>2013</v>
      </c>
      <c r="D22" s="208">
        <v>4</v>
      </c>
      <c r="E22" s="208">
        <v>20</v>
      </c>
      <c r="F22" s="209">
        <v>320588</v>
      </c>
      <c r="G22" s="208">
        <v>0</v>
      </c>
      <c r="H22" s="209">
        <v>14714</v>
      </c>
      <c r="I22" s="208">
        <v>0</v>
      </c>
      <c r="J22" s="208">
        <v>0</v>
      </c>
      <c r="K22" s="208">
        <v>0</v>
      </c>
      <c r="L22" s="210">
        <v>69.900000000000006</v>
      </c>
      <c r="M22" s="209">
        <v>207.1</v>
      </c>
      <c r="N22" s="211">
        <v>0</v>
      </c>
      <c r="O22" s="212">
        <v>486</v>
      </c>
      <c r="P22" s="197">
        <f t="shared" si="0"/>
        <v>486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486</v>
      </c>
      <c r="W22" s="219">
        <f t="shared" si="10"/>
        <v>17162.929619999999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320588</v>
      </c>
      <c r="AF22" s="206">
        <v>303</v>
      </c>
      <c r="AG22" s="310">
        <v>20</v>
      </c>
      <c r="AH22" s="311">
        <v>320591</v>
      </c>
      <c r="AI22" s="312">
        <f t="shared" si="4"/>
        <v>320588</v>
      </c>
      <c r="AJ22" s="313">
        <f t="shared" si="5"/>
        <v>-3</v>
      </c>
      <c r="AL22" s="306">
        <f t="shared" si="6"/>
        <v>483</v>
      </c>
      <c r="AM22" s="314">
        <f t="shared" si="6"/>
        <v>486</v>
      </c>
      <c r="AN22" s="315">
        <f t="shared" si="7"/>
        <v>3</v>
      </c>
      <c r="AO22" s="316">
        <f t="shared" si="8"/>
        <v>6.1728395061728392E-3</v>
      </c>
    </row>
    <row r="23" spans="1:41" x14ac:dyDescent="0.2">
      <c r="A23" s="206">
        <v>303</v>
      </c>
      <c r="B23" s="207">
        <v>0.375</v>
      </c>
      <c r="C23" s="208">
        <v>2013</v>
      </c>
      <c r="D23" s="208">
        <v>4</v>
      </c>
      <c r="E23" s="208">
        <v>21</v>
      </c>
      <c r="F23" s="209">
        <v>321074</v>
      </c>
      <c r="G23" s="208">
        <v>0</v>
      </c>
      <c r="H23" s="209">
        <v>14735</v>
      </c>
      <c r="I23" s="208">
        <v>0</v>
      </c>
      <c r="J23" s="208">
        <v>0</v>
      </c>
      <c r="K23" s="208">
        <v>0</v>
      </c>
      <c r="L23" s="210">
        <v>20.7</v>
      </c>
      <c r="M23" s="209">
        <v>195.3</v>
      </c>
      <c r="N23" s="211">
        <v>0</v>
      </c>
      <c r="O23" s="212">
        <v>0</v>
      </c>
      <c r="P23" s="197">
        <f t="shared" si="0"/>
        <v>0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0</v>
      </c>
      <c r="W23" s="219">
        <f t="shared" si="10"/>
        <v>0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321074</v>
      </c>
      <c r="AF23" s="206">
        <v>303</v>
      </c>
      <c r="AG23" s="310">
        <v>21</v>
      </c>
      <c r="AH23" s="311">
        <v>321074</v>
      </c>
      <c r="AI23" s="312">
        <f t="shared" si="4"/>
        <v>321074</v>
      </c>
      <c r="AJ23" s="313">
        <f t="shared" si="5"/>
        <v>0</v>
      </c>
      <c r="AL23" s="306">
        <f t="shared" si="6"/>
        <v>0</v>
      </c>
      <c r="AM23" s="314">
        <f t="shared" si="6"/>
        <v>0</v>
      </c>
      <c r="AN23" s="315">
        <f t="shared" si="7"/>
        <v>0</v>
      </c>
      <c r="AO23" s="316" t="str">
        <f t="shared" si="8"/>
        <v/>
      </c>
    </row>
    <row r="24" spans="1:41" x14ac:dyDescent="0.2">
      <c r="A24" s="206">
        <v>303</v>
      </c>
      <c r="B24" s="207">
        <v>0.375</v>
      </c>
      <c r="C24" s="208">
        <v>2013</v>
      </c>
      <c r="D24" s="208">
        <v>4</v>
      </c>
      <c r="E24" s="208">
        <v>22</v>
      </c>
      <c r="F24" s="209">
        <v>321074</v>
      </c>
      <c r="G24" s="208">
        <v>0</v>
      </c>
      <c r="H24" s="209">
        <v>14735</v>
      </c>
      <c r="I24" s="208">
        <v>0</v>
      </c>
      <c r="J24" s="208">
        <v>0</v>
      </c>
      <c r="K24" s="208">
        <v>0</v>
      </c>
      <c r="L24" s="210">
        <v>0</v>
      </c>
      <c r="M24" s="209">
        <v>0</v>
      </c>
      <c r="N24" s="211">
        <v>0</v>
      </c>
      <c r="O24" s="212">
        <v>257</v>
      </c>
      <c r="P24" s="197">
        <f t="shared" si="0"/>
        <v>257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257</v>
      </c>
      <c r="W24" s="219">
        <f t="shared" si="10"/>
        <v>9075.8701899999996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321074</v>
      </c>
      <c r="AF24" s="206">
        <v>303</v>
      </c>
      <c r="AG24" s="310">
        <v>22</v>
      </c>
      <c r="AH24" s="311">
        <v>321074</v>
      </c>
      <c r="AI24" s="312">
        <f t="shared" si="4"/>
        <v>321074</v>
      </c>
      <c r="AJ24" s="313">
        <f t="shared" si="5"/>
        <v>0</v>
      </c>
      <c r="AL24" s="306">
        <f t="shared" si="6"/>
        <v>259</v>
      </c>
      <c r="AM24" s="314">
        <f t="shared" si="6"/>
        <v>257</v>
      </c>
      <c r="AN24" s="315">
        <f t="shared" si="7"/>
        <v>-2</v>
      </c>
      <c r="AO24" s="316">
        <f t="shared" si="8"/>
        <v>-7.7821011673151752E-3</v>
      </c>
    </row>
    <row r="25" spans="1:41" x14ac:dyDescent="0.2">
      <c r="A25" s="206">
        <v>303</v>
      </c>
      <c r="B25" s="207">
        <v>0.375</v>
      </c>
      <c r="C25" s="208">
        <v>2013</v>
      </c>
      <c r="D25" s="208">
        <v>4</v>
      </c>
      <c r="E25" s="208">
        <v>23</v>
      </c>
      <c r="F25" s="209">
        <v>321331</v>
      </c>
      <c r="G25" s="208">
        <v>0</v>
      </c>
      <c r="H25" s="209">
        <v>14746</v>
      </c>
      <c r="I25" s="208">
        <v>0</v>
      </c>
      <c r="J25" s="208">
        <v>0</v>
      </c>
      <c r="K25" s="208">
        <v>0</v>
      </c>
      <c r="L25" s="210">
        <v>10.5</v>
      </c>
      <c r="M25" s="209">
        <v>198.8</v>
      </c>
      <c r="N25" s="211">
        <v>0</v>
      </c>
      <c r="O25" s="212">
        <v>1352</v>
      </c>
      <c r="P25" s="197">
        <f t="shared" si="0"/>
        <v>1352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1352</v>
      </c>
      <c r="W25" s="219">
        <f t="shared" si="10"/>
        <v>47745.433839999998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321331</v>
      </c>
      <c r="AF25" s="206">
        <v>303</v>
      </c>
      <c r="AG25" s="310">
        <v>23</v>
      </c>
      <c r="AH25" s="311">
        <v>321333</v>
      </c>
      <c r="AI25" s="312">
        <f t="shared" si="4"/>
        <v>321331</v>
      </c>
      <c r="AJ25" s="313">
        <f t="shared" si="5"/>
        <v>-2</v>
      </c>
      <c r="AL25" s="306">
        <f t="shared" si="6"/>
        <v>1354</v>
      </c>
      <c r="AM25" s="314">
        <f t="shared" si="6"/>
        <v>1352</v>
      </c>
      <c r="AN25" s="315">
        <f t="shared" si="7"/>
        <v>-2</v>
      </c>
      <c r="AO25" s="316">
        <f t="shared" si="8"/>
        <v>-1.4792899408284023E-3</v>
      </c>
    </row>
    <row r="26" spans="1:41" x14ac:dyDescent="0.2">
      <c r="A26" s="206">
        <v>303</v>
      </c>
      <c r="B26" s="207">
        <v>0.375</v>
      </c>
      <c r="C26" s="208">
        <v>2013</v>
      </c>
      <c r="D26" s="208">
        <v>4</v>
      </c>
      <c r="E26" s="208">
        <v>24</v>
      </c>
      <c r="F26" s="209">
        <v>322683</v>
      </c>
      <c r="G26" s="208">
        <v>0</v>
      </c>
      <c r="H26" s="209">
        <v>14807</v>
      </c>
      <c r="I26" s="208">
        <v>0</v>
      </c>
      <c r="J26" s="208">
        <v>0</v>
      </c>
      <c r="K26" s="208">
        <v>0</v>
      </c>
      <c r="L26" s="210">
        <v>56.6</v>
      </c>
      <c r="M26" s="209">
        <v>206</v>
      </c>
      <c r="N26" s="211">
        <v>0</v>
      </c>
      <c r="O26" s="212">
        <v>1548</v>
      </c>
      <c r="P26" s="197">
        <f t="shared" si="0"/>
        <v>1548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1548</v>
      </c>
      <c r="W26" s="219">
        <f t="shared" si="10"/>
        <v>54667.10916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322683</v>
      </c>
      <c r="AF26" s="206">
        <v>303</v>
      </c>
      <c r="AG26" s="310">
        <v>24</v>
      </c>
      <c r="AH26" s="311">
        <v>322687</v>
      </c>
      <c r="AI26" s="312">
        <f t="shared" si="4"/>
        <v>322683</v>
      </c>
      <c r="AJ26" s="313">
        <f t="shared" si="5"/>
        <v>-4</v>
      </c>
      <c r="AL26" s="306">
        <f t="shared" si="6"/>
        <v>1548</v>
      </c>
      <c r="AM26" s="314">
        <f t="shared" si="6"/>
        <v>1548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303</v>
      </c>
      <c r="B27" s="207">
        <v>0.375</v>
      </c>
      <c r="C27" s="208">
        <v>2013</v>
      </c>
      <c r="D27" s="208">
        <v>4</v>
      </c>
      <c r="E27" s="208">
        <v>25</v>
      </c>
      <c r="F27" s="209">
        <v>324231</v>
      </c>
      <c r="G27" s="208">
        <v>0</v>
      </c>
      <c r="H27" s="209">
        <v>14876</v>
      </c>
      <c r="I27" s="208">
        <v>0</v>
      </c>
      <c r="J27" s="208">
        <v>0</v>
      </c>
      <c r="K27" s="208">
        <v>0</v>
      </c>
      <c r="L27" s="210">
        <v>64.8</v>
      </c>
      <c r="M27" s="209">
        <v>205.1</v>
      </c>
      <c r="N27" s="211">
        <v>0</v>
      </c>
      <c r="O27" s="212">
        <v>1566</v>
      </c>
      <c r="P27" s="197">
        <f t="shared" si="0"/>
        <v>1566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1566</v>
      </c>
      <c r="W27" s="219">
        <f t="shared" si="10"/>
        <v>55302.773220000003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324231</v>
      </c>
      <c r="AF27" s="206">
        <v>303</v>
      </c>
      <c r="AG27" s="310">
        <v>25</v>
      </c>
      <c r="AH27" s="311">
        <v>324235</v>
      </c>
      <c r="AI27" s="312">
        <f t="shared" si="4"/>
        <v>324231</v>
      </c>
      <c r="AJ27" s="313">
        <f t="shared" si="5"/>
        <v>-4</v>
      </c>
      <c r="AL27" s="306">
        <f t="shared" si="6"/>
        <v>1566</v>
      </c>
      <c r="AM27" s="314">
        <f t="shared" si="6"/>
        <v>1566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303</v>
      </c>
      <c r="B28" s="207">
        <v>0.375</v>
      </c>
      <c r="C28" s="208">
        <v>2013</v>
      </c>
      <c r="D28" s="208">
        <v>4</v>
      </c>
      <c r="E28" s="208">
        <v>26</v>
      </c>
      <c r="F28" s="209">
        <v>325797</v>
      </c>
      <c r="G28" s="208">
        <v>0</v>
      </c>
      <c r="H28" s="209">
        <v>14945</v>
      </c>
      <c r="I28" s="208">
        <v>0</v>
      </c>
      <c r="J28" s="208">
        <v>0</v>
      </c>
      <c r="K28" s="208">
        <v>0</v>
      </c>
      <c r="L28" s="210">
        <v>65.5</v>
      </c>
      <c r="M28" s="209">
        <v>204.6</v>
      </c>
      <c r="N28" s="211">
        <v>0</v>
      </c>
      <c r="O28" s="212">
        <v>1681</v>
      </c>
      <c r="P28" s="197">
        <f t="shared" si="0"/>
        <v>1681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1681</v>
      </c>
      <c r="W28" s="219">
        <f t="shared" si="10"/>
        <v>59363.960269999996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325797</v>
      </c>
      <c r="AF28" s="206">
        <v>303</v>
      </c>
      <c r="AG28" s="310">
        <v>26</v>
      </c>
      <c r="AH28" s="311">
        <v>325801</v>
      </c>
      <c r="AI28" s="312">
        <f t="shared" si="4"/>
        <v>325797</v>
      </c>
      <c r="AJ28" s="313">
        <f t="shared" si="5"/>
        <v>-4</v>
      </c>
      <c r="AL28" s="306">
        <f t="shared" si="6"/>
        <v>1681</v>
      </c>
      <c r="AM28" s="314">
        <f t="shared" si="6"/>
        <v>1681</v>
      </c>
      <c r="AN28" s="315">
        <f t="shared" si="7"/>
        <v>0</v>
      </c>
      <c r="AO28" s="316">
        <f t="shared" si="8"/>
        <v>0</v>
      </c>
    </row>
    <row r="29" spans="1:41" x14ac:dyDescent="0.2">
      <c r="A29" s="206">
        <v>303</v>
      </c>
      <c r="B29" s="207">
        <v>0.375</v>
      </c>
      <c r="C29" s="208">
        <v>2013</v>
      </c>
      <c r="D29" s="208">
        <v>4</v>
      </c>
      <c r="E29" s="208">
        <v>27</v>
      </c>
      <c r="F29" s="209">
        <v>327478</v>
      </c>
      <c r="G29" s="208">
        <v>0</v>
      </c>
      <c r="H29" s="209">
        <v>15018</v>
      </c>
      <c r="I29" s="208">
        <v>0</v>
      </c>
      <c r="J29" s="208">
        <v>0</v>
      </c>
      <c r="K29" s="208">
        <v>0</v>
      </c>
      <c r="L29" s="210">
        <v>70.3</v>
      </c>
      <c r="M29" s="209">
        <v>204.9</v>
      </c>
      <c r="N29" s="211">
        <v>0</v>
      </c>
      <c r="O29" s="212">
        <v>545</v>
      </c>
      <c r="P29" s="197">
        <f t="shared" si="0"/>
        <v>545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545</v>
      </c>
      <c r="W29" s="219">
        <f t="shared" si="10"/>
        <v>19246.495149999999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327478</v>
      </c>
      <c r="AF29" s="206">
        <v>303</v>
      </c>
      <c r="AG29" s="310">
        <v>27</v>
      </c>
      <c r="AH29" s="311">
        <v>327482</v>
      </c>
      <c r="AI29" s="312">
        <f t="shared" si="4"/>
        <v>327478</v>
      </c>
      <c r="AJ29" s="313">
        <f t="shared" si="5"/>
        <v>-4</v>
      </c>
      <c r="AL29" s="306">
        <f t="shared" si="6"/>
        <v>541</v>
      </c>
      <c r="AM29" s="314">
        <f t="shared" si="6"/>
        <v>545</v>
      </c>
      <c r="AN29" s="315">
        <f t="shared" si="7"/>
        <v>4</v>
      </c>
      <c r="AO29" s="316">
        <f t="shared" si="8"/>
        <v>7.3394495412844041E-3</v>
      </c>
    </row>
    <row r="30" spans="1:41" x14ac:dyDescent="0.2">
      <c r="A30" s="206">
        <v>303</v>
      </c>
      <c r="B30" s="207">
        <v>0.375</v>
      </c>
      <c r="C30" s="208">
        <v>2013</v>
      </c>
      <c r="D30" s="208">
        <v>4</v>
      </c>
      <c r="E30" s="208">
        <v>28</v>
      </c>
      <c r="F30" s="209">
        <v>328023</v>
      </c>
      <c r="G30" s="208">
        <v>0</v>
      </c>
      <c r="H30" s="209">
        <v>15042</v>
      </c>
      <c r="I30" s="208">
        <v>0</v>
      </c>
      <c r="J30" s="208">
        <v>0</v>
      </c>
      <c r="K30" s="208">
        <v>0</v>
      </c>
      <c r="L30" s="210">
        <v>23.2</v>
      </c>
      <c r="M30" s="209">
        <v>196.3</v>
      </c>
      <c r="N30" s="211">
        <v>0</v>
      </c>
      <c r="O30" s="212">
        <v>0</v>
      </c>
      <c r="P30" s="197">
        <f t="shared" si="0"/>
        <v>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0</v>
      </c>
      <c r="W30" s="219">
        <f t="shared" si="10"/>
        <v>0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328023</v>
      </c>
      <c r="AF30" s="206">
        <v>303</v>
      </c>
      <c r="AG30" s="310">
        <v>28</v>
      </c>
      <c r="AH30" s="311">
        <v>328023</v>
      </c>
      <c r="AI30" s="312">
        <f t="shared" si="4"/>
        <v>328023</v>
      </c>
      <c r="AJ30" s="313">
        <f t="shared" si="5"/>
        <v>0</v>
      </c>
      <c r="AL30" s="306">
        <f t="shared" si="6"/>
        <v>0</v>
      </c>
      <c r="AM30" s="314">
        <f t="shared" si="6"/>
        <v>0</v>
      </c>
      <c r="AN30" s="315">
        <f t="shared" si="7"/>
        <v>0</v>
      </c>
      <c r="AO30" s="316" t="str">
        <f t="shared" si="8"/>
        <v/>
      </c>
    </row>
    <row r="31" spans="1:41" x14ac:dyDescent="0.2">
      <c r="A31" s="206">
        <v>303</v>
      </c>
      <c r="B31" s="207">
        <v>0.375</v>
      </c>
      <c r="C31" s="208">
        <v>2013</v>
      </c>
      <c r="D31" s="208">
        <v>4</v>
      </c>
      <c r="E31" s="208">
        <v>29</v>
      </c>
      <c r="F31" s="209">
        <v>328023</v>
      </c>
      <c r="G31" s="208">
        <v>0</v>
      </c>
      <c r="H31" s="209">
        <v>15042</v>
      </c>
      <c r="I31" s="208">
        <v>0</v>
      </c>
      <c r="J31" s="208">
        <v>0</v>
      </c>
      <c r="K31" s="208">
        <v>0</v>
      </c>
      <c r="L31" s="210">
        <v>0</v>
      </c>
      <c r="M31" s="209">
        <v>0</v>
      </c>
      <c r="N31" s="211">
        <v>0</v>
      </c>
      <c r="O31" s="212">
        <v>383</v>
      </c>
      <c r="P31" s="197">
        <f t="shared" si="0"/>
        <v>383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383</v>
      </c>
      <c r="W31" s="219">
        <f t="shared" si="10"/>
        <v>13525.518609999999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328023</v>
      </c>
      <c r="AF31" s="206">
        <v>303</v>
      </c>
      <c r="AG31" s="310">
        <v>29</v>
      </c>
      <c r="AH31" s="311">
        <v>328023</v>
      </c>
      <c r="AI31" s="312">
        <f t="shared" si="4"/>
        <v>328023</v>
      </c>
      <c r="AJ31" s="313">
        <f t="shared" si="5"/>
        <v>0</v>
      </c>
      <c r="AL31" s="306">
        <f t="shared" si="6"/>
        <v>388</v>
      </c>
      <c r="AM31" s="314">
        <f t="shared" si="6"/>
        <v>383</v>
      </c>
      <c r="AN31" s="315">
        <f t="shared" si="7"/>
        <v>-5</v>
      </c>
      <c r="AO31" s="316">
        <f t="shared" si="8"/>
        <v>-1.3054830287206266E-2</v>
      </c>
    </row>
    <row r="32" spans="1:41" x14ac:dyDescent="0.2">
      <c r="A32" s="206">
        <v>303</v>
      </c>
      <c r="B32" s="207">
        <v>0.375</v>
      </c>
      <c r="C32" s="208">
        <v>2013</v>
      </c>
      <c r="D32" s="208">
        <v>4</v>
      </c>
      <c r="E32" s="208">
        <v>30</v>
      </c>
      <c r="F32" s="209">
        <v>328406</v>
      </c>
      <c r="G32" s="208">
        <v>0</v>
      </c>
      <c r="H32" s="209">
        <v>15059</v>
      </c>
      <c r="I32" s="208">
        <v>0</v>
      </c>
      <c r="J32" s="208">
        <v>0</v>
      </c>
      <c r="K32" s="208">
        <v>0</v>
      </c>
      <c r="L32" s="210">
        <v>15.8</v>
      </c>
      <c r="M32" s="209">
        <v>207.4</v>
      </c>
      <c r="N32" s="211">
        <v>0</v>
      </c>
      <c r="O32" s="212">
        <v>1255</v>
      </c>
      <c r="P32" s="197">
        <f t="shared" si="0"/>
        <v>1255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1255</v>
      </c>
      <c r="W32" s="219">
        <f t="shared" si="10"/>
        <v>44319.91085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328406</v>
      </c>
      <c r="AF32" s="206">
        <v>303</v>
      </c>
      <c r="AG32" s="310">
        <v>30</v>
      </c>
      <c r="AH32" s="311">
        <v>328411</v>
      </c>
      <c r="AI32" s="312">
        <f t="shared" si="4"/>
        <v>328406</v>
      </c>
      <c r="AJ32" s="313">
        <f t="shared" si="5"/>
        <v>-5</v>
      </c>
      <c r="AL32" s="306">
        <f t="shared" si="6"/>
        <v>1249</v>
      </c>
      <c r="AM32" s="314">
        <f t="shared" si="6"/>
        <v>1255</v>
      </c>
      <c r="AN32" s="315">
        <f t="shared" si="7"/>
        <v>6</v>
      </c>
      <c r="AO32" s="316">
        <f t="shared" si="8"/>
        <v>4.7808764940239041E-3</v>
      </c>
    </row>
    <row r="33" spans="1:41" ht="13.5" thickBot="1" x14ac:dyDescent="0.25">
      <c r="A33" s="206">
        <v>303</v>
      </c>
      <c r="B33" s="207">
        <v>0.375</v>
      </c>
      <c r="C33" s="208">
        <v>2013</v>
      </c>
      <c r="D33" s="208">
        <v>5</v>
      </c>
      <c r="E33" s="208">
        <v>1</v>
      </c>
      <c r="F33" s="209">
        <v>329661</v>
      </c>
      <c r="G33" s="208">
        <v>0</v>
      </c>
      <c r="H33" s="209">
        <v>15115</v>
      </c>
      <c r="I33" s="208">
        <v>0</v>
      </c>
      <c r="J33" s="208">
        <v>0</v>
      </c>
      <c r="K33" s="208">
        <v>0</v>
      </c>
      <c r="L33" s="210">
        <v>52.7</v>
      </c>
      <c r="M33" s="209">
        <v>197.8</v>
      </c>
      <c r="N33" s="211">
        <v>0</v>
      </c>
      <c r="O33" s="212">
        <v>392</v>
      </c>
      <c r="P33" s="197">
        <f t="shared" si="0"/>
        <v>-329661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392</v>
      </c>
      <c r="W33" s="223">
        <f t="shared" si="10"/>
        <v>13843.350640000001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329661</v>
      </c>
      <c r="AF33" s="206">
        <v>303</v>
      </c>
      <c r="AG33" s="310">
        <v>1</v>
      </c>
      <c r="AH33" s="311">
        <v>329660</v>
      </c>
      <c r="AI33" s="312">
        <f t="shared" si="4"/>
        <v>329661</v>
      </c>
      <c r="AJ33" s="313">
        <f t="shared" si="5"/>
        <v>1</v>
      </c>
      <c r="AL33" s="306">
        <f t="shared" si="6"/>
        <v>-329660</v>
      </c>
      <c r="AM33" s="317">
        <f t="shared" si="6"/>
        <v>-329661</v>
      </c>
      <c r="AN33" s="315">
        <f t="shared" si="7"/>
        <v>-1</v>
      </c>
      <c r="AO33" s="316">
        <f t="shared" si="8"/>
        <v>3.0334191790961017E-6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84.7</v>
      </c>
      <c r="M36" s="239">
        <f>MAX(M3:M34)</f>
        <v>207.5</v>
      </c>
      <c r="N36" s="237" t="s">
        <v>26</v>
      </c>
      <c r="O36" s="239">
        <f>SUM(O3:O33)</f>
        <v>30257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30257</v>
      </c>
      <c r="W36" s="243">
        <f>SUM(W3:W33)</f>
        <v>1068515.97019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316068</v>
      </c>
      <c r="AK36" s="327" t="s">
        <v>88</v>
      </c>
      <c r="AL36" s="328"/>
      <c r="AM36" s="328"/>
      <c r="AN36" s="326">
        <f>SUM(AN3:AN33)</f>
        <v>-1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40.361290322580636</v>
      </c>
      <c r="M37" s="247">
        <f>AVERAGE(M3:M34)</f>
        <v>170.3967741935484</v>
      </c>
      <c r="N37" s="237" t="s">
        <v>84</v>
      </c>
      <c r="O37" s="248">
        <f>O36*35.31467</f>
        <v>1068515.97019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3.3356015423821531E-6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0</v>
      </c>
      <c r="M38" s="248">
        <f>MIN(M3:M34)</f>
        <v>0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44.397419354838703</v>
      </c>
      <c r="M44" s="255">
        <f>M37*(1+$L$43)</f>
        <v>187.43645161290326</v>
      </c>
    </row>
    <row r="45" spans="1:41" x14ac:dyDescent="0.2">
      <c r="K45" s="254" t="s">
        <v>98</v>
      </c>
      <c r="L45" s="255">
        <f>L37*(1-$L$43)</f>
        <v>36.325161290322576</v>
      </c>
      <c r="M45" s="255">
        <f>M37*(1-$L$43)</f>
        <v>153.35709677419356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307</v>
      </c>
      <c r="B3" s="191">
        <v>0.375</v>
      </c>
      <c r="C3" s="192">
        <v>2013</v>
      </c>
      <c r="D3" s="192">
        <v>4</v>
      </c>
      <c r="E3" s="192">
        <v>1</v>
      </c>
      <c r="F3" s="193">
        <v>894221</v>
      </c>
      <c r="G3" s="192">
        <v>0</v>
      </c>
      <c r="H3" s="193">
        <v>84213</v>
      </c>
      <c r="I3" s="192">
        <v>0</v>
      </c>
      <c r="J3" s="192">
        <v>0</v>
      </c>
      <c r="K3" s="192">
        <v>0</v>
      </c>
      <c r="L3" s="194">
        <v>323.94130000000001</v>
      </c>
      <c r="M3" s="193">
        <v>19.5</v>
      </c>
      <c r="N3" s="195">
        <v>0</v>
      </c>
      <c r="O3" s="196">
        <v>5746</v>
      </c>
      <c r="P3" s="197">
        <f>F4-F3</f>
        <v>5746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5746</v>
      </c>
      <c r="W3" s="202">
        <f>V3*35.31467</f>
        <v>202918.09382000001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894221</v>
      </c>
      <c r="AF3" s="190">
        <v>307</v>
      </c>
      <c r="AG3" s="195">
        <v>1</v>
      </c>
      <c r="AH3" s="303">
        <v>894246</v>
      </c>
      <c r="AI3" s="304">
        <f>IFERROR(AE3*1,0)</f>
        <v>894221</v>
      </c>
      <c r="AJ3" s="305">
        <f>(AI3-AH3)</f>
        <v>-25</v>
      </c>
      <c r="AL3" s="306">
        <f>AH4-AH3</f>
        <v>5743</v>
      </c>
      <c r="AM3" s="307">
        <f>AI4-AI3</f>
        <v>5746</v>
      </c>
      <c r="AN3" s="308">
        <f>(AM3-AL3)</f>
        <v>3</v>
      </c>
      <c r="AO3" s="309">
        <f>IFERROR(AN3/AM3,"")</f>
        <v>5.221023320570832E-4</v>
      </c>
    </row>
    <row r="4" spans="1:41" x14ac:dyDescent="0.2">
      <c r="A4" s="206">
        <v>307</v>
      </c>
      <c r="B4" s="207">
        <v>0.375</v>
      </c>
      <c r="C4" s="208">
        <v>2013</v>
      </c>
      <c r="D4" s="208">
        <v>4</v>
      </c>
      <c r="E4" s="208">
        <v>2</v>
      </c>
      <c r="F4" s="209">
        <v>899967</v>
      </c>
      <c r="G4" s="208">
        <v>0</v>
      </c>
      <c r="H4" s="209">
        <v>84459</v>
      </c>
      <c r="I4" s="208">
        <v>0</v>
      </c>
      <c r="J4" s="208">
        <v>0</v>
      </c>
      <c r="K4" s="208">
        <v>0</v>
      </c>
      <c r="L4" s="210">
        <v>317.34160000000003</v>
      </c>
      <c r="M4" s="209">
        <v>19.600000000000001</v>
      </c>
      <c r="N4" s="211">
        <v>0</v>
      </c>
      <c r="O4" s="212">
        <v>5005</v>
      </c>
      <c r="P4" s="197">
        <f t="shared" ref="P4:P33" si="0">F5-F4</f>
        <v>5005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5005</v>
      </c>
      <c r="W4" s="216">
        <f>V4*35.31467</f>
        <v>176749.92335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899967</v>
      </c>
      <c r="AF4" s="206">
        <v>307</v>
      </c>
      <c r="AG4" s="310">
        <v>2</v>
      </c>
      <c r="AH4" s="311">
        <v>899989</v>
      </c>
      <c r="AI4" s="312">
        <f t="shared" ref="AI4:AI34" si="4">IFERROR(AE4*1,0)</f>
        <v>899967</v>
      </c>
      <c r="AJ4" s="313">
        <f t="shared" ref="AJ4:AJ34" si="5">(AI4-AH4)</f>
        <v>-22</v>
      </c>
      <c r="AL4" s="306">
        <f t="shared" ref="AL4:AM33" si="6">AH5-AH4</f>
        <v>-899989</v>
      </c>
      <c r="AM4" s="314">
        <f t="shared" si="6"/>
        <v>5005</v>
      </c>
      <c r="AN4" s="315">
        <f t="shared" ref="AN4:AN33" si="7">(AM4-AL4)</f>
        <v>904994</v>
      </c>
      <c r="AO4" s="316">
        <f t="shared" ref="AO4:AO33" si="8">IFERROR(AN4/AM4,"")</f>
        <v>180.81798201798202</v>
      </c>
    </row>
    <row r="5" spans="1:41" x14ac:dyDescent="0.2">
      <c r="A5" s="206">
        <v>307</v>
      </c>
      <c r="B5" s="207">
        <v>0.375</v>
      </c>
      <c r="C5" s="208">
        <v>2013</v>
      </c>
      <c r="D5" s="208">
        <v>4</v>
      </c>
      <c r="E5" s="208">
        <v>3</v>
      </c>
      <c r="F5" s="209">
        <v>904972</v>
      </c>
      <c r="G5" s="208">
        <v>0</v>
      </c>
      <c r="H5" s="209">
        <v>84675</v>
      </c>
      <c r="I5" s="208">
        <v>0</v>
      </c>
      <c r="J5" s="208">
        <v>0</v>
      </c>
      <c r="K5" s="208">
        <v>0</v>
      </c>
      <c r="L5" s="210">
        <v>314.85789999999997</v>
      </c>
      <c r="M5" s="209">
        <v>18.600000000000001</v>
      </c>
      <c r="N5" s="211">
        <v>0</v>
      </c>
      <c r="O5" s="212">
        <v>5624</v>
      </c>
      <c r="P5" s="197">
        <f t="shared" si="0"/>
        <v>5624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5624</v>
      </c>
      <c r="W5" s="216">
        <f t="shared" ref="W5:W33" si="10">V5*35.31467</f>
        <v>198609.70408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904972</v>
      </c>
      <c r="AF5" s="206"/>
      <c r="AG5" s="310"/>
      <c r="AH5" s="311"/>
      <c r="AI5" s="312">
        <f t="shared" si="4"/>
        <v>904972</v>
      </c>
      <c r="AJ5" s="313">
        <f t="shared" si="5"/>
        <v>904972</v>
      </c>
      <c r="AL5" s="306">
        <f t="shared" si="6"/>
        <v>910622</v>
      </c>
      <c r="AM5" s="314">
        <f t="shared" si="6"/>
        <v>5624</v>
      </c>
      <c r="AN5" s="315">
        <f t="shared" si="7"/>
        <v>-904998</v>
      </c>
      <c r="AO5" s="316">
        <f t="shared" si="8"/>
        <v>-160.91714082503557</v>
      </c>
    </row>
    <row r="6" spans="1:41" x14ac:dyDescent="0.2">
      <c r="A6" s="206">
        <v>307</v>
      </c>
      <c r="B6" s="207">
        <v>0.375</v>
      </c>
      <c r="C6" s="208">
        <v>2013</v>
      </c>
      <c r="D6" s="208">
        <v>4</v>
      </c>
      <c r="E6" s="208">
        <v>4</v>
      </c>
      <c r="F6" s="209">
        <v>910596</v>
      </c>
      <c r="G6" s="208">
        <v>0</v>
      </c>
      <c r="H6" s="209">
        <v>84918</v>
      </c>
      <c r="I6" s="208">
        <v>0</v>
      </c>
      <c r="J6" s="208">
        <v>0</v>
      </c>
      <c r="K6" s="208">
        <v>0</v>
      </c>
      <c r="L6" s="210">
        <v>315.15499999999997</v>
      </c>
      <c r="M6" s="209">
        <v>19.7</v>
      </c>
      <c r="N6" s="211">
        <v>0</v>
      </c>
      <c r="O6" s="212">
        <v>5889</v>
      </c>
      <c r="P6" s="197">
        <f t="shared" si="0"/>
        <v>5889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5889</v>
      </c>
      <c r="W6" s="216">
        <f t="shared" si="10"/>
        <v>207968.09163000001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910596</v>
      </c>
      <c r="AF6" s="206">
        <v>307</v>
      </c>
      <c r="AG6" s="310">
        <v>4</v>
      </c>
      <c r="AH6" s="311">
        <v>910622</v>
      </c>
      <c r="AI6" s="312">
        <f t="shared" si="4"/>
        <v>910596</v>
      </c>
      <c r="AJ6" s="313">
        <f t="shared" si="5"/>
        <v>-26</v>
      </c>
      <c r="AL6" s="306">
        <f t="shared" si="6"/>
        <v>5890</v>
      </c>
      <c r="AM6" s="314">
        <f t="shared" si="6"/>
        <v>5889</v>
      </c>
      <c r="AN6" s="315">
        <f t="shared" si="7"/>
        <v>-1</v>
      </c>
      <c r="AO6" s="316">
        <f t="shared" si="8"/>
        <v>-1.6980811682798438E-4</v>
      </c>
    </row>
    <row r="7" spans="1:41" x14ac:dyDescent="0.2">
      <c r="A7" s="206">
        <v>307</v>
      </c>
      <c r="B7" s="207">
        <v>0.375</v>
      </c>
      <c r="C7" s="208">
        <v>2013</v>
      </c>
      <c r="D7" s="208">
        <v>4</v>
      </c>
      <c r="E7" s="208">
        <v>5</v>
      </c>
      <c r="F7" s="209">
        <v>916485</v>
      </c>
      <c r="G7" s="208">
        <v>0</v>
      </c>
      <c r="H7" s="209">
        <v>85173</v>
      </c>
      <c r="I7" s="208">
        <v>0</v>
      </c>
      <c r="J7" s="208">
        <v>0</v>
      </c>
      <c r="K7" s="208">
        <v>0</v>
      </c>
      <c r="L7" s="210">
        <v>314.25479999999999</v>
      </c>
      <c r="M7" s="209">
        <v>19.2</v>
      </c>
      <c r="N7" s="211">
        <v>0</v>
      </c>
      <c r="O7" s="212">
        <v>6105</v>
      </c>
      <c r="P7" s="197">
        <f t="shared" si="0"/>
        <v>6105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6105</v>
      </c>
      <c r="W7" s="216">
        <f t="shared" si="10"/>
        <v>215596.06034999999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916485</v>
      </c>
      <c r="AF7" s="206">
        <v>307</v>
      </c>
      <c r="AG7" s="310">
        <v>5</v>
      </c>
      <c r="AH7" s="311">
        <v>916512</v>
      </c>
      <c r="AI7" s="312">
        <f t="shared" si="4"/>
        <v>916485</v>
      </c>
      <c r="AJ7" s="313">
        <f t="shared" si="5"/>
        <v>-27</v>
      </c>
      <c r="AL7" s="306">
        <f t="shared" si="6"/>
        <v>6105</v>
      </c>
      <c r="AM7" s="314">
        <f t="shared" si="6"/>
        <v>6105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307</v>
      </c>
      <c r="B8" s="207">
        <v>0.375</v>
      </c>
      <c r="C8" s="208">
        <v>2013</v>
      </c>
      <c r="D8" s="208">
        <v>4</v>
      </c>
      <c r="E8" s="208">
        <v>6</v>
      </c>
      <c r="F8" s="209">
        <v>922590</v>
      </c>
      <c r="G8" s="208">
        <v>0</v>
      </c>
      <c r="H8" s="209">
        <v>85435</v>
      </c>
      <c r="I8" s="208">
        <v>0</v>
      </c>
      <c r="J8" s="208">
        <v>0</v>
      </c>
      <c r="K8" s="208">
        <v>0</v>
      </c>
      <c r="L8" s="210">
        <v>315.40539999999999</v>
      </c>
      <c r="M8" s="209">
        <v>18.399999999999999</v>
      </c>
      <c r="N8" s="211">
        <v>0</v>
      </c>
      <c r="O8" s="212">
        <v>6044</v>
      </c>
      <c r="P8" s="197">
        <f t="shared" si="0"/>
        <v>6044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6044</v>
      </c>
      <c r="W8" s="216">
        <f t="shared" si="10"/>
        <v>213441.86548000001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922590</v>
      </c>
      <c r="AF8" s="206">
        <v>307</v>
      </c>
      <c r="AG8" s="310">
        <v>6</v>
      </c>
      <c r="AH8" s="311">
        <v>922617</v>
      </c>
      <c r="AI8" s="312">
        <f t="shared" si="4"/>
        <v>922590</v>
      </c>
      <c r="AJ8" s="313">
        <f t="shared" si="5"/>
        <v>-27</v>
      </c>
      <c r="AL8" s="306">
        <f t="shared" si="6"/>
        <v>6042</v>
      </c>
      <c r="AM8" s="314">
        <f t="shared" si="6"/>
        <v>6044</v>
      </c>
      <c r="AN8" s="315">
        <f t="shared" si="7"/>
        <v>2</v>
      </c>
      <c r="AO8" s="316">
        <f t="shared" si="8"/>
        <v>3.3090668431502316E-4</v>
      </c>
    </row>
    <row r="9" spans="1:41" x14ac:dyDescent="0.2">
      <c r="A9" s="206">
        <v>307</v>
      </c>
      <c r="B9" s="207">
        <v>0.375</v>
      </c>
      <c r="C9" s="208">
        <v>2013</v>
      </c>
      <c r="D9" s="208">
        <v>4</v>
      </c>
      <c r="E9" s="208">
        <v>7</v>
      </c>
      <c r="F9" s="209">
        <v>928634</v>
      </c>
      <c r="G9" s="208">
        <v>0</v>
      </c>
      <c r="H9" s="209">
        <v>85690</v>
      </c>
      <c r="I9" s="208">
        <v>0</v>
      </c>
      <c r="J9" s="208">
        <v>0</v>
      </c>
      <c r="K9" s="208">
        <v>0</v>
      </c>
      <c r="L9" s="210">
        <v>321.35320000000002</v>
      </c>
      <c r="M9" s="209">
        <v>19.399999999999999</v>
      </c>
      <c r="N9" s="211">
        <v>0</v>
      </c>
      <c r="O9" s="212">
        <v>5710</v>
      </c>
      <c r="P9" s="197">
        <f t="shared" si="0"/>
        <v>5710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5710</v>
      </c>
      <c r="W9" s="216">
        <f t="shared" si="10"/>
        <v>201646.76569999999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928634</v>
      </c>
      <c r="AF9" s="206">
        <v>307</v>
      </c>
      <c r="AG9" s="310">
        <v>7</v>
      </c>
      <c r="AH9" s="311">
        <v>928659</v>
      </c>
      <c r="AI9" s="312">
        <f t="shared" si="4"/>
        <v>928634</v>
      </c>
      <c r="AJ9" s="313">
        <f t="shared" si="5"/>
        <v>-25</v>
      </c>
      <c r="AL9" s="306">
        <f t="shared" si="6"/>
        <v>-928659</v>
      </c>
      <c r="AM9" s="314">
        <f t="shared" si="6"/>
        <v>5710</v>
      </c>
      <c r="AN9" s="315">
        <f t="shared" si="7"/>
        <v>934369</v>
      </c>
      <c r="AO9" s="316">
        <f t="shared" si="8"/>
        <v>163.63730297723293</v>
      </c>
    </row>
    <row r="10" spans="1:41" x14ac:dyDescent="0.2">
      <c r="A10" s="206">
        <v>307</v>
      </c>
      <c r="B10" s="207">
        <v>0.375</v>
      </c>
      <c r="C10" s="208">
        <v>2013</v>
      </c>
      <c r="D10" s="208">
        <v>4</v>
      </c>
      <c r="E10" s="208">
        <v>8</v>
      </c>
      <c r="F10" s="209">
        <v>934344</v>
      </c>
      <c r="G10" s="208">
        <v>0</v>
      </c>
      <c r="H10" s="209">
        <v>85932</v>
      </c>
      <c r="I10" s="208">
        <v>0</v>
      </c>
      <c r="J10" s="208">
        <v>0</v>
      </c>
      <c r="K10" s="208">
        <v>0</v>
      </c>
      <c r="L10" s="210">
        <v>321.43239999999997</v>
      </c>
      <c r="M10" s="209">
        <v>19.2</v>
      </c>
      <c r="N10" s="211">
        <v>0</v>
      </c>
      <c r="O10" s="212">
        <v>5891</v>
      </c>
      <c r="P10" s="197">
        <f t="shared" si="0"/>
        <v>5891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5891</v>
      </c>
      <c r="W10" s="216">
        <f t="shared" si="10"/>
        <v>208038.72096999999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934344</v>
      </c>
      <c r="AF10" s="206"/>
      <c r="AG10" s="310"/>
      <c r="AH10" s="311"/>
      <c r="AI10" s="312">
        <f t="shared" si="4"/>
        <v>934344</v>
      </c>
      <c r="AJ10" s="313">
        <f t="shared" si="5"/>
        <v>934344</v>
      </c>
      <c r="AL10" s="306">
        <f t="shared" si="6"/>
        <v>940234</v>
      </c>
      <c r="AM10" s="314">
        <f t="shared" si="6"/>
        <v>5891</v>
      </c>
      <c r="AN10" s="315">
        <f t="shared" si="7"/>
        <v>-934343</v>
      </c>
      <c r="AO10" s="316">
        <f t="shared" si="8"/>
        <v>-158.60516041419115</v>
      </c>
    </row>
    <row r="11" spans="1:41" x14ac:dyDescent="0.2">
      <c r="A11" s="206">
        <v>307</v>
      </c>
      <c r="B11" s="207">
        <v>0.375</v>
      </c>
      <c r="C11" s="208">
        <v>2013</v>
      </c>
      <c r="D11" s="208">
        <v>4</v>
      </c>
      <c r="E11" s="208">
        <v>9</v>
      </c>
      <c r="F11" s="209">
        <v>940235</v>
      </c>
      <c r="G11" s="208">
        <v>0</v>
      </c>
      <c r="H11" s="209">
        <v>86186</v>
      </c>
      <c r="I11" s="208">
        <v>0</v>
      </c>
      <c r="J11" s="208">
        <v>0</v>
      </c>
      <c r="K11" s="208">
        <v>0</v>
      </c>
      <c r="L11" s="210">
        <v>314.61099999999999</v>
      </c>
      <c r="M11" s="209">
        <v>19.7</v>
      </c>
      <c r="N11" s="211">
        <v>0</v>
      </c>
      <c r="O11" s="212">
        <v>5814</v>
      </c>
      <c r="P11" s="197">
        <f t="shared" si="0"/>
        <v>5814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5814</v>
      </c>
      <c r="W11" s="219">
        <f t="shared" si="10"/>
        <v>205319.49137999999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940235</v>
      </c>
      <c r="AF11" s="206">
        <v>307</v>
      </c>
      <c r="AG11" s="310">
        <v>9</v>
      </c>
      <c r="AH11" s="311">
        <v>940234</v>
      </c>
      <c r="AI11" s="312">
        <f t="shared" si="4"/>
        <v>940235</v>
      </c>
      <c r="AJ11" s="313">
        <f t="shared" si="5"/>
        <v>1</v>
      </c>
      <c r="AL11" s="306">
        <f t="shared" si="6"/>
        <v>5814</v>
      </c>
      <c r="AM11" s="314">
        <f t="shared" si="6"/>
        <v>5814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307</v>
      </c>
      <c r="B12" s="207">
        <v>0.375</v>
      </c>
      <c r="C12" s="208">
        <v>2013</v>
      </c>
      <c r="D12" s="208">
        <v>4</v>
      </c>
      <c r="E12" s="208">
        <v>10</v>
      </c>
      <c r="F12" s="209">
        <v>946049</v>
      </c>
      <c r="G12" s="208">
        <v>0</v>
      </c>
      <c r="H12" s="209">
        <v>86440</v>
      </c>
      <c r="I12" s="208">
        <v>0</v>
      </c>
      <c r="J12" s="208">
        <v>0</v>
      </c>
      <c r="K12" s="208">
        <v>0</v>
      </c>
      <c r="L12" s="210">
        <v>312.41899999999998</v>
      </c>
      <c r="M12" s="209">
        <v>19.7</v>
      </c>
      <c r="N12" s="211">
        <v>0</v>
      </c>
      <c r="O12" s="212">
        <v>6149</v>
      </c>
      <c r="P12" s="197">
        <f t="shared" si="0"/>
        <v>6149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6149</v>
      </c>
      <c r="W12" s="219">
        <f t="shared" si="10"/>
        <v>217149.90583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946049</v>
      </c>
      <c r="AF12" s="206">
        <v>307</v>
      </c>
      <c r="AG12" s="310">
        <v>10</v>
      </c>
      <c r="AH12" s="311">
        <v>946048</v>
      </c>
      <c r="AI12" s="312">
        <f t="shared" si="4"/>
        <v>946049</v>
      </c>
      <c r="AJ12" s="313">
        <f t="shared" si="5"/>
        <v>1</v>
      </c>
      <c r="AL12" s="306">
        <f t="shared" si="6"/>
        <v>6149</v>
      </c>
      <c r="AM12" s="314">
        <f t="shared" si="6"/>
        <v>6149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307</v>
      </c>
      <c r="B13" s="207">
        <v>0.375</v>
      </c>
      <c r="C13" s="208">
        <v>2013</v>
      </c>
      <c r="D13" s="208">
        <v>4</v>
      </c>
      <c r="E13" s="208">
        <v>11</v>
      </c>
      <c r="F13" s="209">
        <v>952198</v>
      </c>
      <c r="G13" s="208">
        <v>0</v>
      </c>
      <c r="H13" s="209">
        <v>86708</v>
      </c>
      <c r="I13" s="208">
        <v>0</v>
      </c>
      <c r="J13" s="208">
        <v>0</v>
      </c>
      <c r="K13" s="208">
        <v>0</v>
      </c>
      <c r="L13" s="210">
        <v>312.10300000000001</v>
      </c>
      <c r="M13" s="209">
        <v>19.600000000000001</v>
      </c>
      <c r="N13" s="211">
        <v>0</v>
      </c>
      <c r="O13" s="212">
        <v>5812</v>
      </c>
      <c r="P13" s="197">
        <f t="shared" si="0"/>
        <v>5812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5812</v>
      </c>
      <c r="W13" s="219">
        <f t="shared" si="10"/>
        <v>205248.86204000001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952198</v>
      </c>
      <c r="AF13" s="206">
        <v>307</v>
      </c>
      <c r="AG13" s="310">
        <v>11</v>
      </c>
      <c r="AH13" s="311">
        <v>952197</v>
      </c>
      <c r="AI13" s="312">
        <f t="shared" si="4"/>
        <v>952198</v>
      </c>
      <c r="AJ13" s="313">
        <f t="shared" si="5"/>
        <v>1</v>
      </c>
      <c r="AL13" s="306">
        <f t="shared" si="6"/>
        <v>5813</v>
      </c>
      <c r="AM13" s="314">
        <f t="shared" si="6"/>
        <v>5812</v>
      </c>
      <c r="AN13" s="315">
        <f t="shared" si="7"/>
        <v>-1</v>
      </c>
      <c r="AO13" s="316">
        <f t="shared" si="8"/>
        <v>-1.7205781142463867E-4</v>
      </c>
    </row>
    <row r="14" spans="1:41" x14ac:dyDescent="0.2">
      <c r="A14" s="206">
        <v>307</v>
      </c>
      <c r="B14" s="207">
        <v>0.375</v>
      </c>
      <c r="C14" s="208">
        <v>2013</v>
      </c>
      <c r="D14" s="208">
        <v>4</v>
      </c>
      <c r="E14" s="208">
        <v>12</v>
      </c>
      <c r="F14" s="209">
        <v>958010</v>
      </c>
      <c r="G14" s="208">
        <v>0</v>
      </c>
      <c r="H14" s="209">
        <v>86962</v>
      </c>
      <c r="I14" s="208">
        <v>0</v>
      </c>
      <c r="J14" s="208">
        <v>0</v>
      </c>
      <c r="K14" s="208">
        <v>0</v>
      </c>
      <c r="L14" s="210">
        <v>311.82299999999998</v>
      </c>
      <c r="M14" s="209">
        <v>19.8</v>
      </c>
      <c r="N14" s="211">
        <v>0</v>
      </c>
      <c r="O14" s="212">
        <v>5869</v>
      </c>
      <c r="P14" s="197">
        <f t="shared" si="0"/>
        <v>5869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5869</v>
      </c>
      <c r="W14" s="219">
        <f t="shared" si="10"/>
        <v>207261.79822999999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958010</v>
      </c>
      <c r="AF14" s="206">
        <v>307</v>
      </c>
      <c r="AG14" s="310">
        <v>12</v>
      </c>
      <c r="AH14" s="311">
        <v>958010</v>
      </c>
      <c r="AI14" s="312">
        <f t="shared" si="4"/>
        <v>958010</v>
      </c>
      <c r="AJ14" s="313">
        <f t="shared" si="5"/>
        <v>0</v>
      </c>
      <c r="AL14" s="306">
        <f t="shared" si="6"/>
        <v>5868</v>
      </c>
      <c r="AM14" s="314">
        <f t="shared" si="6"/>
        <v>5869</v>
      </c>
      <c r="AN14" s="315">
        <f t="shared" si="7"/>
        <v>1</v>
      </c>
      <c r="AO14" s="316">
        <f t="shared" si="8"/>
        <v>1.7038677798602829E-4</v>
      </c>
    </row>
    <row r="15" spans="1:41" x14ac:dyDescent="0.2">
      <c r="A15" s="206">
        <v>307</v>
      </c>
      <c r="B15" s="207">
        <v>0.375</v>
      </c>
      <c r="C15" s="208">
        <v>2013</v>
      </c>
      <c r="D15" s="208">
        <v>4</v>
      </c>
      <c r="E15" s="208">
        <v>13</v>
      </c>
      <c r="F15" s="209">
        <v>963879</v>
      </c>
      <c r="G15" s="208">
        <v>0</v>
      </c>
      <c r="H15" s="209">
        <v>87217</v>
      </c>
      <c r="I15" s="208">
        <v>0</v>
      </c>
      <c r="J15" s="208">
        <v>0</v>
      </c>
      <c r="K15" s="208">
        <v>0</v>
      </c>
      <c r="L15" s="210">
        <v>313.05900000000003</v>
      </c>
      <c r="M15" s="209">
        <v>18.600000000000001</v>
      </c>
      <c r="N15" s="211">
        <v>0</v>
      </c>
      <c r="O15" s="212">
        <v>6002</v>
      </c>
      <c r="P15" s="197">
        <f t="shared" si="0"/>
        <v>6002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6002</v>
      </c>
      <c r="W15" s="219">
        <f t="shared" si="10"/>
        <v>211958.64934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963879</v>
      </c>
      <c r="AF15" s="206">
        <v>307</v>
      </c>
      <c r="AG15" s="310">
        <v>13</v>
      </c>
      <c r="AH15" s="311">
        <v>963878</v>
      </c>
      <c r="AI15" s="312">
        <f t="shared" si="4"/>
        <v>963879</v>
      </c>
      <c r="AJ15" s="313">
        <f t="shared" si="5"/>
        <v>1</v>
      </c>
      <c r="AL15" s="306">
        <f t="shared" si="6"/>
        <v>6002</v>
      </c>
      <c r="AM15" s="314">
        <f t="shared" si="6"/>
        <v>6002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307</v>
      </c>
      <c r="B16" s="207">
        <v>0.375</v>
      </c>
      <c r="C16" s="208">
        <v>2013</v>
      </c>
      <c r="D16" s="208">
        <v>4</v>
      </c>
      <c r="E16" s="208">
        <v>14</v>
      </c>
      <c r="F16" s="209">
        <v>969881</v>
      </c>
      <c r="G16" s="208">
        <v>0</v>
      </c>
      <c r="H16" s="209">
        <v>87473</v>
      </c>
      <c r="I16" s="208">
        <v>0</v>
      </c>
      <c r="J16" s="208">
        <v>0</v>
      </c>
      <c r="K16" s="208">
        <v>0</v>
      </c>
      <c r="L16" s="210">
        <v>318.10599999999999</v>
      </c>
      <c r="M16" s="209">
        <v>19.7</v>
      </c>
      <c r="N16" s="211">
        <v>0</v>
      </c>
      <c r="O16" s="212">
        <v>6279</v>
      </c>
      <c r="P16" s="197">
        <f t="shared" si="0"/>
        <v>6279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6279</v>
      </c>
      <c r="W16" s="219">
        <f t="shared" si="10"/>
        <v>221740.81292999999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969881</v>
      </c>
      <c r="AF16" s="206">
        <v>307</v>
      </c>
      <c r="AG16" s="310">
        <v>14</v>
      </c>
      <c r="AH16" s="311">
        <v>969880</v>
      </c>
      <c r="AI16" s="312">
        <f t="shared" si="4"/>
        <v>969881</v>
      </c>
      <c r="AJ16" s="313">
        <f t="shared" si="5"/>
        <v>1</v>
      </c>
      <c r="AL16" s="306">
        <f t="shared" si="6"/>
        <v>6280</v>
      </c>
      <c r="AM16" s="314">
        <f t="shared" si="6"/>
        <v>6279</v>
      </c>
      <c r="AN16" s="315">
        <f t="shared" si="7"/>
        <v>-1</v>
      </c>
      <c r="AO16" s="316">
        <f t="shared" si="8"/>
        <v>-1.5926102882624622E-4</v>
      </c>
    </row>
    <row r="17" spans="1:41" x14ac:dyDescent="0.2">
      <c r="A17" s="206">
        <v>307</v>
      </c>
      <c r="B17" s="207">
        <v>0.375</v>
      </c>
      <c r="C17" s="208">
        <v>2013</v>
      </c>
      <c r="D17" s="208">
        <v>4</v>
      </c>
      <c r="E17" s="208">
        <v>15</v>
      </c>
      <c r="F17" s="209">
        <v>976160</v>
      </c>
      <c r="G17" s="208">
        <v>0</v>
      </c>
      <c r="H17" s="209">
        <v>87741</v>
      </c>
      <c r="I17" s="208">
        <v>0</v>
      </c>
      <c r="J17" s="208">
        <v>0</v>
      </c>
      <c r="K17" s="208">
        <v>0</v>
      </c>
      <c r="L17" s="210">
        <v>319.84699999999998</v>
      </c>
      <c r="M17" s="209">
        <v>20</v>
      </c>
      <c r="N17" s="211">
        <v>0</v>
      </c>
      <c r="O17" s="212">
        <v>5874</v>
      </c>
      <c r="P17" s="197">
        <f t="shared" si="0"/>
        <v>5874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5874</v>
      </c>
      <c r="W17" s="219">
        <f t="shared" si="10"/>
        <v>207438.37158000001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976160</v>
      </c>
      <c r="AF17" s="206">
        <v>307</v>
      </c>
      <c r="AG17" s="310">
        <v>15</v>
      </c>
      <c r="AH17" s="311">
        <v>976160</v>
      </c>
      <c r="AI17" s="312">
        <f t="shared" si="4"/>
        <v>976160</v>
      </c>
      <c r="AJ17" s="313">
        <f t="shared" si="5"/>
        <v>0</v>
      </c>
      <c r="AL17" s="306">
        <f t="shared" si="6"/>
        <v>5876</v>
      </c>
      <c r="AM17" s="314">
        <f t="shared" si="6"/>
        <v>5874</v>
      </c>
      <c r="AN17" s="315">
        <f t="shared" si="7"/>
        <v>-2</v>
      </c>
      <c r="AO17" s="316">
        <f t="shared" si="8"/>
        <v>-3.4048348655090226E-4</v>
      </c>
    </row>
    <row r="18" spans="1:41" x14ac:dyDescent="0.2">
      <c r="A18" s="206">
        <v>307</v>
      </c>
      <c r="B18" s="207">
        <v>0.375</v>
      </c>
      <c r="C18" s="208">
        <v>2013</v>
      </c>
      <c r="D18" s="208">
        <v>4</v>
      </c>
      <c r="E18" s="208">
        <v>16</v>
      </c>
      <c r="F18" s="209">
        <v>982034</v>
      </c>
      <c r="G18" s="208">
        <v>0</v>
      </c>
      <c r="H18" s="209">
        <v>87997</v>
      </c>
      <c r="I18" s="208">
        <v>0</v>
      </c>
      <c r="J18" s="208">
        <v>0</v>
      </c>
      <c r="K18" s="208">
        <v>0</v>
      </c>
      <c r="L18" s="210">
        <v>312.53899999999999</v>
      </c>
      <c r="M18" s="209">
        <v>20.7</v>
      </c>
      <c r="N18" s="211">
        <v>0</v>
      </c>
      <c r="O18" s="212">
        <v>5224</v>
      </c>
      <c r="P18" s="197">
        <f t="shared" si="0"/>
        <v>5224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5224</v>
      </c>
      <c r="W18" s="219">
        <f t="shared" si="10"/>
        <v>184483.83608000001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982034</v>
      </c>
      <c r="AF18" s="206">
        <v>307</v>
      </c>
      <c r="AG18" s="310">
        <v>16</v>
      </c>
      <c r="AH18" s="311">
        <v>982036</v>
      </c>
      <c r="AI18" s="312">
        <f t="shared" si="4"/>
        <v>982034</v>
      </c>
      <c r="AJ18" s="313">
        <f t="shared" si="5"/>
        <v>-2</v>
      </c>
      <c r="AL18" s="306">
        <f t="shared" si="6"/>
        <v>-982036</v>
      </c>
      <c r="AM18" s="314">
        <f t="shared" si="6"/>
        <v>5224</v>
      </c>
      <c r="AN18" s="315">
        <f t="shared" si="7"/>
        <v>987260</v>
      </c>
      <c r="AO18" s="316">
        <f t="shared" si="8"/>
        <v>188.98545176110261</v>
      </c>
    </row>
    <row r="19" spans="1:41" x14ac:dyDescent="0.2">
      <c r="A19" s="206">
        <v>307</v>
      </c>
      <c r="B19" s="207">
        <v>0.375</v>
      </c>
      <c r="C19" s="208">
        <v>2013</v>
      </c>
      <c r="D19" s="208">
        <v>4</v>
      </c>
      <c r="E19" s="208">
        <v>17</v>
      </c>
      <c r="F19" s="209">
        <v>987258</v>
      </c>
      <c r="G19" s="208">
        <v>0</v>
      </c>
      <c r="H19" s="209">
        <v>88227</v>
      </c>
      <c r="I19" s="208">
        <v>0</v>
      </c>
      <c r="J19" s="208">
        <v>0</v>
      </c>
      <c r="K19" s="208">
        <v>0</v>
      </c>
      <c r="L19" s="210">
        <v>312.58600000000001</v>
      </c>
      <c r="M19" s="209">
        <v>20.9</v>
      </c>
      <c r="N19" s="211">
        <v>0</v>
      </c>
      <c r="O19" s="212">
        <v>5337</v>
      </c>
      <c r="P19" s="197">
        <f t="shared" si="0"/>
        <v>5337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5337</v>
      </c>
      <c r="W19" s="219">
        <f t="shared" si="10"/>
        <v>188474.39379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987258</v>
      </c>
      <c r="AF19" s="206"/>
      <c r="AG19" s="310"/>
      <c r="AH19" s="311"/>
      <c r="AI19" s="312">
        <f t="shared" si="4"/>
        <v>987258</v>
      </c>
      <c r="AJ19" s="313">
        <f t="shared" si="5"/>
        <v>987258</v>
      </c>
      <c r="AL19" s="306">
        <f t="shared" si="6"/>
        <v>992597</v>
      </c>
      <c r="AM19" s="314">
        <f t="shared" si="6"/>
        <v>5337</v>
      </c>
      <c r="AN19" s="315">
        <f t="shared" si="7"/>
        <v>-987260</v>
      </c>
      <c r="AO19" s="316">
        <f t="shared" si="8"/>
        <v>-184.98407344950346</v>
      </c>
    </row>
    <row r="20" spans="1:41" x14ac:dyDescent="0.2">
      <c r="A20" s="206">
        <v>307</v>
      </c>
      <c r="B20" s="207">
        <v>0.375</v>
      </c>
      <c r="C20" s="208">
        <v>2013</v>
      </c>
      <c r="D20" s="208">
        <v>4</v>
      </c>
      <c r="E20" s="208">
        <v>18</v>
      </c>
      <c r="F20" s="209">
        <v>992595</v>
      </c>
      <c r="G20" s="208">
        <v>0</v>
      </c>
      <c r="H20" s="209">
        <v>88460</v>
      </c>
      <c r="I20" s="208">
        <v>0</v>
      </c>
      <c r="J20" s="208">
        <v>0</v>
      </c>
      <c r="K20" s="208">
        <v>0</v>
      </c>
      <c r="L20" s="210">
        <v>312.59399999999999</v>
      </c>
      <c r="M20" s="209">
        <v>20.5</v>
      </c>
      <c r="N20" s="211">
        <v>0</v>
      </c>
      <c r="O20" s="212">
        <v>4214</v>
      </c>
      <c r="P20" s="197">
        <f t="shared" si="0"/>
        <v>4214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4214</v>
      </c>
      <c r="W20" s="219">
        <f t="shared" si="10"/>
        <v>148816.01938000001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992595</v>
      </c>
      <c r="AF20" s="206">
        <v>307</v>
      </c>
      <c r="AG20" s="310">
        <v>18</v>
      </c>
      <c r="AH20" s="311">
        <v>992597</v>
      </c>
      <c r="AI20" s="312">
        <f t="shared" si="4"/>
        <v>992595</v>
      </c>
      <c r="AJ20" s="313">
        <f t="shared" si="5"/>
        <v>-2</v>
      </c>
      <c r="AL20" s="306">
        <f t="shared" si="6"/>
        <v>4213</v>
      </c>
      <c r="AM20" s="314">
        <f t="shared" si="6"/>
        <v>4214</v>
      </c>
      <c r="AN20" s="315">
        <f t="shared" si="7"/>
        <v>1</v>
      </c>
      <c r="AO20" s="316">
        <f t="shared" si="8"/>
        <v>2.3730422401518748E-4</v>
      </c>
    </row>
    <row r="21" spans="1:41" x14ac:dyDescent="0.2">
      <c r="A21" s="206">
        <v>307</v>
      </c>
      <c r="B21" s="207">
        <v>0.375</v>
      </c>
      <c r="C21" s="208">
        <v>2013</v>
      </c>
      <c r="D21" s="208">
        <v>4</v>
      </c>
      <c r="E21" s="208">
        <v>19</v>
      </c>
      <c r="F21" s="209">
        <v>996809</v>
      </c>
      <c r="G21" s="208">
        <v>0</v>
      </c>
      <c r="H21" s="209">
        <v>88645</v>
      </c>
      <c r="I21" s="208">
        <v>0</v>
      </c>
      <c r="J21" s="208">
        <v>0</v>
      </c>
      <c r="K21" s="208">
        <v>0</v>
      </c>
      <c r="L21" s="210">
        <v>312.44900000000001</v>
      </c>
      <c r="M21" s="209">
        <v>22</v>
      </c>
      <c r="N21" s="211">
        <v>0</v>
      </c>
      <c r="O21" s="212">
        <v>5756</v>
      </c>
      <c r="P21" s="197">
        <f t="shared" si="0"/>
        <v>-994244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5756</v>
      </c>
      <c r="W21" s="219">
        <f t="shared" si="10"/>
        <v>203271.24051999999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996809</v>
      </c>
      <c r="AF21" s="206">
        <v>307</v>
      </c>
      <c r="AG21" s="310">
        <v>19</v>
      </c>
      <c r="AH21" s="311">
        <v>996810</v>
      </c>
      <c r="AI21" s="312">
        <f t="shared" si="4"/>
        <v>996809</v>
      </c>
      <c r="AJ21" s="313">
        <f t="shared" si="5"/>
        <v>-1</v>
      </c>
      <c r="AL21" s="306">
        <f t="shared" si="6"/>
        <v>-994241</v>
      </c>
      <c r="AM21" s="314">
        <f t="shared" si="6"/>
        <v>-994244</v>
      </c>
      <c r="AN21" s="315">
        <f t="shared" si="7"/>
        <v>-3</v>
      </c>
      <c r="AO21" s="316">
        <f t="shared" si="8"/>
        <v>3.0173679700355243E-6</v>
      </c>
    </row>
    <row r="22" spans="1:41" x14ac:dyDescent="0.2">
      <c r="A22" s="206">
        <v>307</v>
      </c>
      <c r="B22" s="207">
        <v>0.375</v>
      </c>
      <c r="C22" s="208">
        <v>2013</v>
      </c>
      <c r="D22" s="208">
        <v>4</v>
      </c>
      <c r="E22" s="208">
        <v>20</v>
      </c>
      <c r="F22" s="209">
        <v>2565</v>
      </c>
      <c r="G22" s="208">
        <v>0</v>
      </c>
      <c r="H22" s="209">
        <v>88894</v>
      </c>
      <c r="I22" s="208">
        <v>0</v>
      </c>
      <c r="J22" s="208">
        <v>0</v>
      </c>
      <c r="K22" s="208">
        <v>0</v>
      </c>
      <c r="L22" s="210">
        <v>313.572</v>
      </c>
      <c r="M22" s="209">
        <v>19</v>
      </c>
      <c r="N22" s="211">
        <v>0</v>
      </c>
      <c r="O22" s="212">
        <v>5989</v>
      </c>
      <c r="P22" s="197">
        <f t="shared" si="0"/>
        <v>5989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5989</v>
      </c>
      <c r="W22" s="219">
        <f t="shared" si="10"/>
        <v>211499.55862999998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2565</v>
      </c>
      <c r="AF22" s="206">
        <v>307</v>
      </c>
      <c r="AG22" s="310">
        <v>20</v>
      </c>
      <c r="AH22" s="311">
        <v>2569</v>
      </c>
      <c r="AI22" s="312">
        <f t="shared" si="4"/>
        <v>2565</v>
      </c>
      <c r="AJ22" s="313">
        <f t="shared" si="5"/>
        <v>-4</v>
      </c>
      <c r="AL22" s="306">
        <f t="shared" si="6"/>
        <v>5988</v>
      </c>
      <c r="AM22" s="314">
        <f t="shared" si="6"/>
        <v>5989</v>
      </c>
      <c r="AN22" s="315">
        <f t="shared" si="7"/>
        <v>1</v>
      </c>
      <c r="AO22" s="316">
        <f t="shared" si="8"/>
        <v>1.669727834362999E-4</v>
      </c>
    </row>
    <row r="23" spans="1:41" x14ac:dyDescent="0.2">
      <c r="A23" s="206">
        <v>307</v>
      </c>
      <c r="B23" s="207">
        <v>0.375</v>
      </c>
      <c r="C23" s="208">
        <v>2013</v>
      </c>
      <c r="D23" s="208">
        <v>4</v>
      </c>
      <c r="E23" s="208">
        <v>21</v>
      </c>
      <c r="F23" s="209">
        <v>8554</v>
      </c>
      <c r="G23" s="208">
        <v>0</v>
      </c>
      <c r="H23" s="209">
        <v>89149</v>
      </c>
      <c r="I23" s="208">
        <v>0</v>
      </c>
      <c r="J23" s="208">
        <v>0</v>
      </c>
      <c r="K23" s="208">
        <v>0</v>
      </c>
      <c r="L23" s="210">
        <v>319.70699999999999</v>
      </c>
      <c r="M23" s="209">
        <v>19.899999999999999</v>
      </c>
      <c r="N23" s="211">
        <v>0</v>
      </c>
      <c r="O23" s="212">
        <v>5954</v>
      </c>
      <c r="P23" s="197">
        <f t="shared" si="0"/>
        <v>5954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5954</v>
      </c>
      <c r="W23" s="219">
        <f t="shared" si="10"/>
        <v>210263.54517999999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8554</v>
      </c>
      <c r="AF23" s="206">
        <v>307</v>
      </c>
      <c r="AG23" s="310">
        <v>21</v>
      </c>
      <c r="AH23" s="311">
        <v>8557</v>
      </c>
      <c r="AI23" s="312">
        <f t="shared" si="4"/>
        <v>8554</v>
      </c>
      <c r="AJ23" s="313">
        <f t="shared" si="5"/>
        <v>-3</v>
      </c>
      <c r="AL23" s="306">
        <f t="shared" si="6"/>
        <v>5952</v>
      </c>
      <c r="AM23" s="314">
        <f t="shared" si="6"/>
        <v>5954</v>
      </c>
      <c r="AN23" s="315">
        <f t="shared" si="7"/>
        <v>2</v>
      </c>
      <c r="AO23" s="316">
        <f t="shared" si="8"/>
        <v>3.3590863285186428E-4</v>
      </c>
    </row>
    <row r="24" spans="1:41" x14ac:dyDescent="0.2">
      <c r="A24" s="206">
        <v>307</v>
      </c>
      <c r="B24" s="207">
        <v>0.375</v>
      </c>
      <c r="C24" s="208">
        <v>2013</v>
      </c>
      <c r="D24" s="208">
        <v>4</v>
      </c>
      <c r="E24" s="208">
        <v>22</v>
      </c>
      <c r="F24" s="209">
        <v>14508</v>
      </c>
      <c r="G24" s="208">
        <v>0</v>
      </c>
      <c r="H24" s="209">
        <v>89404</v>
      </c>
      <c r="I24" s="208">
        <v>0</v>
      </c>
      <c r="J24" s="208">
        <v>0</v>
      </c>
      <c r="K24" s="208">
        <v>0</v>
      </c>
      <c r="L24" s="210">
        <v>319.25599999999997</v>
      </c>
      <c r="M24" s="209">
        <v>20.5</v>
      </c>
      <c r="N24" s="211">
        <v>0</v>
      </c>
      <c r="O24" s="212">
        <v>6118</v>
      </c>
      <c r="P24" s="197">
        <f t="shared" si="0"/>
        <v>6118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6118</v>
      </c>
      <c r="W24" s="219">
        <f t="shared" si="10"/>
        <v>216055.15106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14508</v>
      </c>
      <c r="AF24" s="206">
        <v>307</v>
      </c>
      <c r="AG24" s="310">
        <v>22</v>
      </c>
      <c r="AH24" s="311">
        <v>14509</v>
      </c>
      <c r="AI24" s="312">
        <f t="shared" si="4"/>
        <v>14508</v>
      </c>
      <c r="AJ24" s="313">
        <f t="shared" si="5"/>
        <v>-1</v>
      </c>
      <c r="AL24" s="306">
        <f t="shared" si="6"/>
        <v>6118</v>
      </c>
      <c r="AM24" s="314">
        <f t="shared" si="6"/>
        <v>6118</v>
      </c>
      <c r="AN24" s="315">
        <f t="shared" si="7"/>
        <v>0</v>
      </c>
      <c r="AO24" s="316">
        <f t="shared" si="8"/>
        <v>0</v>
      </c>
    </row>
    <row r="25" spans="1:41" x14ac:dyDescent="0.2">
      <c r="A25" s="206">
        <v>307</v>
      </c>
      <c r="B25" s="207">
        <v>0.375</v>
      </c>
      <c r="C25" s="208">
        <v>2013</v>
      </c>
      <c r="D25" s="208">
        <v>4</v>
      </c>
      <c r="E25" s="208">
        <v>23</v>
      </c>
      <c r="F25" s="209">
        <v>20626</v>
      </c>
      <c r="G25" s="208">
        <v>0</v>
      </c>
      <c r="H25" s="209">
        <v>89673</v>
      </c>
      <c r="I25" s="208">
        <v>0</v>
      </c>
      <c r="J25" s="208">
        <v>0</v>
      </c>
      <c r="K25" s="208">
        <v>0</v>
      </c>
      <c r="L25" s="210">
        <v>311.58</v>
      </c>
      <c r="M25" s="209">
        <v>21.2</v>
      </c>
      <c r="N25" s="211">
        <v>0</v>
      </c>
      <c r="O25" s="212">
        <v>6190</v>
      </c>
      <c r="P25" s="197">
        <f t="shared" si="0"/>
        <v>6190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6190</v>
      </c>
      <c r="W25" s="219">
        <f t="shared" si="10"/>
        <v>218597.80729999999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20626</v>
      </c>
      <c r="AF25" s="206">
        <v>307</v>
      </c>
      <c r="AG25" s="310">
        <v>23</v>
      </c>
      <c r="AH25" s="311">
        <v>20627</v>
      </c>
      <c r="AI25" s="312">
        <f t="shared" si="4"/>
        <v>20626</v>
      </c>
      <c r="AJ25" s="313">
        <f t="shared" si="5"/>
        <v>-1</v>
      </c>
      <c r="AL25" s="306">
        <f t="shared" si="6"/>
        <v>6190</v>
      </c>
      <c r="AM25" s="314">
        <f t="shared" si="6"/>
        <v>6190</v>
      </c>
      <c r="AN25" s="315">
        <f t="shared" si="7"/>
        <v>0</v>
      </c>
      <c r="AO25" s="316">
        <f t="shared" si="8"/>
        <v>0</v>
      </c>
    </row>
    <row r="26" spans="1:41" x14ac:dyDescent="0.2">
      <c r="A26" s="206">
        <v>307</v>
      </c>
      <c r="B26" s="207">
        <v>0.375</v>
      </c>
      <c r="C26" s="208">
        <v>2013</v>
      </c>
      <c r="D26" s="208">
        <v>4</v>
      </c>
      <c r="E26" s="208">
        <v>24</v>
      </c>
      <c r="F26" s="209">
        <v>26816</v>
      </c>
      <c r="G26" s="208">
        <v>0</v>
      </c>
      <c r="H26" s="209">
        <v>89946</v>
      </c>
      <c r="I26" s="208">
        <v>0</v>
      </c>
      <c r="J26" s="208">
        <v>0</v>
      </c>
      <c r="K26" s="208">
        <v>0</v>
      </c>
      <c r="L26" s="210">
        <v>309.75299999999999</v>
      </c>
      <c r="M26" s="209">
        <v>20.7</v>
      </c>
      <c r="N26" s="211">
        <v>0</v>
      </c>
      <c r="O26" s="212">
        <v>6117</v>
      </c>
      <c r="P26" s="197">
        <f t="shared" si="0"/>
        <v>6117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6117</v>
      </c>
      <c r="W26" s="219">
        <f t="shared" si="10"/>
        <v>216019.83639000001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26816</v>
      </c>
      <c r="AF26" s="206">
        <v>307</v>
      </c>
      <c r="AG26" s="310">
        <v>24</v>
      </c>
      <c r="AH26" s="311">
        <v>26817</v>
      </c>
      <c r="AI26" s="312">
        <f t="shared" si="4"/>
        <v>26816</v>
      </c>
      <c r="AJ26" s="313">
        <f t="shared" si="5"/>
        <v>-1</v>
      </c>
      <c r="AL26" s="306">
        <f t="shared" si="6"/>
        <v>6118</v>
      </c>
      <c r="AM26" s="314">
        <f t="shared" si="6"/>
        <v>6117</v>
      </c>
      <c r="AN26" s="315">
        <f t="shared" si="7"/>
        <v>-1</v>
      </c>
      <c r="AO26" s="316">
        <f t="shared" si="8"/>
        <v>-1.6347882949158083E-4</v>
      </c>
    </row>
    <row r="27" spans="1:41" x14ac:dyDescent="0.2">
      <c r="A27" s="206">
        <v>307</v>
      </c>
      <c r="B27" s="207">
        <v>0.375</v>
      </c>
      <c r="C27" s="208">
        <v>2013</v>
      </c>
      <c r="D27" s="208">
        <v>4</v>
      </c>
      <c r="E27" s="208">
        <v>25</v>
      </c>
      <c r="F27" s="209">
        <v>32933</v>
      </c>
      <c r="G27" s="208">
        <v>0</v>
      </c>
      <c r="H27" s="209">
        <v>90213</v>
      </c>
      <c r="I27" s="208">
        <v>0</v>
      </c>
      <c r="J27" s="208">
        <v>0</v>
      </c>
      <c r="K27" s="208">
        <v>0</v>
      </c>
      <c r="L27" s="210">
        <v>311.41000000000003</v>
      </c>
      <c r="M27" s="209">
        <v>19.3</v>
      </c>
      <c r="N27" s="211">
        <v>0</v>
      </c>
      <c r="O27" s="212">
        <v>6117</v>
      </c>
      <c r="P27" s="197">
        <f t="shared" si="0"/>
        <v>6117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6117</v>
      </c>
      <c r="W27" s="219">
        <f t="shared" si="10"/>
        <v>216019.83639000001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32933</v>
      </c>
      <c r="AF27" s="206">
        <v>307</v>
      </c>
      <c r="AG27" s="310">
        <v>25</v>
      </c>
      <c r="AH27" s="311">
        <v>32935</v>
      </c>
      <c r="AI27" s="312">
        <f t="shared" si="4"/>
        <v>32933</v>
      </c>
      <c r="AJ27" s="313">
        <f t="shared" si="5"/>
        <v>-2</v>
      </c>
      <c r="AL27" s="306">
        <f t="shared" si="6"/>
        <v>6117</v>
      </c>
      <c r="AM27" s="314">
        <f t="shared" si="6"/>
        <v>6117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307</v>
      </c>
      <c r="B28" s="207">
        <v>0.375</v>
      </c>
      <c r="C28" s="208">
        <v>2013</v>
      </c>
      <c r="D28" s="208">
        <v>4</v>
      </c>
      <c r="E28" s="208">
        <v>26</v>
      </c>
      <c r="F28" s="209">
        <v>39050</v>
      </c>
      <c r="G28" s="208">
        <v>0</v>
      </c>
      <c r="H28" s="209">
        <v>90479</v>
      </c>
      <c r="I28" s="208">
        <v>0</v>
      </c>
      <c r="J28" s="208">
        <v>0</v>
      </c>
      <c r="K28" s="208">
        <v>0</v>
      </c>
      <c r="L28" s="210">
        <v>311.77199999999999</v>
      </c>
      <c r="M28" s="209">
        <v>18.5</v>
      </c>
      <c r="N28" s="211">
        <v>0</v>
      </c>
      <c r="O28" s="212">
        <v>5076</v>
      </c>
      <c r="P28" s="197">
        <f t="shared" si="0"/>
        <v>5076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5076</v>
      </c>
      <c r="W28" s="219">
        <f t="shared" si="10"/>
        <v>179257.26491999999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39050</v>
      </c>
      <c r="AF28" s="206">
        <v>307</v>
      </c>
      <c r="AG28" s="310">
        <v>26</v>
      </c>
      <c r="AH28" s="311">
        <v>39052</v>
      </c>
      <c r="AI28" s="312">
        <f t="shared" si="4"/>
        <v>39050</v>
      </c>
      <c r="AJ28" s="313">
        <f t="shared" si="5"/>
        <v>-2</v>
      </c>
      <c r="AL28" s="306">
        <f t="shared" si="6"/>
        <v>5078</v>
      </c>
      <c r="AM28" s="314">
        <f t="shared" si="6"/>
        <v>5076</v>
      </c>
      <c r="AN28" s="315">
        <f t="shared" si="7"/>
        <v>-2</v>
      </c>
      <c r="AO28" s="316">
        <f t="shared" si="8"/>
        <v>-3.9401103230890468E-4</v>
      </c>
    </row>
    <row r="29" spans="1:41" x14ac:dyDescent="0.2">
      <c r="A29" s="206">
        <v>307</v>
      </c>
      <c r="B29" s="207">
        <v>0.375</v>
      </c>
      <c r="C29" s="208">
        <v>2013</v>
      </c>
      <c r="D29" s="208">
        <v>4</v>
      </c>
      <c r="E29" s="208">
        <v>27</v>
      </c>
      <c r="F29" s="209">
        <v>44126</v>
      </c>
      <c r="G29" s="208">
        <v>0</v>
      </c>
      <c r="H29" s="209">
        <v>90698</v>
      </c>
      <c r="I29" s="208">
        <v>0</v>
      </c>
      <c r="J29" s="208">
        <v>0</v>
      </c>
      <c r="K29" s="208">
        <v>0</v>
      </c>
      <c r="L29" s="210">
        <v>314.32299999999998</v>
      </c>
      <c r="M29" s="209">
        <v>18.7</v>
      </c>
      <c r="N29" s="211">
        <v>0</v>
      </c>
      <c r="O29" s="212">
        <v>5755</v>
      </c>
      <c r="P29" s="197">
        <f t="shared" si="0"/>
        <v>5755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5755</v>
      </c>
      <c r="W29" s="219">
        <f t="shared" si="10"/>
        <v>203235.92585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44126</v>
      </c>
      <c r="AF29" s="206">
        <v>307</v>
      </c>
      <c r="AG29" s="310">
        <v>27</v>
      </c>
      <c r="AH29" s="311">
        <v>44130</v>
      </c>
      <c r="AI29" s="312">
        <f t="shared" si="4"/>
        <v>44126</v>
      </c>
      <c r="AJ29" s="313">
        <f t="shared" si="5"/>
        <v>-4</v>
      </c>
      <c r="AL29" s="306">
        <f t="shared" si="6"/>
        <v>5755</v>
      </c>
      <c r="AM29" s="314">
        <f t="shared" si="6"/>
        <v>5755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307</v>
      </c>
      <c r="B30" s="207">
        <v>0.375</v>
      </c>
      <c r="C30" s="208">
        <v>2013</v>
      </c>
      <c r="D30" s="208">
        <v>4</v>
      </c>
      <c r="E30" s="208">
        <v>28</v>
      </c>
      <c r="F30" s="209">
        <v>49881</v>
      </c>
      <c r="G30" s="208">
        <v>0</v>
      </c>
      <c r="H30" s="209">
        <v>90946</v>
      </c>
      <c r="I30" s="208">
        <v>0</v>
      </c>
      <c r="J30" s="208">
        <v>0</v>
      </c>
      <c r="K30" s="208">
        <v>0</v>
      </c>
      <c r="L30" s="210">
        <v>316.88799999999998</v>
      </c>
      <c r="M30" s="209">
        <v>20.399999999999999</v>
      </c>
      <c r="N30" s="211">
        <v>0</v>
      </c>
      <c r="O30" s="212">
        <v>5943</v>
      </c>
      <c r="P30" s="197">
        <f t="shared" si="0"/>
        <v>5943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5943</v>
      </c>
      <c r="W30" s="219">
        <f t="shared" si="10"/>
        <v>209875.08381000001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49881</v>
      </c>
      <c r="AF30" s="206">
        <v>307</v>
      </c>
      <c r="AG30" s="310">
        <v>28</v>
      </c>
      <c r="AH30" s="311">
        <v>49885</v>
      </c>
      <c r="AI30" s="312">
        <f t="shared" si="4"/>
        <v>49881</v>
      </c>
      <c r="AJ30" s="313">
        <f t="shared" si="5"/>
        <v>-4</v>
      </c>
      <c r="AL30" s="306">
        <f t="shared" si="6"/>
        <v>5942</v>
      </c>
      <c r="AM30" s="314">
        <f t="shared" si="6"/>
        <v>5943</v>
      </c>
      <c r="AN30" s="315">
        <f t="shared" si="7"/>
        <v>1</v>
      </c>
      <c r="AO30" s="316">
        <f t="shared" si="8"/>
        <v>1.6826518593303046E-4</v>
      </c>
    </row>
    <row r="31" spans="1:41" x14ac:dyDescent="0.2">
      <c r="A31" s="206">
        <v>307</v>
      </c>
      <c r="B31" s="207">
        <v>0.375</v>
      </c>
      <c r="C31" s="208">
        <v>2013</v>
      </c>
      <c r="D31" s="208">
        <v>4</v>
      </c>
      <c r="E31" s="208">
        <v>29</v>
      </c>
      <c r="F31" s="209">
        <v>55824</v>
      </c>
      <c r="G31" s="208">
        <v>0</v>
      </c>
      <c r="H31" s="209">
        <v>91201</v>
      </c>
      <c r="I31" s="208">
        <v>0</v>
      </c>
      <c r="J31" s="208">
        <v>0</v>
      </c>
      <c r="K31" s="208">
        <v>0</v>
      </c>
      <c r="L31" s="210">
        <v>318.20299999999997</v>
      </c>
      <c r="M31" s="209">
        <v>19.8</v>
      </c>
      <c r="N31" s="211">
        <v>0</v>
      </c>
      <c r="O31" s="212">
        <v>5668</v>
      </c>
      <c r="P31" s="197">
        <f t="shared" si="0"/>
        <v>5668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5668</v>
      </c>
      <c r="W31" s="219">
        <f t="shared" si="10"/>
        <v>200163.54955999998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55824</v>
      </c>
      <c r="AF31" s="206">
        <v>307</v>
      </c>
      <c r="AG31" s="310">
        <v>29</v>
      </c>
      <c r="AH31" s="311">
        <v>55827</v>
      </c>
      <c r="AI31" s="312">
        <f t="shared" si="4"/>
        <v>55824</v>
      </c>
      <c r="AJ31" s="313">
        <f t="shared" si="5"/>
        <v>-3</v>
      </c>
      <c r="AL31" s="306">
        <f t="shared" si="6"/>
        <v>5669</v>
      </c>
      <c r="AM31" s="314">
        <f t="shared" si="6"/>
        <v>5668</v>
      </c>
      <c r="AN31" s="315">
        <f t="shared" si="7"/>
        <v>-1</v>
      </c>
      <c r="AO31" s="316">
        <f t="shared" si="8"/>
        <v>-1.7642907551164433E-4</v>
      </c>
    </row>
    <row r="32" spans="1:41" x14ac:dyDescent="0.2">
      <c r="A32" s="206">
        <v>307</v>
      </c>
      <c r="B32" s="207">
        <v>0.375</v>
      </c>
      <c r="C32" s="208">
        <v>2013</v>
      </c>
      <c r="D32" s="208">
        <v>4</v>
      </c>
      <c r="E32" s="208">
        <v>30</v>
      </c>
      <c r="F32" s="209">
        <v>61492</v>
      </c>
      <c r="G32" s="208">
        <v>0</v>
      </c>
      <c r="H32" s="209">
        <v>91447</v>
      </c>
      <c r="I32" s="208">
        <v>0</v>
      </c>
      <c r="J32" s="208">
        <v>0</v>
      </c>
      <c r="K32" s="208">
        <v>0</v>
      </c>
      <c r="L32" s="210">
        <v>312.548</v>
      </c>
      <c r="M32" s="209">
        <v>19.399999999999999</v>
      </c>
      <c r="N32" s="211">
        <v>0</v>
      </c>
      <c r="O32" s="212">
        <v>5609</v>
      </c>
      <c r="P32" s="197">
        <f t="shared" si="0"/>
        <v>5609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5609</v>
      </c>
      <c r="W32" s="219">
        <f t="shared" si="10"/>
        <v>198079.98402999999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61492</v>
      </c>
      <c r="AF32" s="206">
        <v>307</v>
      </c>
      <c r="AG32" s="310">
        <v>30</v>
      </c>
      <c r="AH32" s="311">
        <v>61496</v>
      </c>
      <c r="AI32" s="312">
        <f t="shared" si="4"/>
        <v>61492</v>
      </c>
      <c r="AJ32" s="313">
        <f t="shared" si="5"/>
        <v>-4</v>
      </c>
      <c r="AL32" s="306">
        <f t="shared" si="6"/>
        <v>5610</v>
      </c>
      <c r="AM32" s="314">
        <f t="shared" si="6"/>
        <v>5609</v>
      </c>
      <c r="AN32" s="315">
        <f t="shared" si="7"/>
        <v>-1</v>
      </c>
      <c r="AO32" s="316">
        <f t="shared" si="8"/>
        <v>-1.7828489926903192E-4</v>
      </c>
    </row>
    <row r="33" spans="1:41" ht="13.5" thickBot="1" x14ac:dyDescent="0.25">
      <c r="A33" s="206">
        <v>307</v>
      </c>
      <c r="B33" s="207">
        <v>0.375</v>
      </c>
      <c r="C33" s="208">
        <v>2013</v>
      </c>
      <c r="D33" s="208">
        <v>5</v>
      </c>
      <c r="E33" s="208">
        <v>1</v>
      </c>
      <c r="F33" s="209">
        <v>67101</v>
      </c>
      <c r="G33" s="208">
        <v>0</v>
      </c>
      <c r="H33" s="209">
        <v>91692</v>
      </c>
      <c r="I33" s="208">
        <v>0</v>
      </c>
      <c r="J33" s="208">
        <v>0</v>
      </c>
      <c r="K33" s="208">
        <v>0</v>
      </c>
      <c r="L33" s="210">
        <v>313.08</v>
      </c>
      <c r="M33" s="209">
        <v>19.8</v>
      </c>
      <c r="N33" s="211">
        <v>0</v>
      </c>
      <c r="O33" s="212">
        <v>5635</v>
      </c>
      <c r="P33" s="197">
        <f t="shared" si="0"/>
        <v>-67101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5635</v>
      </c>
      <c r="W33" s="223">
        <f t="shared" si="10"/>
        <v>198998.16545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67101</v>
      </c>
      <c r="AF33" s="206">
        <v>307</v>
      </c>
      <c r="AG33" s="310">
        <v>1</v>
      </c>
      <c r="AH33" s="311">
        <v>67106</v>
      </c>
      <c r="AI33" s="312">
        <f t="shared" si="4"/>
        <v>67101</v>
      </c>
      <c r="AJ33" s="313">
        <f t="shared" si="5"/>
        <v>-5</v>
      </c>
      <c r="AL33" s="306">
        <f t="shared" si="6"/>
        <v>-67106</v>
      </c>
      <c r="AM33" s="317">
        <f t="shared" si="6"/>
        <v>-67101</v>
      </c>
      <c r="AN33" s="315">
        <f t="shared" si="7"/>
        <v>5</v>
      </c>
      <c r="AO33" s="316">
        <f t="shared" si="8"/>
        <v>-7.4514537786322105E-5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323.94130000000001</v>
      </c>
      <c r="M36" s="239">
        <f>MAX(M3:M34)</f>
        <v>22</v>
      </c>
      <c r="N36" s="237" t="s">
        <v>26</v>
      </c>
      <c r="O36" s="239">
        <f>SUM(O3:O33)</f>
        <v>178515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178515</v>
      </c>
      <c r="W36" s="243">
        <f>SUM(W3:W33)</f>
        <v>6304198.3150499994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28</v>
      </c>
      <c r="AJ36" s="326">
        <f>SUM(AJ3:AJ33)</f>
        <v>2826388</v>
      </c>
      <c r="AK36" s="327" t="s">
        <v>88</v>
      </c>
      <c r="AL36" s="328"/>
      <c r="AM36" s="328"/>
      <c r="AN36" s="326">
        <f>SUM(AN3:AN33)</f>
        <v>25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315.09579354838712</v>
      </c>
      <c r="M37" s="247">
        <f>AVERAGE(M3:M34)</f>
        <v>19.741935483870961</v>
      </c>
      <c r="N37" s="237" t="s">
        <v>84</v>
      </c>
      <c r="O37" s="248">
        <f>O36*35.31467</f>
        <v>6304198.3150500003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3</v>
      </c>
      <c r="AN37" s="331">
        <f>IFERROR(AN36/SUM(AM3:AM33),"")</f>
        <v>-2.7957294673240731E-5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309.75299999999999</v>
      </c>
      <c r="M38" s="248">
        <f>MIN(M3:M34)</f>
        <v>18.399999999999999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346.60537290322588</v>
      </c>
      <c r="M44" s="255">
        <f>M37*(1+$L$43)</f>
        <v>21.71612903225806</v>
      </c>
    </row>
    <row r="45" spans="1:41" x14ac:dyDescent="0.2">
      <c r="K45" s="254" t="s">
        <v>98</v>
      </c>
      <c r="L45" s="255">
        <f>L37*(1-$L$43)</f>
        <v>283.58621419354841</v>
      </c>
      <c r="M45" s="255">
        <f>M37*(1-$L$43)</f>
        <v>17.767741935483865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D47" sqref="D47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277</v>
      </c>
      <c r="B3" s="191">
        <v>0.375</v>
      </c>
      <c r="C3" s="192">
        <v>2013</v>
      </c>
      <c r="D3" s="192">
        <v>4</v>
      </c>
      <c r="E3" s="192">
        <v>1</v>
      </c>
      <c r="F3" s="193">
        <v>945880</v>
      </c>
      <c r="G3" s="192">
        <v>0</v>
      </c>
      <c r="H3" s="193">
        <v>857496</v>
      </c>
      <c r="I3" s="192">
        <v>0</v>
      </c>
      <c r="J3" s="192">
        <v>0</v>
      </c>
      <c r="K3" s="192">
        <v>0</v>
      </c>
      <c r="L3" s="194">
        <v>88.7577</v>
      </c>
      <c r="M3" s="193">
        <v>21.7</v>
      </c>
      <c r="N3" s="195">
        <v>0</v>
      </c>
      <c r="O3" s="196">
        <v>5649</v>
      </c>
      <c r="P3" s="197">
        <f>F4-F3</f>
        <v>5649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5649</v>
      </c>
      <c r="W3" s="202">
        <f>V3*35.31467</f>
        <v>199492.57083000001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945880</v>
      </c>
      <c r="AF3" s="190">
        <v>277</v>
      </c>
      <c r="AG3" s="195">
        <v>1</v>
      </c>
      <c r="AH3" s="303">
        <v>945886</v>
      </c>
      <c r="AI3" s="304">
        <f>IFERROR(AE3*1,0)</f>
        <v>945880</v>
      </c>
      <c r="AJ3" s="305">
        <f>(AI3-AH3)</f>
        <v>-6</v>
      </c>
      <c r="AL3" s="306">
        <f>AH4-AH3</f>
        <v>5664</v>
      </c>
      <c r="AM3" s="307">
        <f>AI4-AI3</f>
        <v>5649</v>
      </c>
      <c r="AN3" s="308">
        <f>(AM3-AL3)</f>
        <v>-15</v>
      </c>
      <c r="AO3" s="309">
        <f>IFERROR(AN3/AM3,"")</f>
        <v>-2.6553372278279343E-3</v>
      </c>
    </row>
    <row r="4" spans="1:41" x14ac:dyDescent="0.2">
      <c r="A4" s="206">
        <v>277</v>
      </c>
      <c r="B4" s="207">
        <v>0.375</v>
      </c>
      <c r="C4" s="208">
        <v>2013</v>
      </c>
      <c r="D4" s="208">
        <v>4</v>
      </c>
      <c r="E4" s="208">
        <v>2</v>
      </c>
      <c r="F4" s="209">
        <v>951529</v>
      </c>
      <c r="G4" s="208">
        <v>0</v>
      </c>
      <c r="H4" s="209">
        <v>858310</v>
      </c>
      <c r="I4" s="208">
        <v>0</v>
      </c>
      <c r="J4" s="208">
        <v>0</v>
      </c>
      <c r="K4" s="208">
        <v>0</v>
      </c>
      <c r="L4" s="210">
        <v>86.495599999999996</v>
      </c>
      <c r="M4" s="209">
        <v>21.3</v>
      </c>
      <c r="N4" s="211">
        <v>0</v>
      </c>
      <c r="O4" s="212">
        <v>6124</v>
      </c>
      <c r="P4" s="197">
        <f t="shared" ref="P4:P33" si="0">F5-F4</f>
        <v>6124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6124</v>
      </c>
      <c r="W4" s="216">
        <f>V4*35.31467</f>
        <v>216267.03907999999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951529</v>
      </c>
      <c r="AF4" s="206">
        <v>277</v>
      </c>
      <c r="AG4" s="310">
        <v>2</v>
      </c>
      <c r="AH4" s="311">
        <v>951550</v>
      </c>
      <c r="AI4" s="312">
        <f t="shared" ref="AI4:AI34" si="4">IFERROR(AE4*1,0)</f>
        <v>951529</v>
      </c>
      <c r="AJ4" s="313">
        <f t="shared" ref="AJ4:AJ34" si="5">(AI4-AH4)</f>
        <v>-21</v>
      </c>
      <c r="AL4" s="306">
        <f t="shared" ref="AL4:AM33" si="6">AH5-AH4</f>
        <v>6114</v>
      </c>
      <c r="AM4" s="314">
        <f t="shared" si="6"/>
        <v>6124</v>
      </c>
      <c r="AN4" s="315">
        <f t="shared" ref="AN4:AN33" si="7">(AM4-AL4)</f>
        <v>10</v>
      </c>
      <c r="AO4" s="316">
        <f t="shared" ref="AO4:AO33" si="8">IFERROR(AN4/AM4,"")</f>
        <v>1.6329196603527107E-3</v>
      </c>
    </row>
    <row r="5" spans="1:41" x14ac:dyDescent="0.2">
      <c r="A5" s="206">
        <v>277</v>
      </c>
      <c r="B5" s="207">
        <v>0.375</v>
      </c>
      <c r="C5" s="208">
        <v>2013</v>
      </c>
      <c r="D5" s="208">
        <v>4</v>
      </c>
      <c r="E5" s="208">
        <v>3</v>
      </c>
      <c r="F5" s="209">
        <v>957653</v>
      </c>
      <c r="G5" s="208">
        <v>0</v>
      </c>
      <c r="H5" s="209">
        <v>859192</v>
      </c>
      <c r="I5" s="208">
        <v>0</v>
      </c>
      <c r="J5" s="208">
        <v>0</v>
      </c>
      <c r="K5" s="208">
        <v>0</v>
      </c>
      <c r="L5" s="210">
        <v>86.612399999999994</v>
      </c>
      <c r="M5" s="209">
        <v>20.3</v>
      </c>
      <c r="N5" s="211">
        <v>0</v>
      </c>
      <c r="O5" s="212">
        <v>5606</v>
      </c>
      <c r="P5" s="197">
        <f t="shared" si="0"/>
        <v>5606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5606</v>
      </c>
      <c r="W5" s="216">
        <f t="shared" ref="W5:W33" si="10">V5*35.31467</f>
        <v>197974.04001999999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957653</v>
      </c>
      <c r="AF5" s="206">
        <v>277</v>
      </c>
      <c r="AG5" s="310">
        <v>3</v>
      </c>
      <c r="AH5" s="311">
        <v>957664</v>
      </c>
      <c r="AI5" s="312">
        <f t="shared" si="4"/>
        <v>957653</v>
      </c>
      <c r="AJ5" s="313">
        <f t="shared" si="5"/>
        <v>-11</v>
      </c>
      <c r="AL5" s="306">
        <f t="shared" si="6"/>
        <v>5616</v>
      </c>
      <c r="AM5" s="314">
        <f t="shared" si="6"/>
        <v>5606</v>
      </c>
      <c r="AN5" s="315">
        <f t="shared" si="7"/>
        <v>-10</v>
      </c>
      <c r="AO5" s="316">
        <f t="shared" si="8"/>
        <v>-1.7838030681412772E-3</v>
      </c>
    </row>
    <row r="6" spans="1:41" x14ac:dyDescent="0.2">
      <c r="A6" s="206">
        <v>277</v>
      </c>
      <c r="B6" s="207">
        <v>0.375</v>
      </c>
      <c r="C6" s="208">
        <v>2013</v>
      </c>
      <c r="D6" s="208">
        <v>4</v>
      </c>
      <c r="E6" s="208">
        <v>4</v>
      </c>
      <c r="F6" s="209">
        <v>963259</v>
      </c>
      <c r="G6" s="208">
        <v>0</v>
      </c>
      <c r="H6" s="209">
        <v>860000</v>
      </c>
      <c r="I6" s="208">
        <v>0</v>
      </c>
      <c r="J6" s="208">
        <v>0</v>
      </c>
      <c r="K6" s="208">
        <v>0</v>
      </c>
      <c r="L6" s="210">
        <v>86.777600000000007</v>
      </c>
      <c r="M6" s="209">
        <v>21.6</v>
      </c>
      <c r="N6" s="211">
        <v>0</v>
      </c>
      <c r="O6" s="212">
        <v>6262</v>
      </c>
      <c r="P6" s="197">
        <f t="shared" si="0"/>
        <v>6262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6262</v>
      </c>
      <c r="W6" s="216">
        <f t="shared" si="10"/>
        <v>221140.46354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963259</v>
      </c>
      <c r="AF6" s="206">
        <v>277</v>
      </c>
      <c r="AG6" s="310">
        <v>4</v>
      </c>
      <c r="AH6" s="311">
        <v>963280</v>
      </c>
      <c r="AI6" s="312">
        <f t="shared" si="4"/>
        <v>963259</v>
      </c>
      <c r="AJ6" s="313">
        <f t="shared" si="5"/>
        <v>-21</v>
      </c>
      <c r="AL6" s="306">
        <f t="shared" si="6"/>
        <v>6255</v>
      </c>
      <c r="AM6" s="314">
        <f t="shared" si="6"/>
        <v>6262</v>
      </c>
      <c r="AN6" s="315">
        <f t="shared" si="7"/>
        <v>7</v>
      </c>
      <c r="AO6" s="316">
        <f t="shared" si="8"/>
        <v>1.1178537208559566E-3</v>
      </c>
    </row>
    <row r="7" spans="1:41" x14ac:dyDescent="0.2">
      <c r="A7" s="206">
        <v>277</v>
      </c>
      <c r="B7" s="207">
        <v>0.375</v>
      </c>
      <c r="C7" s="208">
        <v>2013</v>
      </c>
      <c r="D7" s="208">
        <v>4</v>
      </c>
      <c r="E7" s="208">
        <v>5</v>
      </c>
      <c r="F7" s="209">
        <v>969521</v>
      </c>
      <c r="G7" s="208">
        <v>0</v>
      </c>
      <c r="H7" s="209">
        <v>860903</v>
      </c>
      <c r="I7" s="208">
        <v>0</v>
      </c>
      <c r="J7" s="208">
        <v>0</v>
      </c>
      <c r="K7" s="208">
        <v>0</v>
      </c>
      <c r="L7" s="210">
        <v>86.683899999999994</v>
      </c>
      <c r="M7" s="209">
        <v>20.5</v>
      </c>
      <c r="N7" s="211">
        <v>0</v>
      </c>
      <c r="O7" s="212">
        <v>4683</v>
      </c>
      <c r="P7" s="197">
        <f t="shared" si="0"/>
        <v>4683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4683</v>
      </c>
      <c r="W7" s="216">
        <f t="shared" si="10"/>
        <v>165378.59961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969521</v>
      </c>
      <c r="AF7" s="206">
        <v>277</v>
      </c>
      <c r="AG7" s="310">
        <v>5</v>
      </c>
      <c r="AH7" s="311">
        <v>969535</v>
      </c>
      <c r="AI7" s="312">
        <f t="shared" si="4"/>
        <v>969521</v>
      </c>
      <c r="AJ7" s="313">
        <f t="shared" si="5"/>
        <v>-14</v>
      </c>
      <c r="AL7" s="306">
        <f t="shared" si="6"/>
        <v>4676</v>
      </c>
      <c r="AM7" s="314">
        <f t="shared" si="6"/>
        <v>4683</v>
      </c>
      <c r="AN7" s="315">
        <f t="shared" si="7"/>
        <v>7</v>
      </c>
      <c r="AO7" s="316">
        <f t="shared" si="8"/>
        <v>1.4947683109118087E-3</v>
      </c>
    </row>
    <row r="8" spans="1:41" x14ac:dyDescent="0.2">
      <c r="A8" s="206">
        <v>277</v>
      </c>
      <c r="B8" s="207">
        <v>0.375</v>
      </c>
      <c r="C8" s="208">
        <v>2013</v>
      </c>
      <c r="D8" s="208">
        <v>4</v>
      </c>
      <c r="E8" s="208">
        <v>6</v>
      </c>
      <c r="F8" s="209">
        <v>974204</v>
      </c>
      <c r="G8" s="208">
        <v>0</v>
      </c>
      <c r="H8" s="209">
        <v>861574</v>
      </c>
      <c r="I8" s="208">
        <v>0</v>
      </c>
      <c r="J8" s="208">
        <v>0</v>
      </c>
      <c r="K8" s="208">
        <v>0</v>
      </c>
      <c r="L8" s="210">
        <v>87.385300000000001</v>
      </c>
      <c r="M8" s="209">
        <v>19.899999999999999</v>
      </c>
      <c r="N8" s="211">
        <v>0</v>
      </c>
      <c r="O8" s="212">
        <v>587</v>
      </c>
      <c r="P8" s="197">
        <f t="shared" si="0"/>
        <v>587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587</v>
      </c>
      <c r="W8" s="216">
        <f t="shared" si="10"/>
        <v>20729.711289999999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974204</v>
      </c>
      <c r="AF8" s="206">
        <v>277</v>
      </c>
      <c r="AG8" s="310">
        <v>6</v>
      </c>
      <c r="AH8" s="311">
        <v>974211</v>
      </c>
      <c r="AI8" s="312">
        <f t="shared" si="4"/>
        <v>974204</v>
      </c>
      <c r="AJ8" s="313">
        <f t="shared" si="5"/>
        <v>-7</v>
      </c>
      <c r="AL8" s="306">
        <f t="shared" si="6"/>
        <v>579</v>
      </c>
      <c r="AM8" s="314">
        <f t="shared" si="6"/>
        <v>587</v>
      </c>
      <c r="AN8" s="315">
        <f t="shared" si="7"/>
        <v>8</v>
      </c>
      <c r="AO8" s="316">
        <f t="shared" si="8"/>
        <v>1.3628620102214651E-2</v>
      </c>
    </row>
    <row r="9" spans="1:41" x14ac:dyDescent="0.2">
      <c r="A9" s="206">
        <v>277</v>
      </c>
      <c r="B9" s="207">
        <v>0.375</v>
      </c>
      <c r="C9" s="208">
        <v>2013</v>
      </c>
      <c r="D9" s="208">
        <v>4</v>
      </c>
      <c r="E9" s="208">
        <v>7</v>
      </c>
      <c r="F9" s="209">
        <v>974791</v>
      </c>
      <c r="G9" s="208">
        <v>0</v>
      </c>
      <c r="H9" s="209">
        <v>861659</v>
      </c>
      <c r="I9" s="208">
        <v>0</v>
      </c>
      <c r="J9" s="208">
        <v>0</v>
      </c>
      <c r="K9" s="208">
        <v>0</v>
      </c>
      <c r="L9" s="210">
        <v>90.867900000000006</v>
      </c>
      <c r="M9" s="209">
        <v>20.6</v>
      </c>
      <c r="N9" s="211">
        <v>0</v>
      </c>
      <c r="O9" s="212">
        <v>1162</v>
      </c>
      <c r="P9" s="197">
        <f t="shared" si="0"/>
        <v>1162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1162</v>
      </c>
      <c r="W9" s="216">
        <f t="shared" si="10"/>
        <v>41035.646540000002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974791</v>
      </c>
      <c r="AF9" s="206">
        <v>277</v>
      </c>
      <c r="AG9" s="310">
        <v>7</v>
      </c>
      <c r="AH9" s="311">
        <v>974790</v>
      </c>
      <c r="AI9" s="312">
        <f t="shared" si="4"/>
        <v>974791</v>
      </c>
      <c r="AJ9" s="313">
        <f t="shared" si="5"/>
        <v>1</v>
      </c>
      <c r="AL9" s="306">
        <f t="shared" si="6"/>
        <v>1183</v>
      </c>
      <c r="AM9" s="314">
        <f t="shared" si="6"/>
        <v>1162</v>
      </c>
      <c r="AN9" s="315">
        <f t="shared" si="7"/>
        <v>-21</v>
      </c>
      <c r="AO9" s="316">
        <f t="shared" si="8"/>
        <v>-1.8072289156626505E-2</v>
      </c>
    </row>
    <row r="10" spans="1:41" x14ac:dyDescent="0.2">
      <c r="A10" s="206">
        <v>277</v>
      </c>
      <c r="B10" s="207">
        <v>0.375</v>
      </c>
      <c r="C10" s="208">
        <v>2013</v>
      </c>
      <c r="D10" s="208">
        <v>4</v>
      </c>
      <c r="E10" s="208">
        <v>8</v>
      </c>
      <c r="F10" s="209">
        <v>975953</v>
      </c>
      <c r="G10" s="208">
        <v>0</v>
      </c>
      <c r="H10" s="209">
        <v>861824</v>
      </c>
      <c r="I10" s="208">
        <v>0</v>
      </c>
      <c r="J10" s="208">
        <v>0</v>
      </c>
      <c r="K10" s="208">
        <v>0</v>
      </c>
      <c r="L10" s="210">
        <v>88.356300000000005</v>
      </c>
      <c r="M10" s="209">
        <v>21.2</v>
      </c>
      <c r="N10" s="211">
        <v>0</v>
      </c>
      <c r="O10" s="212">
        <v>6645</v>
      </c>
      <c r="P10" s="197">
        <f t="shared" si="0"/>
        <v>6645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6645</v>
      </c>
      <c r="W10" s="216">
        <f t="shared" si="10"/>
        <v>234665.98215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975953</v>
      </c>
      <c r="AF10" s="206">
        <v>277</v>
      </c>
      <c r="AG10" s="310">
        <v>8</v>
      </c>
      <c r="AH10" s="311">
        <v>975973</v>
      </c>
      <c r="AI10" s="312">
        <f t="shared" si="4"/>
        <v>975953</v>
      </c>
      <c r="AJ10" s="313">
        <f t="shared" si="5"/>
        <v>-20</v>
      </c>
      <c r="AL10" s="306">
        <f t="shared" si="6"/>
        <v>6625</v>
      </c>
      <c r="AM10" s="314">
        <f t="shared" si="6"/>
        <v>6645</v>
      </c>
      <c r="AN10" s="315">
        <f t="shared" si="7"/>
        <v>20</v>
      </c>
      <c r="AO10" s="316">
        <f t="shared" si="8"/>
        <v>3.0097817908201654E-3</v>
      </c>
    </row>
    <row r="11" spans="1:41" x14ac:dyDescent="0.2">
      <c r="A11" s="206">
        <v>277</v>
      </c>
      <c r="B11" s="207">
        <v>0.375</v>
      </c>
      <c r="C11" s="208">
        <v>2013</v>
      </c>
      <c r="D11" s="208">
        <v>4</v>
      </c>
      <c r="E11" s="208">
        <v>9</v>
      </c>
      <c r="F11" s="209">
        <v>982598</v>
      </c>
      <c r="G11" s="208">
        <v>0</v>
      </c>
      <c r="H11" s="209">
        <v>862784</v>
      </c>
      <c r="I11" s="208">
        <v>0</v>
      </c>
      <c r="J11" s="208">
        <v>0</v>
      </c>
      <c r="K11" s="208">
        <v>0</v>
      </c>
      <c r="L11" s="210">
        <v>86.351900000000001</v>
      </c>
      <c r="M11" s="209">
        <v>21.6</v>
      </c>
      <c r="N11" s="211">
        <v>0</v>
      </c>
      <c r="O11" s="212">
        <v>9578</v>
      </c>
      <c r="P11" s="197">
        <f t="shared" si="0"/>
        <v>9578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9578</v>
      </c>
      <c r="W11" s="219">
        <f t="shared" si="10"/>
        <v>338243.90925999999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982598</v>
      </c>
      <c r="AF11" s="206">
        <v>277</v>
      </c>
      <c r="AG11" s="310">
        <v>9</v>
      </c>
      <c r="AH11" s="311">
        <v>982598</v>
      </c>
      <c r="AI11" s="312">
        <f t="shared" si="4"/>
        <v>982598</v>
      </c>
      <c r="AJ11" s="313">
        <f t="shared" si="5"/>
        <v>0</v>
      </c>
      <c r="AL11" s="306">
        <f t="shared" si="6"/>
        <v>9585</v>
      </c>
      <c r="AM11" s="314">
        <f t="shared" si="6"/>
        <v>9578</v>
      </c>
      <c r="AN11" s="315">
        <f t="shared" si="7"/>
        <v>-7</v>
      </c>
      <c r="AO11" s="316">
        <f t="shared" si="8"/>
        <v>-7.3084151179787012E-4</v>
      </c>
    </row>
    <row r="12" spans="1:41" x14ac:dyDescent="0.2">
      <c r="A12" s="206">
        <v>277</v>
      </c>
      <c r="B12" s="207">
        <v>0.375</v>
      </c>
      <c r="C12" s="208">
        <v>2013</v>
      </c>
      <c r="D12" s="208">
        <v>4</v>
      </c>
      <c r="E12" s="208">
        <v>10</v>
      </c>
      <c r="F12" s="209">
        <v>992176</v>
      </c>
      <c r="G12" s="208">
        <v>0</v>
      </c>
      <c r="H12" s="209">
        <v>864182</v>
      </c>
      <c r="I12" s="208">
        <v>0</v>
      </c>
      <c r="J12" s="208">
        <v>0</v>
      </c>
      <c r="K12" s="208">
        <v>0</v>
      </c>
      <c r="L12" s="210">
        <v>85.975300000000004</v>
      </c>
      <c r="M12" s="209">
        <v>21.4</v>
      </c>
      <c r="N12" s="211">
        <v>0</v>
      </c>
      <c r="O12" s="212">
        <v>7776</v>
      </c>
      <c r="P12" s="197">
        <f t="shared" si="0"/>
        <v>7776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7776</v>
      </c>
      <c r="W12" s="219">
        <f t="shared" si="10"/>
        <v>274606.87391999998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992176</v>
      </c>
      <c r="AF12" s="206">
        <v>277</v>
      </c>
      <c r="AG12" s="310">
        <v>10</v>
      </c>
      <c r="AH12" s="311">
        <v>992183</v>
      </c>
      <c r="AI12" s="312">
        <f t="shared" si="4"/>
        <v>992176</v>
      </c>
      <c r="AJ12" s="313">
        <f t="shared" si="5"/>
        <v>-7</v>
      </c>
      <c r="AL12" s="306">
        <f t="shared" si="6"/>
        <v>7769</v>
      </c>
      <c r="AM12" s="314">
        <f t="shared" si="6"/>
        <v>7776</v>
      </c>
      <c r="AN12" s="315">
        <f t="shared" si="7"/>
        <v>7</v>
      </c>
      <c r="AO12" s="316">
        <f t="shared" si="8"/>
        <v>9.0020576131687245E-4</v>
      </c>
    </row>
    <row r="13" spans="1:41" x14ac:dyDescent="0.2">
      <c r="A13" s="206">
        <v>277</v>
      </c>
      <c r="B13" s="207">
        <v>0.375</v>
      </c>
      <c r="C13" s="208">
        <v>2013</v>
      </c>
      <c r="D13" s="208">
        <v>4</v>
      </c>
      <c r="E13" s="208">
        <v>11</v>
      </c>
      <c r="F13" s="209">
        <v>999952</v>
      </c>
      <c r="G13" s="208">
        <v>0</v>
      </c>
      <c r="H13" s="209">
        <v>865302</v>
      </c>
      <c r="I13" s="208">
        <v>0</v>
      </c>
      <c r="J13" s="208">
        <v>0</v>
      </c>
      <c r="K13" s="208">
        <v>0</v>
      </c>
      <c r="L13" s="210">
        <v>86.546400000000006</v>
      </c>
      <c r="M13" s="209">
        <v>21.4</v>
      </c>
      <c r="N13" s="211">
        <v>0</v>
      </c>
      <c r="O13" s="212">
        <v>8127</v>
      </c>
      <c r="P13" s="197">
        <f t="shared" si="0"/>
        <v>-991873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8127</v>
      </c>
      <c r="W13" s="219">
        <f t="shared" si="10"/>
        <v>287002.32309000002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999952</v>
      </c>
      <c r="AF13" s="206">
        <v>277</v>
      </c>
      <c r="AG13" s="310">
        <v>11</v>
      </c>
      <c r="AH13" s="311">
        <v>999952</v>
      </c>
      <c r="AI13" s="312">
        <f t="shared" si="4"/>
        <v>999952</v>
      </c>
      <c r="AJ13" s="313">
        <f t="shared" si="5"/>
        <v>0</v>
      </c>
      <c r="AL13" s="306">
        <f t="shared" si="6"/>
        <v>-991866</v>
      </c>
      <c r="AM13" s="314">
        <f t="shared" si="6"/>
        <v>-991873</v>
      </c>
      <c r="AN13" s="315">
        <f t="shared" si="7"/>
        <v>-7</v>
      </c>
      <c r="AO13" s="316">
        <f t="shared" si="8"/>
        <v>7.0573551251017017E-6</v>
      </c>
    </row>
    <row r="14" spans="1:41" x14ac:dyDescent="0.2">
      <c r="A14" s="206">
        <v>277</v>
      </c>
      <c r="B14" s="207">
        <v>0.375</v>
      </c>
      <c r="C14" s="208">
        <v>2013</v>
      </c>
      <c r="D14" s="208">
        <v>4</v>
      </c>
      <c r="E14" s="208">
        <v>12</v>
      </c>
      <c r="F14" s="209">
        <v>8079</v>
      </c>
      <c r="G14" s="208">
        <v>0</v>
      </c>
      <c r="H14" s="209">
        <v>866482</v>
      </c>
      <c r="I14" s="208">
        <v>0</v>
      </c>
      <c r="J14" s="208">
        <v>0</v>
      </c>
      <c r="K14" s="208">
        <v>0</v>
      </c>
      <c r="L14" s="210">
        <v>86.422399999999996</v>
      </c>
      <c r="M14" s="209">
        <v>21.7</v>
      </c>
      <c r="N14" s="211">
        <v>0</v>
      </c>
      <c r="O14" s="212">
        <v>9117</v>
      </c>
      <c r="P14" s="197">
        <f t="shared" si="0"/>
        <v>9117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9117</v>
      </c>
      <c r="W14" s="219">
        <f t="shared" si="10"/>
        <v>321963.84639000002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8079</v>
      </c>
      <c r="AF14" s="206">
        <v>277</v>
      </c>
      <c r="AG14" s="310">
        <v>12</v>
      </c>
      <c r="AH14" s="311">
        <v>8086</v>
      </c>
      <c r="AI14" s="312">
        <f t="shared" si="4"/>
        <v>8079</v>
      </c>
      <c r="AJ14" s="313">
        <f t="shared" si="5"/>
        <v>-7</v>
      </c>
      <c r="AL14" s="306">
        <f t="shared" si="6"/>
        <v>9110</v>
      </c>
      <c r="AM14" s="314">
        <f t="shared" si="6"/>
        <v>9117</v>
      </c>
      <c r="AN14" s="315">
        <f t="shared" si="7"/>
        <v>7</v>
      </c>
      <c r="AO14" s="316">
        <f t="shared" si="8"/>
        <v>7.6779642426236705E-4</v>
      </c>
    </row>
    <row r="15" spans="1:41" x14ac:dyDescent="0.2">
      <c r="A15" s="206">
        <v>277</v>
      </c>
      <c r="B15" s="207">
        <v>0.375</v>
      </c>
      <c r="C15" s="208">
        <v>2013</v>
      </c>
      <c r="D15" s="208">
        <v>4</v>
      </c>
      <c r="E15" s="208">
        <v>13</v>
      </c>
      <c r="F15" s="209">
        <v>17196</v>
      </c>
      <c r="G15" s="208">
        <v>0</v>
      </c>
      <c r="H15" s="209">
        <v>867802</v>
      </c>
      <c r="I15" s="208">
        <v>0</v>
      </c>
      <c r="J15" s="208">
        <v>0</v>
      </c>
      <c r="K15" s="208">
        <v>0</v>
      </c>
      <c r="L15" s="210">
        <v>86.2423</v>
      </c>
      <c r="M15" s="209">
        <v>20.3</v>
      </c>
      <c r="N15" s="211">
        <v>0</v>
      </c>
      <c r="O15" s="212">
        <v>6217</v>
      </c>
      <c r="P15" s="197">
        <f t="shared" si="0"/>
        <v>6217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6217</v>
      </c>
      <c r="W15" s="219">
        <f t="shared" si="10"/>
        <v>219551.30338999999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17196</v>
      </c>
      <c r="AF15" s="206">
        <v>277</v>
      </c>
      <c r="AG15" s="310">
        <v>13</v>
      </c>
      <c r="AH15" s="311">
        <v>17196</v>
      </c>
      <c r="AI15" s="312">
        <f t="shared" si="4"/>
        <v>17196</v>
      </c>
      <c r="AJ15" s="313">
        <f t="shared" si="5"/>
        <v>0</v>
      </c>
      <c r="AL15" s="306">
        <f t="shared" si="6"/>
        <v>6217</v>
      </c>
      <c r="AM15" s="314">
        <f t="shared" si="6"/>
        <v>6217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277</v>
      </c>
      <c r="B16" s="207">
        <v>0.375</v>
      </c>
      <c r="C16" s="208">
        <v>2013</v>
      </c>
      <c r="D16" s="208">
        <v>4</v>
      </c>
      <c r="E16" s="208">
        <v>14</v>
      </c>
      <c r="F16" s="209">
        <v>23413</v>
      </c>
      <c r="G16" s="208">
        <v>0</v>
      </c>
      <c r="H16" s="209">
        <v>868688</v>
      </c>
      <c r="I16" s="208">
        <v>0</v>
      </c>
      <c r="J16" s="208">
        <v>0</v>
      </c>
      <c r="K16" s="208">
        <v>0</v>
      </c>
      <c r="L16" s="210">
        <v>87.844200000000001</v>
      </c>
      <c r="M16" s="209">
        <v>21.3</v>
      </c>
      <c r="N16" s="211">
        <v>0</v>
      </c>
      <c r="O16" s="212">
        <v>6351</v>
      </c>
      <c r="P16" s="197">
        <f t="shared" si="0"/>
        <v>6351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6351</v>
      </c>
      <c r="W16" s="219">
        <f t="shared" si="10"/>
        <v>224283.46917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23413</v>
      </c>
      <c r="AF16" s="206">
        <v>277</v>
      </c>
      <c r="AG16" s="310">
        <v>14</v>
      </c>
      <c r="AH16" s="311">
        <v>23413</v>
      </c>
      <c r="AI16" s="312">
        <f t="shared" si="4"/>
        <v>23413</v>
      </c>
      <c r="AJ16" s="313">
        <f t="shared" si="5"/>
        <v>0</v>
      </c>
      <c r="AL16" s="306">
        <f t="shared" si="6"/>
        <v>6357</v>
      </c>
      <c r="AM16" s="314">
        <f t="shared" si="6"/>
        <v>6351</v>
      </c>
      <c r="AN16" s="315">
        <f t="shared" si="7"/>
        <v>-6</v>
      </c>
      <c r="AO16" s="316">
        <f t="shared" si="8"/>
        <v>-9.4473311289560704E-4</v>
      </c>
    </row>
    <row r="17" spans="1:41" x14ac:dyDescent="0.2">
      <c r="A17" s="206">
        <v>277</v>
      </c>
      <c r="B17" s="207">
        <v>0.375</v>
      </c>
      <c r="C17" s="208">
        <v>2013</v>
      </c>
      <c r="D17" s="208">
        <v>4</v>
      </c>
      <c r="E17" s="208">
        <v>15</v>
      </c>
      <c r="F17" s="209">
        <v>29764</v>
      </c>
      <c r="G17" s="208">
        <v>0</v>
      </c>
      <c r="H17" s="209">
        <v>869597</v>
      </c>
      <c r="I17" s="208">
        <v>0</v>
      </c>
      <c r="J17" s="208">
        <v>0</v>
      </c>
      <c r="K17" s="208">
        <v>0</v>
      </c>
      <c r="L17" s="210">
        <v>87.538700000000006</v>
      </c>
      <c r="M17" s="209">
        <v>22.1</v>
      </c>
      <c r="N17" s="211">
        <v>0</v>
      </c>
      <c r="O17" s="212">
        <v>9631</v>
      </c>
      <c r="P17" s="197">
        <f t="shared" si="0"/>
        <v>9631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9631</v>
      </c>
      <c r="W17" s="219">
        <f t="shared" si="10"/>
        <v>340115.58676999999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29764</v>
      </c>
      <c r="AF17" s="206">
        <v>277</v>
      </c>
      <c r="AG17" s="310">
        <v>15</v>
      </c>
      <c r="AH17" s="311">
        <v>29770</v>
      </c>
      <c r="AI17" s="312">
        <f t="shared" si="4"/>
        <v>29764</v>
      </c>
      <c r="AJ17" s="313">
        <f t="shared" si="5"/>
        <v>-6</v>
      </c>
      <c r="AL17" s="306">
        <f t="shared" si="6"/>
        <v>9631</v>
      </c>
      <c r="AM17" s="314">
        <f t="shared" si="6"/>
        <v>9631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277</v>
      </c>
      <c r="B18" s="207">
        <v>0.375</v>
      </c>
      <c r="C18" s="208">
        <v>2013</v>
      </c>
      <c r="D18" s="208">
        <v>4</v>
      </c>
      <c r="E18" s="208">
        <v>16</v>
      </c>
      <c r="F18" s="209">
        <v>39395</v>
      </c>
      <c r="G18" s="208">
        <v>0</v>
      </c>
      <c r="H18" s="209">
        <v>871000</v>
      </c>
      <c r="I18" s="208">
        <v>0</v>
      </c>
      <c r="J18" s="208">
        <v>0</v>
      </c>
      <c r="K18" s="208">
        <v>0</v>
      </c>
      <c r="L18" s="210">
        <v>86.153899999999993</v>
      </c>
      <c r="M18" s="209">
        <v>22.4</v>
      </c>
      <c r="N18" s="211">
        <v>0</v>
      </c>
      <c r="O18" s="212">
        <v>9087</v>
      </c>
      <c r="P18" s="197">
        <f t="shared" si="0"/>
        <v>9087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9087</v>
      </c>
      <c r="W18" s="219">
        <f t="shared" si="10"/>
        <v>320904.40629000001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39395</v>
      </c>
      <c r="AF18" s="206">
        <v>277</v>
      </c>
      <c r="AG18" s="310">
        <v>16</v>
      </c>
      <c r="AH18" s="311">
        <v>39401</v>
      </c>
      <c r="AI18" s="312">
        <f t="shared" si="4"/>
        <v>39395</v>
      </c>
      <c r="AJ18" s="313">
        <f t="shared" si="5"/>
        <v>-6</v>
      </c>
      <c r="AL18" s="306">
        <f t="shared" si="6"/>
        <v>-39401</v>
      </c>
      <c r="AM18" s="314">
        <f t="shared" si="6"/>
        <v>9087</v>
      </c>
      <c r="AN18" s="315">
        <f t="shared" si="7"/>
        <v>48488</v>
      </c>
      <c r="AO18" s="316">
        <f t="shared" si="8"/>
        <v>5.3359744690216795</v>
      </c>
    </row>
    <row r="19" spans="1:41" x14ac:dyDescent="0.2">
      <c r="A19" s="206">
        <v>277</v>
      </c>
      <c r="B19" s="207">
        <v>0.375</v>
      </c>
      <c r="C19" s="208">
        <v>2013</v>
      </c>
      <c r="D19" s="208">
        <v>4</v>
      </c>
      <c r="E19" s="208">
        <v>17</v>
      </c>
      <c r="F19" s="209">
        <v>48482</v>
      </c>
      <c r="G19" s="208">
        <v>0</v>
      </c>
      <c r="H19" s="209">
        <v>872323</v>
      </c>
      <c r="I19" s="208">
        <v>0</v>
      </c>
      <c r="J19" s="208">
        <v>0</v>
      </c>
      <c r="K19" s="208">
        <v>0</v>
      </c>
      <c r="L19" s="210">
        <v>86.094700000000003</v>
      </c>
      <c r="M19" s="209">
        <v>22.9</v>
      </c>
      <c r="N19" s="211">
        <v>0</v>
      </c>
      <c r="O19" s="212">
        <v>8716</v>
      </c>
      <c r="P19" s="197">
        <f t="shared" si="0"/>
        <v>8716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8716</v>
      </c>
      <c r="W19" s="219">
        <f t="shared" si="10"/>
        <v>307802.66372000001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48482</v>
      </c>
      <c r="AF19" s="206"/>
      <c r="AG19" s="310"/>
      <c r="AH19" s="311"/>
      <c r="AI19" s="312">
        <f t="shared" si="4"/>
        <v>48482</v>
      </c>
      <c r="AJ19" s="313">
        <f t="shared" si="5"/>
        <v>48482</v>
      </c>
      <c r="AL19" s="306">
        <f t="shared" si="6"/>
        <v>243808</v>
      </c>
      <c r="AM19" s="314">
        <f t="shared" si="6"/>
        <v>8716</v>
      </c>
      <c r="AN19" s="315">
        <f t="shared" si="7"/>
        <v>-235092</v>
      </c>
      <c r="AO19" s="316">
        <f t="shared" si="8"/>
        <v>-26.97246443322625</v>
      </c>
    </row>
    <row r="20" spans="1:41" x14ac:dyDescent="0.2">
      <c r="A20" s="206">
        <v>277</v>
      </c>
      <c r="B20" s="207">
        <v>0.375</v>
      </c>
      <c r="C20" s="208">
        <v>2013</v>
      </c>
      <c r="D20" s="208">
        <v>4</v>
      </c>
      <c r="E20" s="208">
        <v>18</v>
      </c>
      <c r="F20" s="209">
        <v>57198</v>
      </c>
      <c r="G20" s="208">
        <v>0</v>
      </c>
      <c r="H20" s="209">
        <v>873597</v>
      </c>
      <c r="I20" s="208">
        <v>0</v>
      </c>
      <c r="J20" s="208">
        <v>0</v>
      </c>
      <c r="K20" s="208">
        <v>0</v>
      </c>
      <c r="L20" s="210">
        <v>86.146500000000003</v>
      </c>
      <c r="M20" s="209">
        <v>22.2</v>
      </c>
      <c r="N20" s="211">
        <v>0</v>
      </c>
      <c r="O20" s="212">
        <v>7847</v>
      </c>
      <c r="P20" s="197">
        <f t="shared" si="0"/>
        <v>7847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7847</v>
      </c>
      <c r="W20" s="219">
        <f t="shared" si="10"/>
        <v>277114.21548999997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57198</v>
      </c>
      <c r="AF20" s="206">
        <v>277</v>
      </c>
      <c r="AG20" s="310">
        <v>18</v>
      </c>
      <c r="AH20" s="311">
        <v>243808</v>
      </c>
      <c r="AI20" s="312">
        <f t="shared" si="4"/>
        <v>57198</v>
      </c>
      <c r="AJ20" s="313">
        <f t="shared" si="5"/>
        <v>-186610</v>
      </c>
      <c r="AL20" s="306">
        <f t="shared" si="6"/>
        <v>-178756</v>
      </c>
      <c r="AM20" s="314">
        <f t="shared" si="6"/>
        <v>7847</v>
      </c>
      <c r="AN20" s="315">
        <f t="shared" si="7"/>
        <v>186603</v>
      </c>
      <c r="AO20" s="316">
        <f t="shared" si="8"/>
        <v>23.780170765897797</v>
      </c>
    </row>
    <row r="21" spans="1:41" x14ac:dyDescent="0.2">
      <c r="A21" s="206">
        <v>277</v>
      </c>
      <c r="B21" s="207">
        <v>0.375</v>
      </c>
      <c r="C21" s="208">
        <v>2013</v>
      </c>
      <c r="D21" s="208">
        <v>4</v>
      </c>
      <c r="E21" s="208">
        <v>19</v>
      </c>
      <c r="F21" s="209">
        <v>65045</v>
      </c>
      <c r="G21" s="208">
        <v>0</v>
      </c>
      <c r="H21" s="209">
        <v>874737</v>
      </c>
      <c r="I21" s="208">
        <v>0</v>
      </c>
      <c r="J21" s="208">
        <v>0</v>
      </c>
      <c r="K21" s="208">
        <v>0</v>
      </c>
      <c r="L21" s="210">
        <v>86.452699999999993</v>
      </c>
      <c r="M21" s="209">
        <v>23.4</v>
      </c>
      <c r="N21" s="211">
        <v>0</v>
      </c>
      <c r="O21" s="212">
        <v>8940</v>
      </c>
      <c r="P21" s="197">
        <f t="shared" si="0"/>
        <v>8940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8940</v>
      </c>
      <c r="W21" s="219">
        <f t="shared" si="10"/>
        <v>315713.14980000001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65045</v>
      </c>
      <c r="AF21" s="206">
        <v>277</v>
      </c>
      <c r="AG21" s="310">
        <v>19</v>
      </c>
      <c r="AH21" s="311">
        <v>65052</v>
      </c>
      <c r="AI21" s="312">
        <f t="shared" si="4"/>
        <v>65045</v>
      </c>
      <c r="AJ21" s="313">
        <f t="shared" si="5"/>
        <v>-7</v>
      </c>
      <c r="AL21" s="306">
        <f t="shared" si="6"/>
        <v>8940</v>
      </c>
      <c r="AM21" s="314">
        <f t="shared" si="6"/>
        <v>8940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277</v>
      </c>
      <c r="B22" s="207">
        <v>0.375</v>
      </c>
      <c r="C22" s="208">
        <v>2013</v>
      </c>
      <c r="D22" s="208">
        <v>4</v>
      </c>
      <c r="E22" s="208">
        <v>20</v>
      </c>
      <c r="F22" s="209">
        <v>73985</v>
      </c>
      <c r="G22" s="208">
        <v>0</v>
      </c>
      <c r="H22" s="209">
        <v>876025</v>
      </c>
      <c r="I22" s="208">
        <v>0</v>
      </c>
      <c r="J22" s="208">
        <v>0</v>
      </c>
      <c r="K22" s="208">
        <v>0</v>
      </c>
      <c r="L22" s="210">
        <v>86.534199999999998</v>
      </c>
      <c r="M22" s="209">
        <v>19.7</v>
      </c>
      <c r="N22" s="211">
        <v>0</v>
      </c>
      <c r="O22" s="212">
        <v>6454</v>
      </c>
      <c r="P22" s="197">
        <f t="shared" si="0"/>
        <v>6454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6454</v>
      </c>
      <c r="W22" s="219">
        <f t="shared" si="10"/>
        <v>227920.88018000001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73985</v>
      </c>
      <c r="AF22" s="206">
        <v>277</v>
      </c>
      <c r="AG22" s="310">
        <v>20</v>
      </c>
      <c r="AH22" s="311">
        <v>73992</v>
      </c>
      <c r="AI22" s="312">
        <f t="shared" si="4"/>
        <v>73985</v>
      </c>
      <c r="AJ22" s="313">
        <f t="shared" si="5"/>
        <v>-7</v>
      </c>
      <c r="AL22" s="306">
        <f t="shared" si="6"/>
        <v>6454</v>
      </c>
      <c r="AM22" s="314">
        <f t="shared" si="6"/>
        <v>6454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277</v>
      </c>
      <c r="B23" s="207">
        <v>0.375</v>
      </c>
      <c r="C23" s="208">
        <v>2013</v>
      </c>
      <c r="D23" s="208">
        <v>4</v>
      </c>
      <c r="E23" s="208">
        <v>21</v>
      </c>
      <c r="F23" s="209">
        <v>80439</v>
      </c>
      <c r="G23" s="208">
        <v>0</v>
      </c>
      <c r="H23" s="209">
        <v>876947</v>
      </c>
      <c r="I23" s="208">
        <v>0</v>
      </c>
      <c r="J23" s="208">
        <v>0</v>
      </c>
      <c r="K23" s="208">
        <v>0</v>
      </c>
      <c r="L23" s="210">
        <v>87.690799999999996</v>
      </c>
      <c r="M23" s="209">
        <v>21.7</v>
      </c>
      <c r="N23" s="211">
        <v>0</v>
      </c>
      <c r="O23" s="212">
        <v>6508</v>
      </c>
      <c r="P23" s="197">
        <f t="shared" si="0"/>
        <v>6508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6508</v>
      </c>
      <c r="W23" s="219">
        <f t="shared" si="10"/>
        <v>229827.87236000001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80439</v>
      </c>
      <c r="AF23" s="206">
        <v>277</v>
      </c>
      <c r="AG23" s="310">
        <v>21</v>
      </c>
      <c r="AH23" s="311">
        <v>80446</v>
      </c>
      <c r="AI23" s="312">
        <f t="shared" si="4"/>
        <v>80439</v>
      </c>
      <c r="AJ23" s="313">
        <f t="shared" si="5"/>
        <v>-7</v>
      </c>
      <c r="AL23" s="306">
        <f t="shared" si="6"/>
        <v>6508</v>
      </c>
      <c r="AM23" s="314">
        <f t="shared" si="6"/>
        <v>6508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277</v>
      </c>
      <c r="B24" s="207">
        <v>0.375</v>
      </c>
      <c r="C24" s="208">
        <v>2013</v>
      </c>
      <c r="D24" s="208">
        <v>4</v>
      </c>
      <c r="E24" s="208">
        <v>22</v>
      </c>
      <c r="F24" s="209">
        <v>86947</v>
      </c>
      <c r="G24" s="208">
        <v>0</v>
      </c>
      <c r="H24" s="209">
        <v>877883</v>
      </c>
      <c r="I24" s="208">
        <v>0</v>
      </c>
      <c r="J24" s="208">
        <v>0</v>
      </c>
      <c r="K24" s="208">
        <v>0</v>
      </c>
      <c r="L24" s="210">
        <v>87.263599999999997</v>
      </c>
      <c r="M24" s="209">
        <v>22.5</v>
      </c>
      <c r="N24" s="211">
        <v>0</v>
      </c>
      <c r="O24" s="212">
        <v>10405</v>
      </c>
      <c r="P24" s="197">
        <f t="shared" si="0"/>
        <v>10405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10405</v>
      </c>
      <c r="W24" s="219">
        <f t="shared" si="10"/>
        <v>367449.14134999999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86947</v>
      </c>
      <c r="AF24" s="206">
        <v>277</v>
      </c>
      <c r="AG24" s="310">
        <v>22</v>
      </c>
      <c r="AH24" s="311">
        <v>86954</v>
      </c>
      <c r="AI24" s="312">
        <f t="shared" si="4"/>
        <v>86947</v>
      </c>
      <c r="AJ24" s="313">
        <f t="shared" si="5"/>
        <v>-7</v>
      </c>
      <c r="AL24" s="306">
        <f t="shared" si="6"/>
        <v>10404</v>
      </c>
      <c r="AM24" s="314">
        <f t="shared" si="6"/>
        <v>10405</v>
      </c>
      <c r="AN24" s="315">
        <f t="shared" si="7"/>
        <v>1</v>
      </c>
      <c r="AO24" s="316">
        <f t="shared" si="8"/>
        <v>9.6107640557424316E-5</v>
      </c>
    </row>
    <row r="25" spans="1:41" x14ac:dyDescent="0.2">
      <c r="A25" s="206">
        <v>277</v>
      </c>
      <c r="B25" s="207">
        <v>0.375</v>
      </c>
      <c r="C25" s="208">
        <v>2013</v>
      </c>
      <c r="D25" s="208">
        <v>4</v>
      </c>
      <c r="E25" s="208">
        <v>23</v>
      </c>
      <c r="F25" s="209">
        <v>97352</v>
      </c>
      <c r="G25" s="208">
        <v>0</v>
      </c>
      <c r="H25" s="209">
        <v>879409</v>
      </c>
      <c r="I25" s="208">
        <v>0</v>
      </c>
      <c r="J25" s="208">
        <v>0</v>
      </c>
      <c r="K25" s="208">
        <v>0</v>
      </c>
      <c r="L25" s="210">
        <v>85.689499999999995</v>
      </c>
      <c r="M25" s="209">
        <v>22.9</v>
      </c>
      <c r="N25" s="211">
        <v>0</v>
      </c>
      <c r="O25" s="212">
        <v>10145</v>
      </c>
      <c r="P25" s="197">
        <f t="shared" si="0"/>
        <v>10145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10145</v>
      </c>
      <c r="W25" s="219">
        <f t="shared" si="10"/>
        <v>358267.32714999997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97352</v>
      </c>
      <c r="AF25" s="206">
        <v>277</v>
      </c>
      <c r="AG25" s="310">
        <v>23</v>
      </c>
      <c r="AH25" s="311">
        <v>97358</v>
      </c>
      <c r="AI25" s="312">
        <f t="shared" si="4"/>
        <v>97352</v>
      </c>
      <c r="AJ25" s="313">
        <f t="shared" si="5"/>
        <v>-6</v>
      </c>
      <c r="AL25" s="306">
        <f t="shared" si="6"/>
        <v>10152</v>
      </c>
      <c r="AM25" s="314">
        <f t="shared" si="6"/>
        <v>10145</v>
      </c>
      <c r="AN25" s="315">
        <f t="shared" si="7"/>
        <v>-7</v>
      </c>
      <c r="AO25" s="316">
        <f t="shared" si="8"/>
        <v>-6.8999507146377522E-4</v>
      </c>
    </row>
    <row r="26" spans="1:41" x14ac:dyDescent="0.2">
      <c r="A26" s="206">
        <v>277</v>
      </c>
      <c r="B26" s="207">
        <v>0.375</v>
      </c>
      <c r="C26" s="208">
        <v>2013</v>
      </c>
      <c r="D26" s="208">
        <v>4</v>
      </c>
      <c r="E26" s="208">
        <v>24</v>
      </c>
      <c r="F26" s="209">
        <v>107497</v>
      </c>
      <c r="G26" s="208">
        <v>0</v>
      </c>
      <c r="H26" s="209">
        <v>880890</v>
      </c>
      <c r="I26" s="208">
        <v>0</v>
      </c>
      <c r="J26" s="208">
        <v>0</v>
      </c>
      <c r="K26" s="208">
        <v>0</v>
      </c>
      <c r="L26" s="210">
        <v>85.922200000000004</v>
      </c>
      <c r="M26" s="209">
        <v>21.9</v>
      </c>
      <c r="N26" s="211">
        <v>0</v>
      </c>
      <c r="O26" s="212">
        <v>9463</v>
      </c>
      <c r="P26" s="197">
        <f t="shared" si="0"/>
        <v>9463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9463</v>
      </c>
      <c r="W26" s="219">
        <f t="shared" si="10"/>
        <v>334182.72220999998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107497</v>
      </c>
      <c r="AF26" s="206">
        <v>277</v>
      </c>
      <c r="AG26" s="310">
        <v>24</v>
      </c>
      <c r="AH26" s="311">
        <v>107510</v>
      </c>
      <c r="AI26" s="312">
        <f t="shared" si="4"/>
        <v>107497</v>
      </c>
      <c r="AJ26" s="313">
        <f t="shared" si="5"/>
        <v>-13</v>
      </c>
      <c r="AL26" s="306">
        <f t="shared" si="6"/>
        <v>9463</v>
      </c>
      <c r="AM26" s="314">
        <f t="shared" si="6"/>
        <v>9463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277</v>
      </c>
      <c r="B27" s="207">
        <v>0.375</v>
      </c>
      <c r="C27" s="208">
        <v>2013</v>
      </c>
      <c r="D27" s="208">
        <v>4</v>
      </c>
      <c r="E27" s="208">
        <v>25</v>
      </c>
      <c r="F27" s="209">
        <v>116960</v>
      </c>
      <c r="G27" s="208">
        <v>0</v>
      </c>
      <c r="H27" s="209">
        <v>882257</v>
      </c>
      <c r="I27" s="208">
        <v>0</v>
      </c>
      <c r="J27" s="208">
        <v>0</v>
      </c>
      <c r="K27" s="208">
        <v>0</v>
      </c>
      <c r="L27" s="210">
        <v>86.17</v>
      </c>
      <c r="M27" s="209">
        <v>20.2</v>
      </c>
      <c r="N27" s="211">
        <v>0</v>
      </c>
      <c r="O27" s="212">
        <v>10701</v>
      </c>
      <c r="P27" s="197">
        <f t="shared" si="0"/>
        <v>10701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10701</v>
      </c>
      <c r="W27" s="219">
        <f t="shared" si="10"/>
        <v>377902.28366999998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116960</v>
      </c>
      <c r="AF27" s="206">
        <v>277</v>
      </c>
      <c r="AG27" s="310">
        <v>25</v>
      </c>
      <c r="AH27" s="311">
        <v>116973</v>
      </c>
      <c r="AI27" s="312">
        <f t="shared" si="4"/>
        <v>116960</v>
      </c>
      <c r="AJ27" s="313">
        <f t="shared" si="5"/>
        <v>-13</v>
      </c>
      <c r="AL27" s="306">
        <f t="shared" si="6"/>
        <v>10708</v>
      </c>
      <c r="AM27" s="314">
        <f t="shared" si="6"/>
        <v>10701</v>
      </c>
      <c r="AN27" s="315">
        <f t="shared" si="7"/>
        <v>-7</v>
      </c>
      <c r="AO27" s="316">
        <f t="shared" si="8"/>
        <v>-6.5414447247920751E-4</v>
      </c>
    </row>
    <row r="28" spans="1:41" x14ac:dyDescent="0.2">
      <c r="A28" s="206">
        <v>277</v>
      </c>
      <c r="B28" s="207">
        <v>0.375</v>
      </c>
      <c r="C28" s="208">
        <v>2013</v>
      </c>
      <c r="D28" s="208">
        <v>4</v>
      </c>
      <c r="E28" s="208">
        <v>26</v>
      </c>
      <c r="F28" s="209">
        <v>127661</v>
      </c>
      <c r="G28" s="208">
        <v>0</v>
      </c>
      <c r="H28" s="209">
        <v>883803</v>
      </c>
      <c r="I28" s="208">
        <v>0</v>
      </c>
      <c r="J28" s="208">
        <v>0</v>
      </c>
      <c r="K28" s="208">
        <v>0</v>
      </c>
      <c r="L28" s="210">
        <v>85.9071</v>
      </c>
      <c r="M28" s="209">
        <v>19.2</v>
      </c>
      <c r="N28" s="211">
        <v>0</v>
      </c>
      <c r="O28" s="212">
        <v>9459</v>
      </c>
      <c r="P28" s="197">
        <f t="shared" si="0"/>
        <v>9459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9459</v>
      </c>
      <c r="W28" s="219">
        <f t="shared" si="10"/>
        <v>334041.46353000001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127661</v>
      </c>
      <c r="AF28" s="206">
        <v>277</v>
      </c>
      <c r="AG28" s="310">
        <v>26</v>
      </c>
      <c r="AH28" s="311">
        <v>127681</v>
      </c>
      <c r="AI28" s="312">
        <f t="shared" si="4"/>
        <v>127661</v>
      </c>
      <c r="AJ28" s="313">
        <f t="shared" si="5"/>
        <v>-20</v>
      </c>
      <c r="AL28" s="306">
        <f t="shared" si="6"/>
        <v>9446</v>
      </c>
      <c r="AM28" s="314">
        <f t="shared" si="6"/>
        <v>9459</v>
      </c>
      <c r="AN28" s="315">
        <f t="shared" si="7"/>
        <v>13</v>
      </c>
      <c r="AO28" s="316">
        <f t="shared" si="8"/>
        <v>1.3743524685484723E-3</v>
      </c>
    </row>
    <row r="29" spans="1:41" x14ac:dyDescent="0.2">
      <c r="A29" s="206">
        <v>277</v>
      </c>
      <c r="B29" s="207">
        <v>0.375</v>
      </c>
      <c r="C29" s="208">
        <v>2013</v>
      </c>
      <c r="D29" s="208">
        <v>4</v>
      </c>
      <c r="E29" s="208">
        <v>27</v>
      </c>
      <c r="F29" s="209">
        <v>137120</v>
      </c>
      <c r="G29" s="208">
        <v>0</v>
      </c>
      <c r="H29" s="209">
        <v>885138</v>
      </c>
      <c r="I29" s="208">
        <v>0</v>
      </c>
      <c r="J29" s="208">
        <v>0</v>
      </c>
      <c r="K29" s="208">
        <v>0</v>
      </c>
      <c r="L29" s="210">
        <v>88.416300000000007</v>
      </c>
      <c r="M29" s="209">
        <v>19.899999999999999</v>
      </c>
      <c r="N29" s="211">
        <v>0</v>
      </c>
      <c r="O29" s="212">
        <v>5864</v>
      </c>
      <c r="P29" s="197">
        <f t="shared" si="0"/>
        <v>5864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5864</v>
      </c>
      <c r="W29" s="219">
        <f t="shared" si="10"/>
        <v>207085.22487999999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137120</v>
      </c>
      <c r="AF29" s="206">
        <v>277</v>
      </c>
      <c r="AG29" s="310">
        <v>27</v>
      </c>
      <c r="AH29" s="311">
        <v>137127</v>
      </c>
      <c r="AI29" s="312">
        <f t="shared" si="4"/>
        <v>137120</v>
      </c>
      <c r="AJ29" s="313">
        <f t="shared" si="5"/>
        <v>-7</v>
      </c>
      <c r="AL29" s="306">
        <f t="shared" si="6"/>
        <v>5864</v>
      </c>
      <c r="AM29" s="314">
        <f t="shared" si="6"/>
        <v>5864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277</v>
      </c>
      <c r="B30" s="207">
        <v>0.375</v>
      </c>
      <c r="C30" s="208">
        <v>2013</v>
      </c>
      <c r="D30" s="208">
        <v>4</v>
      </c>
      <c r="E30" s="208">
        <v>28</v>
      </c>
      <c r="F30" s="209">
        <v>142984</v>
      </c>
      <c r="G30" s="208">
        <v>0</v>
      </c>
      <c r="H30" s="209">
        <v>885956</v>
      </c>
      <c r="I30" s="208">
        <v>0</v>
      </c>
      <c r="J30" s="208">
        <v>0</v>
      </c>
      <c r="K30" s="208">
        <v>0</v>
      </c>
      <c r="L30" s="210">
        <v>90.401899999999998</v>
      </c>
      <c r="M30" s="209">
        <v>22.1</v>
      </c>
      <c r="N30" s="211">
        <v>0</v>
      </c>
      <c r="O30" s="212">
        <v>6990</v>
      </c>
      <c r="P30" s="197">
        <f t="shared" si="0"/>
        <v>6990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6990</v>
      </c>
      <c r="W30" s="219">
        <f t="shared" si="10"/>
        <v>246849.54329999999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142984</v>
      </c>
      <c r="AF30" s="206">
        <v>277</v>
      </c>
      <c r="AG30" s="310">
        <v>28</v>
      </c>
      <c r="AH30" s="311">
        <v>142991</v>
      </c>
      <c r="AI30" s="312">
        <f t="shared" si="4"/>
        <v>142984</v>
      </c>
      <c r="AJ30" s="313">
        <f t="shared" si="5"/>
        <v>-7</v>
      </c>
      <c r="AL30" s="306">
        <f t="shared" si="6"/>
        <v>7004</v>
      </c>
      <c r="AM30" s="314">
        <f t="shared" si="6"/>
        <v>6990</v>
      </c>
      <c r="AN30" s="315">
        <f t="shared" si="7"/>
        <v>-14</v>
      </c>
      <c r="AO30" s="316">
        <f t="shared" si="8"/>
        <v>-2.0028612303290413E-3</v>
      </c>
    </row>
    <row r="31" spans="1:41" x14ac:dyDescent="0.2">
      <c r="A31" s="206">
        <v>277</v>
      </c>
      <c r="B31" s="207">
        <v>0.375</v>
      </c>
      <c r="C31" s="208">
        <v>2013</v>
      </c>
      <c r="D31" s="208">
        <v>4</v>
      </c>
      <c r="E31" s="208">
        <v>29</v>
      </c>
      <c r="F31" s="209">
        <v>149974</v>
      </c>
      <c r="G31" s="208">
        <v>0</v>
      </c>
      <c r="H31" s="209">
        <v>886933</v>
      </c>
      <c r="I31" s="208">
        <v>0</v>
      </c>
      <c r="J31" s="208">
        <v>0</v>
      </c>
      <c r="K31" s="208">
        <v>0</v>
      </c>
      <c r="L31" s="210">
        <v>89.798900000000003</v>
      </c>
      <c r="M31" s="209">
        <v>21.7</v>
      </c>
      <c r="N31" s="211">
        <v>0</v>
      </c>
      <c r="O31" s="212">
        <v>10240</v>
      </c>
      <c r="P31" s="197">
        <f t="shared" si="0"/>
        <v>10240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10240</v>
      </c>
      <c r="W31" s="219">
        <f t="shared" si="10"/>
        <v>361622.22080000001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149974</v>
      </c>
      <c r="AF31" s="206">
        <v>277</v>
      </c>
      <c r="AG31" s="310">
        <v>29</v>
      </c>
      <c r="AH31" s="311">
        <v>149995</v>
      </c>
      <c r="AI31" s="312">
        <f t="shared" si="4"/>
        <v>149974</v>
      </c>
      <c r="AJ31" s="313">
        <f t="shared" si="5"/>
        <v>-21</v>
      </c>
      <c r="AL31" s="306">
        <f t="shared" si="6"/>
        <v>10233</v>
      </c>
      <c r="AM31" s="314">
        <f t="shared" si="6"/>
        <v>10240</v>
      </c>
      <c r="AN31" s="315">
        <f t="shared" si="7"/>
        <v>7</v>
      </c>
      <c r="AO31" s="316">
        <f t="shared" si="8"/>
        <v>6.8359374999999996E-4</v>
      </c>
    </row>
    <row r="32" spans="1:41" x14ac:dyDescent="0.2">
      <c r="A32" s="206">
        <v>277</v>
      </c>
      <c r="B32" s="207">
        <v>0.375</v>
      </c>
      <c r="C32" s="208">
        <v>2013</v>
      </c>
      <c r="D32" s="208">
        <v>4</v>
      </c>
      <c r="E32" s="208">
        <v>30</v>
      </c>
      <c r="F32" s="209">
        <v>160214</v>
      </c>
      <c r="G32" s="208">
        <v>0</v>
      </c>
      <c r="H32" s="209">
        <v>888387</v>
      </c>
      <c r="I32" s="208">
        <v>0</v>
      </c>
      <c r="J32" s="208">
        <v>0</v>
      </c>
      <c r="K32" s="208">
        <v>0</v>
      </c>
      <c r="L32" s="210">
        <v>88.2273</v>
      </c>
      <c r="M32" s="209">
        <v>21.1</v>
      </c>
      <c r="N32" s="211">
        <v>0</v>
      </c>
      <c r="O32" s="212">
        <v>6787</v>
      </c>
      <c r="P32" s="197">
        <f t="shared" si="0"/>
        <v>6787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6787</v>
      </c>
      <c r="W32" s="219">
        <f t="shared" si="10"/>
        <v>239680.66529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160214</v>
      </c>
      <c r="AF32" s="206">
        <v>277</v>
      </c>
      <c r="AG32" s="310">
        <v>30</v>
      </c>
      <c r="AH32" s="311">
        <v>160228</v>
      </c>
      <c r="AI32" s="312">
        <f t="shared" si="4"/>
        <v>160214</v>
      </c>
      <c r="AJ32" s="313">
        <f t="shared" si="5"/>
        <v>-14</v>
      </c>
      <c r="AL32" s="306">
        <f t="shared" si="6"/>
        <v>6773</v>
      </c>
      <c r="AM32" s="314">
        <f t="shared" si="6"/>
        <v>6787</v>
      </c>
      <c r="AN32" s="315">
        <f t="shared" si="7"/>
        <v>14</v>
      </c>
      <c r="AO32" s="316">
        <f t="shared" si="8"/>
        <v>2.0627670546633269E-3</v>
      </c>
    </row>
    <row r="33" spans="1:41" ht="13.5" thickBot="1" x14ac:dyDescent="0.25">
      <c r="A33" s="206">
        <v>277</v>
      </c>
      <c r="B33" s="207">
        <v>0.375</v>
      </c>
      <c r="C33" s="208">
        <v>2013</v>
      </c>
      <c r="D33" s="208">
        <v>5</v>
      </c>
      <c r="E33" s="208">
        <v>1</v>
      </c>
      <c r="F33" s="209">
        <v>167001</v>
      </c>
      <c r="G33" s="208">
        <v>0</v>
      </c>
      <c r="H33" s="209">
        <v>889348</v>
      </c>
      <c r="I33" s="208">
        <v>0</v>
      </c>
      <c r="J33" s="208">
        <v>0</v>
      </c>
      <c r="K33" s="208">
        <v>0</v>
      </c>
      <c r="L33" s="210">
        <v>89.234800000000007</v>
      </c>
      <c r="M33" s="209">
        <v>21.1</v>
      </c>
      <c r="N33" s="211">
        <v>0</v>
      </c>
      <c r="O33" s="212">
        <v>1114</v>
      </c>
      <c r="P33" s="197">
        <f t="shared" si="0"/>
        <v>-167001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1114</v>
      </c>
      <c r="W33" s="223">
        <f t="shared" si="10"/>
        <v>39340.542379999999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167001</v>
      </c>
      <c r="AF33" s="206">
        <v>277</v>
      </c>
      <c r="AG33" s="310">
        <v>1</v>
      </c>
      <c r="AH33" s="311">
        <v>167001</v>
      </c>
      <c r="AI33" s="312">
        <f t="shared" si="4"/>
        <v>167001</v>
      </c>
      <c r="AJ33" s="313">
        <f t="shared" si="5"/>
        <v>0</v>
      </c>
      <c r="AL33" s="306">
        <f t="shared" si="6"/>
        <v>-167001</v>
      </c>
      <c r="AM33" s="317">
        <f t="shared" si="6"/>
        <v>-167001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90.867900000000006</v>
      </c>
      <c r="M36" s="239">
        <f>MAX(M3:M34)</f>
        <v>23.4</v>
      </c>
      <c r="N36" s="237" t="s">
        <v>26</v>
      </c>
      <c r="O36" s="239">
        <f>SUM(O3:O33)</f>
        <v>222235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222235</v>
      </c>
      <c r="W36" s="243">
        <f>SUM(W3:W33)</f>
        <v>7848155.687450001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-138382</v>
      </c>
      <c r="AK36" s="327" t="s">
        <v>88</v>
      </c>
      <c r="AL36" s="328"/>
      <c r="AM36" s="328"/>
      <c r="AN36" s="326">
        <f>SUM(AN3:AN33)</f>
        <v>6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87.256848387096795</v>
      </c>
      <c r="M37" s="247">
        <f>AVERAGE(M3:M34)</f>
        <v>21.348387096774196</v>
      </c>
      <c r="N37" s="237" t="s">
        <v>84</v>
      </c>
      <c r="O37" s="248">
        <f>O36*35.31467</f>
        <v>7848155.6874500001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-6.3432993614411979E-6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85.689499999999995</v>
      </c>
      <c r="M38" s="248">
        <f>MIN(M3:M34)</f>
        <v>19.2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95.982533225806478</v>
      </c>
      <c r="M44" s="255">
        <f>M37*(1+$L$43)</f>
        <v>23.483225806451618</v>
      </c>
    </row>
    <row r="45" spans="1:41" x14ac:dyDescent="0.2">
      <c r="K45" s="254" t="s">
        <v>98</v>
      </c>
      <c r="L45" s="255">
        <f>L37*(1-$L$43)</f>
        <v>78.531163548387113</v>
      </c>
      <c r="M45" s="255">
        <f>M37*(1-$L$43)</f>
        <v>19.213548387096779</v>
      </c>
    </row>
    <row r="47" spans="1:41" x14ac:dyDescent="0.2">
      <c r="A47" s="237" t="s">
        <v>99</v>
      </c>
      <c r="B47" s="366" t="s">
        <v>145</v>
      </c>
    </row>
    <row r="48" spans="1:41" x14ac:dyDescent="0.2">
      <c r="A48" s="237" t="s">
        <v>101</v>
      </c>
      <c r="B48" s="257">
        <v>41199</v>
      </c>
    </row>
  </sheetData>
  <phoneticPr fontId="0" type="noConversion"/>
  <conditionalFormatting sqref="L3:L34">
    <cfRule type="cellIs" dxfId="911" priority="47" stopIfTrue="1" operator="lessThan">
      <formula>$L$45</formula>
    </cfRule>
    <cfRule type="cellIs" dxfId="910" priority="48" stopIfTrue="1" operator="greaterThan">
      <formula>$L$44</formula>
    </cfRule>
  </conditionalFormatting>
  <conditionalFormatting sqref="M3:M34">
    <cfRule type="cellIs" dxfId="909" priority="45" stopIfTrue="1" operator="lessThan">
      <formula>$M$45</formula>
    </cfRule>
    <cfRule type="cellIs" dxfId="908" priority="46" stopIfTrue="1" operator="greaterThan">
      <formula>$M$44</formula>
    </cfRule>
  </conditionalFormatting>
  <conditionalFormatting sqref="O3:O34">
    <cfRule type="cellIs" dxfId="907" priority="44" stopIfTrue="1" operator="lessThan">
      <formula>0</formula>
    </cfRule>
  </conditionalFormatting>
  <conditionalFormatting sqref="O3:O33">
    <cfRule type="cellIs" dxfId="906" priority="43" stopIfTrue="1" operator="lessThan">
      <formula>0</formula>
    </cfRule>
  </conditionalFormatting>
  <conditionalFormatting sqref="O3">
    <cfRule type="cellIs" dxfId="905" priority="42" stopIfTrue="1" operator="notEqual">
      <formula>$P$3</formula>
    </cfRule>
  </conditionalFormatting>
  <conditionalFormatting sqref="O4">
    <cfRule type="cellIs" dxfId="904" priority="41" stopIfTrue="1" operator="notEqual">
      <formula>P$4</formula>
    </cfRule>
  </conditionalFormatting>
  <conditionalFormatting sqref="O5">
    <cfRule type="cellIs" dxfId="903" priority="40" stopIfTrue="1" operator="notEqual">
      <formula>$P$5</formula>
    </cfRule>
  </conditionalFormatting>
  <conditionalFormatting sqref="O6">
    <cfRule type="cellIs" dxfId="902" priority="39" stopIfTrue="1" operator="notEqual">
      <formula>$P$6</formula>
    </cfRule>
  </conditionalFormatting>
  <conditionalFormatting sqref="O7">
    <cfRule type="cellIs" dxfId="901" priority="38" stopIfTrue="1" operator="notEqual">
      <formula>$P$7</formula>
    </cfRule>
  </conditionalFormatting>
  <conditionalFormatting sqref="O8">
    <cfRule type="cellIs" dxfId="900" priority="37" stopIfTrue="1" operator="notEqual">
      <formula>$P$8</formula>
    </cfRule>
  </conditionalFormatting>
  <conditionalFormatting sqref="O9">
    <cfRule type="cellIs" dxfId="899" priority="36" stopIfTrue="1" operator="notEqual">
      <formula>$P$9</formula>
    </cfRule>
  </conditionalFormatting>
  <conditionalFormatting sqref="O10">
    <cfRule type="cellIs" dxfId="898" priority="34" stopIfTrue="1" operator="notEqual">
      <formula>$P$10</formula>
    </cfRule>
    <cfRule type="cellIs" dxfId="897" priority="35" stopIfTrue="1" operator="greaterThan">
      <formula>$P$10</formula>
    </cfRule>
  </conditionalFormatting>
  <conditionalFormatting sqref="O11">
    <cfRule type="cellIs" dxfId="896" priority="32" stopIfTrue="1" operator="notEqual">
      <formula>$P$11</formula>
    </cfRule>
    <cfRule type="cellIs" dxfId="895" priority="33" stopIfTrue="1" operator="greaterThan">
      <formula>$P$11</formula>
    </cfRule>
  </conditionalFormatting>
  <conditionalFormatting sqref="O12">
    <cfRule type="cellIs" dxfId="894" priority="31" stopIfTrue="1" operator="notEqual">
      <formula>$P$12</formula>
    </cfRule>
  </conditionalFormatting>
  <conditionalFormatting sqref="O14">
    <cfRule type="cellIs" dxfId="893" priority="30" stopIfTrue="1" operator="notEqual">
      <formula>$P$14</formula>
    </cfRule>
  </conditionalFormatting>
  <conditionalFormatting sqref="O15">
    <cfRule type="cellIs" dxfId="892" priority="29" stopIfTrue="1" operator="notEqual">
      <formula>$P$15</formula>
    </cfRule>
  </conditionalFormatting>
  <conditionalFormatting sqref="O16">
    <cfRule type="cellIs" dxfId="891" priority="28" stopIfTrue="1" operator="notEqual">
      <formula>$P$16</formula>
    </cfRule>
  </conditionalFormatting>
  <conditionalFormatting sqref="O17">
    <cfRule type="cellIs" dxfId="890" priority="27" stopIfTrue="1" operator="notEqual">
      <formula>$P$17</formula>
    </cfRule>
  </conditionalFormatting>
  <conditionalFormatting sqref="O18">
    <cfRule type="cellIs" dxfId="889" priority="26" stopIfTrue="1" operator="notEqual">
      <formula>$P$18</formula>
    </cfRule>
  </conditionalFormatting>
  <conditionalFormatting sqref="O19">
    <cfRule type="cellIs" dxfId="888" priority="24" stopIfTrue="1" operator="notEqual">
      <formula>$P$19</formula>
    </cfRule>
    <cfRule type="cellIs" dxfId="887" priority="25" stopIfTrue="1" operator="greaterThan">
      <formula>$P$19</formula>
    </cfRule>
  </conditionalFormatting>
  <conditionalFormatting sqref="O20">
    <cfRule type="cellIs" dxfId="886" priority="22" stopIfTrue="1" operator="notEqual">
      <formula>$P$20</formula>
    </cfRule>
    <cfRule type="cellIs" dxfId="885" priority="23" stopIfTrue="1" operator="greaterThan">
      <formula>$P$20</formula>
    </cfRule>
  </conditionalFormatting>
  <conditionalFormatting sqref="O21">
    <cfRule type="cellIs" dxfId="884" priority="21" stopIfTrue="1" operator="notEqual">
      <formula>$P$21</formula>
    </cfRule>
  </conditionalFormatting>
  <conditionalFormatting sqref="O22">
    <cfRule type="cellIs" dxfId="883" priority="20" stopIfTrue="1" operator="notEqual">
      <formula>$P$22</formula>
    </cfRule>
  </conditionalFormatting>
  <conditionalFormatting sqref="O23">
    <cfRule type="cellIs" dxfId="882" priority="19" stopIfTrue="1" operator="notEqual">
      <formula>$P$23</formula>
    </cfRule>
  </conditionalFormatting>
  <conditionalFormatting sqref="O24">
    <cfRule type="cellIs" dxfId="881" priority="17" stopIfTrue="1" operator="notEqual">
      <formula>$P$24</formula>
    </cfRule>
    <cfRule type="cellIs" dxfId="880" priority="18" stopIfTrue="1" operator="greaterThan">
      <formula>$P$24</formula>
    </cfRule>
  </conditionalFormatting>
  <conditionalFormatting sqref="O25">
    <cfRule type="cellIs" dxfId="879" priority="15" stopIfTrue="1" operator="notEqual">
      <formula>$P$25</formula>
    </cfRule>
    <cfRule type="cellIs" dxfId="878" priority="16" stopIfTrue="1" operator="greaterThan">
      <formula>$P$25</formula>
    </cfRule>
  </conditionalFormatting>
  <conditionalFormatting sqref="O26">
    <cfRule type="cellIs" dxfId="877" priority="14" stopIfTrue="1" operator="notEqual">
      <formula>$P$26</formula>
    </cfRule>
  </conditionalFormatting>
  <conditionalFormatting sqref="O27">
    <cfRule type="cellIs" dxfId="876" priority="13" stopIfTrue="1" operator="notEqual">
      <formula>$P$27</formula>
    </cfRule>
  </conditionalFormatting>
  <conditionalFormatting sqref="O28">
    <cfRule type="cellIs" dxfId="875" priority="12" stopIfTrue="1" operator="notEqual">
      <formula>$P$28</formula>
    </cfRule>
  </conditionalFormatting>
  <conditionalFormatting sqref="O29">
    <cfRule type="cellIs" dxfId="874" priority="11" stopIfTrue="1" operator="notEqual">
      <formula>$P$29</formula>
    </cfRule>
  </conditionalFormatting>
  <conditionalFormatting sqref="O30">
    <cfRule type="cellIs" dxfId="873" priority="10" stopIfTrue="1" operator="notEqual">
      <formula>$P$30</formula>
    </cfRule>
  </conditionalFormatting>
  <conditionalFormatting sqref="O31">
    <cfRule type="cellIs" dxfId="872" priority="8" stopIfTrue="1" operator="notEqual">
      <formula>$P$31</formula>
    </cfRule>
    <cfRule type="cellIs" dxfId="871" priority="9" stopIfTrue="1" operator="greaterThan">
      <formula>$P$31</formula>
    </cfRule>
  </conditionalFormatting>
  <conditionalFormatting sqref="O32">
    <cfRule type="cellIs" dxfId="870" priority="6" stopIfTrue="1" operator="notEqual">
      <formula>$P$32</formula>
    </cfRule>
    <cfRule type="cellIs" dxfId="869" priority="7" stopIfTrue="1" operator="greaterThan">
      <formula>$P$32</formula>
    </cfRule>
  </conditionalFormatting>
  <conditionalFormatting sqref="O33">
    <cfRule type="cellIs" dxfId="868" priority="5" stopIfTrue="1" operator="notEqual">
      <formula>$P$33</formula>
    </cfRule>
  </conditionalFormatting>
  <conditionalFormatting sqref="O13">
    <cfRule type="cellIs" dxfId="867" priority="4" stopIfTrue="1" operator="notEqual">
      <formula>$P$13</formula>
    </cfRule>
  </conditionalFormatting>
  <conditionalFormatting sqref="AG3:AG34">
    <cfRule type="cellIs" dxfId="866" priority="3" stopIfTrue="1" operator="notEqual">
      <formula>E3</formula>
    </cfRule>
  </conditionalFormatting>
  <conditionalFormatting sqref="AH3:AH34">
    <cfRule type="cellIs" dxfId="865" priority="2" stopIfTrue="1" operator="notBetween">
      <formula>AI3+$AG$40</formula>
      <formula>AI3-$AG$40</formula>
    </cfRule>
  </conditionalFormatting>
  <conditionalFormatting sqref="AL3:AL33">
    <cfRule type="cellIs" dxfId="86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5" sqref="F2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320</v>
      </c>
      <c r="B3" s="191">
        <v>0.375</v>
      </c>
      <c r="C3" s="192">
        <v>2013</v>
      </c>
      <c r="D3" s="192">
        <v>4</v>
      </c>
      <c r="E3" s="192">
        <v>1</v>
      </c>
      <c r="F3" s="193">
        <v>410751</v>
      </c>
      <c r="G3" s="192">
        <v>0</v>
      </c>
      <c r="H3" s="193">
        <v>18679</v>
      </c>
      <c r="I3" s="192">
        <v>0</v>
      </c>
      <c r="J3" s="192">
        <v>0</v>
      </c>
      <c r="K3" s="192">
        <v>0</v>
      </c>
      <c r="L3" s="194">
        <v>324.11669999999998</v>
      </c>
      <c r="M3" s="193">
        <v>4.3</v>
      </c>
      <c r="N3" s="195">
        <v>0</v>
      </c>
      <c r="O3" s="196">
        <v>6282</v>
      </c>
      <c r="P3" s="197">
        <f>F4-F3</f>
        <v>6282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6282</v>
      </c>
      <c r="W3" s="202">
        <f>V3*35.31467</f>
        <v>221846.75693999999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410751</v>
      </c>
      <c r="AF3" s="190">
        <v>320</v>
      </c>
      <c r="AG3" s="195">
        <v>1</v>
      </c>
      <c r="AH3" s="303">
        <v>410645</v>
      </c>
      <c r="AI3" s="304">
        <f>IFERROR(AE3*1,0)</f>
        <v>410751</v>
      </c>
      <c r="AJ3" s="305">
        <f>(AI3-AH3)</f>
        <v>106</v>
      </c>
      <c r="AL3" s="306">
        <f>AH4-AH3</f>
        <v>906</v>
      </c>
      <c r="AM3" s="307">
        <f>AI4-AI3</f>
        <v>6282</v>
      </c>
      <c r="AN3" s="308">
        <f>(AM3-AL3)</f>
        <v>5376</v>
      </c>
      <c r="AO3" s="309">
        <f>IFERROR(AN3/AM3,"")</f>
        <v>0.85577841451766956</v>
      </c>
    </row>
    <row r="4" spans="1:41" x14ac:dyDescent="0.2">
      <c r="A4" s="206">
        <v>320</v>
      </c>
      <c r="B4" s="207">
        <v>0.375</v>
      </c>
      <c r="C4" s="208">
        <v>2013</v>
      </c>
      <c r="D4" s="208">
        <v>4</v>
      </c>
      <c r="E4" s="208">
        <v>2</v>
      </c>
      <c r="F4" s="209">
        <v>417033</v>
      </c>
      <c r="G4" s="208">
        <v>0</v>
      </c>
      <c r="H4" s="209">
        <v>18949</v>
      </c>
      <c r="I4" s="208">
        <v>0</v>
      </c>
      <c r="J4" s="208">
        <v>0</v>
      </c>
      <c r="K4" s="208">
        <v>0</v>
      </c>
      <c r="L4" s="210">
        <v>317.4554</v>
      </c>
      <c r="M4" s="209">
        <v>261.8</v>
      </c>
      <c r="N4" s="211">
        <v>0</v>
      </c>
      <c r="O4" s="212">
        <v>6734</v>
      </c>
      <c r="P4" s="197">
        <f t="shared" ref="P4:P33" si="0">F5-F4</f>
        <v>6734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6734</v>
      </c>
      <c r="W4" s="216">
        <f>V4*35.31467</f>
        <v>237808.98778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417033</v>
      </c>
      <c r="AF4" s="206">
        <v>320</v>
      </c>
      <c r="AG4" s="310">
        <v>2</v>
      </c>
      <c r="AH4" s="311">
        <v>411551</v>
      </c>
      <c r="AI4" s="312">
        <f t="shared" ref="AI4:AI34" si="4">IFERROR(AE4*1,0)</f>
        <v>417033</v>
      </c>
      <c r="AJ4" s="313">
        <f t="shared" ref="AJ4:AJ34" si="5">(AI4-AH4)</f>
        <v>5482</v>
      </c>
      <c r="AL4" s="306">
        <f t="shared" ref="AL4:AM33" si="6">AH5-AH4</f>
        <v>6197</v>
      </c>
      <c r="AM4" s="314">
        <f t="shared" si="6"/>
        <v>6734</v>
      </c>
      <c r="AN4" s="315">
        <f t="shared" ref="AN4:AN33" si="7">(AM4-AL4)</f>
        <v>537</v>
      </c>
      <c r="AO4" s="316">
        <f t="shared" ref="AO4:AO33" si="8">IFERROR(AN4/AM4,"")</f>
        <v>7.9744579744579741E-2</v>
      </c>
    </row>
    <row r="5" spans="1:41" x14ac:dyDescent="0.2">
      <c r="A5" s="206">
        <v>320</v>
      </c>
      <c r="B5" s="207">
        <v>0.375</v>
      </c>
      <c r="C5" s="208">
        <v>2013</v>
      </c>
      <c r="D5" s="208">
        <v>4</v>
      </c>
      <c r="E5" s="208">
        <v>3</v>
      </c>
      <c r="F5" s="209">
        <v>423767</v>
      </c>
      <c r="G5" s="208">
        <v>0</v>
      </c>
      <c r="H5" s="209">
        <v>19240</v>
      </c>
      <c r="I5" s="208">
        <v>0</v>
      </c>
      <c r="J5" s="208">
        <v>0</v>
      </c>
      <c r="K5" s="208">
        <v>0</v>
      </c>
      <c r="L5" s="210">
        <v>314.9708</v>
      </c>
      <c r="M5" s="209">
        <v>280.7</v>
      </c>
      <c r="N5" s="211">
        <v>0</v>
      </c>
      <c r="O5" s="212">
        <v>5708</v>
      </c>
      <c r="P5" s="197">
        <f t="shared" si="0"/>
        <v>5708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5708</v>
      </c>
      <c r="W5" s="216">
        <f t="shared" ref="W5:W33" si="10">V5*35.31467</f>
        <v>201576.13636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423767</v>
      </c>
      <c r="AF5" s="206">
        <v>320</v>
      </c>
      <c r="AG5" s="310">
        <v>3</v>
      </c>
      <c r="AH5" s="311">
        <v>417748</v>
      </c>
      <c r="AI5" s="312">
        <f t="shared" si="4"/>
        <v>423767</v>
      </c>
      <c r="AJ5" s="313">
        <f t="shared" si="5"/>
        <v>6019</v>
      </c>
      <c r="AL5" s="306">
        <f t="shared" si="6"/>
        <v>6704</v>
      </c>
      <c r="AM5" s="314">
        <f t="shared" si="6"/>
        <v>5708</v>
      </c>
      <c r="AN5" s="315">
        <f t="shared" si="7"/>
        <v>-996</v>
      </c>
      <c r="AO5" s="316">
        <f t="shared" si="8"/>
        <v>-0.17449194113524877</v>
      </c>
    </row>
    <row r="6" spans="1:41" x14ac:dyDescent="0.2">
      <c r="A6" s="206">
        <v>320</v>
      </c>
      <c r="B6" s="207">
        <v>0.375</v>
      </c>
      <c r="C6" s="208">
        <v>2013</v>
      </c>
      <c r="D6" s="208">
        <v>4</v>
      </c>
      <c r="E6" s="208">
        <v>4</v>
      </c>
      <c r="F6" s="209">
        <v>429475</v>
      </c>
      <c r="G6" s="208">
        <v>0</v>
      </c>
      <c r="H6" s="209">
        <v>19487</v>
      </c>
      <c r="I6" s="208">
        <v>0</v>
      </c>
      <c r="J6" s="208">
        <v>0</v>
      </c>
      <c r="K6" s="208">
        <v>0</v>
      </c>
      <c r="L6" s="210">
        <v>315.2989</v>
      </c>
      <c r="M6" s="209">
        <v>238.1</v>
      </c>
      <c r="N6" s="211">
        <v>0</v>
      </c>
      <c r="O6" s="212">
        <v>5940</v>
      </c>
      <c r="P6" s="197">
        <f t="shared" si="0"/>
        <v>5940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5940</v>
      </c>
      <c r="W6" s="216">
        <f t="shared" si="10"/>
        <v>209769.1398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429475</v>
      </c>
      <c r="AF6" s="206">
        <v>320</v>
      </c>
      <c r="AG6" s="310">
        <v>4</v>
      </c>
      <c r="AH6" s="311">
        <v>424452</v>
      </c>
      <c r="AI6" s="312">
        <f t="shared" si="4"/>
        <v>429475</v>
      </c>
      <c r="AJ6" s="313">
        <f t="shared" si="5"/>
        <v>5023</v>
      </c>
      <c r="AL6" s="306">
        <f t="shared" si="6"/>
        <v>5774</v>
      </c>
      <c r="AM6" s="314">
        <f t="shared" si="6"/>
        <v>5940</v>
      </c>
      <c r="AN6" s="315">
        <f t="shared" si="7"/>
        <v>166</v>
      </c>
      <c r="AO6" s="316">
        <f t="shared" si="8"/>
        <v>2.7946127946127945E-2</v>
      </c>
    </row>
    <row r="7" spans="1:41" x14ac:dyDescent="0.2">
      <c r="A7" s="206">
        <v>320</v>
      </c>
      <c r="B7" s="207">
        <v>0.375</v>
      </c>
      <c r="C7" s="208">
        <v>2013</v>
      </c>
      <c r="D7" s="208">
        <v>4</v>
      </c>
      <c r="E7" s="208">
        <v>5</v>
      </c>
      <c r="F7" s="209">
        <v>435415</v>
      </c>
      <c r="G7" s="208">
        <v>0</v>
      </c>
      <c r="H7" s="209">
        <v>19745</v>
      </c>
      <c r="I7" s="208">
        <v>0</v>
      </c>
      <c r="J7" s="208">
        <v>0</v>
      </c>
      <c r="K7" s="208">
        <v>0</v>
      </c>
      <c r="L7" s="210">
        <v>314.45010000000002</v>
      </c>
      <c r="M7" s="209">
        <v>247.7</v>
      </c>
      <c r="N7" s="211">
        <v>0</v>
      </c>
      <c r="O7" s="212">
        <v>4466</v>
      </c>
      <c r="P7" s="197">
        <f t="shared" si="0"/>
        <v>4466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4466</v>
      </c>
      <c r="W7" s="216">
        <f t="shared" si="10"/>
        <v>157715.31622000001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435415</v>
      </c>
      <c r="AF7" s="206">
        <v>320</v>
      </c>
      <c r="AG7" s="310">
        <v>5</v>
      </c>
      <c r="AH7" s="311">
        <v>430226</v>
      </c>
      <c r="AI7" s="312">
        <f t="shared" si="4"/>
        <v>435415</v>
      </c>
      <c r="AJ7" s="313">
        <f t="shared" si="5"/>
        <v>5189</v>
      </c>
      <c r="AL7" s="306">
        <f t="shared" si="6"/>
        <v>5916</v>
      </c>
      <c r="AM7" s="314">
        <f t="shared" si="6"/>
        <v>4466</v>
      </c>
      <c r="AN7" s="315">
        <f t="shared" si="7"/>
        <v>-1450</v>
      </c>
      <c r="AO7" s="316">
        <f t="shared" si="8"/>
        <v>-0.32467532467532467</v>
      </c>
    </row>
    <row r="8" spans="1:41" x14ac:dyDescent="0.2">
      <c r="A8" s="206">
        <v>320</v>
      </c>
      <c r="B8" s="207">
        <v>0.375</v>
      </c>
      <c r="C8" s="208">
        <v>2013</v>
      </c>
      <c r="D8" s="208">
        <v>4</v>
      </c>
      <c r="E8" s="208">
        <v>6</v>
      </c>
      <c r="F8" s="209">
        <v>439881</v>
      </c>
      <c r="G8" s="208">
        <v>0</v>
      </c>
      <c r="H8" s="209">
        <v>19938</v>
      </c>
      <c r="I8" s="208">
        <v>0</v>
      </c>
      <c r="J8" s="208">
        <v>0</v>
      </c>
      <c r="K8" s="208">
        <v>0</v>
      </c>
      <c r="L8" s="210">
        <v>315.61380000000003</v>
      </c>
      <c r="M8" s="209">
        <v>186.6</v>
      </c>
      <c r="N8" s="211">
        <v>0</v>
      </c>
      <c r="O8" s="212">
        <v>95</v>
      </c>
      <c r="P8" s="197">
        <f t="shared" si="0"/>
        <v>95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95</v>
      </c>
      <c r="W8" s="216">
        <f t="shared" si="10"/>
        <v>3354.89365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439881</v>
      </c>
      <c r="AF8" s="206">
        <v>320</v>
      </c>
      <c r="AG8" s="310">
        <v>6</v>
      </c>
      <c r="AH8" s="311">
        <v>436142</v>
      </c>
      <c r="AI8" s="312">
        <f t="shared" si="4"/>
        <v>439881</v>
      </c>
      <c r="AJ8" s="313">
        <f t="shared" si="5"/>
        <v>3739</v>
      </c>
      <c r="AL8" s="306">
        <f t="shared" si="6"/>
        <v>3820</v>
      </c>
      <c r="AM8" s="314">
        <f t="shared" si="6"/>
        <v>95</v>
      </c>
      <c r="AN8" s="315">
        <f t="shared" si="7"/>
        <v>-3725</v>
      </c>
      <c r="AO8" s="316">
        <f t="shared" si="8"/>
        <v>-39.210526315789473</v>
      </c>
    </row>
    <row r="9" spans="1:41" x14ac:dyDescent="0.2">
      <c r="A9" s="206">
        <v>320</v>
      </c>
      <c r="B9" s="207">
        <v>0.375</v>
      </c>
      <c r="C9" s="208">
        <v>2013</v>
      </c>
      <c r="D9" s="208">
        <v>4</v>
      </c>
      <c r="E9" s="208">
        <v>7</v>
      </c>
      <c r="F9" s="209">
        <v>439976</v>
      </c>
      <c r="G9" s="208">
        <v>0</v>
      </c>
      <c r="H9" s="209">
        <v>19942</v>
      </c>
      <c r="I9" s="208">
        <v>0</v>
      </c>
      <c r="J9" s="208">
        <v>0</v>
      </c>
      <c r="K9" s="208">
        <v>0</v>
      </c>
      <c r="L9" s="210">
        <v>321.64240000000001</v>
      </c>
      <c r="M9" s="209">
        <v>4.2</v>
      </c>
      <c r="N9" s="211">
        <v>0</v>
      </c>
      <c r="O9" s="212">
        <v>265</v>
      </c>
      <c r="P9" s="197">
        <f t="shared" si="0"/>
        <v>265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265</v>
      </c>
      <c r="W9" s="216">
        <f t="shared" si="10"/>
        <v>9358.3875499999995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439976</v>
      </c>
      <c r="AF9" s="206">
        <v>320</v>
      </c>
      <c r="AG9" s="310">
        <v>7</v>
      </c>
      <c r="AH9" s="311">
        <v>439962</v>
      </c>
      <c r="AI9" s="312">
        <f t="shared" si="4"/>
        <v>439976</v>
      </c>
      <c r="AJ9" s="313">
        <f t="shared" si="5"/>
        <v>14</v>
      </c>
      <c r="AL9" s="306">
        <f t="shared" si="6"/>
        <v>14</v>
      </c>
      <c r="AM9" s="314">
        <f t="shared" si="6"/>
        <v>265</v>
      </c>
      <c r="AN9" s="315">
        <f t="shared" si="7"/>
        <v>251</v>
      </c>
      <c r="AO9" s="316">
        <f t="shared" si="8"/>
        <v>0.94716981132075473</v>
      </c>
    </row>
    <row r="10" spans="1:41" x14ac:dyDescent="0.2">
      <c r="A10" s="206">
        <v>320</v>
      </c>
      <c r="B10" s="207">
        <v>0.375</v>
      </c>
      <c r="C10" s="208">
        <v>2013</v>
      </c>
      <c r="D10" s="208">
        <v>4</v>
      </c>
      <c r="E10" s="208">
        <v>8</v>
      </c>
      <c r="F10" s="209">
        <v>440241</v>
      </c>
      <c r="G10" s="208">
        <v>0</v>
      </c>
      <c r="H10" s="209">
        <v>19954</v>
      </c>
      <c r="I10" s="208">
        <v>0</v>
      </c>
      <c r="J10" s="208">
        <v>0</v>
      </c>
      <c r="K10" s="208">
        <v>0</v>
      </c>
      <c r="L10" s="210">
        <v>321.60019999999997</v>
      </c>
      <c r="M10" s="209">
        <v>11.4</v>
      </c>
      <c r="N10" s="211">
        <v>0</v>
      </c>
      <c r="O10" s="212">
        <v>3733</v>
      </c>
      <c r="P10" s="197">
        <f t="shared" si="0"/>
        <v>3733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3733</v>
      </c>
      <c r="W10" s="216">
        <f t="shared" si="10"/>
        <v>131829.66310999999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440241</v>
      </c>
      <c r="AF10" s="206">
        <v>320</v>
      </c>
      <c r="AG10" s="310">
        <v>8</v>
      </c>
      <c r="AH10" s="311">
        <v>439976</v>
      </c>
      <c r="AI10" s="312">
        <f t="shared" si="4"/>
        <v>440241</v>
      </c>
      <c r="AJ10" s="313">
        <f t="shared" si="5"/>
        <v>265</v>
      </c>
      <c r="AL10" s="306">
        <f t="shared" si="6"/>
        <v>414</v>
      </c>
      <c r="AM10" s="314">
        <f t="shared" si="6"/>
        <v>3733</v>
      </c>
      <c r="AN10" s="315">
        <f t="shared" si="7"/>
        <v>3319</v>
      </c>
      <c r="AO10" s="316">
        <f t="shared" si="8"/>
        <v>0.88909724082507369</v>
      </c>
    </row>
    <row r="11" spans="1:41" x14ac:dyDescent="0.2">
      <c r="A11" s="206">
        <v>320</v>
      </c>
      <c r="B11" s="207">
        <v>0.375</v>
      </c>
      <c r="C11" s="208">
        <v>2013</v>
      </c>
      <c r="D11" s="208">
        <v>4</v>
      </c>
      <c r="E11" s="208">
        <v>9</v>
      </c>
      <c r="F11" s="209">
        <v>443974</v>
      </c>
      <c r="G11" s="208">
        <v>0</v>
      </c>
      <c r="H11" s="209">
        <v>20115</v>
      </c>
      <c r="I11" s="208">
        <v>0</v>
      </c>
      <c r="J11" s="208">
        <v>0</v>
      </c>
      <c r="K11" s="208">
        <v>0</v>
      </c>
      <c r="L11" s="210">
        <v>314.80700000000002</v>
      </c>
      <c r="M11" s="209">
        <v>163.6</v>
      </c>
      <c r="N11" s="211">
        <v>0</v>
      </c>
      <c r="O11" s="212">
        <v>6540</v>
      </c>
      <c r="P11" s="197">
        <f t="shared" si="0"/>
        <v>6540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6540</v>
      </c>
      <c r="W11" s="219">
        <f t="shared" si="10"/>
        <v>230957.9418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443974</v>
      </c>
      <c r="AF11" s="206">
        <v>320</v>
      </c>
      <c r="AG11" s="310">
        <v>9</v>
      </c>
      <c r="AH11" s="311">
        <v>440390</v>
      </c>
      <c r="AI11" s="312">
        <f t="shared" si="4"/>
        <v>443974</v>
      </c>
      <c r="AJ11" s="313">
        <f t="shared" si="5"/>
        <v>3584</v>
      </c>
      <c r="AL11" s="306">
        <f t="shared" si="6"/>
        <v>4408</v>
      </c>
      <c r="AM11" s="314">
        <f t="shared" si="6"/>
        <v>6540</v>
      </c>
      <c r="AN11" s="315">
        <f t="shared" si="7"/>
        <v>2132</v>
      </c>
      <c r="AO11" s="316">
        <f t="shared" si="8"/>
        <v>0.32599388379204891</v>
      </c>
    </row>
    <row r="12" spans="1:41" x14ac:dyDescent="0.2">
      <c r="A12" s="206">
        <v>320</v>
      </c>
      <c r="B12" s="207">
        <v>0.375</v>
      </c>
      <c r="C12" s="208">
        <v>2013</v>
      </c>
      <c r="D12" s="208">
        <v>4</v>
      </c>
      <c r="E12" s="208">
        <v>10</v>
      </c>
      <c r="F12" s="209">
        <v>450514</v>
      </c>
      <c r="G12" s="208">
        <v>0</v>
      </c>
      <c r="H12" s="209">
        <v>20401</v>
      </c>
      <c r="I12" s="208">
        <v>0</v>
      </c>
      <c r="J12" s="208">
        <v>0</v>
      </c>
      <c r="K12" s="208">
        <v>0</v>
      </c>
      <c r="L12" s="210">
        <v>312.56799999999998</v>
      </c>
      <c r="M12" s="209">
        <v>272.60000000000002</v>
      </c>
      <c r="N12" s="211">
        <v>0</v>
      </c>
      <c r="O12" s="212">
        <v>5918</v>
      </c>
      <c r="P12" s="197">
        <f t="shared" si="0"/>
        <v>5918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5918</v>
      </c>
      <c r="W12" s="219">
        <f t="shared" si="10"/>
        <v>208992.21706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450514</v>
      </c>
      <c r="AF12" s="206">
        <v>320</v>
      </c>
      <c r="AG12" s="310">
        <v>10</v>
      </c>
      <c r="AH12" s="311">
        <v>444798</v>
      </c>
      <c r="AI12" s="312">
        <f t="shared" si="4"/>
        <v>450514</v>
      </c>
      <c r="AJ12" s="313">
        <f t="shared" si="5"/>
        <v>5716</v>
      </c>
      <c r="AL12" s="306">
        <f t="shared" si="6"/>
        <v>6494</v>
      </c>
      <c r="AM12" s="314">
        <f t="shared" si="6"/>
        <v>5918</v>
      </c>
      <c r="AN12" s="315">
        <f t="shared" si="7"/>
        <v>-576</v>
      </c>
      <c r="AO12" s="316">
        <f t="shared" si="8"/>
        <v>-9.7330179114565735E-2</v>
      </c>
    </row>
    <row r="13" spans="1:41" x14ac:dyDescent="0.2">
      <c r="A13" s="206">
        <v>320</v>
      </c>
      <c r="B13" s="207">
        <v>0.375</v>
      </c>
      <c r="C13" s="208">
        <v>2013</v>
      </c>
      <c r="D13" s="208">
        <v>4</v>
      </c>
      <c r="E13" s="208">
        <v>11</v>
      </c>
      <c r="F13" s="209">
        <v>456432</v>
      </c>
      <c r="G13" s="208">
        <v>0</v>
      </c>
      <c r="H13" s="209">
        <v>20660</v>
      </c>
      <c r="I13" s="208">
        <v>0</v>
      </c>
      <c r="J13" s="208">
        <v>0</v>
      </c>
      <c r="K13" s="208">
        <v>0</v>
      </c>
      <c r="L13" s="210">
        <v>312.27300000000002</v>
      </c>
      <c r="M13" s="209">
        <v>246.6</v>
      </c>
      <c r="N13" s="211">
        <v>0</v>
      </c>
      <c r="O13" s="212">
        <v>6118</v>
      </c>
      <c r="P13" s="197">
        <f t="shared" si="0"/>
        <v>6118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6118</v>
      </c>
      <c r="W13" s="219">
        <f t="shared" si="10"/>
        <v>216055.15106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456432</v>
      </c>
      <c r="AF13" s="206">
        <v>320</v>
      </c>
      <c r="AG13" s="310">
        <v>11</v>
      </c>
      <c r="AH13" s="311">
        <v>451292</v>
      </c>
      <c r="AI13" s="312">
        <f t="shared" si="4"/>
        <v>456432</v>
      </c>
      <c r="AJ13" s="313">
        <f t="shared" si="5"/>
        <v>5140</v>
      </c>
      <c r="AL13" s="306">
        <f t="shared" si="6"/>
        <v>6010</v>
      </c>
      <c r="AM13" s="314">
        <f t="shared" si="6"/>
        <v>6118</v>
      </c>
      <c r="AN13" s="315">
        <f t="shared" si="7"/>
        <v>108</v>
      </c>
      <c r="AO13" s="316">
        <f t="shared" si="8"/>
        <v>1.7652827721477606E-2</v>
      </c>
    </row>
    <row r="14" spans="1:41" x14ac:dyDescent="0.2">
      <c r="A14" s="206">
        <v>320</v>
      </c>
      <c r="B14" s="207">
        <v>0.375</v>
      </c>
      <c r="C14" s="208">
        <v>2013</v>
      </c>
      <c r="D14" s="208">
        <v>4</v>
      </c>
      <c r="E14" s="208">
        <v>12</v>
      </c>
      <c r="F14" s="209">
        <v>462550</v>
      </c>
      <c r="G14" s="208">
        <v>0</v>
      </c>
      <c r="H14" s="209">
        <v>20928</v>
      </c>
      <c r="I14" s="208">
        <v>0</v>
      </c>
      <c r="J14" s="208">
        <v>0</v>
      </c>
      <c r="K14" s="208">
        <v>0</v>
      </c>
      <c r="L14" s="210">
        <v>311.98399999999998</v>
      </c>
      <c r="M14" s="209">
        <v>255.2</v>
      </c>
      <c r="N14" s="211">
        <v>0</v>
      </c>
      <c r="O14" s="212">
        <v>3965</v>
      </c>
      <c r="P14" s="197">
        <f t="shared" si="0"/>
        <v>3965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3965</v>
      </c>
      <c r="W14" s="219">
        <f t="shared" si="10"/>
        <v>140022.66654999999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462550</v>
      </c>
      <c r="AF14" s="206">
        <v>320</v>
      </c>
      <c r="AG14" s="310">
        <v>12</v>
      </c>
      <c r="AH14" s="311">
        <v>457302</v>
      </c>
      <c r="AI14" s="312">
        <f t="shared" si="4"/>
        <v>462550</v>
      </c>
      <c r="AJ14" s="313">
        <f t="shared" si="5"/>
        <v>5248</v>
      </c>
      <c r="AL14" s="306">
        <f t="shared" si="6"/>
        <v>6068</v>
      </c>
      <c r="AM14" s="314">
        <f t="shared" si="6"/>
        <v>3965</v>
      </c>
      <c r="AN14" s="315">
        <f t="shared" si="7"/>
        <v>-2103</v>
      </c>
      <c r="AO14" s="316">
        <f t="shared" si="8"/>
        <v>-0.53039092055485493</v>
      </c>
    </row>
    <row r="15" spans="1:41" x14ac:dyDescent="0.2">
      <c r="A15" s="206">
        <v>320</v>
      </c>
      <c r="B15" s="207">
        <v>0.375</v>
      </c>
      <c r="C15" s="208">
        <v>2013</v>
      </c>
      <c r="D15" s="208">
        <v>4</v>
      </c>
      <c r="E15" s="208">
        <v>13</v>
      </c>
      <c r="F15" s="209">
        <v>466515</v>
      </c>
      <c r="G15" s="208">
        <v>0</v>
      </c>
      <c r="H15" s="209">
        <v>21102</v>
      </c>
      <c r="I15" s="208">
        <v>0</v>
      </c>
      <c r="J15" s="208">
        <v>0</v>
      </c>
      <c r="K15" s="208">
        <v>0</v>
      </c>
      <c r="L15" s="210">
        <v>313.24700000000001</v>
      </c>
      <c r="M15" s="209">
        <v>166</v>
      </c>
      <c r="N15" s="211">
        <v>0</v>
      </c>
      <c r="O15" s="212">
        <v>46</v>
      </c>
      <c r="P15" s="197">
        <f t="shared" si="0"/>
        <v>46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46</v>
      </c>
      <c r="W15" s="219">
        <f t="shared" si="10"/>
        <v>1624.4748199999999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466515</v>
      </c>
      <c r="AF15" s="206">
        <v>320</v>
      </c>
      <c r="AG15" s="310">
        <v>13</v>
      </c>
      <c r="AH15" s="311">
        <v>463370</v>
      </c>
      <c r="AI15" s="312">
        <f t="shared" si="4"/>
        <v>466515</v>
      </c>
      <c r="AJ15" s="313">
        <f t="shared" si="5"/>
        <v>3145</v>
      </c>
      <c r="AL15" s="306">
        <f t="shared" si="6"/>
        <v>3186</v>
      </c>
      <c r="AM15" s="314">
        <f t="shared" si="6"/>
        <v>46</v>
      </c>
      <c r="AN15" s="315">
        <f t="shared" si="7"/>
        <v>-3140</v>
      </c>
      <c r="AO15" s="316">
        <f t="shared" si="8"/>
        <v>-68.260869565217391</v>
      </c>
    </row>
    <row r="16" spans="1:41" x14ac:dyDescent="0.2">
      <c r="A16" s="206">
        <v>320</v>
      </c>
      <c r="B16" s="207">
        <v>0.375</v>
      </c>
      <c r="C16" s="208">
        <v>2013</v>
      </c>
      <c r="D16" s="208">
        <v>4</v>
      </c>
      <c r="E16" s="208">
        <v>14</v>
      </c>
      <c r="F16" s="209">
        <v>466561</v>
      </c>
      <c r="G16" s="208">
        <v>0</v>
      </c>
      <c r="H16" s="209">
        <v>21104</v>
      </c>
      <c r="I16" s="208">
        <v>0</v>
      </c>
      <c r="J16" s="208">
        <v>0</v>
      </c>
      <c r="K16" s="208">
        <v>0</v>
      </c>
      <c r="L16" s="210">
        <v>318.35899999999998</v>
      </c>
      <c r="M16" s="209">
        <v>2</v>
      </c>
      <c r="N16" s="211">
        <v>0</v>
      </c>
      <c r="O16" s="212">
        <v>200</v>
      </c>
      <c r="P16" s="197">
        <f t="shared" si="0"/>
        <v>200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200</v>
      </c>
      <c r="W16" s="219">
        <f t="shared" si="10"/>
        <v>7062.9340000000002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466561</v>
      </c>
      <c r="AF16" s="206">
        <v>320</v>
      </c>
      <c r="AG16" s="310">
        <v>14</v>
      </c>
      <c r="AH16" s="311">
        <v>466556</v>
      </c>
      <c r="AI16" s="312">
        <f t="shared" si="4"/>
        <v>466561</v>
      </c>
      <c r="AJ16" s="313">
        <f t="shared" si="5"/>
        <v>5</v>
      </c>
      <c r="AL16" s="306">
        <f t="shared" si="6"/>
        <v>4</v>
      </c>
      <c r="AM16" s="314">
        <f t="shared" si="6"/>
        <v>200</v>
      </c>
      <c r="AN16" s="315">
        <f t="shared" si="7"/>
        <v>196</v>
      </c>
      <c r="AO16" s="316">
        <f t="shared" si="8"/>
        <v>0.98</v>
      </c>
    </row>
    <row r="17" spans="1:41" x14ac:dyDescent="0.2">
      <c r="A17" s="206">
        <v>320</v>
      </c>
      <c r="B17" s="207">
        <v>0.375</v>
      </c>
      <c r="C17" s="208">
        <v>2013</v>
      </c>
      <c r="D17" s="208">
        <v>4</v>
      </c>
      <c r="E17" s="208">
        <v>15</v>
      </c>
      <c r="F17" s="209">
        <v>466761</v>
      </c>
      <c r="G17" s="208">
        <v>0</v>
      </c>
      <c r="H17" s="209">
        <v>21113</v>
      </c>
      <c r="I17" s="208">
        <v>0</v>
      </c>
      <c r="J17" s="208">
        <v>0</v>
      </c>
      <c r="K17" s="208">
        <v>0</v>
      </c>
      <c r="L17" s="210">
        <v>320.08100000000002</v>
      </c>
      <c r="M17" s="209">
        <v>8.1</v>
      </c>
      <c r="N17" s="211">
        <v>0</v>
      </c>
      <c r="O17" s="212">
        <v>5172</v>
      </c>
      <c r="P17" s="197">
        <f t="shared" si="0"/>
        <v>5172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5172</v>
      </c>
      <c r="W17" s="219">
        <f t="shared" si="10"/>
        <v>182647.47323999999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466761</v>
      </c>
      <c r="AF17" s="206">
        <v>320</v>
      </c>
      <c r="AG17" s="310">
        <v>15</v>
      </c>
      <c r="AH17" s="311">
        <v>466560</v>
      </c>
      <c r="AI17" s="312">
        <f t="shared" si="4"/>
        <v>466761</v>
      </c>
      <c r="AJ17" s="313">
        <f t="shared" si="5"/>
        <v>201</v>
      </c>
      <c r="AL17" s="306">
        <f t="shared" si="6"/>
        <v>406</v>
      </c>
      <c r="AM17" s="314">
        <f t="shared" si="6"/>
        <v>5172</v>
      </c>
      <c r="AN17" s="315">
        <f t="shared" si="7"/>
        <v>4766</v>
      </c>
      <c r="AO17" s="316">
        <f t="shared" si="8"/>
        <v>0.92150038669760248</v>
      </c>
    </row>
    <row r="18" spans="1:41" x14ac:dyDescent="0.2">
      <c r="A18" s="206">
        <v>320</v>
      </c>
      <c r="B18" s="207">
        <v>0.375</v>
      </c>
      <c r="C18" s="208">
        <v>2013</v>
      </c>
      <c r="D18" s="208">
        <v>4</v>
      </c>
      <c r="E18" s="208">
        <v>16</v>
      </c>
      <c r="F18" s="209">
        <v>471933</v>
      </c>
      <c r="G18" s="208">
        <v>0</v>
      </c>
      <c r="H18" s="209">
        <v>21339</v>
      </c>
      <c r="I18" s="208">
        <v>0</v>
      </c>
      <c r="J18" s="208">
        <v>0</v>
      </c>
      <c r="K18" s="208">
        <v>0</v>
      </c>
      <c r="L18" s="210">
        <v>312.71100000000001</v>
      </c>
      <c r="M18" s="209">
        <v>215.8</v>
      </c>
      <c r="N18" s="211">
        <v>0</v>
      </c>
      <c r="O18" s="212">
        <v>5997</v>
      </c>
      <c r="P18" s="197">
        <f t="shared" si="0"/>
        <v>5997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5997</v>
      </c>
      <c r="W18" s="219">
        <f t="shared" si="10"/>
        <v>211782.07598999998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471933</v>
      </c>
      <c r="AF18" s="206">
        <v>320</v>
      </c>
      <c r="AG18" s="310">
        <v>16</v>
      </c>
      <c r="AH18" s="311">
        <v>466966</v>
      </c>
      <c r="AI18" s="312">
        <f t="shared" si="4"/>
        <v>471933</v>
      </c>
      <c r="AJ18" s="313">
        <f t="shared" si="5"/>
        <v>4967</v>
      </c>
      <c r="AL18" s="306">
        <f t="shared" si="6"/>
        <v>-466966</v>
      </c>
      <c r="AM18" s="314">
        <f t="shared" si="6"/>
        <v>5997</v>
      </c>
      <c r="AN18" s="315">
        <f t="shared" si="7"/>
        <v>472963</v>
      </c>
      <c r="AO18" s="316">
        <f t="shared" si="8"/>
        <v>78.866599966649986</v>
      </c>
    </row>
    <row r="19" spans="1:41" x14ac:dyDescent="0.2">
      <c r="A19" s="206">
        <v>320</v>
      </c>
      <c r="B19" s="207">
        <v>0.375</v>
      </c>
      <c r="C19" s="208">
        <v>2013</v>
      </c>
      <c r="D19" s="208">
        <v>4</v>
      </c>
      <c r="E19" s="208">
        <v>17</v>
      </c>
      <c r="F19" s="209">
        <v>477930</v>
      </c>
      <c r="G19" s="208">
        <v>0</v>
      </c>
      <c r="H19" s="209">
        <v>21602</v>
      </c>
      <c r="I19" s="208">
        <v>0</v>
      </c>
      <c r="J19" s="208">
        <v>0</v>
      </c>
      <c r="K19" s="208">
        <v>0</v>
      </c>
      <c r="L19" s="210">
        <v>312.738</v>
      </c>
      <c r="M19" s="209">
        <v>250</v>
      </c>
      <c r="N19" s="211">
        <v>0</v>
      </c>
      <c r="O19" s="212">
        <v>5909</v>
      </c>
      <c r="P19" s="197">
        <f t="shared" si="0"/>
        <v>5909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5909</v>
      </c>
      <c r="W19" s="219">
        <f t="shared" si="10"/>
        <v>208674.38503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477930</v>
      </c>
      <c r="AF19" s="206"/>
      <c r="AG19" s="310"/>
      <c r="AH19" s="311"/>
      <c r="AI19" s="312">
        <f t="shared" si="4"/>
        <v>477930</v>
      </c>
      <c r="AJ19" s="313">
        <f t="shared" si="5"/>
        <v>477930</v>
      </c>
      <c r="AL19" s="306">
        <f t="shared" si="6"/>
        <v>0</v>
      </c>
      <c r="AM19" s="314">
        <f t="shared" si="6"/>
        <v>5909</v>
      </c>
      <c r="AN19" s="315">
        <f t="shared" si="7"/>
        <v>5909</v>
      </c>
      <c r="AO19" s="316">
        <f t="shared" si="8"/>
        <v>1</v>
      </c>
    </row>
    <row r="20" spans="1:41" x14ac:dyDescent="0.2">
      <c r="A20" s="206">
        <v>320</v>
      </c>
      <c r="B20" s="207">
        <v>0.375</v>
      </c>
      <c r="C20" s="208">
        <v>2013</v>
      </c>
      <c r="D20" s="208">
        <v>4</v>
      </c>
      <c r="E20" s="208">
        <v>18</v>
      </c>
      <c r="F20" s="209">
        <v>483839</v>
      </c>
      <c r="G20" s="208">
        <v>0</v>
      </c>
      <c r="H20" s="209">
        <v>21861</v>
      </c>
      <c r="I20" s="208">
        <v>0</v>
      </c>
      <c r="J20" s="208">
        <v>0</v>
      </c>
      <c r="K20" s="208">
        <v>0</v>
      </c>
      <c r="L20" s="210">
        <v>312.74599999999998</v>
      </c>
      <c r="M20" s="209">
        <v>246.8</v>
      </c>
      <c r="N20" s="211">
        <v>0</v>
      </c>
      <c r="O20" s="212">
        <v>5754</v>
      </c>
      <c r="P20" s="197">
        <f t="shared" si="0"/>
        <v>5754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5754</v>
      </c>
      <c r="W20" s="219">
        <f t="shared" si="10"/>
        <v>203200.61118000001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483839</v>
      </c>
      <c r="AF20" s="206"/>
      <c r="AG20" s="310"/>
      <c r="AH20" s="311"/>
      <c r="AI20" s="312">
        <f t="shared" si="4"/>
        <v>483839</v>
      </c>
      <c r="AJ20" s="313">
        <f t="shared" si="5"/>
        <v>483839</v>
      </c>
      <c r="AL20" s="306">
        <f t="shared" si="6"/>
        <v>484655</v>
      </c>
      <c r="AM20" s="314">
        <f t="shared" si="6"/>
        <v>5754</v>
      </c>
      <c r="AN20" s="315">
        <f t="shared" si="7"/>
        <v>-478901</v>
      </c>
      <c r="AO20" s="316">
        <f t="shared" si="8"/>
        <v>-83.229231838720892</v>
      </c>
    </row>
    <row r="21" spans="1:41" x14ac:dyDescent="0.2">
      <c r="A21" s="206">
        <v>320</v>
      </c>
      <c r="B21" s="207">
        <v>0.375</v>
      </c>
      <c r="C21" s="208">
        <v>2013</v>
      </c>
      <c r="D21" s="208">
        <v>4</v>
      </c>
      <c r="E21" s="208">
        <v>19</v>
      </c>
      <c r="F21" s="209">
        <v>489593</v>
      </c>
      <c r="G21" s="208">
        <v>0</v>
      </c>
      <c r="H21" s="209">
        <v>22114</v>
      </c>
      <c r="I21" s="208">
        <v>0</v>
      </c>
      <c r="J21" s="208">
        <v>0</v>
      </c>
      <c r="K21" s="208">
        <v>0</v>
      </c>
      <c r="L21" s="210">
        <v>312.58300000000003</v>
      </c>
      <c r="M21" s="209">
        <v>239.9</v>
      </c>
      <c r="N21" s="211">
        <v>0</v>
      </c>
      <c r="O21" s="212">
        <v>5658</v>
      </c>
      <c r="P21" s="197">
        <f t="shared" si="0"/>
        <v>5658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5658</v>
      </c>
      <c r="W21" s="219">
        <f t="shared" si="10"/>
        <v>199810.40286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489593</v>
      </c>
      <c r="AF21" s="206">
        <v>320</v>
      </c>
      <c r="AG21" s="310">
        <v>19</v>
      </c>
      <c r="AH21" s="311">
        <v>484655</v>
      </c>
      <c r="AI21" s="312">
        <f t="shared" si="4"/>
        <v>489593</v>
      </c>
      <c r="AJ21" s="313">
        <f t="shared" si="5"/>
        <v>4938</v>
      </c>
      <c r="AL21" s="306">
        <f t="shared" si="6"/>
        <v>5663</v>
      </c>
      <c r="AM21" s="314">
        <f t="shared" si="6"/>
        <v>5658</v>
      </c>
      <c r="AN21" s="315">
        <f t="shared" si="7"/>
        <v>-5</v>
      </c>
      <c r="AO21" s="316">
        <f t="shared" si="8"/>
        <v>-8.8370448921880524E-4</v>
      </c>
    </row>
    <row r="22" spans="1:41" x14ac:dyDescent="0.2">
      <c r="A22" s="206">
        <v>320</v>
      </c>
      <c r="B22" s="207">
        <v>0.375</v>
      </c>
      <c r="C22" s="208">
        <v>2013</v>
      </c>
      <c r="D22" s="208">
        <v>4</v>
      </c>
      <c r="E22" s="208">
        <v>20</v>
      </c>
      <c r="F22" s="209">
        <v>495251</v>
      </c>
      <c r="G22" s="208">
        <v>0</v>
      </c>
      <c r="H22" s="209">
        <v>22360</v>
      </c>
      <c r="I22" s="208">
        <v>0</v>
      </c>
      <c r="J22" s="208">
        <v>0</v>
      </c>
      <c r="K22" s="208">
        <v>0</v>
      </c>
      <c r="L22" s="210">
        <v>313.75400000000002</v>
      </c>
      <c r="M22" s="209">
        <v>235.9</v>
      </c>
      <c r="N22" s="211">
        <v>0</v>
      </c>
      <c r="O22" s="212">
        <v>97</v>
      </c>
      <c r="P22" s="197">
        <f t="shared" si="0"/>
        <v>97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97</v>
      </c>
      <c r="W22" s="219">
        <f t="shared" si="10"/>
        <v>3425.5229899999999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495251</v>
      </c>
      <c r="AF22" s="206">
        <v>320</v>
      </c>
      <c r="AG22" s="310">
        <v>20</v>
      </c>
      <c r="AH22" s="311">
        <v>490318</v>
      </c>
      <c r="AI22" s="312">
        <f t="shared" si="4"/>
        <v>495251</v>
      </c>
      <c r="AJ22" s="313">
        <f t="shared" si="5"/>
        <v>4933</v>
      </c>
      <c r="AL22" s="306">
        <f t="shared" si="6"/>
        <v>5018</v>
      </c>
      <c r="AM22" s="314">
        <f t="shared" si="6"/>
        <v>97</v>
      </c>
      <c r="AN22" s="315">
        <f t="shared" si="7"/>
        <v>-4921</v>
      </c>
      <c r="AO22" s="316">
        <f t="shared" si="8"/>
        <v>-50.731958762886599</v>
      </c>
    </row>
    <row r="23" spans="1:41" x14ac:dyDescent="0.2">
      <c r="A23" s="206">
        <v>320</v>
      </c>
      <c r="B23" s="207">
        <v>0.375</v>
      </c>
      <c r="C23" s="208">
        <v>2013</v>
      </c>
      <c r="D23" s="208">
        <v>4</v>
      </c>
      <c r="E23" s="208">
        <v>21</v>
      </c>
      <c r="F23" s="209">
        <v>495348</v>
      </c>
      <c r="G23" s="208">
        <v>0</v>
      </c>
      <c r="H23" s="209">
        <v>22365</v>
      </c>
      <c r="I23" s="208">
        <v>0</v>
      </c>
      <c r="J23" s="208">
        <v>0</v>
      </c>
      <c r="K23" s="208">
        <v>0</v>
      </c>
      <c r="L23" s="210">
        <v>319.952</v>
      </c>
      <c r="M23" s="209">
        <v>4.5</v>
      </c>
      <c r="N23" s="211">
        <v>0</v>
      </c>
      <c r="O23" s="212">
        <v>157</v>
      </c>
      <c r="P23" s="197">
        <f t="shared" si="0"/>
        <v>157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157</v>
      </c>
      <c r="W23" s="219">
        <f t="shared" si="10"/>
        <v>5544.40319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495348</v>
      </c>
      <c r="AF23" s="206">
        <v>320</v>
      </c>
      <c r="AG23" s="310">
        <v>21</v>
      </c>
      <c r="AH23" s="311">
        <v>495336</v>
      </c>
      <c r="AI23" s="312">
        <f t="shared" si="4"/>
        <v>495348</v>
      </c>
      <c r="AJ23" s="313">
        <f t="shared" si="5"/>
        <v>12</v>
      </c>
      <c r="AL23" s="306">
        <f t="shared" si="6"/>
        <v>12</v>
      </c>
      <c r="AM23" s="314">
        <f t="shared" si="6"/>
        <v>157</v>
      </c>
      <c r="AN23" s="315">
        <f t="shared" si="7"/>
        <v>145</v>
      </c>
      <c r="AO23" s="316">
        <f t="shared" si="8"/>
        <v>0.92356687898089174</v>
      </c>
    </row>
    <row r="24" spans="1:41" x14ac:dyDescent="0.2">
      <c r="A24" s="206">
        <v>320</v>
      </c>
      <c r="B24" s="207">
        <v>0.375</v>
      </c>
      <c r="C24" s="208">
        <v>2013</v>
      </c>
      <c r="D24" s="208">
        <v>4</v>
      </c>
      <c r="E24" s="208">
        <v>22</v>
      </c>
      <c r="F24" s="209">
        <v>495505</v>
      </c>
      <c r="G24" s="208">
        <v>0</v>
      </c>
      <c r="H24" s="209">
        <v>22371</v>
      </c>
      <c r="I24" s="208">
        <v>0</v>
      </c>
      <c r="J24" s="208">
        <v>0</v>
      </c>
      <c r="K24" s="208">
        <v>0</v>
      </c>
      <c r="L24" s="210">
        <v>319.47699999999998</v>
      </c>
      <c r="M24" s="209">
        <v>6.5</v>
      </c>
      <c r="N24" s="211">
        <v>0</v>
      </c>
      <c r="O24" s="212">
        <v>2893</v>
      </c>
      <c r="P24" s="197">
        <f t="shared" si="0"/>
        <v>2893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2893</v>
      </c>
      <c r="W24" s="219">
        <f t="shared" si="10"/>
        <v>102165.34031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495505</v>
      </c>
      <c r="AF24" s="206">
        <v>320</v>
      </c>
      <c r="AG24" s="310">
        <v>22</v>
      </c>
      <c r="AH24" s="311">
        <v>495348</v>
      </c>
      <c r="AI24" s="312">
        <f t="shared" si="4"/>
        <v>495505</v>
      </c>
      <c r="AJ24" s="313">
        <f t="shared" si="5"/>
        <v>157</v>
      </c>
      <c r="AL24" s="306">
        <f t="shared" si="6"/>
        <v>399</v>
      </c>
      <c r="AM24" s="314">
        <f t="shared" si="6"/>
        <v>2893</v>
      </c>
      <c r="AN24" s="315">
        <f t="shared" si="7"/>
        <v>2494</v>
      </c>
      <c r="AO24" s="316">
        <f t="shared" si="8"/>
        <v>0.86208088489457313</v>
      </c>
    </row>
    <row r="25" spans="1:41" x14ac:dyDescent="0.2">
      <c r="A25" s="206">
        <v>320</v>
      </c>
      <c r="B25" s="207">
        <v>0.375</v>
      </c>
      <c r="C25" s="208">
        <v>2013</v>
      </c>
      <c r="D25" s="208">
        <v>4</v>
      </c>
      <c r="E25" s="208">
        <v>23</v>
      </c>
      <c r="F25" s="209">
        <v>498398</v>
      </c>
      <c r="G25" s="208">
        <v>0</v>
      </c>
      <c r="H25" s="209">
        <v>22498</v>
      </c>
      <c r="I25" s="208">
        <v>0</v>
      </c>
      <c r="J25" s="208">
        <v>0</v>
      </c>
      <c r="K25" s="208">
        <v>0</v>
      </c>
      <c r="L25" s="210">
        <v>311.78899999999999</v>
      </c>
      <c r="M25" s="209">
        <v>121</v>
      </c>
      <c r="N25" s="211">
        <v>0</v>
      </c>
      <c r="O25" s="212">
        <v>5768</v>
      </c>
      <c r="P25" s="197">
        <f t="shared" si="0"/>
        <v>5768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5768</v>
      </c>
      <c r="W25" s="219">
        <f t="shared" si="10"/>
        <v>203695.01655999999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498398</v>
      </c>
      <c r="AF25" s="206">
        <v>320</v>
      </c>
      <c r="AG25" s="310">
        <v>23</v>
      </c>
      <c r="AH25" s="311">
        <v>495747</v>
      </c>
      <c r="AI25" s="312">
        <f t="shared" si="4"/>
        <v>498398</v>
      </c>
      <c r="AJ25" s="313">
        <f t="shared" si="5"/>
        <v>2651</v>
      </c>
      <c r="AL25" s="306">
        <f t="shared" si="6"/>
        <v>3426</v>
      </c>
      <c r="AM25" s="314">
        <f t="shared" si="6"/>
        <v>5768</v>
      </c>
      <c r="AN25" s="315">
        <f t="shared" si="7"/>
        <v>2342</v>
      </c>
      <c r="AO25" s="316">
        <f t="shared" si="8"/>
        <v>0.40603328710124825</v>
      </c>
    </row>
    <row r="26" spans="1:41" x14ac:dyDescent="0.2">
      <c r="A26" s="206">
        <v>320</v>
      </c>
      <c r="B26" s="207">
        <v>0.375</v>
      </c>
      <c r="C26" s="208">
        <v>2013</v>
      </c>
      <c r="D26" s="208">
        <v>4</v>
      </c>
      <c r="E26" s="208">
        <v>24</v>
      </c>
      <c r="F26" s="209">
        <v>504166</v>
      </c>
      <c r="G26" s="208">
        <v>0</v>
      </c>
      <c r="H26" s="209">
        <v>22753</v>
      </c>
      <c r="I26" s="208">
        <v>0</v>
      </c>
      <c r="J26" s="208">
        <v>0</v>
      </c>
      <c r="K26" s="208">
        <v>0</v>
      </c>
      <c r="L26" s="210">
        <v>309.93799999999999</v>
      </c>
      <c r="M26" s="209">
        <v>240.7</v>
      </c>
      <c r="N26" s="211">
        <v>0</v>
      </c>
      <c r="O26" s="212">
        <v>5987</v>
      </c>
      <c r="P26" s="197">
        <f t="shared" si="0"/>
        <v>5987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5987</v>
      </c>
      <c r="W26" s="219">
        <f t="shared" si="10"/>
        <v>211428.92929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504166</v>
      </c>
      <c r="AF26" s="206">
        <v>320</v>
      </c>
      <c r="AG26" s="310">
        <v>24</v>
      </c>
      <c r="AH26" s="311">
        <v>499173</v>
      </c>
      <c r="AI26" s="312">
        <f t="shared" si="4"/>
        <v>504166</v>
      </c>
      <c r="AJ26" s="313">
        <f t="shared" si="5"/>
        <v>4993</v>
      </c>
      <c r="AL26" s="306">
        <f t="shared" si="6"/>
        <v>5751</v>
      </c>
      <c r="AM26" s="314">
        <f t="shared" si="6"/>
        <v>5987</v>
      </c>
      <c r="AN26" s="315">
        <f t="shared" si="7"/>
        <v>236</v>
      </c>
      <c r="AO26" s="316">
        <f t="shared" si="8"/>
        <v>3.9418740604643392E-2</v>
      </c>
    </row>
    <row r="27" spans="1:41" x14ac:dyDescent="0.2">
      <c r="A27" s="206">
        <v>320</v>
      </c>
      <c r="B27" s="207">
        <v>0.375</v>
      </c>
      <c r="C27" s="208">
        <v>2013</v>
      </c>
      <c r="D27" s="208">
        <v>4</v>
      </c>
      <c r="E27" s="208">
        <v>25</v>
      </c>
      <c r="F27" s="209">
        <v>510153</v>
      </c>
      <c r="G27" s="208">
        <v>0</v>
      </c>
      <c r="H27" s="209">
        <v>23016</v>
      </c>
      <c r="I27" s="208">
        <v>0</v>
      </c>
      <c r="J27" s="208">
        <v>0</v>
      </c>
      <c r="K27" s="208">
        <v>0</v>
      </c>
      <c r="L27" s="210">
        <v>311.59500000000003</v>
      </c>
      <c r="M27" s="209">
        <v>250.1</v>
      </c>
      <c r="N27" s="211">
        <v>0</v>
      </c>
      <c r="O27" s="212">
        <v>5601</v>
      </c>
      <c r="P27" s="197">
        <f t="shared" si="0"/>
        <v>5601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5601</v>
      </c>
      <c r="W27" s="219">
        <f t="shared" si="10"/>
        <v>197797.46666999999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510153</v>
      </c>
      <c r="AF27" s="206">
        <v>320</v>
      </c>
      <c r="AG27" s="310">
        <v>25</v>
      </c>
      <c r="AH27" s="311">
        <v>504924</v>
      </c>
      <c r="AI27" s="312">
        <f t="shared" si="4"/>
        <v>510153</v>
      </c>
      <c r="AJ27" s="313">
        <f t="shared" si="5"/>
        <v>5229</v>
      </c>
      <c r="AL27" s="306">
        <f t="shared" si="6"/>
        <v>5965</v>
      </c>
      <c r="AM27" s="314">
        <f t="shared" si="6"/>
        <v>5601</v>
      </c>
      <c r="AN27" s="315">
        <f t="shared" si="7"/>
        <v>-364</v>
      </c>
      <c r="AO27" s="316">
        <f t="shared" si="8"/>
        <v>-6.4988394929476875E-2</v>
      </c>
    </row>
    <row r="28" spans="1:41" x14ac:dyDescent="0.2">
      <c r="A28" s="206">
        <v>320</v>
      </c>
      <c r="B28" s="207">
        <v>0.375</v>
      </c>
      <c r="C28" s="208">
        <v>2013</v>
      </c>
      <c r="D28" s="208">
        <v>4</v>
      </c>
      <c r="E28" s="208">
        <v>26</v>
      </c>
      <c r="F28" s="209">
        <v>515754</v>
      </c>
      <c r="G28" s="208">
        <v>0</v>
      </c>
      <c r="H28" s="209">
        <v>23260</v>
      </c>
      <c r="I28" s="208">
        <v>0</v>
      </c>
      <c r="J28" s="208">
        <v>0</v>
      </c>
      <c r="K28" s="208">
        <v>0</v>
      </c>
      <c r="L28" s="210">
        <v>311.976</v>
      </c>
      <c r="M28" s="209">
        <v>233.7</v>
      </c>
      <c r="N28" s="211">
        <v>0</v>
      </c>
      <c r="O28" s="212">
        <v>856</v>
      </c>
      <c r="P28" s="197">
        <f t="shared" si="0"/>
        <v>856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856</v>
      </c>
      <c r="W28" s="219">
        <f t="shared" si="10"/>
        <v>30229.357520000001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515754</v>
      </c>
      <c r="AF28" s="206">
        <v>320</v>
      </c>
      <c r="AG28" s="310">
        <v>26</v>
      </c>
      <c r="AH28" s="311">
        <v>510889</v>
      </c>
      <c r="AI28" s="312">
        <f t="shared" si="4"/>
        <v>515754</v>
      </c>
      <c r="AJ28" s="313">
        <f t="shared" si="5"/>
        <v>4865</v>
      </c>
      <c r="AL28" s="306">
        <f t="shared" si="6"/>
        <v>5400</v>
      </c>
      <c r="AM28" s="314">
        <f t="shared" si="6"/>
        <v>856</v>
      </c>
      <c r="AN28" s="315">
        <f t="shared" si="7"/>
        <v>-4544</v>
      </c>
      <c r="AO28" s="316">
        <f t="shared" si="8"/>
        <v>-5.3084112149532707</v>
      </c>
    </row>
    <row r="29" spans="1:41" x14ac:dyDescent="0.2">
      <c r="A29" s="206">
        <v>320</v>
      </c>
      <c r="B29" s="207">
        <v>0.375</v>
      </c>
      <c r="C29" s="208">
        <v>2013</v>
      </c>
      <c r="D29" s="208">
        <v>4</v>
      </c>
      <c r="E29" s="208">
        <v>27</v>
      </c>
      <c r="F29" s="209">
        <v>516610</v>
      </c>
      <c r="G29" s="208">
        <v>0</v>
      </c>
      <c r="H29" s="209">
        <v>23297</v>
      </c>
      <c r="I29" s="208">
        <v>0</v>
      </c>
      <c r="J29" s="208">
        <v>0</v>
      </c>
      <c r="K29" s="208">
        <v>0</v>
      </c>
      <c r="L29" s="210">
        <v>314.536</v>
      </c>
      <c r="M29" s="209">
        <v>36.200000000000003</v>
      </c>
      <c r="N29" s="211">
        <v>0</v>
      </c>
      <c r="O29" s="212">
        <v>89</v>
      </c>
      <c r="P29" s="197">
        <f t="shared" si="0"/>
        <v>89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89</v>
      </c>
      <c r="W29" s="219">
        <f t="shared" si="10"/>
        <v>3143.0056300000001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516610</v>
      </c>
      <c r="AF29" s="206">
        <v>320</v>
      </c>
      <c r="AG29" s="310">
        <v>27</v>
      </c>
      <c r="AH29" s="311">
        <v>516289</v>
      </c>
      <c r="AI29" s="312">
        <f t="shared" si="4"/>
        <v>516610</v>
      </c>
      <c r="AJ29" s="313">
        <f t="shared" si="5"/>
        <v>321</v>
      </c>
      <c r="AL29" s="306">
        <f t="shared" si="6"/>
        <v>405</v>
      </c>
      <c r="AM29" s="314">
        <f t="shared" si="6"/>
        <v>89</v>
      </c>
      <c r="AN29" s="315">
        <f t="shared" si="7"/>
        <v>-316</v>
      </c>
      <c r="AO29" s="316">
        <f t="shared" si="8"/>
        <v>-3.5505617977528088</v>
      </c>
    </row>
    <row r="30" spans="1:41" x14ac:dyDescent="0.2">
      <c r="A30" s="206">
        <v>320</v>
      </c>
      <c r="B30" s="207">
        <v>0.375</v>
      </c>
      <c r="C30" s="208">
        <v>2013</v>
      </c>
      <c r="D30" s="208">
        <v>4</v>
      </c>
      <c r="E30" s="208">
        <v>28</v>
      </c>
      <c r="F30" s="209">
        <v>516699</v>
      </c>
      <c r="G30" s="208">
        <v>0</v>
      </c>
      <c r="H30" s="209">
        <v>23301</v>
      </c>
      <c r="I30" s="208">
        <v>0</v>
      </c>
      <c r="J30" s="208">
        <v>0</v>
      </c>
      <c r="K30" s="208">
        <v>0</v>
      </c>
      <c r="L30" s="210">
        <v>317.12299999999999</v>
      </c>
      <c r="M30" s="209">
        <v>4.2</v>
      </c>
      <c r="N30" s="211">
        <v>0</v>
      </c>
      <c r="O30" s="212">
        <v>0</v>
      </c>
      <c r="P30" s="197">
        <f t="shared" si="0"/>
        <v>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0</v>
      </c>
      <c r="W30" s="219">
        <f t="shared" si="10"/>
        <v>0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516699</v>
      </c>
      <c r="AF30" s="206">
        <v>320</v>
      </c>
      <c r="AG30" s="310">
        <v>28</v>
      </c>
      <c r="AH30" s="311">
        <v>516694</v>
      </c>
      <c r="AI30" s="312">
        <f t="shared" si="4"/>
        <v>516699</v>
      </c>
      <c r="AJ30" s="313">
        <f t="shared" si="5"/>
        <v>5</v>
      </c>
      <c r="AL30" s="306">
        <f t="shared" si="6"/>
        <v>4</v>
      </c>
      <c r="AM30" s="314">
        <f t="shared" si="6"/>
        <v>0</v>
      </c>
      <c r="AN30" s="315">
        <f t="shared" si="7"/>
        <v>-4</v>
      </c>
      <c r="AO30" s="316" t="str">
        <f t="shared" si="8"/>
        <v/>
      </c>
    </row>
    <row r="31" spans="1:41" x14ac:dyDescent="0.2">
      <c r="A31" s="206">
        <v>320</v>
      </c>
      <c r="B31" s="207">
        <v>0.375</v>
      </c>
      <c r="C31" s="208">
        <v>2013</v>
      </c>
      <c r="D31" s="208">
        <v>4</v>
      </c>
      <c r="E31" s="208">
        <v>29</v>
      </c>
      <c r="F31" s="209">
        <v>516699</v>
      </c>
      <c r="G31" s="208">
        <v>0</v>
      </c>
      <c r="H31" s="209">
        <v>23301</v>
      </c>
      <c r="I31" s="208">
        <v>0</v>
      </c>
      <c r="J31" s="208">
        <v>0</v>
      </c>
      <c r="K31" s="208">
        <v>0</v>
      </c>
      <c r="L31" s="210">
        <v>318.43900000000002</v>
      </c>
      <c r="M31" s="209">
        <v>0</v>
      </c>
      <c r="N31" s="211">
        <v>0</v>
      </c>
      <c r="O31" s="212">
        <v>5528</v>
      </c>
      <c r="P31" s="197">
        <f t="shared" si="0"/>
        <v>5528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5528</v>
      </c>
      <c r="W31" s="219">
        <f t="shared" si="10"/>
        <v>195219.49575999999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516699</v>
      </c>
      <c r="AF31" s="206">
        <v>320</v>
      </c>
      <c r="AG31" s="310">
        <v>29</v>
      </c>
      <c r="AH31" s="311">
        <v>516698</v>
      </c>
      <c r="AI31" s="312">
        <f t="shared" si="4"/>
        <v>516699</v>
      </c>
      <c r="AJ31" s="313">
        <f t="shared" si="5"/>
        <v>1</v>
      </c>
      <c r="AL31" s="306">
        <f t="shared" si="6"/>
        <v>473</v>
      </c>
      <c r="AM31" s="314">
        <f t="shared" si="6"/>
        <v>5528</v>
      </c>
      <c r="AN31" s="315">
        <f t="shared" si="7"/>
        <v>5055</v>
      </c>
      <c r="AO31" s="316">
        <f t="shared" si="8"/>
        <v>0.91443560057887119</v>
      </c>
    </row>
    <row r="32" spans="1:41" x14ac:dyDescent="0.2">
      <c r="A32" s="206">
        <v>320</v>
      </c>
      <c r="B32" s="207">
        <v>0.375</v>
      </c>
      <c r="C32" s="208">
        <v>2013</v>
      </c>
      <c r="D32" s="208">
        <v>4</v>
      </c>
      <c r="E32" s="208">
        <v>30</v>
      </c>
      <c r="F32" s="209">
        <v>522227</v>
      </c>
      <c r="G32" s="208">
        <v>0</v>
      </c>
      <c r="H32" s="209">
        <v>23543</v>
      </c>
      <c r="I32" s="208">
        <v>0</v>
      </c>
      <c r="J32" s="208">
        <v>0</v>
      </c>
      <c r="K32" s="208">
        <v>0</v>
      </c>
      <c r="L32" s="210">
        <v>312.70999999999998</v>
      </c>
      <c r="M32" s="209">
        <v>230.3</v>
      </c>
      <c r="N32" s="211">
        <v>0</v>
      </c>
      <c r="O32" s="212">
        <v>4543</v>
      </c>
      <c r="P32" s="197">
        <f t="shared" si="0"/>
        <v>4543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4543</v>
      </c>
      <c r="W32" s="219">
        <f t="shared" si="10"/>
        <v>160434.54581000001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522227</v>
      </c>
      <c r="AF32" s="206">
        <v>320</v>
      </c>
      <c r="AG32" s="310">
        <v>30</v>
      </c>
      <c r="AH32" s="311">
        <v>517171</v>
      </c>
      <c r="AI32" s="312">
        <f t="shared" si="4"/>
        <v>522227</v>
      </c>
      <c r="AJ32" s="313">
        <f t="shared" si="5"/>
        <v>5056</v>
      </c>
      <c r="AL32" s="306">
        <f t="shared" si="6"/>
        <v>5808</v>
      </c>
      <c r="AM32" s="314">
        <f t="shared" si="6"/>
        <v>4543</v>
      </c>
      <c r="AN32" s="315">
        <f t="shared" si="7"/>
        <v>-1265</v>
      </c>
      <c r="AO32" s="316">
        <f t="shared" si="8"/>
        <v>-0.27845036319612593</v>
      </c>
    </row>
    <row r="33" spans="1:41" ht="13.5" thickBot="1" x14ac:dyDescent="0.25">
      <c r="A33" s="206">
        <v>320</v>
      </c>
      <c r="B33" s="207">
        <v>0.375</v>
      </c>
      <c r="C33" s="208">
        <v>2013</v>
      </c>
      <c r="D33" s="208">
        <v>5</v>
      </c>
      <c r="E33" s="208">
        <v>1</v>
      </c>
      <c r="F33" s="209">
        <v>526770</v>
      </c>
      <c r="G33" s="208">
        <v>0</v>
      </c>
      <c r="H33" s="209">
        <v>23743</v>
      </c>
      <c r="I33" s="208">
        <v>0</v>
      </c>
      <c r="J33" s="208">
        <v>0</v>
      </c>
      <c r="K33" s="208">
        <v>0</v>
      </c>
      <c r="L33" s="210">
        <v>313.28399999999999</v>
      </c>
      <c r="M33" s="209">
        <v>189.8</v>
      </c>
      <c r="N33" s="211">
        <v>0</v>
      </c>
      <c r="O33" s="212">
        <v>1043</v>
      </c>
      <c r="P33" s="197">
        <f t="shared" si="0"/>
        <v>-526770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1043</v>
      </c>
      <c r="W33" s="223">
        <f t="shared" si="10"/>
        <v>36833.200810000002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526770</v>
      </c>
      <c r="AF33" s="206">
        <v>320</v>
      </c>
      <c r="AG33" s="310">
        <v>1</v>
      </c>
      <c r="AH33" s="311">
        <v>522979</v>
      </c>
      <c r="AI33" s="312">
        <f t="shared" si="4"/>
        <v>526770</v>
      </c>
      <c r="AJ33" s="313">
        <f t="shared" si="5"/>
        <v>3791</v>
      </c>
      <c r="AL33" s="306">
        <f t="shared" si="6"/>
        <v>-522979</v>
      </c>
      <c r="AM33" s="317">
        <f t="shared" si="6"/>
        <v>-526770</v>
      </c>
      <c r="AN33" s="315">
        <f t="shared" si="7"/>
        <v>-3791</v>
      </c>
      <c r="AO33" s="316">
        <f t="shared" si="8"/>
        <v>7.1966892571710614E-3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324.11669999999998</v>
      </c>
      <c r="M36" s="239">
        <f>MAX(M3:M34)</f>
        <v>280.7</v>
      </c>
      <c r="N36" s="237" t="s">
        <v>26</v>
      </c>
      <c r="O36" s="239">
        <f>SUM(O3:O33)</f>
        <v>117062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117062</v>
      </c>
      <c r="W36" s="243">
        <f>SUM(W3:W33)</f>
        <v>4134005.8995399987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29</v>
      </c>
      <c r="AJ36" s="326">
        <f>SUM(AJ3:AJ33)</f>
        <v>1052564</v>
      </c>
      <c r="AK36" s="327" t="s">
        <v>88</v>
      </c>
      <c r="AL36" s="328"/>
      <c r="AM36" s="328"/>
      <c r="AN36" s="326">
        <f>SUM(AN3:AN33)</f>
        <v>-106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315.28446129032255</v>
      </c>
      <c r="M37" s="247">
        <f>AVERAGE(M3:M34)</f>
        <v>156.59032258064516</v>
      </c>
      <c r="N37" s="237" t="s">
        <v>84</v>
      </c>
      <c r="O37" s="248">
        <f>O36*35.31467</f>
        <v>4134005.8995400001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2</v>
      </c>
      <c r="AN37" s="331">
        <f>IFERROR(AN36/SUM(AM3:AM33),"")</f>
        <v>2.580638878541988E-4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309.93799999999999</v>
      </c>
      <c r="M38" s="248">
        <f>MIN(M3:M34)</f>
        <v>0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346.81290741935481</v>
      </c>
      <c r="M44" s="255">
        <f>M37*(1+$L$43)</f>
        <v>172.24935483870971</v>
      </c>
    </row>
    <row r="45" spans="1:41" x14ac:dyDescent="0.2">
      <c r="K45" s="254" t="s">
        <v>98</v>
      </c>
      <c r="L45" s="255">
        <f>L37*(1-$L$43)</f>
        <v>283.75601516129029</v>
      </c>
      <c r="M45" s="255">
        <f>M37*(1-$L$43)</f>
        <v>140.93129032258065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Q644"/>
  <sheetViews>
    <sheetView workbookViewId="0">
      <selection sqref="A1:O1"/>
    </sheetView>
  </sheetViews>
  <sheetFormatPr baseColWidth="10" defaultRowHeight="12.75" x14ac:dyDescent="0.2"/>
  <cols>
    <col min="1" max="3" width="17.28515625" style="1" customWidth="1"/>
    <col min="4" max="4" width="12.140625" style="1" customWidth="1"/>
    <col min="5" max="5" width="11.140625" style="1" customWidth="1"/>
    <col min="6" max="6" width="12.42578125" style="1" bestFit="1" customWidth="1"/>
    <col min="7" max="7" width="11.28515625" style="1" customWidth="1"/>
    <col min="8" max="8" width="11.5703125" style="1" customWidth="1"/>
    <col min="9" max="9" width="12.85546875" style="1" bestFit="1" customWidth="1"/>
    <col min="10" max="10" width="11.28515625" style="1" customWidth="1"/>
    <col min="11" max="11" width="8.28515625" style="3" bestFit="1" customWidth="1"/>
    <col min="12" max="12" width="13.7109375" style="1" bestFit="1" customWidth="1"/>
    <col min="13" max="13" width="10.42578125" style="1" customWidth="1"/>
    <col min="14" max="14" width="11.7109375" style="4" bestFit="1" customWidth="1"/>
    <col min="15" max="15" width="12.140625" style="1" customWidth="1"/>
    <col min="16" max="16" width="10.28515625" style="1" bestFit="1" customWidth="1"/>
    <col min="17" max="17" width="9.5703125" style="1" bestFit="1" customWidth="1"/>
    <col min="18" max="18" width="8.7109375" style="1" bestFit="1" customWidth="1"/>
    <col min="19" max="16384" width="11.42578125" style="1"/>
  </cols>
  <sheetData>
    <row r="1" spans="1:17" ht="15.75" x14ac:dyDescent="0.25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108"/>
      <c r="Q1" s="108"/>
    </row>
    <row r="2" spans="1:17" x14ac:dyDescent="0.2">
      <c r="A2" s="368" t="s">
        <v>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109"/>
      <c r="Q2" s="109"/>
    </row>
    <row r="3" spans="1:17" x14ac:dyDescent="0.2">
      <c r="A3" s="368" t="s">
        <v>3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109"/>
      <c r="Q3" s="109"/>
    </row>
    <row r="4" spans="1:17" x14ac:dyDescent="0.2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7" ht="15.75" x14ac:dyDescent="0.25">
      <c r="A6" s="381" t="s">
        <v>23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110"/>
      <c r="Q6" s="110"/>
    </row>
    <row r="7" spans="1:17" x14ac:dyDescent="0.2">
      <c r="A7" s="382" t="s">
        <v>146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111"/>
      <c r="Q7" s="111"/>
    </row>
    <row r="8" spans="1:17" x14ac:dyDescent="0.2">
      <c r="K8" s="1"/>
      <c r="N8" s="1"/>
    </row>
    <row r="9" spans="1:17" x14ac:dyDescent="0.2">
      <c r="A9" s="21" t="s">
        <v>4</v>
      </c>
    </row>
    <row r="10" spans="1:17" x14ac:dyDescent="0.2">
      <c r="B10" s="39" t="s">
        <v>5</v>
      </c>
      <c r="C10" s="1" t="s">
        <v>6</v>
      </c>
    </row>
    <row r="11" spans="1:17" x14ac:dyDescent="0.2">
      <c r="B11" s="39" t="s">
        <v>7</v>
      </c>
      <c r="C11" s="1" t="s">
        <v>25</v>
      </c>
    </row>
    <row r="12" spans="1:17" x14ac:dyDescent="0.2">
      <c r="B12" s="39" t="s">
        <v>8</v>
      </c>
      <c r="C12" s="1" t="s">
        <v>9</v>
      </c>
    </row>
    <row r="13" spans="1:17" ht="13.5" thickBot="1" x14ac:dyDescent="0.25"/>
    <row r="14" spans="1:17" ht="13.5" thickBot="1" x14ac:dyDescent="0.25">
      <c r="A14" s="370" t="s">
        <v>10</v>
      </c>
      <c r="B14" s="375" t="s">
        <v>11</v>
      </c>
      <c r="C14" s="376" t="s">
        <v>11</v>
      </c>
      <c r="D14" s="376"/>
      <c r="E14" s="376"/>
      <c r="F14" s="376"/>
      <c r="G14" s="376"/>
      <c r="H14" s="377"/>
      <c r="I14" s="373" t="s">
        <v>46</v>
      </c>
      <c r="J14" s="373"/>
      <c r="K14" s="374"/>
      <c r="L14" s="378" t="s">
        <v>45</v>
      </c>
      <c r="M14" s="379"/>
      <c r="N14" s="379"/>
      <c r="O14" s="380"/>
    </row>
    <row r="15" spans="1:17" s="5" customFormat="1" ht="54.75" x14ac:dyDescent="0.2">
      <c r="A15" s="371"/>
      <c r="B15" s="120" t="s">
        <v>24</v>
      </c>
      <c r="C15" s="174" t="s">
        <v>49</v>
      </c>
      <c r="D15" s="174" t="s">
        <v>50</v>
      </c>
      <c r="E15" s="174" t="s">
        <v>51</v>
      </c>
      <c r="F15" s="174" t="s">
        <v>54</v>
      </c>
      <c r="G15" s="174" t="s">
        <v>52</v>
      </c>
      <c r="H15" s="175" t="s">
        <v>53</v>
      </c>
      <c r="I15" s="140" t="s">
        <v>42</v>
      </c>
      <c r="J15" s="121" t="s">
        <v>43</v>
      </c>
      <c r="K15" s="123" t="s">
        <v>44</v>
      </c>
      <c r="L15" s="122" t="s">
        <v>42</v>
      </c>
      <c r="M15" s="121" t="s">
        <v>43</v>
      </c>
      <c r="N15" s="124" t="s">
        <v>12</v>
      </c>
      <c r="O15" s="38" t="s">
        <v>13</v>
      </c>
    </row>
    <row r="16" spans="1:17" s="6" customFormat="1" ht="13.5" thickBot="1" x14ac:dyDescent="0.25">
      <c r="A16" s="372"/>
      <c r="B16" s="35">
        <v>1</v>
      </c>
      <c r="C16" s="33">
        <v>2</v>
      </c>
      <c r="D16" s="33">
        <v>3</v>
      </c>
      <c r="E16" s="33">
        <v>4</v>
      </c>
      <c r="F16" s="33">
        <v>5</v>
      </c>
      <c r="G16" s="33">
        <v>6</v>
      </c>
      <c r="H16" s="34">
        <v>7</v>
      </c>
      <c r="I16" s="141">
        <v>8</v>
      </c>
      <c r="J16" s="33">
        <v>9</v>
      </c>
      <c r="K16" s="34">
        <v>10</v>
      </c>
      <c r="L16" s="36" t="s">
        <v>32</v>
      </c>
      <c r="M16" s="33" t="s">
        <v>33</v>
      </c>
      <c r="N16" s="33" t="s">
        <v>34</v>
      </c>
      <c r="O16" s="37" t="s">
        <v>47</v>
      </c>
    </row>
    <row r="17" spans="1:17" x14ac:dyDescent="0.2">
      <c r="A17" s="136">
        <v>20130401</v>
      </c>
      <c r="B17" s="145">
        <v>2823.5435283999996</v>
      </c>
      <c r="C17" s="27">
        <v>2823.5435283999996</v>
      </c>
      <c r="D17" s="28">
        <v>66.897971600000005</v>
      </c>
      <c r="E17" s="28">
        <v>19.387761999999999</v>
      </c>
      <c r="F17" s="29">
        <v>5386.6123049999997</v>
      </c>
      <c r="G17" s="29"/>
      <c r="H17" s="146"/>
      <c r="I17" s="30">
        <v>79954</v>
      </c>
      <c r="J17" s="31"/>
      <c r="K17" s="31"/>
      <c r="L17" s="28">
        <f>C17-I17</f>
        <v>-77130.456471600002</v>
      </c>
      <c r="M17" s="32">
        <f>D17-J17</f>
        <v>66.897971600000005</v>
      </c>
      <c r="N17" s="32">
        <f t="shared" ref="N17:N46" si="0">G17-K17</f>
        <v>0</v>
      </c>
      <c r="O17" s="11">
        <f>L17/I17</f>
        <v>-0.96468540000000003</v>
      </c>
      <c r="P17" s="12"/>
      <c r="Q17" s="13"/>
    </row>
    <row r="18" spans="1:17" x14ac:dyDescent="0.2">
      <c r="A18" s="136">
        <v>20130402</v>
      </c>
      <c r="B18" s="147">
        <v>2573</v>
      </c>
      <c r="C18" s="40">
        <v>90875</v>
      </c>
      <c r="D18" s="7">
        <v>66.746188399999994</v>
      </c>
      <c r="E18" s="7">
        <v>19.303438</v>
      </c>
      <c r="F18" s="29">
        <v>5354.0766599999997</v>
      </c>
      <c r="G18" s="29"/>
      <c r="H18" s="148"/>
      <c r="I18" s="41">
        <v>90875</v>
      </c>
      <c r="J18" s="8"/>
      <c r="K18" s="8"/>
      <c r="L18" s="7">
        <f t="shared" ref="L18:L46" si="1">C18-I18</f>
        <v>0</v>
      </c>
      <c r="M18" s="32">
        <f t="shared" ref="M18:M46" si="2">D18-J18</f>
        <v>66.746188399999994</v>
      </c>
      <c r="N18" s="9">
        <f t="shared" si="0"/>
        <v>0</v>
      </c>
      <c r="O18" s="11">
        <f>L18/I18</f>
        <v>0</v>
      </c>
      <c r="P18" s="12"/>
      <c r="Q18" s="13"/>
    </row>
    <row r="19" spans="1:17" x14ac:dyDescent="0.2">
      <c r="A19" s="136">
        <v>20130403</v>
      </c>
      <c r="B19" s="147">
        <v>2514</v>
      </c>
      <c r="C19" s="40">
        <v>88782</v>
      </c>
      <c r="D19" s="7">
        <v>66.442292600000002</v>
      </c>
      <c r="E19" s="7">
        <v>19.134606999999999</v>
      </c>
      <c r="F19" s="29">
        <v>5354.0766599999997</v>
      </c>
      <c r="G19" s="29"/>
      <c r="H19" s="148"/>
      <c r="I19" s="41">
        <v>88782</v>
      </c>
      <c r="J19" s="8"/>
      <c r="K19" s="8"/>
      <c r="L19" s="7">
        <f t="shared" si="1"/>
        <v>0</v>
      </c>
      <c r="M19" s="32">
        <f t="shared" si="2"/>
        <v>66.442292600000002</v>
      </c>
      <c r="N19" s="9">
        <f t="shared" si="0"/>
        <v>0</v>
      </c>
      <c r="O19" s="11">
        <f t="shared" ref="O19:O46" si="3">L19/I19</f>
        <v>0</v>
      </c>
      <c r="Q19" s="13"/>
    </row>
    <row r="20" spans="1:17" x14ac:dyDescent="0.2">
      <c r="A20" s="136">
        <v>20130404</v>
      </c>
      <c r="B20" s="147">
        <v>2621</v>
      </c>
      <c r="C20" s="40">
        <v>92568</v>
      </c>
      <c r="D20" s="7">
        <v>66.507317599999993</v>
      </c>
      <c r="E20" s="7">
        <v>19.170732000000001</v>
      </c>
      <c r="F20" s="29">
        <v>5354.0766599999997</v>
      </c>
      <c r="G20" s="29"/>
      <c r="H20" s="148"/>
      <c r="I20" s="41">
        <v>92568</v>
      </c>
      <c r="J20" s="8"/>
      <c r="K20" s="8"/>
      <c r="L20" s="7">
        <f t="shared" si="1"/>
        <v>0</v>
      </c>
      <c r="M20" s="32">
        <f t="shared" si="2"/>
        <v>66.507317599999993</v>
      </c>
      <c r="N20" s="9">
        <f t="shared" si="0"/>
        <v>0</v>
      </c>
      <c r="O20" s="11">
        <f t="shared" si="3"/>
        <v>0</v>
      </c>
      <c r="Q20" s="13"/>
    </row>
    <row r="21" spans="1:17" x14ac:dyDescent="0.2">
      <c r="A21" s="136">
        <v>20130405</v>
      </c>
      <c r="B21" s="147">
        <v>2420</v>
      </c>
      <c r="C21" s="40">
        <v>85452</v>
      </c>
      <c r="D21" s="7">
        <v>66.539271200000002</v>
      </c>
      <c r="E21" s="7">
        <v>19.188483999999999</v>
      </c>
      <c r="F21" s="29">
        <v>5354.0766599999997</v>
      </c>
      <c r="G21" s="29"/>
      <c r="H21" s="148"/>
      <c r="I21" s="41">
        <v>85452</v>
      </c>
      <c r="J21" s="8"/>
      <c r="K21" s="8"/>
      <c r="L21" s="7">
        <f t="shared" si="1"/>
        <v>0</v>
      </c>
      <c r="M21" s="32">
        <f t="shared" si="2"/>
        <v>66.539271200000002</v>
      </c>
      <c r="N21" s="9">
        <f t="shared" si="0"/>
        <v>0</v>
      </c>
      <c r="O21" s="11">
        <f t="shared" si="3"/>
        <v>0</v>
      </c>
      <c r="Q21" s="13"/>
    </row>
    <row r="22" spans="1:17" x14ac:dyDescent="0.2">
      <c r="A22" s="136">
        <v>20130406</v>
      </c>
      <c r="B22" s="147">
        <v>1345</v>
      </c>
      <c r="C22" s="40">
        <v>47490</v>
      </c>
      <c r="D22" s="7">
        <v>66.726921199999992</v>
      </c>
      <c r="E22" s="7">
        <v>19.292733999999999</v>
      </c>
      <c r="F22" s="29">
        <v>5354.0766599999997</v>
      </c>
      <c r="G22" s="29"/>
      <c r="H22" s="148"/>
      <c r="I22" s="41">
        <v>47490</v>
      </c>
      <c r="J22" s="8"/>
      <c r="K22" s="8"/>
      <c r="L22" s="7">
        <f t="shared" si="1"/>
        <v>0</v>
      </c>
      <c r="M22" s="32">
        <f t="shared" si="2"/>
        <v>66.726921199999992</v>
      </c>
      <c r="N22" s="9">
        <f t="shared" si="0"/>
        <v>0</v>
      </c>
      <c r="O22" s="11">
        <f t="shared" si="3"/>
        <v>0</v>
      </c>
      <c r="Q22" s="13"/>
    </row>
    <row r="23" spans="1:17" x14ac:dyDescent="0.2">
      <c r="A23" s="136">
        <v>20130407</v>
      </c>
      <c r="B23" s="147">
        <v>1365</v>
      </c>
      <c r="C23" s="40">
        <v>48202</v>
      </c>
      <c r="D23" s="7">
        <v>67.260939799999989</v>
      </c>
      <c r="E23" s="7">
        <v>19.589410999999998</v>
      </c>
      <c r="F23" s="29">
        <v>5354.0766599999997</v>
      </c>
      <c r="G23" s="29"/>
      <c r="H23" s="148"/>
      <c r="I23" s="41">
        <v>48202</v>
      </c>
      <c r="J23" s="8"/>
      <c r="K23" s="8"/>
      <c r="L23" s="7">
        <f t="shared" si="1"/>
        <v>0</v>
      </c>
      <c r="M23" s="32">
        <f t="shared" si="2"/>
        <v>67.260939799999989</v>
      </c>
      <c r="N23" s="9">
        <f t="shared" si="0"/>
        <v>0</v>
      </c>
      <c r="O23" s="11">
        <f t="shared" si="3"/>
        <v>0</v>
      </c>
      <c r="Q23" s="13"/>
    </row>
    <row r="24" spans="1:17" x14ac:dyDescent="0.2">
      <c r="A24" s="136">
        <v>20130408</v>
      </c>
      <c r="B24" s="147">
        <v>2501</v>
      </c>
      <c r="C24" s="40">
        <v>88335</v>
      </c>
      <c r="D24" s="7">
        <v>66.338895199999996</v>
      </c>
      <c r="E24" s="7">
        <v>19.077164</v>
      </c>
      <c r="F24" s="29">
        <v>5354.0766599999997</v>
      </c>
      <c r="G24" s="29"/>
      <c r="H24" s="148"/>
      <c r="I24" s="41">
        <v>88335</v>
      </c>
      <c r="J24" s="8"/>
      <c r="K24" s="8"/>
      <c r="L24" s="7">
        <f t="shared" si="1"/>
        <v>0</v>
      </c>
      <c r="M24" s="32">
        <f t="shared" si="2"/>
        <v>66.338895199999996</v>
      </c>
      <c r="N24" s="9">
        <f t="shared" si="0"/>
        <v>0</v>
      </c>
      <c r="O24" s="11">
        <f t="shared" si="3"/>
        <v>0</v>
      </c>
      <c r="Q24" s="13"/>
    </row>
    <row r="25" spans="1:17" x14ac:dyDescent="0.2">
      <c r="A25" s="136">
        <v>20130409</v>
      </c>
      <c r="B25" s="147">
        <v>2853</v>
      </c>
      <c r="C25" s="40">
        <v>100754</v>
      </c>
      <c r="D25" s="7">
        <v>66.289744400000004</v>
      </c>
      <c r="E25" s="7">
        <v>19.049858</v>
      </c>
      <c r="F25" s="29">
        <v>5354.0766599999997</v>
      </c>
      <c r="G25" s="29"/>
      <c r="H25" s="148"/>
      <c r="I25" s="41">
        <v>100754</v>
      </c>
      <c r="J25" s="8"/>
      <c r="K25" s="8"/>
      <c r="L25" s="7">
        <f t="shared" si="1"/>
        <v>0</v>
      </c>
      <c r="M25" s="32">
        <f t="shared" si="2"/>
        <v>66.289744400000004</v>
      </c>
      <c r="N25" s="9">
        <f t="shared" si="0"/>
        <v>0</v>
      </c>
      <c r="O25" s="11">
        <f t="shared" si="3"/>
        <v>0</v>
      </c>
      <c r="Q25" s="13"/>
    </row>
    <row r="26" spans="1:17" x14ac:dyDescent="0.2">
      <c r="A26" s="136">
        <v>20130410</v>
      </c>
      <c r="B26" s="147">
        <v>2834</v>
      </c>
      <c r="C26" s="40">
        <v>100089</v>
      </c>
      <c r="D26" s="7">
        <v>66.342979400000004</v>
      </c>
      <c r="E26" s="7">
        <v>19.079433000000002</v>
      </c>
      <c r="F26" s="29">
        <v>5354.0766599999997</v>
      </c>
      <c r="G26" s="29"/>
      <c r="H26" s="148"/>
      <c r="I26" s="41">
        <v>100089</v>
      </c>
      <c r="J26" s="8"/>
      <c r="K26" s="8"/>
      <c r="L26" s="7">
        <f t="shared" si="1"/>
        <v>0</v>
      </c>
      <c r="M26" s="32">
        <f t="shared" si="2"/>
        <v>66.342979400000004</v>
      </c>
      <c r="N26" s="9">
        <f t="shared" si="0"/>
        <v>0</v>
      </c>
      <c r="O26" s="11">
        <f t="shared" si="3"/>
        <v>0</v>
      </c>
      <c r="Q26" s="13"/>
    </row>
    <row r="27" spans="1:17" x14ac:dyDescent="0.2">
      <c r="A27" s="136">
        <v>20130411</v>
      </c>
      <c r="B27" s="147">
        <v>2853</v>
      </c>
      <c r="C27" s="40">
        <v>100740</v>
      </c>
      <c r="D27" s="7">
        <v>65.948520200000004</v>
      </c>
      <c r="E27" s="7">
        <v>18.860289000000002</v>
      </c>
      <c r="F27" s="29">
        <v>5354.0766599999997</v>
      </c>
      <c r="G27" s="29"/>
      <c r="H27" s="148"/>
      <c r="I27" s="41">
        <v>100740</v>
      </c>
      <c r="J27" s="8"/>
      <c r="K27" s="8"/>
      <c r="L27" s="7">
        <f t="shared" si="1"/>
        <v>0</v>
      </c>
      <c r="M27" s="32">
        <f t="shared" si="2"/>
        <v>65.948520200000004</v>
      </c>
      <c r="N27" s="9">
        <f t="shared" si="0"/>
        <v>0</v>
      </c>
      <c r="O27" s="11">
        <f t="shared" si="3"/>
        <v>0</v>
      </c>
      <c r="Q27" s="13"/>
    </row>
    <row r="28" spans="1:17" x14ac:dyDescent="0.2">
      <c r="A28" s="136">
        <v>20130412</v>
      </c>
      <c r="B28" s="147">
        <v>2770</v>
      </c>
      <c r="C28" s="40">
        <v>97809</v>
      </c>
      <c r="D28" s="7">
        <v>66.036750799999993</v>
      </c>
      <c r="E28" s="7">
        <v>18.909306000000001</v>
      </c>
      <c r="F28" s="29">
        <v>5354.0766599999997</v>
      </c>
      <c r="G28" s="29"/>
      <c r="H28" s="148"/>
      <c r="I28" s="41">
        <v>97809</v>
      </c>
      <c r="J28" s="8"/>
      <c r="K28" s="8"/>
      <c r="L28" s="7">
        <f t="shared" si="1"/>
        <v>0</v>
      </c>
      <c r="M28" s="32">
        <f t="shared" si="2"/>
        <v>66.036750799999993</v>
      </c>
      <c r="N28" s="9">
        <f t="shared" si="0"/>
        <v>0</v>
      </c>
      <c r="O28" s="11">
        <f t="shared" si="3"/>
        <v>0</v>
      </c>
      <c r="Q28" s="13"/>
    </row>
    <row r="29" spans="1:17" x14ac:dyDescent="0.2">
      <c r="A29" s="136">
        <v>20130413</v>
      </c>
      <c r="B29" s="147">
        <v>1812</v>
      </c>
      <c r="C29" s="40">
        <v>64000</v>
      </c>
      <c r="D29" s="7">
        <v>66.418086200000005</v>
      </c>
      <c r="E29" s="7">
        <v>19.121158999999999</v>
      </c>
      <c r="F29" s="29">
        <v>5354.0766599999997</v>
      </c>
      <c r="G29" s="29"/>
      <c r="H29" s="148"/>
      <c r="I29" s="41">
        <v>64000</v>
      </c>
      <c r="J29" s="8"/>
      <c r="K29" s="8"/>
      <c r="L29" s="7">
        <f t="shared" si="1"/>
        <v>0</v>
      </c>
      <c r="M29" s="32">
        <f t="shared" si="2"/>
        <v>66.418086200000005</v>
      </c>
      <c r="N29" s="9">
        <f t="shared" si="0"/>
        <v>0</v>
      </c>
      <c r="O29" s="11">
        <f t="shared" si="3"/>
        <v>0</v>
      </c>
      <c r="Q29" s="13"/>
    </row>
    <row r="30" spans="1:17" ht="13.5" thickBot="1" x14ac:dyDescent="0.25">
      <c r="A30" s="136">
        <v>20130414</v>
      </c>
      <c r="B30" s="147">
        <v>1484</v>
      </c>
      <c r="C30" s="40">
        <v>52415</v>
      </c>
      <c r="D30" s="7">
        <v>66.616309400000006</v>
      </c>
      <c r="E30" s="7">
        <v>19.231283000000001</v>
      </c>
      <c r="F30" s="29">
        <v>5354.0766599999997</v>
      </c>
      <c r="G30" s="29"/>
      <c r="H30" s="148"/>
      <c r="I30" s="41">
        <v>52415</v>
      </c>
      <c r="J30" s="8"/>
      <c r="K30" s="8"/>
      <c r="L30" s="7">
        <f t="shared" si="1"/>
        <v>0</v>
      </c>
      <c r="M30" s="32">
        <f t="shared" si="2"/>
        <v>66.616309400000006</v>
      </c>
      <c r="N30" s="9">
        <f t="shared" si="0"/>
        <v>0</v>
      </c>
      <c r="O30" s="11">
        <f t="shared" si="3"/>
        <v>0</v>
      </c>
      <c r="Q30" s="14"/>
    </row>
    <row r="31" spans="1:17" x14ac:dyDescent="0.2">
      <c r="A31" s="136">
        <v>20130415</v>
      </c>
      <c r="B31" s="147">
        <v>2636</v>
      </c>
      <c r="C31" s="40">
        <v>93073</v>
      </c>
      <c r="D31" s="7">
        <v>66.796520000000001</v>
      </c>
      <c r="E31" s="7">
        <v>19.331399999999999</v>
      </c>
      <c r="F31" s="29">
        <v>5354.0766599999997</v>
      </c>
      <c r="G31" s="29"/>
      <c r="H31" s="148"/>
      <c r="I31" s="41">
        <v>0</v>
      </c>
      <c r="J31" s="8"/>
      <c r="K31" s="8"/>
      <c r="L31" s="7">
        <f t="shared" si="1"/>
        <v>93073</v>
      </c>
      <c r="M31" s="32">
        <f t="shared" si="2"/>
        <v>66.796520000000001</v>
      </c>
      <c r="N31" s="16">
        <f t="shared" si="0"/>
        <v>0</v>
      </c>
      <c r="O31" s="11" t="e">
        <f t="shared" si="3"/>
        <v>#DIV/0!</v>
      </c>
    </row>
    <row r="32" spans="1:17" x14ac:dyDescent="0.2">
      <c r="A32" s="136">
        <v>20130416</v>
      </c>
      <c r="B32" s="147">
        <v>2642</v>
      </c>
      <c r="C32" s="40">
        <v>93307</v>
      </c>
      <c r="D32" s="7">
        <v>66.595188199999996</v>
      </c>
      <c r="E32" s="7">
        <v>19.219549000000001</v>
      </c>
      <c r="F32" s="29">
        <v>5354.0766599999997</v>
      </c>
      <c r="G32" s="29"/>
      <c r="H32" s="148"/>
      <c r="I32" s="41">
        <v>0</v>
      </c>
      <c r="J32" s="8"/>
      <c r="K32" s="8"/>
      <c r="L32" s="7">
        <f t="shared" si="1"/>
        <v>93307</v>
      </c>
      <c r="M32" s="32">
        <f t="shared" si="2"/>
        <v>66.595188199999996</v>
      </c>
      <c r="N32" s="16">
        <f t="shared" si="0"/>
        <v>0</v>
      </c>
      <c r="O32" s="11" t="e">
        <f t="shared" si="3"/>
        <v>#DIV/0!</v>
      </c>
    </row>
    <row r="33" spans="1:15" x14ac:dyDescent="0.2">
      <c r="A33" s="136">
        <v>20130417</v>
      </c>
      <c r="B33" s="147">
        <v>2647</v>
      </c>
      <c r="C33" s="40">
        <v>93492</v>
      </c>
      <c r="D33" s="7">
        <v>66.621817399999998</v>
      </c>
      <c r="E33" s="7">
        <v>19.234342999999999</v>
      </c>
      <c r="F33" s="29">
        <v>5354.0766599999997</v>
      </c>
      <c r="G33" s="29"/>
      <c r="H33" s="148"/>
      <c r="I33" s="41">
        <v>0</v>
      </c>
      <c r="J33" s="8"/>
      <c r="K33" s="8"/>
      <c r="L33" s="7">
        <f t="shared" si="1"/>
        <v>93492</v>
      </c>
      <c r="M33" s="32">
        <f t="shared" si="2"/>
        <v>66.621817399999998</v>
      </c>
      <c r="N33" s="16">
        <f t="shared" si="0"/>
        <v>0</v>
      </c>
      <c r="O33" s="11" t="e">
        <f t="shared" si="3"/>
        <v>#DIV/0!</v>
      </c>
    </row>
    <row r="34" spans="1:15" x14ac:dyDescent="0.2">
      <c r="A34" s="136">
        <v>20130418</v>
      </c>
      <c r="B34" s="147">
        <v>2612</v>
      </c>
      <c r="C34" s="40">
        <v>92255</v>
      </c>
      <c r="D34" s="7">
        <v>66.665580800000001</v>
      </c>
      <c r="E34" s="7">
        <v>19.258655999999998</v>
      </c>
      <c r="F34" s="29">
        <v>5354.0766599999997</v>
      </c>
      <c r="G34" s="29"/>
      <c r="H34" s="148"/>
      <c r="I34" s="41">
        <v>0</v>
      </c>
      <c r="J34" s="8"/>
      <c r="K34" s="8"/>
      <c r="L34" s="7">
        <f t="shared" si="1"/>
        <v>92255</v>
      </c>
      <c r="M34" s="32">
        <f t="shared" si="2"/>
        <v>66.665580800000001</v>
      </c>
      <c r="N34" s="16">
        <f t="shared" si="0"/>
        <v>0</v>
      </c>
      <c r="O34" s="11" t="e">
        <f t="shared" si="3"/>
        <v>#DIV/0!</v>
      </c>
    </row>
    <row r="35" spans="1:15" x14ac:dyDescent="0.2">
      <c r="A35" s="136">
        <v>20130419</v>
      </c>
      <c r="B35" s="147">
        <v>2505</v>
      </c>
      <c r="C35" s="40">
        <v>88465</v>
      </c>
      <c r="D35" s="7">
        <v>66.644294000000002</v>
      </c>
      <c r="E35" s="7">
        <v>19.246829999999999</v>
      </c>
      <c r="F35" s="29">
        <v>5354.0766599999997</v>
      </c>
      <c r="G35" s="29"/>
      <c r="H35" s="148"/>
      <c r="I35" s="41">
        <v>0</v>
      </c>
      <c r="J35" s="8"/>
      <c r="K35" s="8"/>
      <c r="L35" s="7">
        <f t="shared" si="1"/>
        <v>88465</v>
      </c>
      <c r="M35" s="32">
        <f t="shared" si="2"/>
        <v>66.644294000000002</v>
      </c>
      <c r="N35" s="16">
        <f t="shared" si="0"/>
        <v>0</v>
      </c>
      <c r="O35" s="11" t="e">
        <f t="shared" si="3"/>
        <v>#DIV/0!</v>
      </c>
    </row>
    <row r="36" spans="1:15" x14ac:dyDescent="0.2">
      <c r="A36" s="136">
        <v>20130420</v>
      </c>
      <c r="B36" s="147">
        <v>1488</v>
      </c>
      <c r="C36" s="40">
        <v>52547</v>
      </c>
      <c r="D36" s="7">
        <v>66.591264200000012</v>
      </c>
      <c r="E36" s="7">
        <v>19.217369000000001</v>
      </c>
      <c r="F36" s="29">
        <v>5354.0766599999997</v>
      </c>
      <c r="G36" s="29"/>
      <c r="H36" s="148"/>
      <c r="I36" s="41">
        <v>0</v>
      </c>
      <c r="J36" s="8"/>
      <c r="K36" s="8"/>
      <c r="L36" s="7">
        <f t="shared" si="1"/>
        <v>52547</v>
      </c>
      <c r="M36" s="32">
        <f t="shared" si="2"/>
        <v>66.591264200000012</v>
      </c>
      <c r="N36" s="16">
        <f t="shared" si="0"/>
        <v>0</v>
      </c>
      <c r="O36" s="11" t="e">
        <f t="shared" si="3"/>
        <v>#DIV/0!</v>
      </c>
    </row>
    <row r="37" spans="1:15" x14ac:dyDescent="0.2">
      <c r="A37" s="136">
        <v>20130421</v>
      </c>
      <c r="B37" s="147">
        <v>1550</v>
      </c>
      <c r="C37" s="40">
        <v>54729</v>
      </c>
      <c r="D37" s="7">
        <v>67.120246399999999</v>
      </c>
      <c r="E37" s="7">
        <v>19.511247999999998</v>
      </c>
      <c r="F37" s="29">
        <v>5354.0766599999997</v>
      </c>
      <c r="G37" s="29"/>
      <c r="H37" s="148"/>
      <c r="I37" s="41">
        <v>0</v>
      </c>
      <c r="J37" s="8"/>
      <c r="K37" s="8"/>
      <c r="L37" s="7">
        <f t="shared" si="1"/>
        <v>54729</v>
      </c>
      <c r="M37" s="32">
        <f t="shared" si="2"/>
        <v>67.120246399999999</v>
      </c>
      <c r="N37" s="16">
        <f t="shared" si="0"/>
        <v>0</v>
      </c>
      <c r="O37" s="11" t="e">
        <f t="shared" si="3"/>
        <v>#DIV/0!</v>
      </c>
    </row>
    <row r="38" spans="1:15" x14ac:dyDescent="0.2">
      <c r="A38" s="136">
        <v>20130422</v>
      </c>
      <c r="B38" s="147">
        <v>2794</v>
      </c>
      <c r="C38" s="40">
        <v>98662</v>
      </c>
      <c r="D38" s="7">
        <v>67.271977399999997</v>
      </c>
      <c r="E38" s="7">
        <v>19.595542999999999</v>
      </c>
      <c r="F38" s="29">
        <v>5354.0766599999997</v>
      </c>
      <c r="G38" s="29"/>
      <c r="H38" s="148"/>
      <c r="I38" s="41">
        <v>0</v>
      </c>
      <c r="J38" s="9"/>
      <c r="K38" s="9"/>
      <c r="L38" s="7">
        <f t="shared" si="1"/>
        <v>98662</v>
      </c>
      <c r="M38" s="32">
        <f t="shared" si="2"/>
        <v>67.271977399999997</v>
      </c>
      <c r="N38" s="16">
        <f t="shared" si="0"/>
        <v>0</v>
      </c>
      <c r="O38" s="11" t="e">
        <f t="shared" si="3"/>
        <v>#DIV/0!</v>
      </c>
    </row>
    <row r="39" spans="1:15" x14ac:dyDescent="0.2">
      <c r="A39" s="136">
        <v>20130423</v>
      </c>
      <c r="B39" s="147">
        <v>2952</v>
      </c>
      <c r="C39" s="40">
        <v>104263</v>
      </c>
      <c r="D39" s="7">
        <v>66.87561740000001</v>
      </c>
      <c r="E39" s="7">
        <v>19.375343000000001</v>
      </c>
      <c r="F39" s="29">
        <v>5354.0766599999997</v>
      </c>
      <c r="G39" s="29"/>
      <c r="H39" s="148"/>
      <c r="I39" s="41">
        <v>0</v>
      </c>
      <c r="J39" s="9"/>
      <c r="K39" s="9"/>
      <c r="L39" s="7">
        <f t="shared" si="1"/>
        <v>104263</v>
      </c>
      <c r="M39" s="32">
        <f t="shared" si="2"/>
        <v>66.87561740000001</v>
      </c>
      <c r="N39" s="16">
        <f t="shared" si="0"/>
        <v>0</v>
      </c>
      <c r="O39" s="11" t="e">
        <f t="shared" si="3"/>
        <v>#DIV/0!</v>
      </c>
    </row>
    <row r="40" spans="1:15" x14ac:dyDescent="0.2">
      <c r="A40" s="136">
        <v>20130424</v>
      </c>
      <c r="B40" s="147">
        <v>2775</v>
      </c>
      <c r="C40" s="40">
        <v>97988</v>
      </c>
      <c r="D40" s="7">
        <v>66.915849199999997</v>
      </c>
      <c r="E40" s="7">
        <v>19.397694000000001</v>
      </c>
      <c r="F40" s="29">
        <v>5354.0766599999997</v>
      </c>
      <c r="G40" s="29"/>
      <c r="H40" s="148"/>
      <c r="I40" s="41">
        <v>0</v>
      </c>
      <c r="J40" s="9"/>
      <c r="K40" s="9"/>
      <c r="L40" s="7">
        <f t="shared" si="1"/>
        <v>97988</v>
      </c>
      <c r="M40" s="32">
        <f t="shared" si="2"/>
        <v>66.915849199999997</v>
      </c>
      <c r="N40" s="16">
        <f t="shared" si="0"/>
        <v>0</v>
      </c>
      <c r="O40" s="11" t="e">
        <f t="shared" si="3"/>
        <v>#DIV/0!</v>
      </c>
    </row>
    <row r="41" spans="1:15" x14ac:dyDescent="0.2">
      <c r="A41" s="136">
        <v>20130425</v>
      </c>
      <c r="B41" s="147">
        <v>2731</v>
      </c>
      <c r="C41" s="40">
        <v>96453</v>
      </c>
      <c r="D41" s="7">
        <v>66.915849199999997</v>
      </c>
      <c r="E41" s="7">
        <v>19.397694000000001</v>
      </c>
      <c r="F41" s="29">
        <v>5354.0766599999997</v>
      </c>
      <c r="G41" s="29"/>
      <c r="H41" s="148"/>
      <c r="I41" s="41">
        <v>0</v>
      </c>
      <c r="J41" s="9"/>
      <c r="K41" s="9"/>
      <c r="L41" s="7">
        <f t="shared" si="1"/>
        <v>96453</v>
      </c>
      <c r="M41" s="32">
        <f t="shared" si="2"/>
        <v>66.915849199999997</v>
      </c>
      <c r="N41" s="16">
        <f t="shared" si="0"/>
        <v>0</v>
      </c>
      <c r="O41" s="11" t="e">
        <f t="shared" si="3"/>
        <v>#DIV/0!</v>
      </c>
    </row>
    <row r="42" spans="1:15" x14ac:dyDescent="0.2">
      <c r="A42" s="136">
        <v>20130426</v>
      </c>
      <c r="B42" s="147">
        <v>2331</v>
      </c>
      <c r="C42" s="40">
        <v>82318</v>
      </c>
      <c r="D42" s="7">
        <v>66.915849199999997</v>
      </c>
      <c r="E42" s="7">
        <v>19.397694000000001</v>
      </c>
      <c r="F42" s="29">
        <v>5354.0766599999997</v>
      </c>
      <c r="G42" s="29"/>
      <c r="H42" s="148"/>
      <c r="I42" s="41">
        <v>0</v>
      </c>
      <c r="J42" s="9"/>
      <c r="K42" s="9"/>
      <c r="L42" s="7">
        <f t="shared" si="1"/>
        <v>82318</v>
      </c>
      <c r="M42" s="32">
        <f t="shared" si="2"/>
        <v>66.915849199999997</v>
      </c>
      <c r="N42" s="16">
        <f t="shared" si="0"/>
        <v>0</v>
      </c>
      <c r="O42" s="11" t="e">
        <f t="shared" si="3"/>
        <v>#DIV/0!</v>
      </c>
    </row>
    <row r="43" spans="1:15" x14ac:dyDescent="0.2">
      <c r="A43" s="136">
        <v>20130427</v>
      </c>
      <c r="B43" s="147">
        <v>1737</v>
      </c>
      <c r="C43" s="40">
        <v>61339</v>
      </c>
      <c r="D43" s="7">
        <v>66.915849199999997</v>
      </c>
      <c r="E43" s="7">
        <v>19.397694000000001</v>
      </c>
      <c r="F43" s="29">
        <v>5354.0766599999997</v>
      </c>
      <c r="G43" s="29"/>
      <c r="H43" s="148"/>
      <c r="I43" s="41">
        <v>0</v>
      </c>
      <c r="J43" s="9"/>
      <c r="K43" s="9"/>
      <c r="L43" s="7">
        <f t="shared" si="1"/>
        <v>61339</v>
      </c>
      <c r="M43" s="32">
        <f t="shared" si="2"/>
        <v>66.915849199999997</v>
      </c>
      <c r="N43" s="16">
        <f t="shared" si="0"/>
        <v>0</v>
      </c>
      <c r="O43" s="11" t="e">
        <f t="shared" si="3"/>
        <v>#DIV/0!</v>
      </c>
    </row>
    <row r="44" spans="1:15" x14ac:dyDescent="0.2">
      <c r="A44" s="136">
        <v>20130428</v>
      </c>
      <c r="B44" s="147">
        <v>1460</v>
      </c>
      <c r="C44" s="40">
        <v>51561</v>
      </c>
      <c r="D44" s="7">
        <v>66.915849199999997</v>
      </c>
      <c r="E44" s="7">
        <v>19.397694000000001</v>
      </c>
      <c r="F44" s="29">
        <v>5354.0766599999997</v>
      </c>
      <c r="G44" s="29"/>
      <c r="H44" s="148"/>
      <c r="I44" s="41">
        <v>0</v>
      </c>
      <c r="J44" s="9"/>
      <c r="K44" s="9"/>
      <c r="L44" s="7">
        <f t="shared" si="1"/>
        <v>51561</v>
      </c>
      <c r="M44" s="32">
        <f t="shared" si="2"/>
        <v>66.915849199999997</v>
      </c>
      <c r="N44" s="16">
        <f t="shared" si="0"/>
        <v>0</v>
      </c>
      <c r="O44" s="11" t="e">
        <f t="shared" si="3"/>
        <v>#DIV/0!</v>
      </c>
    </row>
    <row r="45" spans="1:15" x14ac:dyDescent="0.2">
      <c r="A45" s="136">
        <v>20130429</v>
      </c>
      <c r="B45" s="147">
        <v>2513</v>
      </c>
      <c r="C45" s="40">
        <v>88748</v>
      </c>
      <c r="D45" s="7">
        <v>66.915849199999997</v>
      </c>
      <c r="E45" s="7">
        <v>19.397694000000001</v>
      </c>
      <c r="F45" s="29">
        <v>5354.0766599999997</v>
      </c>
      <c r="G45" s="29"/>
      <c r="H45" s="148"/>
      <c r="I45" s="41">
        <v>0</v>
      </c>
      <c r="J45" s="9"/>
      <c r="K45" s="9"/>
      <c r="L45" s="7">
        <f t="shared" si="1"/>
        <v>88748</v>
      </c>
      <c r="M45" s="32">
        <f t="shared" si="2"/>
        <v>66.915849199999997</v>
      </c>
      <c r="N45" s="16">
        <f t="shared" si="0"/>
        <v>0</v>
      </c>
      <c r="O45" s="11" t="e">
        <f t="shared" si="3"/>
        <v>#DIV/0!</v>
      </c>
    </row>
    <row r="46" spans="1:15" x14ac:dyDescent="0.2">
      <c r="A46" s="136">
        <v>20130430</v>
      </c>
      <c r="B46" s="147">
        <v>2381</v>
      </c>
      <c r="C46" s="40">
        <v>84078</v>
      </c>
      <c r="D46" s="7">
        <v>66.915849199999997</v>
      </c>
      <c r="E46" s="7">
        <v>19.397694000000001</v>
      </c>
      <c r="F46" s="29">
        <v>5354.0766599999997</v>
      </c>
      <c r="G46" s="29"/>
      <c r="H46" s="148"/>
      <c r="I46" s="41">
        <v>0</v>
      </c>
      <c r="J46" s="9"/>
      <c r="K46" s="9"/>
      <c r="L46" s="7">
        <f t="shared" si="1"/>
        <v>84078</v>
      </c>
      <c r="M46" s="32">
        <f t="shared" si="2"/>
        <v>66.915849199999997</v>
      </c>
      <c r="N46" s="16">
        <f t="shared" si="0"/>
        <v>0</v>
      </c>
      <c r="O46" s="11" t="e">
        <f t="shared" si="3"/>
        <v>#DIV/0!</v>
      </c>
    </row>
    <row r="47" spans="1:15" ht="13.5" thickBot="1" x14ac:dyDescent="0.25">
      <c r="A47" s="136"/>
      <c r="B47" s="147"/>
      <c r="C47" s="40"/>
      <c r="D47" s="7"/>
      <c r="E47" s="7"/>
      <c r="F47" s="10"/>
      <c r="G47" s="29"/>
      <c r="H47" s="148"/>
      <c r="I47" s="42"/>
      <c r="J47" s="43"/>
      <c r="K47" s="43"/>
      <c r="L47" s="44"/>
      <c r="M47" s="32"/>
      <c r="N47" s="16"/>
      <c r="O47" s="11"/>
    </row>
    <row r="48" spans="1:15" s="21" customFormat="1" x14ac:dyDescent="0.2">
      <c r="A48" s="137" t="s">
        <v>35</v>
      </c>
      <c r="B48" s="166">
        <f>SUM(B17:B23)</f>
        <v>15661.5435284</v>
      </c>
      <c r="C48" s="19">
        <f>SUM(C17:C23)</f>
        <v>456192.54352840001</v>
      </c>
      <c r="D48" s="19">
        <f>SUM(D17:D23)/7</f>
        <v>66.731557485714276</v>
      </c>
      <c r="E48" s="19">
        <f>SUM(E17:E23)/7</f>
        <v>19.295309714285711</v>
      </c>
      <c r="F48" s="19">
        <f>SUM(F17:F23)/7</f>
        <v>5358.724609285714</v>
      </c>
      <c r="G48" s="19">
        <f>SUM(G17:G23)/7</f>
        <v>0</v>
      </c>
      <c r="H48" s="149"/>
      <c r="I48" s="142">
        <f>SUM(I17:I23)</f>
        <v>533323</v>
      </c>
      <c r="J48" s="18" t="e">
        <f>AVERAGE(J17:J23)</f>
        <v>#DIV/0!</v>
      </c>
      <c r="K48" s="45" t="e">
        <f>AVERAGE(K17:K23)</f>
        <v>#DIV/0!</v>
      </c>
      <c r="L48" s="17">
        <f>C48-I48</f>
        <v>-77130.456471599988</v>
      </c>
      <c r="M48" s="52" t="e">
        <f>E48-J48</f>
        <v>#DIV/0!</v>
      </c>
      <c r="N48" s="127" t="e">
        <f t="shared" ref="N48:N52" si="4">G48-K48</f>
        <v>#DIV/0!</v>
      </c>
      <c r="O48" s="20">
        <f t="shared" ref="O48:O52" si="5">L48/I48</f>
        <v>-0.14462240794340389</v>
      </c>
    </row>
    <row r="49" spans="1:17" s="21" customFormat="1" x14ac:dyDescent="0.2">
      <c r="A49" s="138" t="s">
        <v>36</v>
      </c>
      <c r="B49" s="167">
        <f>SUM(B24:B30)</f>
        <v>17107</v>
      </c>
      <c r="C49" s="168">
        <f>SUM(C24:C30)</f>
        <v>604142</v>
      </c>
      <c r="D49" s="168">
        <f>SUM(D24:D30)/7</f>
        <v>66.284469371428571</v>
      </c>
      <c r="E49" s="168">
        <f>SUM(E24:E30)/7</f>
        <v>19.046927428571426</v>
      </c>
      <c r="F49" s="168">
        <f>SUM(F24:F30)/7</f>
        <v>5354.0766599999997</v>
      </c>
      <c r="G49" s="168">
        <f>SUM(G24:G30)/7</f>
        <v>0</v>
      </c>
      <c r="H49" s="150"/>
      <c r="I49" s="143">
        <f>SUM(I24:I30)</f>
        <v>604142</v>
      </c>
      <c r="J49" s="22" t="e">
        <f t="shared" ref="J49:K52" si="6">AVERAGE(J24:J30)</f>
        <v>#DIV/0!</v>
      </c>
      <c r="K49" s="46" t="e">
        <f t="shared" si="6"/>
        <v>#DIV/0!</v>
      </c>
      <c r="L49" s="15">
        <f>C49-I49</f>
        <v>0</v>
      </c>
      <c r="M49" s="168" t="e">
        <f>E49-J49</f>
        <v>#DIV/0!</v>
      </c>
      <c r="N49" s="173" t="e">
        <f t="shared" si="4"/>
        <v>#DIV/0!</v>
      </c>
      <c r="O49" s="23">
        <f t="shared" si="5"/>
        <v>0</v>
      </c>
      <c r="P49" s="24">
        <f>C49-I49</f>
        <v>0</v>
      </c>
      <c r="Q49" s="21">
        <f>P49/7</f>
        <v>0</v>
      </c>
    </row>
    <row r="50" spans="1:17" s="21" customFormat="1" x14ac:dyDescent="0.2">
      <c r="A50" s="138" t="s">
        <v>37</v>
      </c>
      <c r="B50" s="167">
        <f>SUM(B31:B37)</f>
        <v>16080</v>
      </c>
      <c r="C50" s="168">
        <f>SUM(C31:C37)</f>
        <v>567868</v>
      </c>
      <c r="D50" s="168">
        <f>SUM(D38:D44)/7</f>
        <v>66.960977257142872</v>
      </c>
      <c r="E50" s="168">
        <f>SUM(E38:E44)/7</f>
        <v>19.422765142857145</v>
      </c>
      <c r="F50" s="168">
        <f>SUM(F31:F37)/7</f>
        <v>5354.0766599999997</v>
      </c>
      <c r="G50" s="168">
        <f>SUM(G31:G37)/7</f>
        <v>0</v>
      </c>
      <c r="H50" s="150"/>
      <c r="I50" s="143">
        <f>SUM(I31:I37)</f>
        <v>0</v>
      </c>
      <c r="J50" s="22" t="e">
        <f>AVERAGE(J31:J37)</f>
        <v>#DIV/0!</v>
      </c>
      <c r="K50" s="22" t="e">
        <f t="shared" si="6"/>
        <v>#DIV/0!</v>
      </c>
      <c r="L50" s="15">
        <f>C50-I50</f>
        <v>567868</v>
      </c>
      <c r="M50" s="168" t="e">
        <f>E50-J50</f>
        <v>#DIV/0!</v>
      </c>
      <c r="N50" s="173" t="e">
        <f t="shared" si="4"/>
        <v>#DIV/0!</v>
      </c>
      <c r="O50" s="23" t="e">
        <f t="shared" si="5"/>
        <v>#DIV/0!</v>
      </c>
      <c r="Q50" s="25"/>
    </row>
    <row r="51" spans="1:17" s="21" customFormat="1" x14ac:dyDescent="0.2">
      <c r="A51" s="138" t="s">
        <v>38</v>
      </c>
      <c r="B51" s="167">
        <f>SUM(B38:B44)</f>
        <v>16780</v>
      </c>
      <c r="C51" s="168">
        <f>SUM(C38:C44)</f>
        <v>592584</v>
      </c>
      <c r="D51" s="168">
        <f>SUM(D32:D38)/7</f>
        <v>66.787195485714278</v>
      </c>
      <c r="E51" s="168">
        <f>SUM(E32:E38)/7</f>
        <v>19.326219714285713</v>
      </c>
      <c r="F51" s="168">
        <f>SUM(F38:F44)/7</f>
        <v>5354.0766599999997</v>
      </c>
      <c r="G51" s="168">
        <f>SUM(G38:G44)/7</f>
        <v>0</v>
      </c>
      <c r="H51" s="150"/>
      <c r="I51" s="143">
        <f>SUM(I38:I44)</f>
        <v>0</v>
      </c>
      <c r="J51" s="22" t="e">
        <f>AVERAGE(J38:J44)</f>
        <v>#DIV/0!</v>
      </c>
      <c r="K51" s="22" t="e">
        <f t="shared" si="6"/>
        <v>#DIV/0!</v>
      </c>
      <c r="L51" s="15">
        <f>C51-I51</f>
        <v>592584</v>
      </c>
      <c r="M51" s="168" t="e">
        <f>E51-J51</f>
        <v>#DIV/0!</v>
      </c>
      <c r="N51" s="173" t="e">
        <f t="shared" si="4"/>
        <v>#DIV/0!</v>
      </c>
      <c r="O51" s="23" t="e">
        <f t="shared" si="5"/>
        <v>#DIV/0!</v>
      </c>
      <c r="Q51" s="25"/>
    </row>
    <row r="52" spans="1:17" s="21" customFormat="1" ht="13.5" thickBot="1" x14ac:dyDescent="0.25">
      <c r="A52" s="139" t="s">
        <v>39</v>
      </c>
      <c r="B52" s="169">
        <f>SUM(B45:B47)</f>
        <v>4894</v>
      </c>
      <c r="C52" s="170">
        <f>SUM(C45:C47)</f>
        <v>172826</v>
      </c>
      <c r="D52" s="170">
        <f>SUM(D45:D47)/7</f>
        <v>19.118814057142856</v>
      </c>
      <c r="E52" s="170">
        <f>SUM(E45:E47)/7</f>
        <v>5.542198285714286</v>
      </c>
      <c r="F52" s="170">
        <f>SUM(F45:F47)/7</f>
        <v>1529.7361885714286</v>
      </c>
      <c r="G52" s="170">
        <f>SUM(G45:G47)/7</f>
        <v>0</v>
      </c>
      <c r="H52" s="151"/>
      <c r="I52" s="144">
        <f>SUM(I45:I47)</f>
        <v>0</v>
      </c>
      <c r="J52" s="126" t="e">
        <f>AVERAGE(J45:J47)</f>
        <v>#DIV/0!</v>
      </c>
      <c r="K52" s="126" t="e">
        <f t="shared" si="6"/>
        <v>#DIV/0!</v>
      </c>
      <c r="L52" s="125">
        <f>C52-I52</f>
        <v>172826</v>
      </c>
      <c r="M52" s="171" t="e">
        <f>E52-J52</f>
        <v>#DIV/0!</v>
      </c>
      <c r="N52" s="172" t="e">
        <f t="shared" si="4"/>
        <v>#DIV/0!</v>
      </c>
      <c r="O52" s="128" t="e">
        <f t="shared" si="5"/>
        <v>#DIV/0!</v>
      </c>
      <c r="P52" s="26"/>
    </row>
    <row r="53" spans="1:17" s="21" customFormat="1" ht="13.5" thickBot="1" x14ac:dyDescent="0.25">
      <c r="A53" s="129"/>
      <c r="B53" s="152"/>
      <c r="C53" s="130"/>
      <c r="D53" s="130"/>
      <c r="E53" s="130"/>
      <c r="F53" s="131"/>
      <c r="G53" s="131"/>
      <c r="H53" s="153"/>
      <c r="I53" s="132"/>
      <c r="J53" s="133"/>
      <c r="K53" s="133"/>
      <c r="L53" s="130"/>
      <c r="M53" s="132"/>
      <c r="N53" s="134"/>
      <c r="O53" s="135"/>
      <c r="P53" s="26"/>
    </row>
    <row r="54" spans="1:17" x14ac:dyDescent="0.2">
      <c r="A54" s="112" t="s">
        <v>41</v>
      </c>
      <c r="B54" s="154"/>
      <c r="C54" s="113">
        <f>C48+C49</f>
        <v>1060334.5435283999</v>
      </c>
      <c r="D54" s="113"/>
      <c r="E54" s="114"/>
      <c r="F54" s="114"/>
      <c r="G54" s="114"/>
      <c r="H54" s="155"/>
      <c r="I54" s="113">
        <f>I48+I49</f>
        <v>1137465</v>
      </c>
      <c r="J54" s="114"/>
      <c r="K54" s="114"/>
      <c r="L54" s="113">
        <f>C54-I54</f>
        <v>-77130.456471600104</v>
      </c>
      <c r="M54" s="114"/>
      <c r="N54" s="114"/>
      <c r="O54" s="115">
        <f>L54/I54</f>
        <v>-6.7809081133573437E-2</v>
      </c>
    </row>
    <row r="55" spans="1:17" x14ac:dyDescent="0.2">
      <c r="A55" s="112" t="s">
        <v>40</v>
      </c>
      <c r="B55" s="154"/>
      <c r="C55" s="113">
        <f>C52+C51+C50</f>
        <v>1333278</v>
      </c>
      <c r="D55" s="113"/>
      <c r="E55" s="114"/>
      <c r="F55" s="114"/>
      <c r="G55" s="114"/>
      <c r="H55" s="155"/>
      <c r="I55" s="113">
        <f>I52+I51+I50</f>
        <v>0</v>
      </c>
      <c r="J55" s="114"/>
      <c r="K55" s="114"/>
      <c r="L55" s="113">
        <f>C55-I55</f>
        <v>1333278</v>
      </c>
      <c r="M55" s="114"/>
      <c r="N55" s="114"/>
      <c r="O55" s="115" t="e">
        <f>L55/I55</f>
        <v>#DIV/0!</v>
      </c>
    </row>
    <row r="56" spans="1:17" x14ac:dyDescent="0.2">
      <c r="A56" s="50" t="s">
        <v>15</v>
      </c>
      <c r="B56" s="156"/>
      <c r="C56" s="47">
        <f>C55+C54</f>
        <v>2393612.5435283999</v>
      </c>
      <c r="D56" s="47"/>
      <c r="E56" s="48"/>
      <c r="F56" s="48"/>
      <c r="G56" s="48"/>
      <c r="H56" s="157"/>
      <c r="I56" s="47">
        <f>I55+I54</f>
        <v>1137465</v>
      </c>
      <c r="J56" s="48"/>
      <c r="K56" s="48"/>
      <c r="L56" s="47">
        <f>C56-I56</f>
        <v>1256147.5435283999</v>
      </c>
      <c r="M56" s="48"/>
      <c r="N56" s="48"/>
      <c r="O56" s="49">
        <f>L56/I56</f>
        <v>1.1043395124495259</v>
      </c>
    </row>
    <row r="57" spans="1:17" ht="13.5" thickBot="1" x14ac:dyDescent="0.25">
      <c r="A57" s="116" t="s">
        <v>14</v>
      </c>
      <c r="B57" s="158"/>
      <c r="C57" s="117">
        <f>+AVERAGE(C17:C47)</f>
        <v>79787.084784279999</v>
      </c>
      <c r="D57" s="117"/>
      <c r="E57" s="118"/>
      <c r="F57" s="118"/>
      <c r="G57" s="118"/>
      <c r="H57" s="159"/>
      <c r="I57" s="117">
        <f>SUM(I17:I46)</f>
        <v>1137465</v>
      </c>
      <c r="J57" s="118"/>
      <c r="K57" s="118"/>
      <c r="L57" s="117">
        <f>C57-I57</f>
        <v>-1057677.91521572</v>
      </c>
      <c r="M57" s="118"/>
      <c r="N57" s="118"/>
      <c r="O57" s="119">
        <f>L57/I57</f>
        <v>-0.92985534958501581</v>
      </c>
    </row>
    <row r="58" spans="1:17" x14ac:dyDescent="0.2">
      <c r="K58" s="1"/>
      <c r="N58" s="1"/>
    </row>
    <row r="59" spans="1:17" x14ac:dyDescent="0.2">
      <c r="G59" s="12"/>
      <c r="H59" s="12"/>
      <c r="I59" s="12"/>
      <c r="J59" s="12"/>
      <c r="K59" s="12"/>
      <c r="L59" s="12"/>
      <c r="N59" s="1"/>
    </row>
    <row r="60" spans="1:17" x14ac:dyDescent="0.2">
      <c r="C60" s="4"/>
      <c r="G60" s="12"/>
      <c r="H60" s="12"/>
      <c r="I60" s="12"/>
      <c r="J60" s="12"/>
      <c r="K60" s="12"/>
      <c r="L60" s="12"/>
      <c r="M60" s="4"/>
      <c r="N60" s="1"/>
    </row>
    <row r="61" spans="1:17" x14ac:dyDescent="0.2">
      <c r="C61" s="4"/>
      <c r="G61" s="12"/>
      <c r="H61" s="12"/>
      <c r="I61" s="12"/>
      <c r="J61" s="12"/>
      <c r="K61" s="12"/>
      <c r="L61" s="12"/>
      <c r="M61" s="4"/>
      <c r="N61" s="1"/>
    </row>
    <row r="62" spans="1:17" x14ac:dyDescent="0.2">
      <c r="C62" s="4"/>
      <c r="D62" s="4"/>
      <c r="E62" s="4"/>
      <c r="F62" s="4"/>
      <c r="G62" s="4"/>
      <c r="H62" s="4"/>
      <c r="I62" s="4"/>
      <c r="J62" s="12"/>
      <c r="K62" s="12"/>
      <c r="L62" s="12"/>
      <c r="M62" s="4"/>
      <c r="N62" s="1"/>
    </row>
    <row r="63" spans="1:17" x14ac:dyDescent="0.2">
      <c r="C63" s="4"/>
      <c r="D63" s="4"/>
      <c r="E63" s="4"/>
      <c r="F63" s="4"/>
      <c r="G63" s="4"/>
      <c r="H63" s="4"/>
      <c r="I63" s="4"/>
      <c r="J63" s="12"/>
      <c r="K63" s="12"/>
      <c r="M63" s="4"/>
      <c r="N63" s="1"/>
    </row>
    <row r="64" spans="1:17" x14ac:dyDescent="0.2">
      <c r="H64" s="12"/>
      <c r="I64" s="12"/>
      <c r="J64" s="12"/>
      <c r="K64" s="12"/>
      <c r="M64" s="4"/>
      <c r="N64" s="1"/>
    </row>
    <row r="65" spans="10:14" x14ac:dyDescent="0.2">
      <c r="J65" s="3"/>
      <c r="K65" s="1"/>
      <c r="M65" s="4"/>
      <c r="N65" s="1"/>
    </row>
    <row r="66" spans="10:14" x14ac:dyDescent="0.2">
      <c r="J66" s="3"/>
      <c r="K66" s="1"/>
      <c r="M66" s="4"/>
      <c r="N66" s="1"/>
    </row>
    <row r="67" spans="10:14" x14ac:dyDescent="0.2">
      <c r="J67" s="3"/>
      <c r="K67" s="1"/>
      <c r="M67" s="4"/>
      <c r="N67" s="1"/>
    </row>
    <row r="68" spans="10:14" x14ac:dyDescent="0.2">
      <c r="J68" s="3"/>
      <c r="K68" s="1"/>
      <c r="M68" s="4"/>
      <c r="N68" s="1"/>
    </row>
    <row r="69" spans="10:14" x14ac:dyDescent="0.2">
      <c r="J69" s="3"/>
      <c r="K69" s="1"/>
      <c r="M69" s="4"/>
      <c r="N69" s="1"/>
    </row>
    <row r="70" spans="10:14" x14ac:dyDescent="0.2">
      <c r="J70" s="3"/>
      <c r="K70" s="1"/>
      <c r="M70" s="4"/>
      <c r="N70" s="1"/>
    </row>
    <row r="71" spans="10:14" x14ac:dyDescent="0.2">
      <c r="J71" s="3"/>
      <c r="K71" s="1"/>
      <c r="M71" s="4"/>
      <c r="N71" s="1"/>
    </row>
    <row r="72" spans="10:14" x14ac:dyDescent="0.2">
      <c r="J72" s="3"/>
      <c r="K72" s="1"/>
      <c r="M72" s="4"/>
      <c r="N72" s="1"/>
    </row>
    <row r="73" spans="10:14" x14ac:dyDescent="0.2">
      <c r="J73" s="3"/>
      <c r="K73" s="1"/>
      <c r="M73" s="4"/>
      <c r="N73" s="1"/>
    </row>
    <row r="74" spans="10:14" x14ac:dyDescent="0.2">
      <c r="J74" s="3"/>
      <c r="K74" s="1"/>
      <c r="M74" s="4"/>
      <c r="N74" s="1"/>
    </row>
    <row r="75" spans="10:14" x14ac:dyDescent="0.2">
      <c r="J75" s="3"/>
      <c r="K75" s="1"/>
      <c r="M75" s="4"/>
      <c r="N75" s="1"/>
    </row>
    <row r="76" spans="10:14" x14ac:dyDescent="0.2">
      <c r="J76" s="3"/>
      <c r="K76" s="1"/>
      <c r="M76" s="4"/>
      <c r="N76" s="1"/>
    </row>
    <row r="77" spans="10:14" x14ac:dyDescent="0.2">
      <c r="J77" s="3"/>
      <c r="K77" s="1"/>
      <c r="M77" s="4"/>
      <c r="N77" s="1"/>
    </row>
    <row r="78" spans="10:14" x14ac:dyDescent="0.2">
      <c r="J78" s="3"/>
      <c r="K78" s="1"/>
      <c r="M78" s="4"/>
      <c r="N78" s="1"/>
    </row>
    <row r="79" spans="10:14" x14ac:dyDescent="0.2">
      <c r="J79" s="3"/>
      <c r="K79" s="1"/>
      <c r="M79" s="4"/>
      <c r="N79" s="1"/>
    </row>
    <row r="80" spans="10:14" x14ac:dyDescent="0.2">
      <c r="J80" s="3"/>
      <c r="K80" s="1"/>
      <c r="M80" s="4"/>
      <c r="N80" s="1"/>
    </row>
    <row r="81" spans="10:14" x14ac:dyDescent="0.2">
      <c r="J81" s="3"/>
      <c r="K81" s="1"/>
      <c r="M81" s="4"/>
      <c r="N81" s="1"/>
    </row>
    <row r="82" spans="10:14" x14ac:dyDescent="0.2">
      <c r="J82" s="3"/>
      <c r="K82" s="1"/>
      <c r="M82" s="4"/>
      <c r="N82" s="1"/>
    </row>
    <row r="83" spans="10:14" x14ac:dyDescent="0.2">
      <c r="J83" s="3"/>
      <c r="K83" s="1"/>
      <c r="M83" s="4"/>
      <c r="N83" s="1"/>
    </row>
    <row r="84" spans="10:14" x14ac:dyDescent="0.2">
      <c r="J84" s="3"/>
      <c r="K84" s="1"/>
      <c r="M84" s="4"/>
      <c r="N84" s="1"/>
    </row>
    <row r="85" spans="10:14" x14ac:dyDescent="0.2">
      <c r="J85" s="3"/>
      <c r="K85" s="1"/>
      <c r="M85" s="4"/>
      <c r="N85" s="1"/>
    </row>
    <row r="86" spans="10:14" x14ac:dyDescent="0.2">
      <c r="J86" s="3"/>
      <c r="K86" s="1"/>
      <c r="M86" s="4"/>
      <c r="N86" s="1"/>
    </row>
    <row r="87" spans="10:14" x14ac:dyDescent="0.2">
      <c r="J87" s="3"/>
      <c r="K87" s="1"/>
      <c r="M87" s="4"/>
      <c r="N87" s="1"/>
    </row>
    <row r="88" spans="10:14" x14ac:dyDescent="0.2">
      <c r="J88" s="3"/>
      <c r="K88" s="1"/>
      <c r="M88" s="4"/>
      <c r="N88" s="1"/>
    </row>
    <row r="89" spans="10:14" x14ac:dyDescent="0.2">
      <c r="J89" s="3"/>
      <c r="K89" s="1"/>
      <c r="M89" s="4"/>
      <c r="N89" s="1"/>
    </row>
    <row r="90" spans="10:14" x14ac:dyDescent="0.2">
      <c r="J90" s="3"/>
      <c r="K90" s="1"/>
      <c r="M90" s="4"/>
      <c r="N90" s="1"/>
    </row>
    <row r="91" spans="10:14" x14ac:dyDescent="0.2">
      <c r="J91" s="3"/>
      <c r="K91" s="1"/>
      <c r="M91" s="4"/>
      <c r="N91" s="1"/>
    </row>
    <row r="92" spans="10:14" x14ac:dyDescent="0.2">
      <c r="J92" s="3"/>
      <c r="K92" s="1"/>
      <c r="M92" s="4"/>
      <c r="N92" s="1"/>
    </row>
    <row r="93" spans="10:14" x14ac:dyDescent="0.2">
      <c r="J93" s="3"/>
      <c r="K93" s="1"/>
      <c r="M93" s="4"/>
      <c r="N93" s="1"/>
    </row>
    <row r="94" spans="10:14" x14ac:dyDescent="0.2">
      <c r="J94" s="3"/>
      <c r="K94" s="1"/>
      <c r="M94" s="4"/>
      <c r="N94" s="1"/>
    </row>
    <row r="95" spans="10:14" x14ac:dyDescent="0.2">
      <c r="J95" s="3"/>
      <c r="K95" s="1"/>
      <c r="M95" s="4"/>
      <c r="N95" s="1"/>
    </row>
    <row r="96" spans="10:14" x14ac:dyDescent="0.2">
      <c r="J96" s="3"/>
      <c r="K96" s="1"/>
      <c r="M96" s="4"/>
      <c r="N96" s="1"/>
    </row>
    <row r="97" spans="10:14" x14ac:dyDescent="0.2">
      <c r="J97" s="3"/>
      <c r="K97" s="1"/>
      <c r="M97" s="4"/>
      <c r="N97" s="1"/>
    </row>
    <row r="98" spans="10:14" x14ac:dyDescent="0.2">
      <c r="J98" s="3"/>
      <c r="K98" s="1"/>
      <c r="M98" s="4"/>
      <c r="N98" s="1"/>
    </row>
    <row r="99" spans="10:14" x14ac:dyDescent="0.2">
      <c r="J99" s="3"/>
      <c r="K99" s="1"/>
      <c r="M99" s="4"/>
      <c r="N99" s="1"/>
    </row>
    <row r="100" spans="10:14" x14ac:dyDescent="0.2">
      <c r="J100" s="3"/>
      <c r="K100" s="1"/>
      <c r="M100" s="4"/>
      <c r="N100" s="1"/>
    </row>
    <row r="101" spans="10:14" x14ac:dyDescent="0.2">
      <c r="J101" s="3"/>
      <c r="K101" s="1"/>
      <c r="M101" s="4"/>
      <c r="N101" s="1"/>
    </row>
    <row r="102" spans="10:14" x14ac:dyDescent="0.2">
      <c r="J102" s="3"/>
      <c r="K102" s="1"/>
      <c r="M102" s="4"/>
      <c r="N102" s="1"/>
    </row>
    <row r="103" spans="10:14" x14ac:dyDescent="0.2">
      <c r="J103" s="3"/>
      <c r="K103" s="1"/>
      <c r="M103" s="4"/>
      <c r="N103" s="1"/>
    </row>
    <row r="104" spans="10:14" x14ac:dyDescent="0.2">
      <c r="J104" s="3"/>
      <c r="K104" s="1"/>
      <c r="M104" s="4"/>
      <c r="N104" s="1"/>
    </row>
    <row r="105" spans="10:14" x14ac:dyDescent="0.2">
      <c r="J105" s="3"/>
      <c r="K105" s="1"/>
      <c r="M105" s="4"/>
      <c r="N105" s="1"/>
    </row>
    <row r="106" spans="10:14" x14ac:dyDescent="0.2">
      <c r="J106" s="3"/>
      <c r="K106" s="1"/>
      <c r="M106" s="4"/>
      <c r="N106" s="1"/>
    </row>
    <row r="107" spans="10:14" x14ac:dyDescent="0.2">
      <c r="J107" s="3"/>
      <c r="K107" s="1"/>
      <c r="M107" s="4"/>
      <c r="N107" s="1"/>
    </row>
    <row r="108" spans="10:14" x14ac:dyDescent="0.2">
      <c r="J108" s="3"/>
      <c r="K108" s="1"/>
      <c r="M108" s="4"/>
      <c r="N108" s="1"/>
    </row>
    <row r="109" spans="10:14" x14ac:dyDescent="0.2">
      <c r="J109" s="3"/>
      <c r="K109" s="1"/>
      <c r="M109" s="4"/>
      <c r="N109" s="1"/>
    </row>
    <row r="110" spans="10:14" x14ac:dyDescent="0.2">
      <c r="J110" s="3"/>
      <c r="K110" s="1"/>
      <c r="M110" s="4"/>
      <c r="N110" s="1"/>
    </row>
    <row r="111" spans="10:14" x14ac:dyDescent="0.2">
      <c r="J111" s="3"/>
      <c r="K111" s="1"/>
      <c r="M111" s="4"/>
      <c r="N111" s="1"/>
    </row>
    <row r="112" spans="10:14" x14ac:dyDescent="0.2">
      <c r="J112" s="3"/>
      <c r="K112" s="1"/>
      <c r="M112" s="4"/>
      <c r="N112" s="1"/>
    </row>
    <row r="113" spans="10:14" x14ac:dyDescent="0.2">
      <c r="J113" s="3"/>
      <c r="K113" s="1"/>
      <c r="M113" s="4"/>
      <c r="N113" s="1"/>
    </row>
    <row r="114" spans="10:14" x14ac:dyDescent="0.2">
      <c r="J114" s="3"/>
      <c r="K114" s="1"/>
      <c r="M114" s="4"/>
      <c r="N114" s="1"/>
    </row>
    <row r="115" spans="10:14" x14ac:dyDescent="0.2">
      <c r="J115" s="3"/>
      <c r="K115" s="1"/>
      <c r="M115" s="4"/>
      <c r="N115" s="1"/>
    </row>
    <row r="116" spans="10:14" x14ac:dyDescent="0.2">
      <c r="J116" s="3"/>
      <c r="K116" s="1"/>
      <c r="M116" s="4"/>
      <c r="N116" s="1"/>
    </row>
    <row r="117" spans="10:14" x14ac:dyDescent="0.2">
      <c r="J117" s="3"/>
      <c r="K117" s="1"/>
      <c r="M117" s="4"/>
      <c r="N117" s="1"/>
    </row>
    <row r="118" spans="10:14" x14ac:dyDescent="0.2">
      <c r="J118" s="3"/>
      <c r="K118" s="1"/>
      <c r="M118" s="4"/>
      <c r="N118" s="1"/>
    </row>
    <row r="119" spans="10:14" x14ac:dyDescent="0.2">
      <c r="J119" s="3"/>
      <c r="K119" s="1"/>
      <c r="M119" s="4"/>
      <c r="N119" s="1"/>
    </row>
    <row r="120" spans="10:14" x14ac:dyDescent="0.2">
      <c r="J120" s="3"/>
      <c r="K120" s="1"/>
      <c r="M120" s="4"/>
      <c r="N120" s="1"/>
    </row>
    <row r="121" spans="10:14" x14ac:dyDescent="0.2">
      <c r="J121" s="3"/>
      <c r="K121" s="1"/>
      <c r="M121" s="4"/>
      <c r="N121" s="1"/>
    </row>
    <row r="122" spans="10:14" x14ac:dyDescent="0.2">
      <c r="J122" s="3"/>
      <c r="K122" s="1"/>
      <c r="M122" s="4"/>
      <c r="N122" s="1"/>
    </row>
    <row r="123" spans="10:14" x14ac:dyDescent="0.2">
      <c r="J123" s="3"/>
      <c r="K123" s="1"/>
      <c r="M123" s="4"/>
      <c r="N123" s="1"/>
    </row>
    <row r="124" spans="10:14" x14ac:dyDescent="0.2">
      <c r="J124" s="3"/>
      <c r="K124" s="1"/>
      <c r="M124" s="4"/>
      <c r="N124" s="1"/>
    </row>
    <row r="125" spans="10:14" x14ac:dyDescent="0.2">
      <c r="J125" s="3"/>
      <c r="K125" s="1"/>
      <c r="M125" s="4"/>
      <c r="N125" s="1"/>
    </row>
    <row r="126" spans="10:14" x14ac:dyDescent="0.2">
      <c r="J126" s="3"/>
      <c r="K126" s="1"/>
      <c r="M126" s="4"/>
      <c r="N126" s="1"/>
    </row>
    <row r="127" spans="10:14" x14ac:dyDescent="0.2">
      <c r="J127" s="3"/>
      <c r="K127" s="1"/>
      <c r="M127" s="4"/>
      <c r="N127" s="1"/>
    </row>
    <row r="128" spans="10:14" x14ac:dyDescent="0.2">
      <c r="J128" s="3"/>
      <c r="K128" s="1"/>
      <c r="M128" s="4"/>
      <c r="N128" s="1"/>
    </row>
    <row r="129" spans="10:14" x14ac:dyDescent="0.2">
      <c r="J129" s="3"/>
      <c r="K129" s="1"/>
      <c r="M129" s="4"/>
      <c r="N129" s="1"/>
    </row>
    <row r="130" spans="10:14" x14ac:dyDescent="0.2">
      <c r="J130" s="3"/>
      <c r="K130" s="1"/>
      <c r="M130" s="4"/>
      <c r="N130" s="1"/>
    </row>
    <row r="131" spans="10:14" x14ac:dyDescent="0.2">
      <c r="J131" s="3"/>
      <c r="K131" s="1"/>
      <c r="M131" s="4"/>
      <c r="N131" s="1"/>
    </row>
    <row r="132" spans="10:14" x14ac:dyDescent="0.2">
      <c r="J132" s="3"/>
      <c r="K132" s="1"/>
      <c r="M132" s="4"/>
      <c r="N132" s="1"/>
    </row>
    <row r="133" spans="10:14" x14ac:dyDescent="0.2">
      <c r="J133" s="3"/>
      <c r="K133" s="1"/>
      <c r="M133" s="4"/>
      <c r="N133" s="1"/>
    </row>
    <row r="134" spans="10:14" x14ac:dyDescent="0.2">
      <c r="J134" s="3"/>
      <c r="K134" s="1"/>
      <c r="M134" s="4"/>
      <c r="N134" s="1"/>
    </row>
    <row r="135" spans="10:14" x14ac:dyDescent="0.2">
      <c r="J135" s="3"/>
      <c r="K135" s="1"/>
      <c r="M135" s="4"/>
      <c r="N135" s="1"/>
    </row>
    <row r="136" spans="10:14" x14ac:dyDescent="0.2">
      <c r="J136" s="3"/>
      <c r="K136" s="1"/>
      <c r="M136" s="4"/>
      <c r="N136" s="1"/>
    </row>
    <row r="137" spans="10:14" x14ac:dyDescent="0.2">
      <c r="J137" s="3"/>
      <c r="K137" s="1"/>
      <c r="M137" s="4"/>
      <c r="N137" s="1"/>
    </row>
    <row r="138" spans="10:14" x14ac:dyDescent="0.2">
      <c r="J138" s="3"/>
      <c r="K138" s="1"/>
      <c r="M138" s="4"/>
      <c r="N138" s="1"/>
    </row>
    <row r="139" spans="10:14" x14ac:dyDescent="0.2">
      <c r="J139" s="3"/>
      <c r="K139" s="1"/>
      <c r="M139" s="4"/>
      <c r="N139" s="1"/>
    </row>
    <row r="140" spans="10:14" x14ac:dyDescent="0.2">
      <c r="J140" s="3"/>
      <c r="K140" s="1"/>
      <c r="M140" s="4"/>
      <c r="N140" s="1"/>
    </row>
    <row r="141" spans="10:14" x14ac:dyDescent="0.2">
      <c r="J141" s="3"/>
      <c r="K141" s="1"/>
      <c r="M141" s="4"/>
      <c r="N141" s="1"/>
    </row>
    <row r="142" spans="10:14" x14ac:dyDescent="0.2">
      <c r="J142" s="3"/>
      <c r="K142" s="1"/>
      <c r="M142" s="4"/>
      <c r="N142" s="1"/>
    </row>
    <row r="143" spans="10:14" x14ac:dyDescent="0.2">
      <c r="J143" s="3"/>
      <c r="K143" s="1"/>
      <c r="M143" s="4"/>
      <c r="N143" s="1"/>
    </row>
    <row r="144" spans="10:14" x14ac:dyDescent="0.2">
      <c r="J144" s="3"/>
      <c r="K144" s="1"/>
      <c r="M144" s="4"/>
      <c r="N144" s="1"/>
    </row>
    <row r="145" spans="10:14" x14ac:dyDescent="0.2">
      <c r="J145" s="3"/>
      <c r="K145" s="1"/>
      <c r="M145" s="4"/>
      <c r="N145" s="1"/>
    </row>
    <row r="146" spans="10:14" x14ac:dyDescent="0.2">
      <c r="J146" s="3"/>
      <c r="K146" s="1"/>
      <c r="M146" s="4"/>
      <c r="N146" s="1"/>
    </row>
    <row r="147" spans="10:14" x14ac:dyDescent="0.2">
      <c r="J147" s="3"/>
      <c r="K147" s="1"/>
      <c r="M147" s="4"/>
      <c r="N147" s="1"/>
    </row>
    <row r="148" spans="10:14" x14ac:dyDescent="0.2">
      <c r="J148" s="3"/>
      <c r="K148" s="1"/>
      <c r="M148" s="4"/>
      <c r="N148" s="1"/>
    </row>
    <row r="149" spans="10:14" x14ac:dyDescent="0.2">
      <c r="J149" s="3"/>
      <c r="K149" s="1"/>
      <c r="M149" s="4"/>
      <c r="N149" s="1"/>
    </row>
    <row r="150" spans="10:14" x14ac:dyDescent="0.2">
      <c r="J150" s="3"/>
      <c r="K150" s="1"/>
      <c r="M150" s="4"/>
      <c r="N150" s="1"/>
    </row>
    <row r="151" spans="10:14" x14ac:dyDescent="0.2">
      <c r="J151" s="3"/>
      <c r="K151" s="1"/>
      <c r="M151" s="4"/>
      <c r="N151" s="1"/>
    </row>
    <row r="152" spans="10:14" x14ac:dyDescent="0.2">
      <c r="J152" s="3"/>
      <c r="K152" s="1"/>
      <c r="M152" s="4"/>
      <c r="N152" s="1"/>
    </row>
    <row r="153" spans="10:14" x14ac:dyDescent="0.2">
      <c r="J153" s="3"/>
      <c r="K153" s="1"/>
      <c r="M153" s="4"/>
      <c r="N153" s="1"/>
    </row>
    <row r="154" spans="10:14" x14ac:dyDescent="0.2">
      <c r="J154" s="3"/>
      <c r="K154" s="1"/>
      <c r="M154" s="4"/>
      <c r="N154" s="1"/>
    </row>
    <row r="155" spans="10:14" x14ac:dyDescent="0.2">
      <c r="J155" s="3"/>
      <c r="K155" s="1"/>
      <c r="M155" s="4"/>
      <c r="N155" s="1"/>
    </row>
    <row r="156" spans="10:14" x14ac:dyDescent="0.2">
      <c r="J156" s="3"/>
      <c r="K156" s="1"/>
      <c r="M156" s="4"/>
      <c r="N156" s="1"/>
    </row>
    <row r="157" spans="10:14" x14ac:dyDescent="0.2">
      <c r="J157" s="3"/>
      <c r="K157" s="1"/>
      <c r="M157" s="4"/>
      <c r="N157" s="1"/>
    </row>
    <row r="158" spans="10:14" x14ac:dyDescent="0.2">
      <c r="J158" s="3"/>
      <c r="K158" s="1"/>
      <c r="M158" s="4"/>
      <c r="N158" s="1"/>
    </row>
    <row r="159" spans="10:14" x14ac:dyDescent="0.2">
      <c r="J159" s="3"/>
      <c r="K159" s="1"/>
      <c r="M159" s="4"/>
      <c r="N159" s="1"/>
    </row>
    <row r="160" spans="10:14" x14ac:dyDescent="0.2">
      <c r="J160" s="3"/>
      <c r="K160" s="1"/>
      <c r="M160" s="4"/>
      <c r="N160" s="1"/>
    </row>
    <row r="161" spans="10:14" x14ac:dyDescent="0.2">
      <c r="J161" s="3"/>
      <c r="K161" s="1"/>
      <c r="M161" s="4"/>
      <c r="N161" s="1"/>
    </row>
    <row r="162" spans="10:14" x14ac:dyDescent="0.2">
      <c r="J162" s="3"/>
      <c r="K162" s="1"/>
      <c r="M162" s="4"/>
      <c r="N162" s="1"/>
    </row>
    <row r="163" spans="10:14" x14ac:dyDescent="0.2">
      <c r="J163" s="3"/>
      <c r="K163" s="1"/>
      <c r="M163" s="4"/>
      <c r="N163" s="1"/>
    </row>
    <row r="164" spans="10:14" x14ac:dyDescent="0.2">
      <c r="J164" s="3"/>
      <c r="K164" s="1"/>
      <c r="M164" s="4"/>
      <c r="N164" s="1"/>
    </row>
    <row r="165" spans="10:14" x14ac:dyDescent="0.2">
      <c r="J165" s="3"/>
      <c r="K165" s="1"/>
      <c r="M165" s="4"/>
      <c r="N165" s="1"/>
    </row>
    <row r="166" spans="10:14" x14ac:dyDescent="0.2">
      <c r="J166" s="3"/>
      <c r="K166" s="1"/>
      <c r="M166" s="4"/>
      <c r="N166" s="1"/>
    </row>
    <row r="167" spans="10:14" x14ac:dyDescent="0.2">
      <c r="J167" s="3"/>
      <c r="K167" s="1"/>
      <c r="M167" s="4"/>
      <c r="N167" s="1"/>
    </row>
    <row r="168" spans="10:14" x14ac:dyDescent="0.2">
      <c r="J168" s="3"/>
      <c r="K168" s="1"/>
      <c r="M168" s="4"/>
      <c r="N168" s="1"/>
    </row>
    <row r="169" spans="10:14" x14ac:dyDescent="0.2">
      <c r="J169" s="3"/>
      <c r="K169" s="1"/>
      <c r="M169" s="4"/>
      <c r="N169" s="1"/>
    </row>
    <row r="170" spans="10:14" x14ac:dyDescent="0.2">
      <c r="J170" s="3"/>
      <c r="K170" s="1"/>
      <c r="M170" s="4"/>
      <c r="N170" s="1"/>
    </row>
    <row r="171" spans="10:14" x14ac:dyDescent="0.2">
      <c r="J171" s="3"/>
      <c r="K171" s="1"/>
      <c r="M171" s="4"/>
      <c r="N171" s="1"/>
    </row>
    <row r="172" spans="10:14" x14ac:dyDescent="0.2">
      <c r="J172" s="3"/>
      <c r="K172" s="1"/>
      <c r="M172" s="4"/>
      <c r="N172" s="1"/>
    </row>
    <row r="173" spans="10:14" x14ac:dyDescent="0.2">
      <c r="J173" s="3"/>
      <c r="K173" s="1"/>
      <c r="M173" s="4"/>
      <c r="N173" s="1"/>
    </row>
    <row r="174" spans="10:14" x14ac:dyDescent="0.2">
      <c r="J174" s="3"/>
      <c r="K174" s="1"/>
      <c r="M174" s="4"/>
      <c r="N174" s="1"/>
    </row>
    <row r="175" spans="10:14" x14ac:dyDescent="0.2">
      <c r="J175" s="3"/>
      <c r="K175" s="1"/>
      <c r="M175" s="4"/>
      <c r="N175" s="1"/>
    </row>
    <row r="176" spans="10:14" x14ac:dyDescent="0.2">
      <c r="J176" s="3"/>
      <c r="K176" s="1"/>
      <c r="M176" s="4"/>
      <c r="N176" s="1"/>
    </row>
    <row r="177" spans="10:14" x14ac:dyDescent="0.2">
      <c r="J177" s="3"/>
      <c r="K177" s="1"/>
      <c r="M177" s="4"/>
      <c r="N177" s="1"/>
    </row>
    <row r="178" spans="10:14" x14ac:dyDescent="0.2">
      <c r="J178" s="3"/>
      <c r="K178" s="1"/>
      <c r="M178" s="4"/>
      <c r="N178" s="1"/>
    </row>
    <row r="179" spans="10:14" x14ac:dyDescent="0.2">
      <c r="J179" s="3"/>
      <c r="K179" s="1"/>
      <c r="M179" s="4"/>
      <c r="N179" s="1"/>
    </row>
    <row r="180" spans="10:14" x14ac:dyDescent="0.2">
      <c r="J180" s="3"/>
      <c r="K180" s="1"/>
      <c r="M180" s="4"/>
      <c r="N180" s="1"/>
    </row>
    <row r="181" spans="10:14" x14ac:dyDescent="0.2">
      <c r="J181" s="3"/>
      <c r="K181" s="1"/>
      <c r="M181" s="4"/>
      <c r="N181" s="1"/>
    </row>
    <row r="182" spans="10:14" x14ac:dyDescent="0.2">
      <c r="J182" s="3"/>
      <c r="K182" s="1"/>
      <c r="M182" s="4"/>
      <c r="N182" s="1"/>
    </row>
    <row r="183" spans="10:14" x14ac:dyDescent="0.2">
      <c r="J183" s="3"/>
      <c r="K183" s="1"/>
      <c r="M183" s="4"/>
      <c r="N183" s="1"/>
    </row>
    <row r="184" spans="10:14" x14ac:dyDescent="0.2">
      <c r="J184" s="3"/>
      <c r="K184" s="1"/>
      <c r="M184" s="4"/>
      <c r="N184" s="1"/>
    </row>
    <row r="185" spans="10:14" x14ac:dyDescent="0.2">
      <c r="J185" s="3"/>
      <c r="K185" s="1"/>
      <c r="M185" s="4"/>
      <c r="N185" s="1"/>
    </row>
    <row r="186" spans="10:14" x14ac:dyDescent="0.2">
      <c r="J186" s="3"/>
      <c r="K186" s="1"/>
      <c r="M186" s="4"/>
      <c r="N186" s="1"/>
    </row>
    <row r="187" spans="10:14" x14ac:dyDescent="0.2">
      <c r="J187" s="3"/>
      <c r="K187" s="1"/>
      <c r="M187" s="4"/>
      <c r="N187" s="1"/>
    </row>
    <row r="188" spans="10:14" x14ac:dyDescent="0.2">
      <c r="J188" s="3"/>
      <c r="K188" s="1"/>
      <c r="M188" s="4"/>
      <c r="N188" s="1"/>
    </row>
    <row r="189" spans="10:14" x14ac:dyDescent="0.2">
      <c r="J189" s="3"/>
      <c r="K189" s="1"/>
      <c r="M189" s="4"/>
      <c r="N189" s="1"/>
    </row>
    <row r="190" spans="10:14" x14ac:dyDescent="0.2">
      <c r="J190" s="3"/>
      <c r="K190" s="1"/>
      <c r="M190" s="4"/>
      <c r="N190" s="1"/>
    </row>
    <row r="191" spans="10:14" x14ac:dyDescent="0.2">
      <c r="J191" s="3"/>
      <c r="K191" s="1"/>
      <c r="M191" s="4"/>
      <c r="N191" s="1"/>
    </row>
    <row r="192" spans="10:14" x14ac:dyDescent="0.2">
      <c r="J192" s="3"/>
      <c r="K192" s="1"/>
      <c r="M192" s="4"/>
      <c r="N192" s="1"/>
    </row>
    <row r="193" spans="10:14" x14ac:dyDescent="0.2">
      <c r="J193" s="3"/>
      <c r="K193" s="1"/>
      <c r="M193" s="4"/>
      <c r="N193" s="1"/>
    </row>
    <row r="194" spans="10:14" x14ac:dyDescent="0.2">
      <c r="J194" s="3"/>
      <c r="K194" s="1"/>
      <c r="M194" s="4"/>
      <c r="N194" s="1"/>
    </row>
    <row r="195" spans="10:14" x14ac:dyDescent="0.2">
      <c r="J195" s="3"/>
      <c r="K195" s="1"/>
      <c r="M195" s="4"/>
      <c r="N195" s="1"/>
    </row>
    <row r="196" spans="10:14" x14ac:dyDescent="0.2">
      <c r="J196" s="3"/>
      <c r="K196" s="1"/>
      <c r="M196" s="4"/>
      <c r="N196" s="1"/>
    </row>
    <row r="197" spans="10:14" x14ac:dyDescent="0.2">
      <c r="J197" s="3"/>
      <c r="K197" s="1"/>
      <c r="M197" s="4"/>
      <c r="N197" s="1"/>
    </row>
    <row r="198" spans="10:14" x14ac:dyDescent="0.2">
      <c r="J198" s="3"/>
      <c r="K198" s="1"/>
      <c r="M198" s="4"/>
      <c r="N198" s="1"/>
    </row>
    <row r="199" spans="10:14" x14ac:dyDescent="0.2">
      <c r="J199" s="3"/>
      <c r="K199" s="1"/>
      <c r="M199" s="4"/>
      <c r="N199" s="1"/>
    </row>
    <row r="200" spans="10:14" x14ac:dyDescent="0.2">
      <c r="J200" s="3"/>
      <c r="K200" s="1"/>
      <c r="M200" s="4"/>
      <c r="N200" s="1"/>
    </row>
    <row r="201" spans="10:14" x14ac:dyDescent="0.2">
      <c r="J201" s="3"/>
      <c r="K201" s="1"/>
      <c r="M201" s="4"/>
      <c r="N201" s="1"/>
    </row>
    <row r="202" spans="10:14" x14ac:dyDescent="0.2">
      <c r="J202" s="3"/>
      <c r="K202" s="1"/>
      <c r="M202" s="4"/>
      <c r="N202" s="1"/>
    </row>
    <row r="203" spans="10:14" x14ac:dyDescent="0.2">
      <c r="J203" s="3"/>
      <c r="K203" s="1"/>
      <c r="M203" s="4"/>
      <c r="N203" s="1"/>
    </row>
    <row r="204" spans="10:14" x14ac:dyDescent="0.2">
      <c r="J204" s="3"/>
      <c r="K204" s="1"/>
      <c r="M204" s="4"/>
      <c r="N204" s="1"/>
    </row>
    <row r="205" spans="10:14" x14ac:dyDescent="0.2">
      <c r="J205" s="3"/>
      <c r="K205" s="1"/>
      <c r="M205" s="4"/>
      <c r="N205" s="1"/>
    </row>
    <row r="206" spans="10:14" x14ac:dyDescent="0.2">
      <c r="J206" s="3"/>
      <c r="K206" s="1"/>
      <c r="M206" s="4"/>
      <c r="N206" s="1"/>
    </row>
    <row r="207" spans="10:14" x14ac:dyDescent="0.2">
      <c r="J207" s="3"/>
      <c r="K207" s="1"/>
      <c r="M207" s="4"/>
      <c r="N207" s="1"/>
    </row>
    <row r="208" spans="10:14" x14ac:dyDescent="0.2">
      <c r="J208" s="3"/>
      <c r="K208" s="1"/>
      <c r="M208" s="4"/>
      <c r="N208" s="1"/>
    </row>
    <row r="209" spans="10:14" x14ac:dyDescent="0.2">
      <c r="J209" s="3"/>
      <c r="K209" s="1"/>
      <c r="M209" s="4"/>
      <c r="N209" s="1"/>
    </row>
    <row r="210" spans="10:14" x14ac:dyDescent="0.2">
      <c r="J210" s="3"/>
      <c r="K210" s="1"/>
      <c r="M210" s="4"/>
      <c r="N210" s="1"/>
    </row>
    <row r="211" spans="10:14" x14ac:dyDescent="0.2">
      <c r="J211" s="3"/>
      <c r="K211" s="1"/>
      <c r="M211" s="4"/>
      <c r="N211" s="1"/>
    </row>
    <row r="212" spans="10:14" x14ac:dyDescent="0.2">
      <c r="J212" s="3"/>
      <c r="K212" s="1"/>
      <c r="M212" s="4"/>
      <c r="N212" s="1"/>
    </row>
    <row r="213" spans="10:14" x14ac:dyDescent="0.2">
      <c r="J213" s="3"/>
      <c r="K213" s="1"/>
      <c r="M213" s="4"/>
      <c r="N213" s="1"/>
    </row>
    <row r="214" spans="10:14" x14ac:dyDescent="0.2">
      <c r="J214" s="3"/>
      <c r="K214" s="1"/>
      <c r="M214" s="4"/>
      <c r="N214" s="1"/>
    </row>
    <row r="215" spans="10:14" x14ac:dyDescent="0.2">
      <c r="J215" s="3"/>
      <c r="K215" s="1"/>
      <c r="M215" s="4"/>
      <c r="N215" s="1"/>
    </row>
    <row r="216" spans="10:14" x14ac:dyDescent="0.2">
      <c r="J216" s="3"/>
      <c r="K216" s="1"/>
      <c r="M216" s="4"/>
      <c r="N216" s="1"/>
    </row>
    <row r="217" spans="10:14" x14ac:dyDescent="0.2">
      <c r="J217" s="3"/>
      <c r="K217" s="1"/>
      <c r="M217" s="4"/>
      <c r="N217" s="1"/>
    </row>
    <row r="218" spans="10:14" x14ac:dyDescent="0.2">
      <c r="J218" s="3"/>
      <c r="K218" s="1"/>
      <c r="M218" s="4"/>
      <c r="N218" s="1"/>
    </row>
    <row r="219" spans="10:14" x14ac:dyDescent="0.2">
      <c r="J219" s="3"/>
      <c r="K219" s="1"/>
      <c r="M219" s="4"/>
      <c r="N219" s="1"/>
    </row>
    <row r="220" spans="10:14" x14ac:dyDescent="0.2">
      <c r="J220" s="3"/>
      <c r="K220" s="1"/>
      <c r="M220" s="4"/>
      <c r="N220" s="1"/>
    </row>
    <row r="221" spans="10:14" x14ac:dyDescent="0.2">
      <c r="J221" s="3"/>
      <c r="K221" s="1"/>
      <c r="M221" s="4"/>
      <c r="N221" s="1"/>
    </row>
    <row r="222" spans="10:14" x14ac:dyDescent="0.2">
      <c r="J222" s="3"/>
      <c r="K222" s="1"/>
      <c r="M222" s="4"/>
      <c r="N222" s="1"/>
    </row>
    <row r="223" spans="10:14" x14ac:dyDescent="0.2">
      <c r="J223" s="3"/>
      <c r="K223" s="1"/>
      <c r="M223" s="4"/>
      <c r="N223" s="1"/>
    </row>
    <row r="224" spans="10:14" x14ac:dyDescent="0.2">
      <c r="J224" s="3"/>
      <c r="K224" s="1"/>
      <c r="M224" s="4"/>
      <c r="N224" s="1"/>
    </row>
    <row r="225" spans="10:14" x14ac:dyDescent="0.2">
      <c r="J225" s="3"/>
      <c r="K225" s="1"/>
      <c r="M225" s="4"/>
      <c r="N225" s="1"/>
    </row>
    <row r="226" spans="10:14" x14ac:dyDescent="0.2">
      <c r="J226" s="3"/>
      <c r="K226" s="1"/>
      <c r="M226" s="4"/>
      <c r="N226" s="1"/>
    </row>
    <row r="227" spans="10:14" x14ac:dyDescent="0.2">
      <c r="J227" s="3"/>
      <c r="K227" s="1"/>
      <c r="M227" s="4"/>
      <c r="N227" s="1"/>
    </row>
    <row r="228" spans="10:14" x14ac:dyDescent="0.2">
      <c r="J228" s="3"/>
      <c r="K228" s="1"/>
      <c r="M228" s="4"/>
      <c r="N228" s="1"/>
    </row>
    <row r="229" spans="10:14" x14ac:dyDescent="0.2">
      <c r="J229" s="3"/>
      <c r="K229" s="1"/>
      <c r="M229" s="4"/>
      <c r="N229" s="1"/>
    </row>
    <row r="230" spans="10:14" x14ac:dyDescent="0.2">
      <c r="J230" s="3"/>
      <c r="K230" s="1"/>
      <c r="M230" s="4"/>
      <c r="N230" s="1"/>
    </row>
    <row r="231" spans="10:14" x14ac:dyDescent="0.2">
      <c r="J231" s="3"/>
      <c r="K231" s="1"/>
      <c r="M231" s="4"/>
      <c r="N231" s="1"/>
    </row>
    <row r="232" spans="10:14" x14ac:dyDescent="0.2">
      <c r="J232" s="3"/>
      <c r="K232" s="1"/>
      <c r="M232" s="4"/>
      <c r="N232" s="1"/>
    </row>
    <row r="233" spans="10:14" x14ac:dyDescent="0.2">
      <c r="J233" s="3"/>
      <c r="K233" s="1"/>
      <c r="M233" s="4"/>
      <c r="N233" s="1"/>
    </row>
    <row r="234" spans="10:14" x14ac:dyDescent="0.2">
      <c r="J234" s="3"/>
      <c r="K234" s="1"/>
      <c r="M234" s="4"/>
      <c r="N234" s="1"/>
    </row>
    <row r="235" spans="10:14" x14ac:dyDescent="0.2">
      <c r="J235" s="3"/>
      <c r="K235" s="1"/>
      <c r="M235" s="4"/>
      <c r="N235" s="1"/>
    </row>
    <row r="236" spans="10:14" x14ac:dyDescent="0.2">
      <c r="J236" s="3"/>
      <c r="K236" s="1"/>
      <c r="M236" s="4"/>
      <c r="N236" s="1"/>
    </row>
    <row r="237" spans="10:14" x14ac:dyDescent="0.2">
      <c r="J237" s="3"/>
      <c r="K237" s="1"/>
      <c r="M237" s="4"/>
      <c r="N237" s="1"/>
    </row>
    <row r="238" spans="10:14" x14ac:dyDescent="0.2">
      <c r="J238" s="3"/>
      <c r="K238" s="1"/>
      <c r="M238" s="4"/>
      <c r="N238" s="1"/>
    </row>
    <row r="239" spans="10:14" x14ac:dyDescent="0.2">
      <c r="J239" s="3"/>
      <c r="K239" s="1"/>
      <c r="M239" s="4"/>
      <c r="N239" s="1"/>
    </row>
    <row r="240" spans="10:14" x14ac:dyDescent="0.2">
      <c r="J240" s="3"/>
      <c r="K240" s="1"/>
      <c r="M240" s="4"/>
      <c r="N240" s="1"/>
    </row>
    <row r="241" spans="10:14" x14ac:dyDescent="0.2">
      <c r="J241" s="3"/>
      <c r="K241" s="1"/>
      <c r="M241" s="4"/>
      <c r="N241" s="1"/>
    </row>
    <row r="242" spans="10:14" x14ac:dyDescent="0.2">
      <c r="J242" s="3"/>
      <c r="K242" s="1"/>
      <c r="M242" s="4"/>
      <c r="N242" s="1"/>
    </row>
    <row r="243" spans="10:14" x14ac:dyDescent="0.2">
      <c r="J243" s="3"/>
      <c r="K243" s="1"/>
      <c r="M243" s="4"/>
      <c r="N243" s="1"/>
    </row>
    <row r="244" spans="10:14" x14ac:dyDescent="0.2">
      <c r="J244" s="3"/>
      <c r="K244" s="1"/>
      <c r="M244" s="4"/>
      <c r="N244" s="1"/>
    </row>
    <row r="245" spans="10:14" x14ac:dyDescent="0.2">
      <c r="J245" s="3"/>
      <c r="K245" s="1"/>
      <c r="M245" s="4"/>
      <c r="N245" s="1"/>
    </row>
    <row r="246" spans="10:14" x14ac:dyDescent="0.2">
      <c r="J246" s="3"/>
      <c r="K246" s="1"/>
      <c r="M246" s="4"/>
      <c r="N246" s="1"/>
    </row>
    <row r="247" spans="10:14" x14ac:dyDescent="0.2">
      <c r="J247" s="3"/>
      <c r="K247" s="1"/>
      <c r="M247" s="4"/>
      <c r="N247" s="1"/>
    </row>
    <row r="248" spans="10:14" x14ac:dyDescent="0.2">
      <c r="J248" s="3"/>
      <c r="K248" s="1"/>
      <c r="M248" s="4"/>
      <c r="N248" s="1"/>
    </row>
    <row r="249" spans="10:14" x14ac:dyDescent="0.2">
      <c r="J249" s="3"/>
      <c r="K249" s="1"/>
      <c r="M249" s="4"/>
      <c r="N249" s="1"/>
    </row>
    <row r="250" spans="10:14" x14ac:dyDescent="0.2">
      <c r="J250" s="3"/>
      <c r="K250" s="1"/>
      <c r="M250" s="4"/>
      <c r="N250" s="1"/>
    </row>
    <row r="251" spans="10:14" x14ac:dyDescent="0.2">
      <c r="J251" s="3"/>
      <c r="K251" s="1"/>
      <c r="M251" s="4"/>
      <c r="N251" s="1"/>
    </row>
    <row r="252" spans="10:14" x14ac:dyDescent="0.2">
      <c r="J252" s="3"/>
      <c r="K252" s="1"/>
      <c r="M252" s="4"/>
      <c r="N252" s="1"/>
    </row>
    <row r="253" spans="10:14" x14ac:dyDescent="0.2">
      <c r="J253" s="3"/>
      <c r="K253" s="1"/>
      <c r="M253" s="4"/>
      <c r="N253" s="1"/>
    </row>
    <row r="254" spans="10:14" x14ac:dyDescent="0.2">
      <c r="J254" s="3"/>
      <c r="K254" s="1"/>
      <c r="M254" s="4"/>
      <c r="N254" s="1"/>
    </row>
    <row r="255" spans="10:14" x14ac:dyDescent="0.2">
      <c r="J255" s="3"/>
      <c r="K255" s="1"/>
      <c r="M255" s="4"/>
      <c r="N255" s="1"/>
    </row>
    <row r="256" spans="10:14" x14ac:dyDescent="0.2">
      <c r="J256" s="3"/>
      <c r="K256" s="1"/>
      <c r="M256" s="4"/>
      <c r="N256" s="1"/>
    </row>
    <row r="257" spans="10:14" x14ac:dyDescent="0.2">
      <c r="J257" s="3"/>
      <c r="K257" s="1"/>
      <c r="M257" s="4"/>
      <c r="N257" s="1"/>
    </row>
    <row r="258" spans="10:14" x14ac:dyDescent="0.2">
      <c r="J258" s="3"/>
      <c r="K258" s="1"/>
      <c r="M258" s="4"/>
      <c r="N258" s="1"/>
    </row>
    <row r="259" spans="10:14" x14ac:dyDescent="0.2">
      <c r="J259" s="3"/>
      <c r="K259" s="1"/>
      <c r="M259" s="4"/>
      <c r="N259" s="1"/>
    </row>
    <row r="260" spans="10:14" x14ac:dyDescent="0.2">
      <c r="J260" s="3"/>
      <c r="K260" s="1"/>
      <c r="M260" s="4"/>
      <c r="N260" s="1"/>
    </row>
    <row r="261" spans="10:14" x14ac:dyDescent="0.2">
      <c r="J261" s="3"/>
      <c r="K261" s="1"/>
      <c r="M261" s="4"/>
      <c r="N261" s="1"/>
    </row>
    <row r="262" spans="10:14" x14ac:dyDescent="0.2">
      <c r="J262" s="3"/>
      <c r="K262" s="1"/>
      <c r="M262" s="4"/>
      <c r="N262" s="1"/>
    </row>
    <row r="263" spans="10:14" x14ac:dyDescent="0.2">
      <c r="J263" s="3"/>
      <c r="K263" s="1"/>
      <c r="M263" s="4"/>
      <c r="N263" s="1"/>
    </row>
    <row r="264" spans="10:14" x14ac:dyDescent="0.2">
      <c r="J264" s="3"/>
      <c r="K264" s="1"/>
      <c r="M264" s="4"/>
      <c r="N264" s="1"/>
    </row>
    <row r="265" spans="10:14" x14ac:dyDescent="0.2">
      <c r="J265" s="3"/>
      <c r="K265" s="1"/>
      <c r="M265" s="4"/>
      <c r="N265" s="1"/>
    </row>
    <row r="266" spans="10:14" x14ac:dyDescent="0.2">
      <c r="J266" s="3"/>
      <c r="K266" s="1"/>
      <c r="M266" s="4"/>
      <c r="N266" s="1"/>
    </row>
    <row r="267" spans="10:14" x14ac:dyDescent="0.2">
      <c r="J267" s="3"/>
      <c r="K267" s="1"/>
      <c r="M267" s="4"/>
      <c r="N267" s="1"/>
    </row>
    <row r="268" spans="10:14" x14ac:dyDescent="0.2">
      <c r="J268" s="3"/>
      <c r="K268" s="1"/>
      <c r="M268" s="4"/>
      <c r="N268" s="1"/>
    </row>
    <row r="269" spans="10:14" x14ac:dyDescent="0.2">
      <c r="J269" s="3"/>
      <c r="K269" s="1"/>
      <c r="M269" s="4"/>
      <c r="N269" s="1"/>
    </row>
    <row r="270" spans="10:14" x14ac:dyDescent="0.2">
      <c r="J270" s="3"/>
      <c r="K270" s="1"/>
      <c r="M270" s="4"/>
      <c r="N270" s="1"/>
    </row>
    <row r="271" spans="10:14" x14ac:dyDescent="0.2">
      <c r="J271" s="3"/>
      <c r="K271" s="1"/>
      <c r="M271" s="4"/>
      <c r="N271" s="1"/>
    </row>
    <row r="272" spans="10:14" x14ac:dyDescent="0.2">
      <c r="J272" s="3"/>
      <c r="K272" s="1"/>
      <c r="M272" s="4"/>
      <c r="N272" s="1"/>
    </row>
    <row r="273" spans="10:14" x14ac:dyDescent="0.2">
      <c r="J273" s="3"/>
      <c r="K273" s="1"/>
      <c r="M273" s="4"/>
      <c r="N273" s="1"/>
    </row>
    <row r="274" spans="10:14" x14ac:dyDescent="0.2">
      <c r="J274" s="3"/>
      <c r="K274" s="1"/>
      <c r="M274" s="4"/>
      <c r="N274" s="1"/>
    </row>
    <row r="275" spans="10:14" x14ac:dyDescent="0.2">
      <c r="J275" s="3"/>
      <c r="K275" s="1"/>
      <c r="M275" s="4"/>
      <c r="N275" s="1"/>
    </row>
    <row r="276" spans="10:14" x14ac:dyDescent="0.2">
      <c r="J276" s="3"/>
      <c r="K276" s="1"/>
      <c r="M276" s="4"/>
      <c r="N276" s="1"/>
    </row>
    <row r="277" spans="10:14" x14ac:dyDescent="0.2">
      <c r="J277" s="3"/>
      <c r="K277" s="1"/>
      <c r="M277" s="4"/>
      <c r="N277" s="1"/>
    </row>
    <row r="278" spans="10:14" x14ac:dyDescent="0.2">
      <c r="J278" s="3"/>
      <c r="K278" s="1"/>
      <c r="M278" s="4"/>
      <c r="N278" s="1"/>
    </row>
    <row r="279" spans="10:14" x14ac:dyDescent="0.2">
      <c r="J279" s="3"/>
      <c r="K279" s="1"/>
      <c r="M279" s="4"/>
      <c r="N279" s="1"/>
    </row>
    <row r="280" spans="10:14" x14ac:dyDescent="0.2">
      <c r="J280" s="3"/>
      <c r="K280" s="1"/>
      <c r="M280" s="4"/>
      <c r="N280" s="1"/>
    </row>
    <row r="281" spans="10:14" x14ac:dyDescent="0.2">
      <c r="J281" s="3"/>
      <c r="K281" s="1"/>
      <c r="M281" s="4"/>
      <c r="N281" s="1"/>
    </row>
    <row r="282" spans="10:14" x14ac:dyDescent="0.2">
      <c r="J282" s="3"/>
      <c r="K282" s="1"/>
      <c r="M282" s="4"/>
      <c r="N282" s="1"/>
    </row>
    <row r="283" spans="10:14" x14ac:dyDescent="0.2">
      <c r="J283" s="3"/>
      <c r="K283" s="1"/>
      <c r="M283" s="4"/>
      <c r="N283" s="1"/>
    </row>
    <row r="284" spans="10:14" x14ac:dyDescent="0.2">
      <c r="J284" s="3"/>
      <c r="K284" s="1"/>
      <c r="M284" s="4"/>
      <c r="N284" s="1"/>
    </row>
    <row r="285" spans="10:14" x14ac:dyDescent="0.2">
      <c r="J285" s="3"/>
      <c r="K285" s="1"/>
      <c r="M285" s="4"/>
      <c r="N285" s="1"/>
    </row>
    <row r="286" spans="10:14" x14ac:dyDescent="0.2">
      <c r="J286" s="3"/>
      <c r="K286" s="1"/>
      <c r="M286" s="4"/>
      <c r="N286" s="1"/>
    </row>
    <row r="287" spans="10:14" x14ac:dyDescent="0.2">
      <c r="J287" s="3"/>
      <c r="K287" s="1"/>
      <c r="M287" s="4"/>
      <c r="N287" s="1"/>
    </row>
    <row r="288" spans="10:14" x14ac:dyDescent="0.2">
      <c r="J288" s="3"/>
      <c r="K288" s="1"/>
      <c r="M288" s="4"/>
      <c r="N288" s="1"/>
    </row>
    <row r="289" spans="10:14" x14ac:dyDescent="0.2">
      <c r="J289" s="3"/>
      <c r="K289" s="1"/>
      <c r="M289" s="4"/>
      <c r="N289" s="1"/>
    </row>
    <row r="290" spans="10:14" x14ac:dyDescent="0.2">
      <c r="J290" s="3"/>
      <c r="K290" s="1"/>
      <c r="M290" s="4"/>
      <c r="N290" s="1"/>
    </row>
    <row r="291" spans="10:14" x14ac:dyDescent="0.2">
      <c r="J291" s="3"/>
      <c r="K291" s="1"/>
      <c r="M291" s="4"/>
      <c r="N291" s="1"/>
    </row>
    <row r="292" spans="10:14" x14ac:dyDescent="0.2">
      <c r="J292" s="3"/>
      <c r="K292" s="1"/>
      <c r="M292" s="4"/>
      <c r="N292" s="1"/>
    </row>
    <row r="293" spans="10:14" x14ac:dyDescent="0.2">
      <c r="J293" s="3"/>
      <c r="K293" s="1"/>
      <c r="M293" s="4"/>
      <c r="N293" s="1"/>
    </row>
    <row r="294" spans="10:14" x14ac:dyDescent="0.2">
      <c r="J294" s="3"/>
      <c r="K294" s="1"/>
      <c r="M294" s="4"/>
      <c r="N294" s="1"/>
    </row>
    <row r="295" spans="10:14" x14ac:dyDescent="0.2">
      <c r="J295" s="3"/>
      <c r="K295" s="1"/>
      <c r="M295" s="4"/>
      <c r="N295" s="1"/>
    </row>
    <row r="296" spans="10:14" x14ac:dyDescent="0.2">
      <c r="J296" s="3"/>
      <c r="K296" s="1"/>
      <c r="M296" s="4"/>
      <c r="N296" s="1"/>
    </row>
    <row r="297" spans="10:14" x14ac:dyDescent="0.2">
      <c r="J297" s="3"/>
      <c r="K297" s="1"/>
      <c r="M297" s="4"/>
      <c r="N297" s="1"/>
    </row>
    <row r="298" spans="10:14" x14ac:dyDescent="0.2">
      <c r="J298" s="3"/>
      <c r="K298" s="1"/>
      <c r="M298" s="4"/>
      <c r="N298" s="1"/>
    </row>
    <row r="299" spans="10:14" x14ac:dyDescent="0.2">
      <c r="J299" s="3"/>
      <c r="K299" s="1"/>
      <c r="M299" s="4"/>
      <c r="N299" s="1"/>
    </row>
    <row r="300" spans="10:14" x14ac:dyDescent="0.2">
      <c r="J300" s="3"/>
      <c r="K300" s="1"/>
      <c r="M300" s="4"/>
      <c r="N300" s="1"/>
    </row>
    <row r="301" spans="10:14" x14ac:dyDescent="0.2">
      <c r="J301" s="3"/>
      <c r="K301" s="1"/>
      <c r="M301" s="4"/>
      <c r="N301" s="1"/>
    </row>
    <row r="302" spans="10:14" x14ac:dyDescent="0.2">
      <c r="J302" s="3"/>
      <c r="K302" s="1"/>
      <c r="M302" s="4"/>
      <c r="N302" s="1"/>
    </row>
    <row r="303" spans="10:14" x14ac:dyDescent="0.2">
      <c r="J303" s="3"/>
      <c r="K303" s="1"/>
      <c r="M303" s="4"/>
      <c r="N303" s="1"/>
    </row>
    <row r="304" spans="10:14" x14ac:dyDescent="0.2">
      <c r="J304" s="3"/>
      <c r="K304" s="1"/>
      <c r="M304" s="4"/>
      <c r="N304" s="1"/>
    </row>
    <row r="305" spans="10:14" x14ac:dyDescent="0.2">
      <c r="J305" s="3"/>
      <c r="K305" s="1"/>
      <c r="M305" s="4"/>
      <c r="N305" s="1"/>
    </row>
    <row r="306" spans="10:14" x14ac:dyDescent="0.2">
      <c r="J306" s="3"/>
      <c r="K306" s="1"/>
      <c r="M306" s="4"/>
      <c r="N306" s="1"/>
    </row>
    <row r="307" spans="10:14" x14ac:dyDescent="0.2">
      <c r="J307" s="3"/>
      <c r="K307" s="1"/>
      <c r="M307" s="4"/>
      <c r="N307" s="1"/>
    </row>
    <row r="308" spans="10:14" x14ac:dyDescent="0.2">
      <c r="J308" s="3"/>
      <c r="K308" s="1"/>
      <c r="M308" s="4"/>
      <c r="N308" s="1"/>
    </row>
    <row r="309" spans="10:14" x14ac:dyDescent="0.2">
      <c r="J309" s="3"/>
      <c r="K309" s="1"/>
      <c r="M309" s="4"/>
      <c r="N309" s="1"/>
    </row>
    <row r="310" spans="10:14" x14ac:dyDescent="0.2">
      <c r="J310" s="3"/>
      <c r="K310" s="1"/>
      <c r="M310" s="4"/>
      <c r="N310" s="1"/>
    </row>
    <row r="311" spans="10:14" x14ac:dyDescent="0.2">
      <c r="J311" s="3"/>
      <c r="K311" s="1"/>
      <c r="M311" s="4"/>
      <c r="N311" s="1"/>
    </row>
    <row r="312" spans="10:14" x14ac:dyDescent="0.2">
      <c r="J312" s="3"/>
      <c r="K312" s="1"/>
      <c r="M312" s="4"/>
      <c r="N312" s="1"/>
    </row>
    <row r="313" spans="10:14" x14ac:dyDescent="0.2">
      <c r="J313" s="3"/>
      <c r="K313" s="1"/>
      <c r="M313" s="4"/>
      <c r="N313" s="1"/>
    </row>
    <row r="314" spans="10:14" x14ac:dyDescent="0.2">
      <c r="J314" s="3"/>
      <c r="K314" s="1"/>
      <c r="M314" s="4"/>
      <c r="N314" s="1"/>
    </row>
    <row r="315" spans="10:14" x14ac:dyDescent="0.2">
      <c r="J315" s="3"/>
      <c r="K315" s="1"/>
      <c r="M315" s="4"/>
      <c r="N315" s="1"/>
    </row>
    <row r="316" spans="10:14" x14ac:dyDescent="0.2">
      <c r="J316" s="3"/>
      <c r="K316" s="1"/>
      <c r="M316" s="4"/>
      <c r="N316" s="1"/>
    </row>
    <row r="317" spans="10:14" x14ac:dyDescent="0.2">
      <c r="J317" s="3"/>
      <c r="K317" s="1"/>
      <c r="M317" s="4"/>
      <c r="N317" s="1"/>
    </row>
    <row r="318" spans="10:14" x14ac:dyDescent="0.2">
      <c r="J318" s="3"/>
      <c r="K318" s="1"/>
      <c r="M318" s="4"/>
      <c r="N318" s="1"/>
    </row>
    <row r="319" spans="10:14" x14ac:dyDescent="0.2">
      <c r="J319" s="3"/>
      <c r="K319" s="1"/>
      <c r="M319" s="4"/>
      <c r="N319" s="1"/>
    </row>
    <row r="320" spans="10:14" x14ac:dyDescent="0.2">
      <c r="J320" s="3"/>
      <c r="K320" s="1"/>
      <c r="M320" s="4"/>
      <c r="N320" s="1"/>
    </row>
    <row r="321" spans="10:14" x14ac:dyDescent="0.2">
      <c r="J321" s="3"/>
      <c r="K321" s="1"/>
      <c r="M321" s="4"/>
      <c r="N321" s="1"/>
    </row>
    <row r="322" spans="10:14" x14ac:dyDescent="0.2">
      <c r="J322" s="3"/>
      <c r="K322" s="1"/>
      <c r="M322" s="4"/>
      <c r="N322" s="1"/>
    </row>
    <row r="323" spans="10:14" x14ac:dyDescent="0.2">
      <c r="J323" s="3"/>
      <c r="K323" s="1"/>
      <c r="M323" s="4"/>
      <c r="N323" s="1"/>
    </row>
    <row r="324" spans="10:14" x14ac:dyDescent="0.2">
      <c r="J324" s="3"/>
      <c r="K324" s="1"/>
      <c r="M324" s="4"/>
      <c r="N324" s="1"/>
    </row>
    <row r="325" spans="10:14" x14ac:dyDescent="0.2">
      <c r="J325" s="3"/>
      <c r="K325" s="1"/>
      <c r="M325" s="4"/>
      <c r="N325" s="1"/>
    </row>
    <row r="326" spans="10:14" x14ac:dyDescent="0.2">
      <c r="J326" s="3"/>
      <c r="K326" s="1"/>
      <c r="M326" s="4"/>
      <c r="N326" s="1"/>
    </row>
    <row r="327" spans="10:14" x14ac:dyDescent="0.2">
      <c r="J327" s="3"/>
      <c r="K327" s="1"/>
      <c r="M327" s="4"/>
      <c r="N327" s="1"/>
    </row>
    <row r="328" spans="10:14" x14ac:dyDescent="0.2">
      <c r="J328" s="3"/>
      <c r="K328" s="1"/>
      <c r="M328" s="4"/>
      <c r="N328" s="1"/>
    </row>
    <row r="329" spans="10:14" x14ac:dyDescent="0.2">
      <c r="J329" s="3"/>
      <c r="K329" s="1"/>
      <c r="M329" s="4"/>
      <c r="N329" s="1"/>
    </row>
    <row r="330" spans="10:14" x14ac:dyDescent="0.2">
      <c r="J330" s="3"/>
      <c r="K330" s="1"/>
      <c r="M330" s="4"/>
      <c r="N330" s="1"/>
    </row>
    <row r="331" spans="10:14" x14ac:dyDescent="0.2">
      <c r="J331" s="3"/>
      <c r="K331" s="1"/>
      <c r="M331" s="4"/>
      <c r="N331" s="1"/>
    </row>
    <row r="332" spans="10:14" x14ac:dyDescent="0.2">
      <c r="J332" s="3"/>
      <c r="K332" s="1"/>
      <c r="M332" s="4"/>
      <c r="N332" s="1"/>
    </row>
    <row r="333" spans="10:14" x14ac:dyDescent="0.2">
      <c r="J333" s="3"/>
      <c r="K333" s="1"/>
      <c r="M333" s="4"/>
      <c r="N333" s="1"/>
    </row>
    <row r="334" spans="10:14" x14ac:dyDescent="0.2">
      <c r="J334" s="3"/>
      <c r="K334" s="1"/>
      <c r="M334" s="4"/>
      <c r="N334" s="1"/>
    </row>
    <row r="335" spans="10:14" x14ac:dyDescent="0.2">
      <c r="J335" s="3"/>
      <c r="K335" s="1"/>
      <c r="M335" s="4"/>
      <c r="N335" s="1"/>
    </row>
    <row r="336" spans="10:14" x14ac:dyDescent="0.2">
      <c r="J336" s="3"/>
      <c r="K336" s="1"/>
      <c r="M336" s="4"/>
      <c r="N336" s="1"/>
    </row>
    <row r="337" spans="10:14" x14ac:dyDescent="0.2">
      <c r="J337" s="3"/>
      <c r="K337" s="1"/>
      <c r="M337" s="4"/>
      <c r="N337" s="1"/>
    </row>
    <row r="338" spans="10:14" x14ac:dyDescent="0.2">
      <c r="J338" s="3"/>
      <c r="K338" s="1"/>
      <c r="M338" s="4"/>
      <c r="N338" s="1"/>
    </row>
    <row r="339" spans="10:14" x14ac:dyDescent="0.2">
      <c r="J339" s="3"/>
      <c r="K339" s="1"/>
      <c r="M339" s="4"/>
      <c r="N339" s="1"/>
    </row>
    <row r="340" spans="10:14" x14ac:dyDescent="0.2">
      <c r="J340" s="3"/>
      <c r="K340" s="1"/>
      <c r="M340" s="4"/>
      <c r="N340" s="1"/>
    </row>
    <row r="341" spans="10:14" x14ac:dyDescent="0.2">
      <c r="J341" s="3"/>
      <c r="K341" s="1"/>
      <c r="M341" s="4"/>
      <c r="N341" s="1"/>
    </row>
    <row r="342" spans="10:14" x14ac:dyDescent="0.2">
      <c r="J342" s="3"/>
      <c r="K342" s="1"/>
      <c r="M342" s="4"/>
      <c r="N342" s="1"/>
    </row>
    <row r="343" spans="10:14" x14ac:dyDescent="0.2">
      <c r="J343" s="3"/>
      <c r="K343" s="1"/>
      <c r="M343" s="4"/>
      <c r="N343" s="1"/>
    </row>
    <row r="344" spans="10:14" x14ac:dyDescent="0.2">
      <c r="J344" s="3"/>
      <c r="K344" s="1"/>
      <c r="M344" s="4"/>
      <c r="N344" s="1"/>
    </row>
    <row r="345" spans="10:14" x14ac:dyDescent="0.2">
      <c r="J345" s="3"/>
      <c r="K345" s="1"/>
      <c r="M345" s="4"/>
      <c r="N345" s="1"/>
    </row>
    <row r="346" spans="10:14" x14ac:dyDescent="0.2">
      <c r="J346" s="3"/>
      <c r="K346" s="1"/>
      <c r="M346" s="4"/>
      <c r="N346" s="1"/>
    </row>
    <row r="347" spans="10:14" x14ac:dyDescent="0.2">
      <c r="J347" s="3"/>
      <c r="K347" s="1"/>
      <c r="M347" s="4"/>
      <c r="N347" s="1"/>
    </row>
    <row r="348" spans="10:14" x14ac:dyDescent="0.2">
      <c r="J348" s="3"/>
      <c r="K348" s="1"/>
      <c r="M348" s="4"/>
      <c r="N348" s="1"/>
    </row>
    <row r="349" spans="10:14" x14ac:dyDescent="0.2">
      <c r="J349" s="3"/>
      <c r="K349" s="1"/>
      <c r="M349" s="4"/>
      <c r="N349" s="1"/>
    </row>
    <row r="350" spans="10:14" x14ac:dyDescent="0.2">
      <c r="J350" s="3"/>
      <c r="K350" s="1"/>
      <c r="M350" s="4"/>
      <c r="N350" s="1"/>
    </row>
    <row r="351" spans="10:14" x14ac:dyDescent="0.2">
      <c r="J351" s="3"/>
      <c r="K351" s="1"/>
      <c r="M351" s="4"/>
      <c r="N351" s="1"/>
    </row>
    <row r="352" spans="10:14" x14ac:dyDescent="0.2">
      <c r="J352" s="3"/>
      <c r="K352" s="1"/>
      <c r="M352" s="4"/>
      <c r="N352" s="1"/>
    </row>
    <row r="353" spans="10:14" x14ac:dyDescent="0.2">
      <c r="J353" s="3"/>
      <c r="K353" s="1"/>
      <c r="M353" s="4"/>
      <c r="N353" s="1"/>
    </row>
    <row r="354" spans="10:14" x14ac:dyDescent="0.2">
      <c r="J354" s="3"/>
      <c r="K354" s="1"/>
      <c r="M354" s="4"/>
      <c r="N354" s="1"/>
    </row>
    <row r="355" spans="10:14" x14ac:dyDescent="0.2">
      <c r="J355" s="3"/>
      <c r="K355" s="1"/>
      <c r="M355" s="4"/>
      <c r="N355" s="1"/>
    </row>
    <row r="356" spans="10:14" x14ac:dyDescent="0.2">
      <c r="J356" s="3"/>
      <c r="K356" s="1"/>
      <c r="M356" s="4"/>
      <c r="N356" s="1"/>
    </row>
    <row r="357" spans="10:14" x14ac:dyDescent="0.2">
      <c r="J357" s="3"/>
      <c r="K357" s="1"/>
      <c r="M357" s="4"/>
      <c r="N357" s="1"/>
    </row>
    <row r="358" spans="10:14" x14ac:dyDescent="0.2">
      <c r="J358" s="3"/>
      <c r="K358" s="1"/>
      <c r="M358" s="4"/>
      <c r="N358" s="1"/>
    </row>
    <row r="359" spans="10:14" x14ac:dyDescent="0.2">
      <c r="J359" s="3"/>
      <c r="K359" s="1"/>
      <c r="M359" s="4"/>
      <c r="N359" s="1"/>
    </row>
    <row r="360" spans="10:14" x14ac:dyDescent="0.2">
      <c r="J360" s="3"/>
      <c r="K360" s="1"/>
      <c r="M360" s="4"/>
      <c r="N360" s="1"/>
    </row>
    <row r="361" spans="10:14" x14ac:dyDescent="0.2">
      <c r="J361" s="3"/>
      <c r="K361" s="1"/>
      <c r="M361" s="4"/>
      <c r="N361" s="1"/>
    </row>
    <row r="362" spans="10:14" x14ac:dyDescent="0.2">
      <c r="J362" s="3"/>
      <c r="K362" s="1"/>
      <c r="M362" s="4"/>
      <c r="N362" s="1"/>
    </row>
    <row r="363" spans="10:14" x14ac:dyDescent="0.2">
      <c r="J363" s="3"/>
      <c r="K363" s="1"/>
      <c r="M363" s="4"/>
      <c r="N363" s="1"/>
    </row>
    <row r="364" spans="10:14" x14ac:dyDescent="0.2">
      <c r="J364" s="3"/>
      <c r="K364" s="1"/>
      <c r="M364" s="4"/>
      <c r="N364" s="1"/>
    </row>
    <row r="365" spans="10:14" x14ac:dyDescent="0.2">
      <c r="J365" s="3"/>
      <c r="K365" s="1"/>
      <c r="M365" s="4"/>
      <c r="N365" s="1"/>
    </row>
    <row r="366" spans="10:14" x14ac:dyDescent="0.2">
      <c r="J366" s="3"/>
      <c r="K366" s="1"/>
      <c r="M366" s="4"/>
      <c r="N366" s="1"/>
    </row>
    <row r="367" spans="10:14" x14ac:dyDescent="0.2">
      <c r="J367" s="3"/>
      <c r="K367" s="1"/>
      <c r="M367" s="4"/>
      <c r="N367" s="1"/>
    </row>
    <row r="368" spans="10:14" x14ac:dyDescent="0.2">
      <c r="J368" s="3"/>
      <c r="K368" s="1"/>
      <c r="M368" s="4"/>
      <c r="N368" s="1"/>
    </row>
    <row r="369" spans="10:14" x14ac:dyDescent="0.2">
      <c r="J369" s="3"/>
      <c r="K369" s="1"/>
      <c r="M369" s="4"/>
      <c r="N369" s="1"/>
    </row>
    <row r="370" spans="10:14" x14ac:dyDescent="0.2">
      <c r="J370" s="3"/>
      <c r="K370" s="1"/>
      <c r="M370" s="4"/>
      <c r="N370" s="1"/>
    </row>
    <row r="371" spans="10:14" x14ac:dyDescent="0.2">
      <c r="J371" s="3"/>
      <c r="K371" s="1"/>
      <c r="M371" s="4"/>
      <c r="N371" s="1"/>
    </row>
    <row r="372" spans="10:14" x14ac:dyDescent="0.2">
      <c r="J372" s="3"/>
      <c r="K372" s="1"/>
      <c r="M372" s="4"/>
      <c r="N372" s="1"/>
    </row>
    <row r="373" spans="10:14" x14ac:dyDescent="0.2">
      <c r="J373" s="3"/>
      <c r="K373" s="1"/>
      <c r="M373" s="4"/>
      <c r="N373" s="1"/>
    </row>
    <row r="374" spans="10:14" x14ac:dyDescent="0.2">
      <c r="J374" s="3"/>
      <c r="K374" s="1"/>
      <c r="M374" s="4"/>
      <c r="N374" s="1"/>
    </row>
    <row r="375" spans="10:14" x14ac:dyDescent="0.2">
      <c r="J375" s="3"/>
      <c r="K375" s="1"/>
      <c r="M375" s="4"/>
      <c r="N375" s="1"/>
    </row>
    <row r="376" spans="10:14" x14ac:dyDescent="0.2">
      <c r="J376" s="3"/>
      <c r="K376" s="1"/>
      <c r="M376" s="4"/>
      <c r="N376" s="1"/>
    </row>
    <row r="377" spans="10:14" x14ac:dyDescent="0.2">
      <c r="J377" s="3"/>
      <c r="K377" s="1"/>
      <c r="M377" s="4"/>
      <c r="N377" s="1"/>
    </row>
    <row r="378" spans="10:14" x14ac:dyDescent="0.2">
      <c r="J378" s="3"/>
      <c r="K378" s="1"/>
      <c r="M378" s="4"/>
      <c r="N378" s="1"/>
    </row>
    <row r="379" spans="10:14" x14ac:dyDescent="0.2">
      <c r="J379" s="3"/>
      <c r="K379" s="1"/>
      <c r="M379" s="4"/>
      <c r="N379" s="1"/>
    </row>
    <row r="380" spans="10:14" x14ac:dyDescent="0.2">
      <c r="J380" s="3"/>
      <c r="K380" s="1"/>
      <c r="M380" s="4"/>
      <c r="N380" s="1"/>
    </row>
    <row r="381" spans="10:14" x14ac:dyDescent="0.2">
      <c r="J381" s="3"/>
      <c r="K381" s="1"/>
      <c r="M381" s="4"/>
      <c r="N381" s="1"/>
    </row>
    <row r="382" spans="10:14" x14ac:dyDescent="0.2">
      <c r="J382" s="3"/>
      <c r="K382" s="1"/>
      <c r="M382" s="4"/>
      <c r="N382" s="1"/>
    </row>
    <row r="383" spans="10:14" x14ac:dyDescent="0.2">
      <c r="J383" s="3"/>
      <c r="K383" s="1"/>
      <c r="M383" s="4"/>
      <c r="N383" s="1"/>
    </row>
    <row r="384" spans="10:14" x14ac:dyDescent="0.2">
      <c r="J384" s="3"/>
      <c r="K384" s="1"/>
      <c r="M384" s="4"/>
      <c r="N384" s="1"/>
    </row>
    <row r="385" spans="10:14" x14ac:dyDescent="0.2">
      <c r="J385" s="3"/>
      <c r="K385" s="1"/>
      <c r="M385" s="4"/>
      <c r="N385" s="1"/>
    </row>
    <row r="386" spans="10:14" x14ac:dyDescent="0.2">
      <c r="J386" s="3"/>
      <c r="K386" s="1"/>
      <c r="M386" s="4"/>
      <c r="N386" s="1"/>
    </row>
    <row r="387" spans="10:14" x14ac:dyDescent="0.2">
      <c r="J387" s="3"/>
      <c r="K387" s="1"/>
      <c r="M387" s="4"/>
      <c r="N387" s="1"/>
    </row>
    <row r="388" spans="10:14" x14ac:dyDescent="0.2">
      <c r="J388" s="3"/>
      <c r="K388" s="1"/>
      <c r="M388" s="4"/>
      <c r="N388" s="1"/>
    </row>
    <row r="389" spans="10:14" x14ac:dyDescent="0.2">
      <c r="J389" s="3"/>
      <c r="K389" s="1"/>
      <c r="M389" s="4"/>
      <c r="N389" s="1"/>
    </row>
    <row r="390" spans="10:14" x14ac:dyDescent="0.2">
      <c r="J390" s="3"/>
      <c r="K390" s="1"/>
      <c r="M390" s="4"/>
      <c r="N390" s="1"/>
    </row>
    <row r="391" spans="10:14" x14ac:dyDescent="0.2">
      <c r="J391" s="3"/>
      <c r="K391" s="1"/>
      <c r="M391" s="4"/>
      <c r="N391" s="1"/>
    </row>
    <row r="392" spans="10:14" x14ac:dyDescent="0.2">
      <c r="J392" s="3"/>
      <c r="K392" s="1"/>
      <c r="M392" s="4"/>
      <c r="N392" s="1"/>
    </row>
    <row r="393" spans="10:14" x14ac:dyDescent="0.2">
      <c r="J393" s="3"/>
      <c r="K393" s="1"/>
      <c r="M393" s="4"/>
      <c r="N393" s="1"/>
    </row>
    <row r="394" spans="10:14" x14ac:dyDescent="0.2">
      <c r="J394" s="3"/>
      <c r="K394" s="1"/>
      <c r="M394" s="4"/>
      <c r="N394" s="1"/>
    </row>
    <row r="395" spans="10:14" x14ac:dyDescent="0.2">
      <c r="J395" s="3"/>
      <c r="K395" s="1"/>
      <c r="M395" s="4"/>
      <c r="N395" s="1"/>
    </row>
    <row r="396" spans="10:14" x14ac:dyDescent="0.2">
      <c r="J396" s="3"/>
      <c r="K396" s="1"/>
      <c r="M396" s="4"/>
      <c r="N396" s="1"/>
    </row>
    <row r="397" spans="10:14" x14ac:dyDescent="0.2">
      <c r="J397" s="3"/>
      <c r="K397" s="1"/>
      <c r="M397" s="4"/>
      <c r="N397" s="1"/>
    </row>
    <row r="398" spans="10:14" x14ac:dyDescent="0.2">
      <c r="J398" s="3"/>
      <c r="K398" s="1"/>
      <c r="M398" s="4"/>
      <c r="N398" s="1"/>
    </row>
    <row r="399" spans="10:14" x14ac:dyDescent="0.2">
      <c r="J399" s="3"/>
      <c r="K399" s="1"/>
      <c r="M399" s="4"/>
      <c r="N399" s="1"/>
    </row>
    <row r="400" spans="10:14" x14ac:dyDescent="0.2">
      <c r="J400" s="3"/>
      <c r="K400" s="1"/>
      <c r="M400" s="4"/>
      <c r="N400" s="1"/>
    </row>
    <row r="401" spans="10:14" x14ac:dyDescent="0.2">
      <c r="J401" s="3"/>
      <c r="K401" s="1"/>
      <c r="M401" s="4"/>
      <c r="N401" s="1"/>
    </row>
    <row r="402" spans="10:14" x14ac:dyDescent="0.2">
      <c r="J402" s="3"/>
      <c r="K402" s="1"/>
      <c r="M402" s="4"/>
      <c r="N402" s="1"/>
    </row>
    <row r="403" spans="10:14" x14ac:dyDescent="0.2">
      <c r="J403" s="3"/>
      <c r="K403" s="1"/>
      <c r="M403" s="4"/>
      <c r="N403" s="1"/>
    </row>
    <row r="404" spans="10:14" x14ac:dyDescent="0.2">
      <c r="J404" s="3"/>
      <c r="K404" s="1"/>
      <c r="M404" s="4"/>
      <c r="N404" s="1"/>
    </row>
    <row r="405" spans="10:14" x14ac:dyDescent="0.2">
      <c r="J405" s="3"/>
      <c r="K405" s="1"/>
      <c r="M405" s="4"/>
      <c r="N405" s="1"/>
    </row>
    <row r="406" spans="10:14" x14ac:dyDescent="0.2">
      <c r="J406" s="3"/>
      <c r="K406" s="1"/>
      <c r="M406" s="4"/>
      <c r="N406" s="1"/>
    </row>
    <row r="407" spans="10:14" x14ac:dyDescent="0.2">
      <c r="J407" s="3"/>
      <c r="K407" s="1"/>
      <c r="M407" s="4"/>
      <c r="N407" s="1"/>
    </row>
    <row r="408" spans="10:14" x14ac:dyDescent="0.2">
      <c r="J408" s="3"/>
      <c r="K408" s="1"/>
      <c r="M408" s="4"/>
      <c r="N408" s="1"/>
    </row>
    <row r="409" spans="10:14" x14ac:dyDescent="0.2">
      <c r="J409" s="3"/>
      <c r="K409" s="1"/>
      <c r="M409" s="4"/>
      <c r="N409" s="1"/>
    </row>
    <row r="410" spans="10:14" x14ac:dyDescent="0.2">
      <c r="J410" s="3"/>
      <c r="K410" s="1"/>
      <c r="M410" s="4"/>
      <c r="N410" s="1"/>
    </row>
    <row r="411" spans="10:14" x14ac:dyDescent="0.2">
      <c r="J411" s="3"/>
      <c r="K411" s="1"/>
      <c r="M411" s="4"/>
      <c r="N411" s="1"/>
    </row>
    <row r="412" spans="10:14" x14ac:dyDescent="0.2">
      <c r="J412" s="3"/>
      <c r="K412" s="1"/>
      <c r="M412" s="4"/>
      <c r="N412" s="1"/>
    </row>
    <row r="413" spans="10:14" x14ac:dyDescent="0.2">
      <c r="J413" s="3"/>
      <c r="K413" s="1"/>
      <c r="M413" s="4"/>
      <c r="N413" s="1"/>
    </row>
    <row r="414" spans="10:14" x14ac:dyDescent="0.2">
      <c r="J414" s="3"/>
      <c r="K414" s="1"/>
      <c r="M414" s="4"/>
      <c r="N414" s="1"/>
    </row>
    <row r="415" spans="10:14" x14ac:dyDescent="0.2">
      <c r="J415" s="3"/>
      <c r="K415" s="1"/>
      <c r="M415" s="4"/>
      <c r="N415" s="1"/>
    </row>
    <row r="416" spans="10:14" x14ac:dyDescent="0.2">
      <c r="J416" s="3"/>
      <c r="K416" s="1"/>
      <c r="M416" s="4"/>
      <c r="N416" s="1"/>
    </row>
    <row r="417" spans="10:14" x14ac:dyDescent="0.2">
      <c r="J417" s="3"/>
      <c r="K417" s="1"/>
      <c r="M417" s="4"/>
      <c r="N417" s="1"/>
    </row>
    <row r="418" spans="10:14" x14ac:dyDescent="0.2">
      <c r="J418" s="3"/>
      <c r="K418" s="1"/>
      <c r="M418" s="4"/>
      <c r="N418" s="1"/>
    </row>
    <row r="419" spans="10:14" x14ac:dyDescent="0.2">
      <c r="J419" s="3"/>
      <c r="K419" s="1"/>
      <c r="M419" s="4"/>
      <c r="N419" s="1"/>
    </row>
    <row r="420" spans="10:14" x14ac:dyDescent="0.2">
      <c r="J420" s="3"/>
      <c r="K420" s="1"/>
      <c r="M420" s="4"/>
      <c r="N420" s="1"/>
    </row>
    <row r="421" spans="10:14" x14ac:dyDescent="0.2">
      <c r="J421" s="3"/>
      <c r="K421" s="1"/>
      <c r="M421" s="4"/>
      <c r="N421" s="1"/>
    </row>
    <row r="422" spans="10:14" x14ac:dyDescent="0.2">
      <c r="J422" s="3"/>
      <c r="K422" s="1"/>
      <c r="M422" s="4"/>
      <c r="N422" s="1"/>
    </row>
    <row r="423" spans="10:14" x14ac:dyDescent="0.2">
      <c r="J423" s="3"/>
      <c r="K423" s="1"/>
      <c r="M423" s="4"/>
      <c r="N423" s="1"/>
    </row>
    <row r="424" spans="10:14" x14ac:dyDescent="0.2">
      <c r="J424" s="3"/>
      <c r="K424" s="1"/>
      <c r="M424" s="4"/>
      <c r="N424" s="1"/>
    </row>
    <row r="425" spans="10:14" x14ac:dyDescent="0.2">
      <c r="J425" s="3"/>
      <c r="K425" s="1"/>
      <c r="M425" s="4"/>
      <c r="N425" s="1"/>
    </row>
    <row r="426" spans="10:14" x14ac:dyDescent="0.2">
      <c r="J426" s="3"/>
      <c r="K426" s="1"/>
      <c r="M426" s="4"/>
      <c r="N426" s="1"/>
    </row>
    <row r="427" spans="10:14" x14ac:dyDescent="0.2">
      <c r="J427" s="3"/>
      <c r="K427" s="1"/>
      <c r="M427" s="4"/>
      <c r="N427" s="1"/>
    </row>
    <row r="428" spans="10:14" x14ac:dyDescent="0.2">
      <c r="J428" s="3"/>
      <c r="K428" s="1"/>
      <c r="M428" s="4"/>
      <c r="N428" s="1"/>
    </row>
    <row r="429" spans="10:14" x14ac:dyDescent="0.2">
      <c r="J429" s="3"/>
      <c r="K429" s="1"/>
      <c r="M429" s="4"/>
      <c r="N429" s="1"/>
    </row>
    <row r="430" spans="10:14" x14ac:dyDescent="0.2">
      <c r="J430" s="3"/>
      <c r="K430" s="1"/>
      <c r="M430" s="4"/>
      <c r="N430" s="1"/>
    </row>
    <row r="431" spans="10:14" x14ac:dyDescent="0.2">
      <c r="J431" s="3"/>
      <c r="K431" s="1"/>
      <c r="M431" s="4"/>
      <c r="N431" s="1"/>
    </row>
    <row r="432" spans="10:14" x14ac:dyDescent="0.2">
      <c r="J432" s="3"/>
      <c r="K432" s="1"/>
      <c r="M432" s="4"/>
      <c r="N432" s="1"/>
    </row>
    <row r="433" spans="10:14" x14ac:dyDescent="0.2">
      <c r="J433" s="3"/>
      <c r="K433" s="1"/>
      <c r="M433" s="4"/>
      <c r="N433" s="1"/>
    </row>
    <row r="434" spans="10:14" x14ac:dyDescent="0.2">
      <c r="J434" s="3"/>
      <c r="K434" s="1"/>
      <c r="M434" s="4"/>
      <c r="N434" s="1"/>
    </row>
    <row r="435" spans="10:14" x14ac:dyDescent="0.2">
      <c r="J435" s="3"/>
      <c r="K435" s="1"/>
      <c r="M435" s="4"/>
      <c r="N435" s="1"/>
    </row>
    <row r="436" spans="10:14" x14ac:dyDescent="0.2">
      <c r="J436" s="3"/>
      <c r="K436" s="1"/>
      <c r="M436" s="4"/>
      <c r="N436" s="1"/>
    </row>
    <row r="437" spans="10:14" x14ac:dyDescent="0.2">
      <c r="J437" s="3"/>
      <c r="K437" s="1"/>
      <c r="M437" s="4"/>
      <c r="N437" s="1"/>
    </row>
    <row r="438" spans="10:14" x14ac:dyDescent="0.2">
      <c r="J438" s="3"/>
      <c r="K438" s="1"/>
      <c r="M438" s="4"/>
      <c r="N438" s="1"/>
    </row>
    <row r="439" spans="10:14" x14ac:dyDescent="0.2">
      <c r="J439" s="3"/>
      <c r="K439" s="1"/>
      <c r="M439" s="4"/>
      <c r="N439" s="1"/>
    </row>
    <row r="440" spans="10:14" x14ac:dyDescent="0.2">
      <c r="J440" s="3"/>
      <c r="K440" s="1"/>
      <c r="M440" s="4"/>
      <c r="N440" s="1"/>
    </row>
    <row r="441" spans="10:14" x14ac:dyDescent="0.2">
      <c r="J441" s="3"/>
      <c r="K441" s="1"/>
      <c r="M441" s="4"/>
      <c r="N441" s="1"/>
    </row>
    <row r="442" spans="10:14" x14ac:dyDescent="0.2">
      <c r="J442" s="3"/>
      <c r="K442" s="1"/>
      <c r="M442" s="4"/>
      <c r="N442" s="1"/>
    </row>
    <row r="443" spans="10:14" x14ac:dyDescent="0.2">
      <c r="J443" s="3"/>
      <c r="K443" s="1"/>
      <c r="M443" s="4"/>
      <c r="N443" s="1"/>
    </row>
    <row r="444" spans="10:14" x14ac:dyDescent="0.2">
      <c r="J444" s="3"/>
      <c r="K444" s="1"/>
      <c r="M444" s="4"/>
      <c r="N444" s="1"/>
    </row>
    <row r="445" spans="10:14" x14ac:dyDescent="0.2">
      <c r="J445" s="3"/>
      <c r="K445" s="1"/>
      <c r="M445" s="4"/>
      <c r="N445" s="1"/>
    </row>
    <row r="446" spans="10:14" x14ac:dyDescent="0.2">
      <c r="J446" s="3"/>
      <c r="K446" s="1"/>
      <c r="M446" s="4"/>
      <c r="N446" s="1"/>
    </row>
    <row r="447" spans="10:14" x14ac:dyDescent="0.2">
      <c r="J447" s="3"/>
      <c r="K447" s="1"/>
      <c r="M447" s="4"/>
      <c r="N447" s="1"/>
    </row>
    <row r="448" spans="10:14" x14ac:dyDescent="0.2">
      <c r="J448" s="3"/>
      <c r="K448" s="1"/>
      <c r="M448" s="4"/>
      <c r="N448" s="1"/>
    </row>
    <row r="449" spans="10:14" x14ac:dyDescent="0.2">
      <c r="J449" s="3"/>
      <c r="K449" s="1"/>
      <c r="M449" s="4"/>
      <c r="N449" s="1"/>
    </row>
    <row r="450" spans="10:14" x14ac:dyDescent="0.2">
      <c r="J450" s="3"/>
      <c r="K450" s="1"/>
      <c r="M450" s="4"/>
      <c r="N450" s="1"/>
    </row>
    <row r="451" spans="10:14" x14ac:dyDescent="0.2">
      <c r="J451" s="3"/>
      <c r="K451" s="1"/>
      <c r="M451" s="4"/>
      <c r="N451" s="1"/>
    </row>
    <row r="452" spans="10:14" x14ac:dyDescent="0.2">
      <c r="J452" s="3"/>
      <c r="K452" s="1"/>
      <c r="M452" s="4"/>
      <c r="N452" s="1"/>
    </row>
    <row r="453" spans="10:14" x14ac:dyDescent="0.2">
      <c r="J453" s="3"/>
      <c r="K453" s="1"/>
      <c r="M453" s="4"/>
      <c r="N453" s="1"/>
    </row>
    <row r="454" spans="10:14" x14ac:dyDescent="0.2">
      <c r="J454" s="3"/>
      <c r="K454" s="1"/>
      <c r="M454" s="4"/>
      <c r="N454" s="1"/>
    </row>
    <row r="455" spans="10:14" x14ac:dyDescent="0.2">
      <c r="J455" s="3"/>
      <c r="K455" s="1"/>
      <c r="M455" s="4"/>
      <c r="N455" s="1"/>
    </row>
    <row r="456" spans="10:14" x14ac:dyDescent="0.2">
      <c r="J456" s="3"/>
      <c r="K456" s="1"/>
      <c r="M456" s="4"/>
      <c r="N456" s="1"/>
    </row>
    <row r="457" spans="10:14" x14ac:dyDescent="0.2">
      <c r="J457" s="3"/>
      <c r="K457" s="1"/>
      <c r="M457" s="4"/>
      <c r="N457" s="1"/>
    </row>
    <row r="458" spans="10:14" x14ac:dyDescent="0.2">
      <c r="J458" s="3"/>
      <c r="K458" s="1"/>
      <c r="M458" s="4"/>
      <c r="N458" s="1"/>
    </row>
    <row r="459" spans="10:14" x14ac:dyDescent="0.2">
      <c r="J459" s="3"/>
      <c r="K459" s="1"/>
      <c r="M459" s="4"/>
      <c r="N459" s="1"/>
    </row>
    <row r="460" spans="10:14" x14ac:dyDescent="0.2">
      <c r="J460" s="3"/>
      <c r="K460" s="1"/>
      <c r="M460" s="4"/>
      <c r="N460" s="1"/>
    </row>
    <row r="461" spans="10:14" x14ac:dyDescent="0.2">
      <c r="J461" s="3"/>
      <c r="K461" s="1"/>
      <c r="M461" s="4"/>
      <c r="N461" s="1"/>
    </row>
    <row r="462" spans="10:14" x14ac:dyDescent="0.2">
      <c r="J462" s="3"/>
      <c r="K462" s="1"/>
      <c r="M462" s="4"/>
      <c r="N462" s="1"/>
    </row>
    <row r="463" spans="10:14" x14ac:dyDescent="0.2">
      <c r="J463" s="3"/>
      <c r="K463" s="1"/>
      <c r="M463" s="4"/>
      <c r="N463" s="1"/>
    </row>
    <row r="464" spans="10:14" x14ac:dyDescent="0.2">
      <c r="J464" s="3"/>
      <c r="K464" s="1"/>
      <c r="M464" s="4"/>
      <c r="N464" s="1"/>
    </row>
    <row r="465" spans="10:14" x14ac:dyDescent="0.2">
      <c r="J465" s="3"/>
      <c r="K465" s="1"/>
      <c r="M465" s="4"/>
      <c r="N465" s="1"/>
    </row>
    <row r="466" spans="10:14" x14ac:dyDescent="0.2">
      <c r="J466" s="3"/>
      <c r="K466" s="1"/>
      <c r="M466" s="4"/>
      <c r="N466" s="1"/>
    </row>
    <row r="467" spans="10:14" x14ac:dyDescent="0.2">
      <c r="J467" s="3"/>
      <c r="K467" s="1"/>
      <c r="M467" s="4"/>
      <c r="N467" s="1"/>
    </row>
    <row r="468" spans="10:14" x14ac:dyDescent="0.2">
      <c r="J468" s="3"/>
      <c r="K468" s="1"/>
      <c r="M468" s="4"/>
      <c r="N468" s="1"/>
    </row>
    <row r="469" spans="10:14" x14ac:dyDescent="0.2">
      <c r="J469" s="3"/>
      <c r="K469" s="1"/>
      <c r="M469" s="4"/>
      <c r="N469" s="1"/>
    </row>
    <row r="470" spans="10:14" x14ac:dyDescent="0.2">
      <c r="J470" s="3"/>
      <c r="K470" s="1"/>
      <c r="M470" s="4"/>
      <c r="N470" s="1"/>
    </row>
    <row r="471" spans="10:14" x14ac:dyDescent="0.2">
      <c r="J471" s="3"/>
      <c r="K471" s="1"/>
      <c r="M471" s="4"/>
      <c r="N471" s="1"/>
    </row>
    <row r="472" spans="10:14" x14ac:dyDescent="0.2">
      <c r="J472" s="3"/>
      <c r="K472" s="1"/>
      <c r="M472" s="4"/>
      <c r="N472" s="1"/>
    </row>
    <row r="473" spans="10:14" x14ac:dyDescent="0.2">
      <c r="J473" s="3"/>
      <c r="K473" s="1"/>
      <c r="M473" s="4"/>
      <c r="N473" s="1"/>
    </row>
    <row r="474" spans="10:14" x14ac:dyDescent="0.2">
      <c r="J474" s="3"/>
      <c r="K474" s="1"/>
      <c r="M474" s="4"/>
      <c r="N474" s="1"/>
    </row>
    <row r="475" spans="10:14" x14ac:dyDescent="0.2">
      <c r="J475" s="3"/>
      <c r="K475" s="1"/>
      <c r="M475" s="4"/>
      <c r="N475" s="1"/>
    </row>
    <row r="476" spans="10:14" x14ac:dyDescent="0.2">
      <c r="J476" s="3"/>
      <c r="K476" s="1"/>
      <c r="M476" s="4"/>
      <c r="N476" s="1"/>
    </row>
    <row r="477" spans="10:14" x14ac:dyDescent="0.2">
      <c r="J477" s="3"/>
      <c r="K477" s="1"/>
      <c r="M477" s="4"/>
      <c r="N477" s="1"/>
    </row>
    <row r="478" spans="10:14" x14ac:dyDescent="0.2">
      <c r="J478" s="3"/>
      <c r="K478" s="1"/>
      <c r="M478" s="4"/>
      <c r="N478" s="1"/>
    </row>
    <row r="479" spans="10:14" x14ac:dyDescent="0.2">
      <c r="J479" s="3"/>
      <c r="K479" s="1"/>
      <c r="M479" s="4"/>
      <c r="N479" s="1"/>
    </row>
    <row r="480" spans="10:14" x14ac:dyDescent="0.2">
      <c r="J480" s="3"/>
      <c r="K480" s="1"/>
      <c r="M480" s="4"/>
      <c r="N480" s="1"/>
    </row>
    <row r="481" spans="10:14" x14ac:dyDescent="0.2">
      <c r="J481" s="3"/>
      <c r="K481" s="1"/>
      <c r="M481" s="4"/>
      <c r="N481" s="1"/>
    </row>
    <row r="482" spans="10:14" x14ac:dyDescent="0.2">
      <c r="J482" s="3"/>
      <c r="K482" s="1"/>
      <c r="M482" s="4"/>
      <c r="N482" s="1"/>
    </row>
    <row r="483" spans="10:14" x14ac:dyDescent="0.2">
      <c r="J483" s="3"/>
      <c r="K483" s="1"/>
      <c r="M483" s="4"/>
      <c r="N483" s="1"/>
    </row>
    <row r="484" spans="10:14" x14ac:dyDescent="0.2">
      <c r="J484" s="3"/>
      <c r="K484" s="1"/>
      <c r="M484" s="4"/>
      <c r="N484" s="1"/>
    </row>
    <row r="485" spans="10:14" x14ac:dyDescent="0.2">
      <c r="J485" s="3"/>
      <c r="K485" s="1"/>
      <c r="M485" s="4"/>
      <c r="N485" s="1"/>
    </row>
    <row r="486" spans="10:14" x14ac:dyDescent="0.2">
      <c r="J486" s="3"/>
      <c r="K486" s="1"/>
      <c r="M486" s="4"/>
      <c r="N486" s="1"/>
    </row>
    <row r="487" spans="10:14" x14ac:dyDescent="0.2">
      <c r="J487" s="3"/>
      <c r="K487" s="1"/>
      <c r="M487" s="4"/>
      <c r="N487" s="1"/>
    </row>
    <row r="488" spans="10:14" x14ac:dyDescent="0.2">
      <c r="J488" s="3"/>
      <c r="K488" s="1"/>
      <c r="M488" s="4"/>
      <c r="N488" s="1"/>
    </row>
    <row r="489" spans="10:14" x14ac:dyDescent="0.2">
      <c r="J489" s="3"/>
      <c r="K489" s="1"/>
      <c r="M489" s="4"/>
      <c r="N489" s="1"/>
    </row>
    <row r="490" spans="10:14" x14ac:dyDescent="0.2">
      <c r="J490" s="3"/>
      <c r="K490" s="1"/>
      <c r="M490" s="4"/>
      <c r="N490" s="1"/>
    </row>
    <row r="491" spans="10:14" x14ac:dyDescent="0.2">
      <c r="J491" s="3"/>
      <c r="K491" s="1"/>
      <c r="M491" s="4"/>
      <c r="N491" s="1"/>
    </row>
    <row r="492" spans="10:14" x14ac:dyDescent="0.2">
      <c r="J492" s="3"/>
      <c r="K492" s="1"/>
      <c r="M492" s="4"/>
      <c r="N492" s="1"/>
    </row>
    <row r="493" spans="10:14" x14ac:dyDescent="0.2">
      <c r="J493" s="3"/>
      <c r="K493" s="1"/>
      <c r="M493" s="4"/>
      <c r="N493" s="1"/>
    </row>
    <row r="494" spans="10:14" x14ac:dyDescent="0.2">
      <c r="J494" s="3"/>
      <c r="K494" s="1"/>
      <c r="M494" s="4"/>
      <c r="N494" s="1"/>
    </row>
    <row r="495" spans="10:14" x14ac:dyDescent="0.2">
      <c r="J495" s="3"/>
      <c r="K495" s="1"/>
      <c r="M495" s="4"/>
      <c r="N495" s="1"/>
    </row>
    <row r="496" spans="10:14" x14ac:dyDescent="0.2">
      <c r="J496" s="3"/>
      <c r="K496" s="1"/>
      <c r="M496" s="4"/>
      <c r="N496" s="1"/>
    </row>
    <row r="497" spans="10:14" x14ac:dyDescent="0.2">
      <c r="J497" s="3"/>
      <c r="K497" s="1"/>
      <c r="M497" s="4"/>
      <c r="N497" s="1"/>
    </row>
    <row r="498" spans="10:14" x14ac:dyDescent="0.2">
      <c r="J498" s="3"/>
      <c r="K498" s="1"/>
      <c r="M498" s="4"/>
      <c r="N498" s="1"/>
    </row>
    <row r="499" spans="10:14" x14ac:dyDescent="0.2">
      <c r="J499" s="3"/>
      <c r="K499" s="1"/>
      <c r="M499" s="4"/>
      <c r="N499" s="1"/>
    </row>
    <row r="500" spans="10:14" x14ac:dyDescent="0.2">
      <c r="J500" s="3"/>
      <c r="K500" s="1"/>
      <c r="M500" s="4"/>
      <c r="N500" s="1"/>
    </row>
    <row r="501" spans="10:14" x14ac:dyDescent="0.2">
      <c r="J501" s="3"/>
      <c r="K501" s="1"/>
      <c r="M501" s="4"/>
      <c r="N501" s="1"/>
    </row>
    <row r="502" spans="10:14" x14ac:dyDescent="0.2">
      <c r="J502" s="3"/>
      <c r="K502" s="1"/>
      <c r="M502" s="4"/>
      <c r="N502" s="1"/>
    </row>
    <row r="503" spans="10:14" x14ac:dyDescent="0.2">
      <c r="J503" s="3"/>
      <c r="K503" s="1"/>
      <c r="M503" s="4"/>
      <c r="N503" s="1"/>
    </row>
    <row r="504" spans="10:14" x14ac:dyDescent="0.2">
      <c r="J504" s="3"/>
      <c r="K504" s="1"/>
      <c r="M504" s="4"/>
      <c r="N504" s="1"/>
    </row>
    <row r="505" spans="10:14" x14ac:dyDescent="0.2">
      <c r="J505" s="3"/>
      <c r="K505" s="1"/>
      <c r="M505" s="4"/>
      <c r="N505" s="1"/>
    </row>
    <row r="506" spans="10:14" x14ac:dyDescent="0.2">
      <c r="J506" s="3"/>
      <c r="K506" s="1"/>
      <c r="M506" s="4"/>
      <c r="N506" s="1"/>
    </row>
    <row r="507" spans="10:14" x14ac:dyDescent="0.2">
      <c r="J507" s="3"/>
      <c r="K507" s="1"/>
      <c r="M507" s="4"/>
      <c r="N507" s="1"/>
    </row>
    <row r="508" spans="10:14" x14ac:dyDescent="0.2">
      <c r="J508" s="3"/>
      <c r="K508" s="1"/>
      <c r="M508" s="4"/>
      <c r="N508" s="1"/>
    </row>
    <row r="509" spans="10:14" x14ac:dyDescent="0.2">
      <c r="J509" s="3"/>
      <c r="K509" s="1"/>
      <c r="M509" s="4"/>
      <c r="N509" s="1"/>
    </row>
    <row r="510" spans="10:14" x14ac:dyDescent="0.2">
      <c r="J510" s="3"/>
      <c r="K510" s="1"/>
      <c r="M510" s="4"/>
      <c r="N510" s="1"/>
    </row>
    <row r="511" spans="10:14" x14ac:dyDescent="0.2">
      <c r="J511" s="3"/>
      <c r="K511" s="1"/>
      <c r="M511" s="4"/>
      <c r="N511" s="1"/>
    </row>
    <row r="512" spans="10:14" x14ac:dyDescent="0.2">
      <c r="J512" s="3"/>
      <c r="K512" s="1"/>
      <c r="M512" s="4"/>
      <c r="N512" s="1"/>
    </row>
    <row r="513" spans="10:14" x14ac:dyDescent="0.2">
      <c r="J513" s="3"/>
      <c r="K513" s="1"/>
      <c r="M513" s="4"/>
      <c r="N513" s="1"/>
    </row>
    <row r="514" spans="10:14" x14ac:dyDescent="0.2">
      <c r="J514" s="3"/>
      <c r="K514" s="1"/>
      <c r="M514" s="4"/>
      <c r="N514" s="1"/>
    </row>
    <row r="515" spans="10:14" x14ac:dyDescent="0.2">
      <c r="J515" s="3"/>
      <c r="K515" s="1"/>
      <c r="M515" s="4"/>
      <c r="N515" s="1"/>
    </row>
    <row r="516" spans="10:14" x14ac:dyDescent="0.2">
      <c r="J516" s="3"/>
      <c r="K516" s="1"/>
      <c r="M516" s="4"/>
      <c r="N516" s="1"/>
    </row>
    <row r="517" spans="10:14" x14ac:dyDescent="0.2">
      <c r="J517" s="3"/>
      <c r="K517" s="1"/>
      <c r="M517" s="4"/>
      <c r="N517" s="1"/>
    </row>
    <row r="518" spans="10:14" x14ac:dyDescent="0.2">
      <c r="J518" s="3"/>
      <c r="K518" s="1"/>
      <c r="M518" s="4"/>
      <c r="N518" s="1"/>
    </row>
    <row r="519" spans="10:14" x14ac:dyDescent="0.2">
      <c r="J519" s="3"/>
      <c r="K519" s="1"/>
      <c r="M519" s="4"/>
      <c r="N519" s="1"/>
    </row>
    <row r="520" spans="10:14" x14ac:dyDescent="0.2">
      <c r="J520" s="3"/>
      <c r="K520" s="1"/>
      <c r="M520" s="4"/>
      <c r="N520" s="1"/>
    </row>
    <row r="521" spans="10:14" x14ac:dyDescent="0.2">
      <c r="J521" s="3"/>
      <c r="K521" s="1"/>
      <c r="M521" s="4"/>
      <c r="N521" s="1"/>
    </row>
    <row r="522" spans="10:14" x14ac:dyDescent="0.2">
      <c r="J522" s="3"/>
      <c r="K522" s="1"/>
      <c r="M522" s="4"/>
      <c r="N522" s="1"/>
    </row>
    <row r="523" spans="10:14" x14ac:dyDescent="0.2">
      <c r="J523" s="3"/>
      <c r="K523" s="1"/>
      <c r="M523" s="4"/>
      <c r="N523" s="1"/>
    </row>
    <row r="524" spans="10:14" x14ac:dyDescent="0.2">
      <c r="J524" s="3"/>
      <c r="K524" s="1"/>
      <c r="M524" s="4"/>
      <c r="N524" s="1"/>
    </row>
    <row r="525" spans="10:14" x14ac:dyDescent="0.2">
      <c r="J525" s="3"/>
      <c r="K525" s="1"/>
      <c r="M525" s="4"/>
      <c r="N525" s="1"/>
    </row>
    <row r="526" spans="10:14" x14ac:dyDescent="0.2">
      <c r="J526" s="3"/>
      <c r="K526" s="1"/>
      <c r="M526" s="4"/>
      <c r="N526" s="1"/>
    </row>
    <row r="527" spans="10:14" x14ac:dyDescent="0.2">
      <c r="J527" s="3"/>
      <c r="K527" s="1"/>
      <c r="M527" s="4"/>
      <c r="N527" s="1"/>
    </row>
    <row r="528" spans="10:14" x14ac:dyDescent="0.2">
      <c r="J528" s="3"/>
      <c r="K528" s="1"/>
      <c r="M528" s="4"/>
      <c r="N528" s="1"/>
    </row>
    <row r="529" spans="10:14" x14ac:dyDescent="0.2">
      <c r="J529" s="3"/>
      <c r="K529" s="1"/>
      <c r="M529" s="4"/>
      <c r="N529" s="1"/>
    </row>
    <row r="530" spans="10:14" x14ac:dyDescent="0.2">
      <c r="J530" s="3"/>
      <c r="K530" s="1"/>
      <c r="M530" s="4"/>
      <c r="N530" s="1"/>
    </row>
    <row r="531" spans="10:14" x14ac:dyDescent="0.2">
      <c r="J531" s="3"/>
      <c r="K531" s="1"/>
      <c r="M531" s="4"/>
      <c r="N531" s="1"/>
    </row>
    <row r="532" spans="10:14" x14ac:dyDescent="0.2">
      <c r="J532" s="3"/>
      <c r="K532" s="1"/>
      <c r="M532" s="4"/>
      <c r="N532" s="1"/>
    </row>
    <row r="533" spans="10:14" x14ac:dyDescent="0.2">
      <c r="J533" s="3"/>
      <c r="K533" s="1"/>
      <c r="M533" s="4"/>
      <c r="N533" s="1"/>
    </row>
    <row r="534" spans="10:14" x14ac:dyDescent="0.2">
      <c r="J534" s="3"/>
      <c r="K534" s="1"/>
      <c r="M534" s="4"/>
      <c r="N534" s="1"/>
    </row>
    <row r="535" spans="10:14" x14ac:dyDescent="0.2">
      <c r="J535" s="3"/>
      <c r="K535" s="1"/>
      <c r="M535" s="4"/>
      <c r="N535" s="1"/>
    </row>
    <row r="536" spans="10:14" x14ac:dyDescent="0.2">
      <c r="J536" s="3"/>
      <c r="K536" s="1"/>
      <c r="M536" s="4"/>
      <c r="N536" s="1"/>
    </row>
    <row r="537" spans="10:14" x14ac:dyDescent="0.2">
      <c r="J537" s="3"/>
      <c r="K537" s="1"/>
      <c r="M537" s="4"/>
      <c r="N537" s="1"/>
    </row>
    <row r="538" spans="10:14" x14ac:dyDescent="0.2">
      <c r="J538" s="3"/>
      <c r="K538" s="1"/>
      <c r="M538" s="4"/>
      <c r="N538" s="1"/>
    </row>
    <row r="539" spans="10:14" x14ac:dyDescent="0.2">
      <c r="J539" s="3"/>
      <c r="K539" s="1"/>
      <c r="M539" s="4"/>
      <c r="N539" s="1"/>
    </row>
    <row r="540" spans="10:14" x14ac:dyDescent="0.2">
      <c r="J540" s="3"/>
      <c r="K540" s="1"/>
      <c r="M540" s="4"/>
      <c r="N540" s="1"/>
    </row>
    <row r="541" spans="10:14" x14ac:dyDescent="0.2">
      <c r="J541" s="3"/>
      <c r="K541" s="1"/>
      <c r="M541" s="4"/>
      <c r="N541" s="1"/>
    </row>
    <row r="542" spans="10:14" x14ac:dyDescent="0.2">
      <c r="J542" s="3"/>
      <c r="K542" s="1"/>
      <c r="M542" s="4"/>
      <c r="N542" s="1"/>
    </row>
    <row r="543" spans="10:14" x14ac:dyDescent="0.2">
      <c r="J543" s="3"/>
      <c r="K543" s="1"/>
      <c r="M543" s="4"/>
      <c r="N543" s="1"/>
    </row>
    <row r="544" spans="10:14" x14ac:dyDescent="0.2">
      <c r="J544" s="3"/>
      <c r="K544" s="1"/>
      <c r="M544" s="4"/>
      <c r="N544" s="1"/>
    </row>
    <row r="545" spans="10:14" x14ac:dyDescent="0.2">
      <c r="J545" s="3"/>
      <c r="K545" s="1"/>
      <c r="M545" s="4"/>
      <c r="N545" s="1"/>
    </row>
    <row r="546" spans="10:14" x14ac:dyDescent="0.2">
      <c r="J546" s="3"/>
      <c r="K546" s="1"/>
      <c r="M546" s="4"/>
      <c r="N546" s="1"/>
    </row>
    <row r="547" spans="10:14" x14ac:dyDescent="0.2">
      <c r="J547" s="3"/>
      <c r="K547" s="1"/>
      <c r="M547" s="4"/>
      <c r="N547" s="1"/>
    </row>
    <row r="548" spans="10:14" x14ac:dyDescent="0.2">
      <c r="J548" s="3"/>
      <c r="K548" s="1"/>
      <c r="M548" s="4"/>
      <c r="N548" s="1"/>
    </row>
    <row r="549" spans="10:14" x14ac:dyDescent="0.2">
      <c r="J549" s="3"/>
      <c r="K549" s="1"/>
      <c r="M549" s="4"/>
      <c r="N549" s="1"/>
    </row>
    <row r="550" spans="10:14" x14ac:dyDescent="0.2">
      <c r="J550" s="3"/>
      <c r="K550" s="1"/>
      <c r="M550" s="4"/>
      <c r="N550" s="1"/>
    </row>
    <row r="551" spans="10:14" x14ac:dyDescent="0.2">
      <c r="J551" s="3"/>
      <c r="K551" s="1"/>
      <c r="M551" s="4"/>
      <c r="N551" s="1"/>
    </row>
    <row r="552" spans="10:14" x14ac:dyDescent="0.2">
      <c r="J552" s="3"/>
      <c r="K552" s="1"/>
      <c r="M552" s="4"/>
      <c r="N552" s="1"/>
    </row>
    <row r="553" spans="10:14" x14ac:dyDescent="0.2">
      <c r="J553" s="3"/>
      <c r="K553" s="1"/>
      <c r="M553" s="4"/>
      <c r="N553" s="1"/>
    </row>
    <row r="554" spans="10:14" x14ac:dyDescent="0.2">
      <c r="J554" s="3"/>
      <c r="K554" s="1"/>
      <c r="M554" s="4"/>
      <c r="N554" s="1"/>
    </row>
    <row r="555" spans="10:14" x14ac:dyDescent="0.2">
      <c r="J555" s="3"/>
      <c r="K555" s="1"/>
      <c r="M555" s="4"/>
      <c r="N555" s="1"/>
    </row>
    <row r="556" spans="10:14" x14ac:dyDescent="0.2">
      <c r="J556" s="3"/>
      <c r="K556" s="1"/>
      <c r="M556" s="4"/>
      <c r="N556" s="1"/>
    </row>
    <row r="557" spans="10:14" x14ac:dyDescent="0.2">
      <c r="J557" s="3"/>
      <c r="K557" s="1"/>
      <c r="M557" s="4"/>
      <c r="N557" s="1"/>
    </row>
    <row r="558" spans="10:14" x14ac:dyDescent="0.2">
      <c r="J558" s="3"/>
      <c r="K558" s="1"/>
      <c r="M558" s="4"/>
      <c r="N558" s="1"/>
    </row>
    <row r="559" spans="10:14" x14ac:dyDescent="0.2">
      <c r="J559" s="3"/>
      <c r="K559" s="1"/>
      <c r="M559" s="4"/>
      <c r="N559" s="1"/>
    </row>
    <row r="560" spans="10:14" x14ac:dyDescent="0.2">
      <c r="J560" s="3"/>
      <c r="K560" s="1"/>
      <c r="M560" s="4"/>
      <c r="N560" s="1"/>
    </row>
    <row r="561" spans="10:14" x14ac:dyDescent="0.2">
      <c r="J561" s="3"/>
      <c r="K561" s="1"/>
      <c r="M561" s="4"/>
      <c r="N561" s="1"/>
    </row>
    <row r="562" spans="10:14" x14ac:dyDescent="0.2">
      <c r="J562" s="3"/>
      <c r="K562" s="1"/>
      <c r="M562" s="4"/>
      <c r="N562" s="1"/>
    </row>
    <row r="563" spans="10:14" x14ac:dyDescent="0.2">
      <c r="J563" s="3"/>
      <c r="K563" s="1"/>
      <c r="M563" s="4"/>
      <c r="N563" s="1"/>
    </row>
    <row r="564" spans="10:14" x14ac:dyDescent="0.2">
      <c r="J564" s="3"/>
      <c r="K564" s="1"/>
      <c r="M564" s="4"/>
      <c r="N564" s="1"/>
    </row>
    <row r="565" spans="10:14" x14ac:dyDescent="0.2">
      <c r="J565" s="3"/>
      <c r="K565" s="1"/>
      <c r="M565" s="4"/>
      <c r="N565" s="1"/>
    </row>
    <row r="566" spans="10:14" x14ac:dyDescent="0.2">
      <c r="J566" s="3"/>
      <c r="K566" s="1"/>
      <c r="M566" s="4"/>
      <c r="N566" s="1"/>
    </row>
    <row r="567" spans="10:14" x14ac:dyDescent="0.2">
      <c r="J567" s="3"/>
      <c r="K567" s="1"/>
      <c r="M567" s="4"/>
      <c r="N567" s="1"/>
    </row>
    <row r="568" spans="10:14" x14ac:dyDescent="0.2">
      <c r="J568" s="3"/>
      <c r="K568" s="1"/>
      <c r="M568" s="4"/>
      <c r="N568" s="1"/>
    </row>
    <row r="569" spans="10:14" x14ac:dyDescent="0.2">
      <c r="J569" s="3"/>
      <c r="K569" s="1"/>
      <c r="M569" s="4"/>
      <c r="N569" s="1"/>
    </row>
    <row r="570" spans="10:14" x14ac:dyDescent="0.2">
      <c r="J570" s="3"/>
      <c r="K570" s="1"/>
      <c r="M570" s="4"/>
      <c r="N570" s="1"/>
    </row>
    <row r="571" spans="10:14" x14ac:dyDescent="0.2">
      <c r="J571" s="3"/>
      <c r="K571" s="1"/>
      <c r="M571" s="4"/>
      <c r="N571" s="1"/>
    </row>
    <row r="572" spans="10:14" x14ac:dyDescent="0.2">
      <c r="J572" s="3"/>
      <c r="K572" s="1"/>
      <c r="M572" s="4"/>
      <c r="N572" s="1"/>
    </row>
    <row r="573" spans="10:14" x14ac:dyDescent="0.2">
      <c r="J573" s="3"/>
      <c r="K573" s="1"/>
      <c r="M573" s="4"/>
      <c r="N573" s="1"/>
    </row>
    <row r="574" spans="10:14" x14ac:dyDescent="0.2">
      <c r="J574" s="3"/>
      <c r="K574" s="1"/>
      <c r="M574" s="4"/>
      <c r="N574" s="1"/>
    </row>
    <row r="575" spans="10:14" x14ac:dyDescent="0.2">
      <c r="J575" s="3"/>
      <c r="K575" s="1"/>
      <c r="M575" s="4"/>
      <c r="N575" s="1"/>
    </row>
    <row r="576" spans="10:14" x14ac:dyDescent="0.2">
      <c r="J576" s="3"/>
      <c r="K576" s="1"/>
      <c r="M576" s="4"/>
      <c r="N576" s="1"/>
    </row>
    <row r="577" spans="10:14" x14ac:dyDescent="0.2">
      <c r="J577" s="3"/>
      <c r="K577" s="1"/>
      <c r="M577" s="4"/>
      <c r="N577" s="1"/>
    </row>
    <row r="578" spans="10:14" x14ac:dyDescent="0.2">
      <c r="J578" s="3"/>
      <c r="K578" s="1"/>
      <c r="M578" s="4"/>
      <c r="N578" s="1"/>
    </row>
    <row r="579" spans="10:14" x14ac:dyDescent="0.2">
      <c r="J579" s="3"/>
      <c r="K579" s="1"/>
      <c r="M579" s="4"/>
      <c r="N579" s="1"/>
    </row>
    <row r="580" spans="10:14" x14ac:dyDescent="0.2">
      <c r="J580" s="3"/>
      <c r="K580" s="1"/>
      <c r="M580" s="4"/>
      <c r="N580" s="1"/>
    </row>
    <row r="581" spans="10:14" x14ac:dyDescent="0.2">
      <c r="J581" s="3"/>
      <c r="K581" s="1"/>
      <c r="M581" s="4"/>
      <c r="N581" s="1"/>
    </row>
    <row r="582" spans="10:14" x14ac:dyDescent="0.2">
      <c r="J582" s="3"/>
      <c r="K582" s="1"/>
      <c r="M582" s="4"/>
      <c r="N582" s="1"/>
    </row>
    <row r="583" spans="10:14" x14ac:dyDescent="0.2">
      <c r="J583" s="3"/>
      <c r="K583" s="1"/>
      <c r="M583" s="4"/>
      <c r="N583" s="1"/>
    </row>
    <row r="584" spans="10:14" x14ac:dyDescent="0.2">
      <c r="J584" s="3"/>
      <c r="K584" s="1"/>
      <c r="M584" s="4"/>
      <c r="N584" s="1"/>
    </row>
    <row r="585" spans="10:14" x14ac:dyDescent="0.2">
      <c r="J585" s="3"/>
      <c r="K585" s="1"/>
      <c r="M585" s="4"/>
      <c r="N585" s="1"/>
    </row>
    <row r="586" spans="10:14" x14ac:dyDescent="0.2">
      <c r="J586" s="3"/>
      <c r="K586" s="1"/>
      <c r="M586" s="4"/>
      <c r="N586" s="1"/>
    </row>
    <row r="587" spans="10:14" x14ac:dyDescent="0.2">
      <c r="J587" s="3"/>
      <c r="K587" s="1"/>
      <c r="M587" s="4"/>
      <c r="N587" s="1"/>
    </row>
    <row r="588" spans="10:14" x14ac:dyDescent="0.2">
      <c r="J588" s="3"/>
      <c r="K588" s="1"/>
      <c r="M588" s="4"/>
      <c r="N588" s="1"/>
    </row>
    <row r="589" spans="10:14" x14ac:dyDescent="0.2">
      <c r="J589" s="3"/>
      <c r="K589" s="1"/>
      <c r="M589" s="4"/>
      <c r="N589" s="1"/>
    </row>
    <row r="590" spans="10:14" x14ac:dyDescent="0.2">
      <c r="J590" s="3"/>
      <c r="K590" s="1"/>
      <c r="M590" s="4"/>
      <c r="N590" s="1"/>
    </row>
    <row r="591" spans="10:14" x14ac:dyDescent="0.2">
      <c r="J591" s="3"/>
      <c r="K591" s="1"/>
      <c r="M591" s="4"/>
      <c r="N591" s="1"/>
    </row>
    <row r="592" spans="10:14" x14ac:dyDescent="0.2">
      <c r="J592" s="3"/>
      <c r="K592" s="1"/>
      <c r="M592" s="4"/>
      <c r="N592" s="1"/>
    </row>
    <row r="593" spans="10:14" x14ac:dyDescent="0.2">
      <c r="J593" s="3"/>
      <c r="K593" s="1"/>
      <c r="M593" s="4"/>
      <c r="N593" s="1"/>
    </row>
    <row r="594" spans="10:14" x14ac:dyDescent="0.2">
      <c r="J594" s="3"/>
      <c r="K594" s="1"/>
      <c r="M594" s="4"/>
      <c r="N594" s="1"/>
    </row>
    <row r="595" spans="10:14" x14ac:dyDescent="0.2">
      <c r="J595" s="3"/>
      <c r="K595" s="1"/>
      <c r="M595" s="4"/>
      <c r="N595" s="1"/>
    </row>
    <row r="596" spans="10:14" x14ac:dyDescent="0.2">
      <c r="J596" s="3"/>
      <c r="K596" s="1"/>
      <c r="M596" s="4"/>
      <c r="N596" s="1"/>
    </row>
    <row r="597" spans="10:14" x14ac:dyDescent="0.2">
      <c r="J597" s="3"/>
      <c r="K597" s="1"/>
      <c r="M597" s="4"/>
      <c r="N597" s="1"/>
    </row>
    <row r="598" spans="10:14" x14ac:dyDescent="0.2">
      <c r="J598" s="3"/>
      <c r="K598" s="1"/>
      <c r="M598" s="4"/>
      <c r="N598" s="1"/>
    </row>
    <row r="599" spans="10:14" x14ac:dyDescent="0.2">
      <c r="J599" s="3"/>
      <c r="K599" s="1"/>
      <c r="M599" s="4"/>
      <c r="N599" s="1"/>
    </row>
    <row r="600" spans="10:14" x14ac:dyDescent="0.2">
      <c r="J600" s="3"/>
      <c r="K600" s="1"/>
      <c r="M600" s="4"/>
      <c r="N600" s="1"/>
    </row>
    <row r="601" spans="10:14" x14ac:dyDescent="0.2">
      <c r="J601" s="3"/>
      <c r="K601" s="1"/>
      <c r="M601" s="4"/>
      <c r="N601" s="1"/>
    </row>
    <row r="602" spans="10:14" x14ac:dyDescent="0.2">
      <c r="J602" s="3"/>
      <c r="K602" s="1"/>
      <c r="M602" s="4"/>
      <c r="N602" s="1"/>
    </row>
    <row r="603" spans="10:14" x14ac:dyDescent="0.2">
      <c r="J603" s="3"/>
      <c r="K603" s="1"/>
      <c r="M603" s="4"/>
      <c r="N603" s="1"/>
    </row>
    <row r="604" spans="10:14" x14ac:dyDescent="0.2">
      <c r="J604" s="3"/>
      <c r="K604" s="1"/>
      <c r="M604" s="4"/>
      <c r="N604" s="1"/>
    </row>
    <row r="605" spans="10:14" x14ac:dyDescent="0.2">
      <c r="J605" s="3"/>
      <c r="K605" s="1"/>
      <c r="M605" s="4"/>
      <c r="N605" s="1"/>
    </row>
    <row r="606" spans="10:14" x14ac:dyDescent="0.2">
      <c r="J606" s="3"/>
      <c r="K606" s="1"/>
      <c r="M606" s="4"/>
      <c r="N606" s="1"/>
    </row>
    <row r="607" spans="10:14" x14ac:dyDescent="0.2">
      <c r="J607" s="3"/>
      <c r="K607" s="1"/>
      <c r="M607" s="4"/>
      <c r="N607" s="1"/>
    </row>
    <row r="608" spans="10:14" x14ac:dyDescent="0.2">
      <c r="J608" s="3"/>
      <c r="K608" s="1"/>
      <c r="M608" s="4"/>
      <c r="N608" s="1"/>
    </row>
    <row r="609" spans="10:14" x14ac:dyDescent="0.2">
      <c r="J609" s="3"/>
      <c r="K609" s="1"/>
      <c r="M609" s="4"/>
      <c r="N609" s="1"/>
    </row>
    <row r="610" spans="10:14" x14ac:dyDescent="0.2">
      <c r="J610" s="3"/>
      <c r="K610" s="1"/>
      <c r="M610" s="4"/>
      <c r="N610" s="1"/>
    </row>
    <row r="611" spans="10:14" x14ac:dyDescent="0.2">
      <c r="J611" s="3"/>
      <c r="K611" s="1"/>
      <c r="M611" s="4"/>
      <c r="N611" s="1"/>
    </row>
    <row r="612" spans="10:14" x14ac:dyDescent="0.2">
      <c r="J612" s="3"/>
      <c r="K612" s="1"/>
      <c r="M612" s="4"/>
      <c r="N612" s="1"/>
    </row>
    <row r="613" spans="10:14" x14ac:dyDescent="0.2">
      <c r="J613" s="3"/>
      <c r="K613" s="1"/>
      <c r="M613" s="4"/>
      <c r="N613" s="1"/>
    </row>
    <row r="614" spans="10:14" x14ac:dyDescent="0.2">
      <c r="J614" s="3"/>
      <c r="K614" s="1"/>
      <c r="M614" s="4"/>
      <c r="N614" s="1"/>
    </row>
    <row r="615" spans="10:14" x14ac:dyDescent="0.2">
      <c r="J615" s="3"/>
      <c r="K615" s="1"/>
      <c r="M615" s="4"/>
      <c r="N615" s="1"/>
    </row>
    <row r="616" spans="10:14" x14ac:dyDescent="0.2">
      <c r="J616" s="3"/>
      <c r="K616" s="1"/>
      <c r="M616" s="4"/>
      <c r="N616" s="1"/>
    </row>
    <row r="617" spans="10:14" x14ac:dyDescent="0.2">
      <c r="J617" s="3"/>
      <c r="K617" s="1"/>
      <c r="M617" s="4"/>
      <c r="N617" s="1"/>
    </row>
    <row r="618" spans="10:14" x14ac:dyDescent="0.2">
      <c r="J618" s="3"/>
      <c r="K618" s="1"/>
      <c r="M618" s="4"/>
      <c r="N618" s="1"/>
    </row>
    <row r="619" spans="10:14" x14ac:dyDescent="0.2">
      <c r="J619" s="3"/>
      <c r="K619" s="1"/>
      <c r="M619" s="4"/>
      <c r="N619" s="1"/>
    </row>
    <row r="620" spans="10:14" x14ac:dyDescent="0.2">
      <c r="J620" s="3"/>
      <c r="K620" s="1"/>
      <c r="M620" s="4"/>
      <c r="N620" s="1"/>
    </row>
    <row r="621" spans="10:14" x14ac:dyDescent="0.2">
      <c r="J621" s="3"/>
      <c r="K621" s="1"/>
      <c r="M621" s="4"/>
      <c r="N621" s="1"/>
    </row>
    <row r="622" spans="10:14" x14ac:dyDescent="0.2">
      <c r="J622" s="3"/>
      <c r="K622" s="1"/>
      <c r="M622" s="4"/>
      <c r="N622" s="1"/>
    </row>
    <row r="623" spans="10:14" x14ac:dyDescent="0.2">
      <c r="J623" s="3"/>
      <c r="K623" s="1"/>
      <c r="M623" s="4"/>
      <c r="N623" s="1"/>
    </row>
    <row r="624" spans="10:14" x14ac:dyDescent="0.2">
      <c r="J624" s="3"/>
      <c r="K624" s="1"/>
      <c r="M624" s="4"/>
      <c r="N624" s="1"/>
    </row>
    <row r="625" spans="10:14" x14ac:dyDescent="0.2">
      <c r="J625" s="3"/>
      <c r="K625" s="1"/>
      <c r="M625" s="4"/>
      <c r="N625" s="1"/>
    </row>
    <row r="626" spans="10:14" x14ac:dyDescent="0.2">
      <c r="J626" s="3"/>
      <c r="K626" s="1"/>
      <c r="M626" s="4"/>
      <c r="N626" s="1"/>
    </row>
    <row r="627" spans="10:14" x14ac:dyDescent="0.2">
      <c r="J627" s="3"/>
      <c r="K627" s="1"/>
      <c r="M627" s="4"/>
      <c r="N627" s="1"/>
    </row>
    <row r="628" spans="10:14" x14ac:dyDescent="0.2">
      <c r="J628" s="3"/>
      <c r="K628" s="1"/>
      <c r="M628" s="4"/>
      <c r="N628" s="1"/>
    </row>
    <row r="629" spans="10:14" x14ac:dyDescent="0.2">
      <c r="J629" s="3"/>
      <c r="K629" s="1"/>
      <c r="M629" s="4"/>
      <c r="N629" s="1"/>
    </row>
    <row r="630" spans="10:14" x14ac:dyDescent="0.2">
      <c r="J630" s="3"/>
      <c r="K630" s="1"/>
      <c r="M630" s="4"/>
      <c r="N630" s="1"/>
    </row>
    <row r="631" spans="10:14" x14ac:dyDescent="0.2">
      <c r="J631" s="3"/>
      <c r="K631" s="1"/>
      <c r="M631" s="4"/>
      <c r="N631" s="1"/>
    </row>
    <row r="632" spans="10:14" x14ac:dyDescent="0.2">
      <c r="J632" s="3"/>
      <c r="K632" s="1"/>
      <c r="M632" s="4"/>
      <c r="N632" s="1"/>
    </row>
    <row r="633" spans="10:14" x14ac:dyDescent="0.2">
      <c r="J633" s="3"/>
      <c r="K633" s="1"/>
      <c r="M633" s="4"/>
      <c r="N633" s="1"/>
    </row>
    <row r="634" spans="10:14" x14ac:dyDescent="0.2">
      <c r="J634" s="3"/>
      <c r="K634" s="1"/>
      <c r="M634" s="4"/>
      <c r="N634" s="1"/>
    </row>
    <row r="635" spans="10:14" x14ac:dyDescent="0.2">
      <c r="J635" s="3"/>
      <c r="K635" s="1"/>
      <c r="M635" s="4"/>
      <c r="N635" s="1"/>
    </row>
    <row r="636" spans="10:14" x14ac:dyDescent="0.2">
      <c r="J636" s="3"/>
      <c r="K636" s="1"/>
      <c r="M636" s="4"/>
      <c r="N636" s="1"/>
    </row>
    <row r="637" spans="10:14" x14ac:dyDescent="0.2">
      <c r="J637" s="3"/>
      <c r="K637" s="1"/>
      <c r="M637" s="4"/>
      <c r="N637" s="1"/>
    </row>
    <row r="638" spans="10:14" x14ac:dyDescent="0.2">
      <c r="J638" s="3"/>
      <c r="K638" s="1"/>
      <c r="M638" s="4"/>
      <c r="N638" s="1"/>
    </row>
    <row r="639" spans="10:14" x14ac:dyDescent="0.2">
      <c r="J639" s="3"/>
      <c r="K639" s="1"/>
      <c r="M639" s="4"/>
      <c r="N639" s="1"/>
    </row>
    <row r="640" spans="10:14" x14ac:dyDescent="0.2">
      <c r="J640" s="3"/>
      <c r="K640" s="1"/>
      <c r="M640" s="4"/>
      <c r="N640" s="1"/>
    </row>
    <row r="641" spans="10:14" x14ac:dyDescent="0.2">
      <c r="J641" s="3"/>
      <c r="K641" s="1"/>
      <c r="M641" s="4"/>
      <c r="N641" s="1"/>
    </row>
    <row r="642" spans="10:14" x14ac:dyDescent="0.2">
      <c r="J642" s="3"/>
      <c r="K642" s="1"/>
      <c r="M642" s="4"/>
      <c r="N642" s="1"/>
    </row>
    <row r="643" spans="10:14" x14ac:dyDescent="0.2">
      <c r="J643" s="3"/>
      <c r="K643" s="1"/>
      <c r="M643" s="4"/>
      <c r="N643" s="1"/>
    </row>
    <row r="644" spans="10:14" x14ac:dyDescent="0.2">
      <c r="J644" s="3"/>
      <c r="K644" s="1"/>
      <c r="M644" s="4"/>
      <c r="N644" s="1"/>
    </row>
  </sheetData>
  <mergeCells count="10">
    <mergeCell ref="A4:Q4"/>
    <mergeCell ref="A1:O1"/>
    <mergeCell ref="A2:O2"/>
    <mergeCell ref="A3:O3"/>
    <mergeCell ref="A14:A16"/>
    <mergeCell ref="I14:K14"/>
    <mergeCell ref="B14:H14"/>
    <mergeCell ref="L14:O14"/>
    <mergeCell ref="A6:O6"/>
    <mergeCell ref="A7:O7"/>
  </mergeCells>
  <phoneticPr fontId="2" type="noConversion"/>
  <printOptions horizontalCentered="1"/>
  <pageMargins left="0.75" right="0.75" top="1" bottom="1" header="0" footer="0"/>
  <pageSetup scale="60" orientation="landscape" r:id="rId1"/>
  <headerFooter alignWithMargins="0">
    <oddFooter>&amp;RFSCI 7.5.9.B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228600</xdr:colOff>
                <xdr:row>0</xdr:row>
                <xdr:rowOff>142875</xdr:rowOff>
              </from>
              <to>
                <xdr:col>1</xdr:col>
                <xdr:colOff>66675</xdr:colOff>
                <xdr:row>7</xdr:row>
                <xdr:rowOff>47625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>
    <pageSetUpPr fitToPage="1"/>
  </sheetPr>
  <dimension ref="A1:AU63"/>
  <sheetViews>
    <sheetView tabSelected="1" zoomScaleNormal="100" workbookViewId="0">
      <selection sqref="A1:AQ1"/>
    </sheetView>
  </sheetViews>
  <sheetFormatPr baseColWidth="10" defaultRowHeight="12.75" x14ac:dyDescent="0.2"/>
  <cols>
    <col min="1" max="1" width="19.85546875" style="54" bestFit="1" customWidth="1"/>
    <col min="2" max="2" width="11" style="54" bestFit="1" customWidth="1"/>
    <col min="3" max="3" width="10.5703125" style="54" bestFit="1" customWidth="1"/>
    <col min="4" max="4" width="14.85546875" style="54" bestFit="1" customWidth="1"/>
    <col min="5" max="5" width="10.28515625" style="54" customWidth="1"/>
    <col min="6" max="6" width="11.5703125" style="54" customWidth="1"/>
    <col min="7" max="7" width="10.5703125" style="54" customWidth="1"/>
    <col min="8" max="8" width="16.42578125" style="54" bestFit="1" customWidth="1"/>
    <col min="9" max="9" width="22.85546875" style="54" bestFit="1" customWidth="1"/>
    <col min="10" max="10" width="22.42578125" style="54" bestFit="1" customWidth="1"/>
    <col min="11" max="11" width="12.42578125" style="54" customWidth="1"/>
    <col min="12" max="12" width="10.28515625" style="54" customWidth="1"/>
    <col min="13" max="13" width="10.5703125" style="54" customWidth="1"/>
    <col min="14" max="14" width="11.7109375" style="54" customWidth="1"/>
    <col min="15" max="15" width="24.28515625" style="54" bestFit="1" customWidth="1"/>
    <col min="16" max="16" width="13.42578125" style="54" customWidth="1"/>
    <col min="17" max="18" width="10.42578125" style="54" customWidth="1"/>
    <col min="19" max="19" width="13.85546875" style="54" bestFit="1" customWidth="1"/>
    <col min="20" max="20" width="11" style="54" bestFit="1" customWidth="1"/>
    <col min="21" max="21" width="9.5703125" style="54" hidden="1" customWidth="1"/>
    <col min="22" max="23" width="19.140625" style="54" hidden="1" customWidth="1"/>
    <col min="24" max="24" width="16.85546875" style="54" hidden="1" customWidth="1"/>
    <col min="25" max="26" width="14.140625" style="54" hidden="1" customWidth="1"/>
    <col min="27" max="27" width="9.42578125" style="54" hidden="1" customWidth="1"/>
    <col min="28" max="31" width="15.42578125" style="54" hidden="1" customWidth="1"/>
    <col min="32" max="36" width="10.140625" style="54" hidden="1" customWidth="1"/>
    <col min="37" max="38" width="11.7109375" style="54" bestFit="1" customWidth="1"/>
    <col min="39" max="39" width="17" style="54" customWidth="1"/>
    <col min="40" max="40" width="14.7109375" style="54" customWidth="1"/>
    <col min="41" max="41" width="14.5703125" style="54" bestFit="1" customWidth="1"/>
    <col min="42" max="42" width="8.85546875" style="54" bestFit="1" customWidth="1"/>
    <col min="43" max="43" width="13.85546875" style="54" customWidth="1"/>
    <col min="44" max="44" width="6.42578125" style="54" bestFit="1" customWidth="1"/>
    <col min="45" max="45" width="13.140625" style="54" bestFit="1" customWidth="1"/>
    <col min="46" max="46" width="6.7109375" style="54" bestFit="1" customWidth="1"/>
    <col min="47" max="47" width="11.5703125" style="54" bestFit="1" customWidth="1"/>
    <col min="48" max="16384" width="11.42578125" style="54"/>
  </cols>
  <sheetData>
    <row r="1" spans="1:47" x14ac:dyDescent="0.2">
      <c r="A1" s="384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</row>
    <row r="2" spans="1:47" x14ac:dyDescent="0.2">
      <c r="A2" s="383" t="s">
        <v>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3"/>
      <c r="AQ2" s="383"/>
    </row>
    <row r="3" spans="1:47" x14ac:dyDescent="0.2">
      <c r="A3" s="53" t="s">
        <v>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</row>
    <row r="4" spans="1:47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</row>
    <row r="5" spans="1:47" x14ac:dyDescent="0.2">
      <c r="A5" s="363"/>
      <c r="B5" s="363"/>
      <c r="C5" s="363"/>
      <c r="D5" s="363"/>
      <c r="E5" s="363"/>
      <c r="F5" s="363"/>
      <c r="G5" s="363"/>
      <c r="H5" s="363"/>
      <c r="I5" s="53"/>
    </row>
    <row r="6" spans="1:47" x14ac:dyDescent="0.2">
      <c r="A6" s="364" t="s">
        <v>1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</row>
    <row r="7" spans="1:47" x14ac:dyDescent="0.2">
      <c r="A7" s="365" t="s">
        <v>147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</row>
    <row r="8" spans="1:47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</row>
    <row r="9" spans="1:47" s="63" customFormat="1" ht="24" x14ac:dyDescent="0.2">
      <c r="A9" s="56" t="s">
        <v>10</v>
      </c>
      <c r="B9" s="367" t="s">
        <v>148</v>
      </c>
      <c r="C9" s="367" t="s">
        <v>149</v>
      </c>
      <c r="D9" s="367" t="s">
        <v>150</v>
      </c>
      <c r="E9" s="367" t="s">
        <v>151</v>
      </c>
      <c r="F9" s="367" t="s">
        <v>152</v>
      </c>
      <c r="G9" s="367" t="s">
        <v>153</v>
      </c>
      <c r="H9" s="367" t="s">
        <v>154</v>
      </c>
      <c r="I9" s="367" t="s">
        <v>155</v>
      </c>
      <c r="J9" s="367" t="s">
        <v>156</v>
      </c>
      <c r="K9" s="367" t="s">
        <v>157</v>
      </c>
      <c r="L9" s="367" t="s">
        <v>158</v>
      </c>
      <c r="M9" s="367" t="s">
        <v>159</v>
      </c>
      <c r="N9" s="367" t="s">
        <v>160</v>
      </c>
      <c r="O9" s="367" t="s">
        <v>161</v>
      </c>
      <c r="P9" s="367" t="s">
        <v>162</v>
      </c>
      <c r="Q9" s="367" t="s">
        <v>163</v>
      </c>
      <c r="R9" s="367" t="s">
        <v>164</v>
      </c>
      <c r="S9" s="367" t="s">
        <v>165</v>
      </c>
      <c r="T9" s="367" t="s">
        <v>166</v>
      </c>
      <c r="U9" s="62" t="s">
        <v>129</v>
      </c>
      <c r="V9" s="62" t="s">
        <v>130</v>
      </c>
      <c r="W9" s="62" t="s">
        <v>131</v>
      </c>
      <c r="X9" s="62" t="s">
        <v>132</v>
      </c>
      <c r="Y9" s="62" t="s">
        <v>133</v>
      </c>
      <c r="Z9" s="62" t="s">
        <v>134</v>
      </c>
      <c r="AA9" s="62" t="s">
        <v>135</v>
      </c>
      <c r="AB9" s="62" t="s">
        <v>136</v>
      </c>
      <c r="AC9" s="62" t="s">
        <v>137</v>
      </c>
      <c r="AD9" s="62" t="s">
        <v>138</v>
      </c>
      <c r="AE9" s="62" t="s">
        <v>139</v>
      </c>
      <c r="AF9" s="62" t="s">
        <v>140</v>
      </c>
      <c r="AG9" s="62" t="s">
        <v>141</v>
      </c>
      <c r="AH9" s="62" t="s">
        <v>142</v>
      </c>
      <c r="AI9" s="62" t="s">
        <v>143</v>
      </c>
      <c r="AJ9" s="62" t="s">
        <v>144</v>
      </c>
      <c r="AK9" s="390" t="s">
        <v>18</v>
      </c>
      <c r="AL9" s="391"/>
      <c r="AM9" s="392" t="s">
        <v>19</v>
      </c>
      <c r="AN9" s="392"/>
      <c r="AO9" s="92" t="s">
        <v>16</v>
      </c>
      <c r="AP9" s="393" t="s">
        <v>29</v>
      </c>
      <c r="AQ9" s="394"/>
    </row>
    <row r="10" spans="1:47" x14ac:dyDescent="0.2">
      <c r="A10" s="56"/>
      <c r="B10" s="388" t="s">
        <v>26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107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57"/>
      <c r="AL10" s="57"/>
      <c r="AM10" s="57"/>
      <c r="AN10" s="57"/>
      <c r="AO10" s="65"/>
      <c r="AP10" s="66" t="s">
        <v>17</v>
      </c>
      <c r="AQ10" s="67" t="s">
        <v>30</v>
      </c>
    </row>
    <row r="11" spans="1:47" x14ac:dyDescent="0.2">
      <c r="A11" s="105">
        <v>20130401</v>
      </c>
      <c r="B11" s="58">
        <v>0</v>
      </c>
      <c r="C11" s="58">
        <v>2838</v>
      </c>
      <c r="D11" s="58">
        <v>1128</v>
      </c>
      <c r="E11" s="58">
        <v>3552</v>
      </c>
      <c r="F11" s="58">
        <v>33</v>
      </c>
      <c r="G11" s="58">
        <v>10303</v>
      </c>
      <c r="H11" s="58">
        <v>1037</v>
      </c>
      <c r="I11" s="58">
        <v>6281</v>
      </c>
      <c r="J11" s="58">
        <v>1103</v>
      </c>
      <c r="K11" s="58">
        <v>20078</v>
      </c>
      <c r="L11" s="58">
        <v>1943</v>
      </c>
      <c r="M11" s="58">
        <v>57</v>
      </c>
      <c r="N11" s="58">
        <v>10043</v>
      </c>
      <c r="O11" s="58">
        <v>5649</v>
      </c>
      <c r="P11" s="58">
        <v>3418</v>
      </c>
      <c r="Q11" s="58">
        <v>112</v>
      </c>
      <c r="R11" s="58">
        <v>351</v>
      </c>
      <c r="S11" s="58">
        <v>5746</v>
      </c>
      <c r="T11" s="58">
        <v>6282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>
        <f>SUM(B11:AJ11)</f>
        <v>79954</v>
      </c>
      <c r="AL11" s="58">
        <f>AVERAGE($AK$11:$AK$17)</f>
        <v>76189</v>
      </c>
      <c r="AM11" s="58">
        <v>79954</v>
      </c>
      <c r="AN11" s="58">
        <f>AVERAGE($AM$11:$AM$17)</f>
        <v>76189</v>
      </c>
      <c r="AO11" s="58">
        <v>79954</v>
      </c>
      <c r="AP11" s="68">
        <f>(AM11-AK11)/AM11</f>
        <v>0</v>
      </c>
      <c r="AQ11" s="68">
        <f>(AO11-AM11)/AO11</f>
        <v>0</v>
      </c>
      <c r="AR11" s="3"/>
      <c r="AS11" s="69"/>
      <c r="AT11" s="69"/>
      <c r="AU11" s="69"/>
    </row>
    <row r="12" spans="1:47" x14ac:dyDescent="0.2">
      <c r="A12" s="105">
        <v>20130402</v>
      </c>
      <c r="B12" s="58">
        <v>0</v>
      </c>
      <c r="C12" s="58">
        <v>5320</v>
      </c>
      <c r="D12" s="58">
        <v>1288</v>
      </c>
      <c r="E12" s="58">
        <v>3526</v>
      </c>
      <c r="F12" s="58">
        <v>20</v>
      </c>
      <c r="G12" s="58">
        <v>9612</v>
      </c>
      <c r="H12" s="58">
        <v>1039</v>
      </c>
      <c r="I12" s="58">
        <v>8001</v>
      </c>
      <c r="J12" s="58">
        <v>1099</v>
      </c>
      <c r="K12" s="58">
        <v>25289</v>
      </c>
      <c r="L12" s="58">
        <v>2075</v>
      </c>
      <c r="M12" s="58">
        <v>517</v>
      </c>
      <c r="N12" s="58">
        <v>10099</v>
      </c>
      <c r="O12" s="58">
        <v>6124</v>
      </c>
      <c r="P12" s="58">
        <v>3067</v>
      </c>
      <c r="Q12" s="58">
        <v>33</v>
      </c>
      <c r="R12" s="58">
        <v>2027</v>
      </c>
      <c r="S12" s="58">
        <v>5005</v>
      </c>
      <c r="T12" s="58">
        <v>6734</v>
      </c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>
        <f t="shared" ref="AK12:AK40" si="0">SUM(B12:AJ12)</f>
        <v>90875</v>
      </c>
      <c r="AL12" s="58">
        <f t="shared" ref="AL12:AL17" si="1">AVERAGE($AK$11:$AK$17)</f>
        <v>76189</v>
      </c>
      <c r="AM12" s="58">
        <v>90875</v>
      </c>
      <c r="AN12" s="58">
        <f t="shared" ref="AN12:AN17" si="2">AVERAGE($AM$11:$AM$17)</f>
        <v>76189</v>
      </c>
      <c r="AO12" s="58">
        <v>90875</v>
      </c>
      <c r="AP12" s="68">
        <f t="shared" ref="AP12:AP40" si="3">(AM12-AK12)/AM12</f>
        <v>0</v>
      </c>
      <c r="AQ12" s="68">
        <f t="shared" ref="AQ12:AQ40" si="4">(AO12-AM12)/AO12</f>
        <v>0</v>
      </c>
      <c r="AR12" s="3"/>
      <c r="AS12" s="70"/>
      <c r="AT12" s="71"/>
    </row>
    <row r="13" spans="1:47" x14ac:dyDescent="0.2">
      <c r="A13" s="105">
        <v>20130403</v>
      </c>
      <c r="B13" s="58">
        <v>1</v>
      </c>
      <c r="C13" s="58">
        <v>4550</v>
      </c>
      <c r="D13" s="58">
        <v>1119</v>
      </c>
      <c r="E13" s="58">
        <v>3257</v>
      </c>
      <c r="F13" s="58">
        <v>32</v>
      </c>
      <c r="G13" s="58">
        <v>9879</v>
      </c>
      <c r="H13" s="58">
        <v>1039</v>
      </c>
      <c r="I13" s="58">
        <v>7943</v>
      </c>
      <c r="J13" s="58">
        <v>1366</v>
      </c>
      <c r="K13" s="58">
        <v>25657</v>
      </c>
      <c r="L13" s="58">
        <v>1983</v>
      </c>
      <c r="M13" s="58">
        <v>484</v>
      </c>
      <c r="N13" s="58">
        <v>10034</v>
      </c>
      <c r="O13" s="58">
        <v>5606</v>
      </c>
      <c r="P13" s="58">
        <v>2893</v>
      </c>
      <c r="Q13" s="58">
        <v>24</v>
      </c>
      <c r="R13" s="58">
        <v>1583</v>
      </c>
      <c r="S13" s="58">
        <v>5624</v>
      </c>
      <c r="T13" s="58">
        <v>5708</v>
      </c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>
        <f t="shared" si="0"/>
        <v>88782</v>
      </c>
      <c r="AL13" s="58">
        <f t="shared" si="1"/>
        <v>76189</v>
      </c>
      <c r="AM13" s="58">
        <v>88782</v>
      </c>
      <c r="AN13" s="58">
        <f t="shared" si="2"/>
        <v>76189</v>
      </c>
      <c r="AO13" s="58">
        <v>88782</v>
      </c>
      <c r="AP13" s="68">
        <f t="shared" si="3"/>
        <v>0</v>
      </c>
      <c r="AQ13" s="68">
        <f t="shared" si="4"/>
        <v>0</v>
      </c>
      <c r="AR13" s="3"/>
      <c r="AS13" s="70"/>
      <c r="AT13" s="71"/>
    </row>
    <row r="14" spans="1:47" x14ac:dyDescent="0.2">
      <c r="A14" s="105">
        <v>20130404</v>
      </c>
      <c r="B14" s="58">
        <v>0</v>
      </c>
      <c r="C14" s="58">
        <v>4651</v>
      </c>
      <c r="D14" s="58">
        <v>1545</v>
      </c>
      <c r="E14" s="58">
        <v>3405</v>
      </c>
      <c r="F14" s="58">
        <v>14</v>
      </c>
      <c r="G14" s="58">
        <v>11163</v>
      </c>
      <c r="H14" s="58">
        <v>1072</v>
      </c>
      <c r="I14" s="58">
        <v>7914</v>
      </c>
      <c r="J14" s="58">
        <v>1189</v>
      </c>
      <c r="K14" s="58">
        <v>26620</v>
      </c>
      <c r="L14" s="58">
        <v>2047</v>
      </c>
      <c r="M14" s="58">
        <v>494</v>
      </c>
      <c r="N14" s="58">
        <v>9581</v>
      </c>
      <c r="O14" s="58">
        <v>6262</v>
      </c>
      <c r="P14" s="58">
        <v>3179</v>
      </c>
      <c r="Q14" s="58">
        <v>35</v>
      </c>
      <c r="R14" s="58">
        <v>1568</v>
      </c>
      <c r="S14" s="58">
        <v>5889</v>
      </c>
      <c r="T14" s="58">
        <v>5940</v>
      </c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>
        <f t="shared" si="0"/>
        <v>92568</v>
      </c>
      <c r="AL14" s="58">
        <f>AVERAGE($AK$11:$AK$17)</f>
        <v>76189</v>
      </c>
      <c r="AM14" s="58">
        <v>92568</v>
      </c>
      <c r="AN14" s="58">
        <f t="shared" si="2"/>
        <v>76189</v>
      </c>
      <c r="AO14" s="58">
        <v>92568</v>
      </c>
      <c r="AP14" s="68">
        <f t="shared" si="3"/>
        <v>0</v>
      </c>
      <c r="AQ14" s="68">
        <f t="shared" si="4"/>
        <v>0</v>
      </c>
      <c r="AR14" s="3"/>
      <c r="AS14" s="70"/>
      <c r="AT14" s="71"/>
    </row>
    <row r="15" spans="1:47" x14ac:dyDescent="0.2">
      <c r="A15" s="105">
        <v>20130405</v>
      </c>
      <c r="B15" s="58">
        <v>0</v>
      </c>
      <c r="C15" s="58">
        <v>5325</v>
      </c>
      <c r="D15" s="58">
        <v>1382</v>
      </c>
      <c r="E15" s="58">
        <v>3143</v>
      </c>
      <c r="F15" s="58">
        <v>4</v>
      </c>
      <c r="G15" s="58">
        <v>10744</v>
      </c>
      <c r="H15" s="58">
        <v>1054</v>
      </c>
      <c r="I15" s="58">
        <v>7720</v>
      </c>
      <c r="J15" s="58">
        <v>1116</v>
      </c>
      <c r="K15" s="58">
        <v>25766</v>
      </c>
      <c r="L15" s="58">
        <v>1821</v>
      </c>
      <c r="M15" s="58">
        <v>344</v>
      </c>
      <c r="N15" s="58">
        <v>9420</v>
      </c>
      <c r="O15" s="58">
        <v>4683</v>
      </c>
      <c r="P15" s="58">
        <v>748</v>
      </c>
      <c r="Q15" s="58">
        <v>26</v>
      </c>
      <c r="R15" s="58">
        <v>1585</v>
      </c>
      <c r="S15" s="58">
        <v>6105</v>
      </c>
      <c r="T15" s="58">
        <v>4466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>
        <f t="shared" si="0"/>
        <v>85452</v>
      </c>
      <c r="AL15" s="58">
        <f t="shared" si="1"/>
        <v>76189</v>
      </c>
      <c r="AM15" s="58">
        <v>85452</v>
      </c>
      <c r="AN15" s="58">
        <f t="shared" si="2"/>
        <v>76189</v>
      </c>
      <c r="AO15" s="58">
        <v>85452</v>
      </c>
      <c r="AP15" s="68">
        <f t="shared" si="3"/>
        <v>0</v>
      </c>
      <c r="AQ15" s="68">
        <f t="shared" si="4"/>
        <v>0</v>
      </c>
      <c r="AR15" s="3"/>
      <c r="AS15" s="70"/>
      <c r="AT15" s="71"/>
    </row>
    <row r="16" spans="1:47" x14ac:dyDescent="0.2">
      <c r="A16" s="105">
        <v>20130406</v>
      </c>
      <c r="B16" s="58">
        <v>0</v>
      </c>
      <c r="C16" s="58">
        <v>3507</v>
      </c>
      <c r="D16" s="58">
        <v>69</v>
      </c>
      <c r="E16" s="58">
        <v>1135</v>
      </c>
      <c r="F16" s="58">
        <v>0</v>
      </c>
      <c r="G16" s="58">
        <v>8688</v>
      </c>
      <c r="H16" s="58">
        <v>1013</v>
      </c>
      <c r="I16" s="58">
        <v>7604</v>
      </c>
      <c r="J16" s="58">
        <v>452</v>
      </c>
      <c r="K16" s="58">
        <v>8072</v>
      </c>
      <c r="L16" s="58">
        <v>0</v>
      </c>
      <c r="M16" s="58">
        <v>0</v>
      </c>
      <c r="N16" s="58">
        <v>9722</v>
      </c>
      <c r="O16" s="58">
        <v>587</v>
      </c>
      <c r="P16" s="58">
        <v>284</v>
      </c>
      <c r="Q16" s="58">
        <v>9</v>
      </c>
      <c r="R16" s="58">
        <v>209</v>
      </c>
      <c r="S16" s="58">
        <v>6044</v>
      </c>
      <c r="T16" s="58">
        <v>95</v>
      </c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>
        <f t="shared" si="0"/>
        <v>47490</v>
      </c>
      <c r="AL16" s="58">
        <f>AVERAGE($AK$11:$AK$17)</f>
        <v>76189</v>
      </c>
      <c r="AM16" s="58">
        <v>47490</v>
      </c>
      <c r="AN16" s="58">
        <f t="shared" si="2"/>
        <v>76189</v>
      </c>
      <c r="AO16" s="58">
        <v>47490</v>
      </c>
      <c r="AP16" s="68">
        <f t="shared" si="3"/>
        <v>0</v>
      </c>
      <c r="AQ16" s="68">
        <f t="shared" si="4"/>
        <v>0</v>
      </c>
      <c r="AR16" s="3"/>
      <c r="AS16" s="70"/>
      <c r="AT16" s="71"/>
    </row>
    <row r="17" spans="1:47" x14ac:dyDescent="0.2">
      <c r="A17" s="105">
        <v>20130407</v>
      </c>
      <c r="B17" s="58">
        <v>5</v>
      </c>
      <c r="C17" s="58">
        <v>1456</v>
      </c>
      <c r="D17" s="58">
        <v>814</v>
      </c>
      <c r="E17" s="58">
        <v>1479</v>
      </c>
      <c r="F17" s="58">
        <v>722</v>
      </c>
      <c r="G17" s="58">
        <v>8034</v>
      </c>
      <c r="H17" s="58">
        <v>854</v>
      </c>
      <c r="I17" s="58">
        <v>8404</v>
      </c>
      <c r="J17" s="58">
        <v>319</v>
      </c>
      <c r="K17" s="58">
        <v>5711</v>
      </c>
      <c r="L17" s="58">
        <v>336</v>
      </c>
      <c r="M17" s="58">
        <v>3</v>
      </c>
      <c r="N17" s="58">
        <v>10887</v>
      </c>
      <c r="O17" s="58">
        <v>1162</v>
      </c>
      <c r="P17" s="58">
        <v>2023</v>
      </c>
      <c r="Q17" s="58">
        <v>18</v>
      </c>
      <c r="R17" s="58">
        <v>0</v>
      </c>
      <c r="S17" s="58">
        <v>5710</v>
      </c>
      <c r="T17" s="58">
        <v>265</v>
      </c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>
        <f t="shared" si="0"/>
        <v>48202</v>
      </c>
      <c r="AL17" s="58">
        <f t="shared" si="1"/>
        <v>76189</v>
      </c>
      <c r="AM17" s="58">
        <v>48202</v>
      </c>
      <c r="AN17" s="58">
        <f t="shared" si="2"/>
        <v>76189</v>
      </c>
      <c r="AO17" s="58">
        <v>48202</v>
      </c>
      <c r="AP17" s="68">
        <f t="shared" si="3"/>
        <v>0</v>
      </c>
      <c r="AQ17" s="68">
        <f t="shared" si="4"/>
        <v>0</v>
      </c>
      <c r="AR17" s="3"/>
      <c r="AS17" s="70"/>
      <c r="AT17" s="71"/>
    </row>
    <row r="18" spans="1:47" x14ac:dyDescent="0.2">
      <c r="A18" s="105">
        <v>20130408</v>
      </c>
      <c r="B18" s="58">
        <v>78</v>
      </c>
      <c r="C18" s="58">
        <v>4661</v>
      </c>
      <c r="D18" s="58">
        <v>1309</v>
      </c>
      <c r="E18" s="58">
        <v>2444</v>
      </c>
      <c r="F18" s="58">
        <v>4578</v>
      </c>
      <c r="G18" s="58">
        <v>8773</v>
      </c>
      <c r="H18" s="58">
        <v>741</v>
      </c>
      <c r="I18" s="58">
        <v>8231</v>
      </c>
      <c r="J18" s="58">
        <v>1014</v>
      </c>
      <c r="K18" s="58">
        <v>24710</v>
      </c>
      <c r="L18" s="58">
        <v>1909</v>
      </c>
      <c r="M18" s="58">
        <v>123</v>
      </c>
      <c r="N18" s="58">
        <v>10070</v>
      </c>
      <c r="O18" s="58">
        <v>6645</v>
      </c>
      <c r="P18" s="58">
        <v>2983</v>
      </c>
      <c r="Q18" s="58">
        <v>61</v>
      </c>
      <c r="R18" s="58">
        <v>381</v>
      </c>
      <c r="S18" s="58">
        <v>5891</v>
      </c>
      <c r="T18" s="58">
        <v>3733</v>
      </c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>
        <f t="shared" si="0"/>
        <v>88335</v>
      </c>
      <c r="AL18" s="58">
        <f>AVERAGE($AK$18:$AK$24)</f>
        <v>86306</v>
      </c>
      <c r="AM18" s="58">
        <v>88335</v>
      </c>
      <c r="AN18" s="58">
        <f t="shared" ref="AN18:AN24" si="5">AVERAGE($AM$18:$AM$24)</f>
        <v>86306</v>
      </c>
      <c r="AO18" s="58">
        <v>88335</v>
      </c>
      <c r="AP18" s="68">
        <f t="shared" si="3"/>
        <v>0</v>
      </c>
      <c r="AQ18" s="68">
        <f t="shared" si="4"/>
        <v>0</v>
      </c>
      <c r="AR18" s="3"/>
      <c r="AS18" s="72"/>
      <c r="AT18" s="71"/>
    </row>
    <row r="19" spans="1:47" x14ac:dyDescent="0.2">
      <c r="A19" s="105">
        <v>20130409</v>
      </c>
      <c r="B19" s="58">
        <v>84</v>
      </c>
      <c r="C19" s="58">
        <v>4618</v>
      </c>
      <c r="D19" s="58">
        <v>1361</v>
      </c>
      <c r="E19" s="58">
        <v>3591</v>
      </c>
      <c r="F19" s="58">
        <v>4736</v>
      </c>
      <c r="G19" s="58">
        <v>8516</v>
      </c>
      <c r="H19" s="58">
        <v>823</v>
      </c>
      <c r="I19" s="58">
        <v>9053</v>
      </c>
      <c r="J19" s="58">
        <v>1209</v>
      </c>
      <c r="K19" s="58">
        <v>26683</v>
      </c>
      <c r="L19" s="58">
        <v>1967</v>
      </c>
      <c r="M19" s="58">
        <v>457</v>
      </c>
      <c r="N19" s="58">
        <v>10989</v>
      </c>
      <c r="O19" s="58">
        <v>9578</v>
      </c>
      <c r="P19" s="58">
        <v>3061</v>
      </c>
      <c r="Q19" s="58">
        <v>142</v>
      </c>
      <c r="R19" s="58">
        <v>1532</v>
      </c>
      <c r="S19" s="58">
        <v>5814</v>
      </c>
      <c r="T19" s="58">
        <v>6540</v>
      </c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>
        <f t="shared" si="0"/>
        <v>100754</v>
      </c>
      <c r="AL19" s="58">
        <f t="shared" ref="AL19:AL24" si="6">AVERAGE($AK$18:$AK$24)</f>
        <v>86306</v>
      </c>
      <c r="AM19" s="58">
        <v>100754</v>
      </c>
      <c r="AN19" s="58">
        <f t="shared" si="5"/>
        <v>86306</v>
      </c>
      <c r="AO19" s="58">
        <v>100754</v>
      </c>
      <c r="AP19" s="68">
        <f t="shared" si="3"/>
        <v>0</v>
      </c>
      <c r="AQ19" s="68">
        <f t="shared" si="4"/>
        <v>0</v>
      </c>
      <c r="AR19" s="3"/>
      <c r="AS19" s="72"/>
      <c r="AT19" s="71"/>
    </row>
    <row r="20" spans="1:47" s="77" customFormat="1" x14ac:dyDescent="0.2">
      <c r="A20" s="106">
        <v>20130410</v>
      </c>
      <c r="B20" s="58">
        <v>67</v>
      </c>
      <c r="C20" s="58">
        <v>5137</v>
      </c>
      <c r="D20" s="58">
        <v>1502</v>
      </c>
      <c r="E20" s="58">
        <v>3261</v>
      </c>
      <c r="F20" s="58">
        <v>4539</v>
      </c>
      <c r="G20" s="58">
        <v>8686</v>
      </c>
      <c r="H20" s="58">
        <v>770</v>
      </c>
      <c r="I20" s="58">
        <v>10871</v>
      </c>
      <c r="J20" s="58">
        <v>966</v>
      </c>
      <c r="K20" s="58">
        <v>27025</v>
      </c>
      <c r="L20" s="58">
        <v>1945</v>
      </c>
      <c r="M20" s="58">
        <v>453</v>
      </c>
      <c r="N20" s="58">
        <v>10414</v>
      </c>
      <c r="O20" s="58">
        <v>7776</v>
      </c>
      <c r="P20" s="58">
        <v>2806</v>
      </c>
      <c r="Q20" s="58">
        <v>169</v>
      </c>
      <c r="R20" s="58">
        <v>1635</v>
      </c>
      <c r="S20" s="58">
        <v>6149</v>
      </c>
      <c r="T20" s="58">
        <v>5918</v>
      </c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>
        <f t="shared" si="0"/>
        <v>100089</v>
      </c>
      <c r="AL20" s="73">
        <f t="shared" si="6"/>
        <v>86306</v>
      </c>
      <c r="AM20" s="58">
        <v>100089</v>
      </c>
      <c r="AN20" s="73">
        <f t="shared" si="5"/>
        <v>86306</v>
      </c>
      <c r="AO20" s="73">
        <v>100089</v>
      </c>
      <c r="AP20" s="74">
        <f t="shared" si="3"/>
        <v>0</v>
      </c>
      <c r="AQ20" s="74">
        <f t="shared" si="4"/>
        <v>0</v>
      </c>
      <c r="AR20" s="75"/>
      <c r="AS20" s="72"/>
      <c r="AT20" s="76"/>
    </row>
    <row r="21" spans="1:47" s="77" customFormat="1" x14ac:dyDescent="0.2">
      <c r="A21" s="106">
        <v>20130411</v>
      </c>
      <c r="B21" s="58">
        <v>10</v>
      </c>
      <c r="C21" s="58">
        <v>5082</v>
      </c>
      <c r="D21" s="58">
        <v>1534</v>
      </c>
      <c r="E21" s="58">
        <v>3000</v>
      </c>
      <c r="F21" s="58">
        <v>4599</v>
      </c>
      <c r="G21" s="58">
        <v>8704</v>
      </c>
      <c r="H21" s="58">
        <v>847</v>
      </c>
      <c r="I21" s="58">
        <v>11019</v>
      </c>
      <c r="J21" s="58">
        <v>1112</v>
      </c>
      <c r="K21" s="58">
        <v>27093</v>
      </c>
      <c r="L21" s="58">
        <v>1843</v>
      </c>
      <c r="M21" s="58">
        <v>580</v>
      </c>
      <c r="N21" s="58">
        <v>10289</v>
      </c>
      <c r="O21" s="58">
        <v>8127</v>
      </c>
      <c r="P21" s="58">
        <v>3143</v>
      </c>
      <c r="Q21" s="58">
        <v>172</v>
      </c>
      <c r="R21" s="58">
        <v>1656</v>
      </c>
      <c r="S21" s="58">
        <v>5812</v>
      </c>
      <c r="T21" s="58">
        <v>6118</v>
      </c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>
        <f t="shared" si="0"/>
        <v>100740</v>
      </c>
      <c r="AL21" s="73">
        <f t="shared" si="6"/>
        <v>86306</v>
      </c>
      <c r="AM21" s="58">
        <v>100740</v>
      </c>
      <c r="AN21" s="73">
        <f t="shared" si="5"/>
        <v>86306</v>
      </c>
      <c r="AO21" s="73">
        <v>100740</v>
      </c>
      <c r="AP21" s="74">
        <f t="shared" si="3"/>
        <v>0</v>
      </c>
      <c r="AQ21" s="74">
        <f t="shared" si="4"/>
        <v>0</v>
      </c>
      <c r="AR21" s="75"/>
      <c r="AS21" s="72"/>
      <c r="AT21" s="76"/>
    </row>
    <row r="22" spans="1:47" s="77" customFormat="1" x14ac:dyDescent="0.2">
      <c r="A22" s="106">
        <v>20130412</v>
      </c>
      <c r="B22" s="58">
        <v>80</v>
      </c>
      <c r="C22" s="58">
        <v>5426</v>
      </c>
      <c r="D22" s="58">
        <v>1558</v>
      </c>
      <c r="E22" s="58">
        <v>3293</v>
      </c>
      <c r="F22" s="58">
        <v>4580</v>
      </c>
      <c r="G22" s="58">
        <v>8545</v>
      </c>
      <c r="H22" s="58">
        <v>809</v>
      </c>
      <c r="I22" s="58">
        <v>9807</v>
      </c>
      <c r="J22" s="58">
        <v>1537</v>
      </c>
      <c r="K22" s="58">
        <v>27040</v>
      </c>
      <c r="L22" s="58">
        <v>1868</v>
      </c>
      <c r="M22" s="58">
        <v>130</v>
      </c>
      <c r="N22" s="58">
        <v>9916</v>
      </c>
      <c r="O22" s="58">
        <v>9117</v>
      </c>
      <c r="P22" s="58">
        <v>2789</v>
      </c>
      <c r="Q22" s="58">
        <v>152</v>
      </c>
      <c r="R22" s="58">
        <v>1328</v>
      </c>
      <c r="S22" s="58">
        <v>5869</v>
      </c>
      <c r="T22" s="58">
        <v>3965</v>
      </c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>
        <f t="shared" si="0"/>
        <v>97809</v>
      </c>
      <c r="AL22" s="73">
        <f t="shared" si="6"/>
        <v>86306</v>
      </c>
      <c r="AM22" s="58">
        <v>97809</v>
      </c>
      <c r="AN22" s="73">
        <f t="shared" si="5"/>
        <v>86306</v>
      </c>
      <c r="AO22" s="73">
        <v>97809</v>
      </c>
      <c r="AP22" s="74">
        <f t="shared" si="3"/>
        <v>0</v>
      </c>
      <c r="AQ22" s="74">
        <f t="shared" si="4"/>
        <v>0</v>
      </c>
      <c r="AR22" s="75"/>
      <c r="AS22" s="72"/>
      <c r="AT22" s="76"/>
    </row>
    <row r="23" spans="1:47" s="77" customFormat="1" x14ac:dyDescent="0.2">
      <c r="A23" s="106">
        <v>20130413</v>
      </c>
      <c r="B23" s="58">
        <v>34</v>
      </c>
      <c r="C23" s="58">
        <v>2001</v>
      </c>
      <c r="D23" s="58">
        <v>79</v>
      </c>
      <c r="E23" s="58">
        <v>1184</v>
      </c>
      <c r="F23" s="58">
        <v>1057</v>
      </c>
      <c r="G23" s="58">
        <v>9073</v>
      </c>
      <c r="H23" s="58">
        <v>142</v>
      </c>
      <c r="I23" s="58">
        <v>10878</v>
      </c>
      <c r="J23" s="58">
        <v>347</v>
      </c>
      <c r="K23" s="58">
        <v>16670</v>
      </c>
      <c r="L23" s="58">
        <v>97</v>
      </c>
      <c r="M23" s="58">
        <v>195</v>
      </c>
      <c r="N23" s="58">
        <v>9362</v>
      </c>
      <c r="O23" s="58">
        <v>6217</v>
      </c>
      <c r="P23" s="58">
        <v>53</v>
      </c>
      <c r="Q23" s="58">
        <v>46</v>
      </c>
      <c r="R23" s="58">
        <v>517</v>
      </c>
      <c r="S23" s="58">
        <v>6002</v>
      </c>
      <c r="T23" s="58">
        <v>46</v>
      </c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>
        <f t="shared" si="0"/>
        <v>64000</v>
      </c>
      <c r="AL23" s="73">
        <f t="shared" si="6"/>
        <v>86306</v>
      </c>
      <c r="AM23" s="58">
        <v>64000</v>
      </c>
      <c r="AN23" s="73">
        <f t="shared" si="5"/>
        <v>86306</v>
      </c>
      <c r="AO23" s="73">
        <v>64000</v>
      </c>
      <c r="AP23" s="74">
        <f t="shared" si="3"/>
        <v>0</v>
      </c>
      <c r="AQ23" s="74">
        <f t="shared" si="4"/>
        <v>0</v>
      </c>
      <c r="AR23" s="75"/>
      <c r="AS23" s="72"/>
      <c r="AT23" s="76"/>
    </row>
    <row r="24" spans="1:47" s="77" customFormat="1" x14ac:dyDescent="0.2">
      <c r="A24" s="106">
        <v>20130414</v>
      </c>
      <c r="B24" s="58">
        <v>9</v>
      </c>
      <c r="C24" s="58">
        <v>938</v>
      </c>
      <c r="D24" s="58">
        <v>685</v>
      </c>
      <c r="E24" s="58">
        <v>1535</v>
      </c>
      <c r="F24" s="58">
        <v>2</v>
      </c>
      <c r="G24" s="58">
        <v>6582</v>
      </c>
      <c r="H24" s="58">
        <v>24</v>
      </c>
      <c r="I24" s="58">
        <v>11236</v>
      </c>
      <c r="J24" s="58">
        <v>203</v>
      </c>
      <c r="K24" s="58">
        <v>8040</v>
      </c>
      <c r="L24" s="58">
        <v>119</v>
      </c>
      <c r="M24" s="58">
        <v>0</v>
      </c>
      <c r="N24" s="58">
        <v>10069</v>
      </c>
      <c r="O24" s="58">
        <v>6351</v>
      </c>
      <c r="P24" s="58">
        <v>121</v>
      </c>
      <c r="Q24" s="58">
        <v>22</v>
      </c>
      <c r="R24" s="58">
        <v>0</v>
      </c>
      <c r="S24" s="58">
        <v>6279</v>
      </c>
      <c r="T24" s="58">
        <v>200</v>
      </c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>
        <f t="shared" si="0"/>
        <v>52415</v>
      </c>
      <c r="AL24" s="73">
        <f t="shared" si="6"/>
        <v>86306</v>
      </c>
      <c r="AM24" s="58">
        <v>52415</v>
      </c>
      <c r="AN24" s="73">
        <f t="shared" si="5"/>
        <v>86306</v>
      </c>
      <c r="AO24" s="73">
        <v>52415</v>
      </c>
      <c r="AP24" s="74">
        <f t="shared" si="3"/>
        <v>0</v>
      </c>
      <c r="AQ24" s="74">
        <f t="shared" si="4"/>
        <v>0</v>
      </c>
      <c r="AR24" s="78"/>
      <c r="AS24" s="72"/>
      <c r="AT24" s="76"/>
    </row>
    <row r="25" spans="1:47" s="77" customFormat="1" x14ac:dyDescent="0.2">
      <c r="A25" s="106">
        <v>20130415</v>
      </c>
      <c r="B25" s="58">
        <v>79</v>
      </c>
      <c r="C25" s="58">
        <v>5399</v>
      </c>
      <c r="D25" s="58">
        <v>1423</v>
      </c>
      <c r="E25" s="58">
        <v>3681</v>
      </c>
      <c r="F25" s="58">
        <v>9</v>
      </c>
      <c r="G25" s="58">
        <v>10345</v>
      </c>
      <c r="H25" s="58">
        <v>0</v>
      </c>
      <c r="I25" s="58">
        <v>10266</v>
      </c>
      <c r="J25" s="58">
        <v>1043</v>
      </c>
      <c r="K25" s="58">
        <v>26652</v>
      </c>
      <c r="L25" s="58">
        <v>2033</v>
      </c>
      <c r="M25" s="58">
        <v>40</v>
      </c>
      <c r="N25" s="58">
        <v>9851</v>
      </c>
      <c r="O25" s="58">
        <v>9631</v>
      </c>
      <c r="P25" s="58">
        <v>951</v>
      </c>
      <c r="Q25" s="58">
        <v>261</v>
      </c>
      <c r="R25" s="58">
        <v>363</v>
      </c>
      <c r="S25" s="58">
        <v>5874</v>
      </c>
      <c r="T25" s="58">
        <v>5172</v>
      </c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>
        <f t="shared" si="0"/>
        <v>93073</v>
      </c>
      <c r="AL25" s="73">
        <f>AVERAGE($AK$25:$AK$31)</f>
        <v>81124</v>
      </c>
      <c r="AM25" s="58">
        <v>93073</v>
      </c>
      <c r="AN25" s="73">
        <f t="shared" ref="AN25:AN31" si="7">AVERAGE($AM$25:$AM$31)</f>
        <v>81124</v>
      </c>
      <c r="AO25" s="73">
        <v>0</v>
      </c>
      <c r="AP25" s="74">
        <f t="shared" si="3"/>
        <v>0</v>
      </c>
      <c r="AQ25" s="74" t="e">
        <f t="shared" si="4"/>
        <v>#DIV/0!</v>
      </c>
      <c r="AR25" s="79"/>
      <c r="AS25" s="80"/>
      <c r="AT25" s="81"/>
      <c r="AU25" s="82"/>
    </row>
    <row r="26" spans="1:47" s="77" customFormat="1" x14ac:dyDescent="0.2">
      <c r="A26" s="106">
        <v>20130416</v>
      </c>
      <c r="B26" s="58">
        <v>0</v>
      </c>
      <c r="C26" s="58">
        <v>5785</v>
      </c>
      <c r="D26" s="58">
        <v>1300</v>
      </c>
      <c r="E26" s="58">
        <v>3445</v>
      </c>
      <c r="F26" s="58">
        <v>3</v>
      </c>
      <c r="G26" s="58">
        <v>7632</v>
      </c>
      <c r="H26" s="58">
        <v>0</v>
      </c>
      <c r="I26" s="58">
        <v>10461</v>
      </c>
      <c r="J26" s="58">
        <v>1357</v>
      </c>
      <c r="K26" s="58">
        <v>26069</v>
      </c>
      <c r="L26" s="58">
        <v>1920</v>
      </c>
      <c r="M26" s="58">
        <v>286</v>
      </c>
      <c r="N26" s="58">
        <v>9739</v>
      </c>
      <c r="O26" s="58">
        <v>9087</v>
      </c>
      <c r="P26" s="58">
        <v>2992</v>
      </c>
      <c r="Q26" s="58">
        <v>390</v>
      </c>
      <c r="R26" s="58">
        <v>1620</v>
      </c>
      <c r="S26" s="58">
        <v>5224</v>
      </c>
      <c r="T26" s="58">
        <v>5997</v>
      </c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>
        <f t="shared" si="0"/>
        <v>93307</v>
      </c>
      <c r="AL26" s="73">
        <f t="shared" ref="AL26:AL31" si="8">AVERAGE($AK$25:$AK$31)</f>
        <v>81124</v>
      </c>
      <c r="AM26" s="58">
        <v>93307</v>
      </c>
      <c r="AN26" s="73">
        <f t="shared" si="7"/>
        <v>81124</v>
      </c>
      <c r="AO26" s="73">
        <v>0</v>
      </c>
      <c r="AP26" s="74">
        <f t="shared" si="3"/>
        <v>0</v>
      </c>
      <c r="AQ26" s="74" t="e">
        <f t="shared" si="4"/>
        <v>#DIV/0!</v>
      </c>
      <c r="AR26" s="79"/>
      <c r="AS26" s="78"/>
      <c r="AT26" s="81"/>
      <c r="AU26" s="82"/>
    </row>
    <row r="27" spans="1:47" x14ac:dyDescent="0.2">
      <c r="A27" s="105">
        <v>20130417</v>
      </c>
      <c r="B27" s="58">
        <v>1</v>
      </c>
      <c r="C27" s="58">
        <v>5223</v>
      </c>
      <c r="D27" s="58">
        <v>1729</v>
      </c>
      <c r="E27" s="58">
        <v>3338</v>
      </c>
      <c r="F27" s="58">
        <v>20</v>
      </c>
      <c r="G27" s="58">
        <v>7291</v>
      </c>
      <c r="H27" s="58">
        <v>0</v>
      </c>
      <c r="I27" s="58">
        <v>10640</v>
      </c>
      <c r="J27" s="58">
        <v>1256</v>
      </c>
      <c r="K27" s="58">
        <v>26315</v>
      </c>
      <c r="L27" s="58">
        <v>1991</v>
      </c>
      <c r="M27" s="58">
        <v>490</v>
      </c>
      <c r="N27" s="58">
        <v>9813</v>
      </c>
      <c r="O27" s="58">
        <v>8716</v>
      </c>
      <c r="P27" s="58">
        <v>3397</v>
      </c>
      <c r="Q27" s="58">
        <v>491</v>
      </c>
      <c r="R27" s="58">
        <v>1535</v>
      </c>
      <c r="S27" s="58">
        <v>5337</v>
      </c>
      <c r="T27" s="58">
        <v>5909</v>
      </c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>
        <f t="shared" si="0"/>
        <v>93492</v>
      </c>
      <c r="AL27" s="58">
        <f t="shared" si="8"/>
        <v>81124</v>
      </c>
      <c r="AM27" s="58">
        <v>93492</v>
      </c>
      <c r="AN27" s="58">
        <f t="shared" si="7"/>
        <v>81124</v>
      </c>
      <c r="AO27" s="58">
        <v>0</v>
      </c>
      <c r="AP27" s="68">
        <f t="shared" si="3"/>
        <v>0</v>
      </c>
      <c r="AQ27" s="68" t="e">
        <f t="shared" si="4"/>
        <v>#DIV/0!</v>
      </c>
      <c r="AR27" s="83"/>
      <c r="AS27" s="84"/>
      <c r="AT27" s="85"/>
      <c r="AU27" s="86"/>
    </row>
    <row r="28" spans="1:47" x14ac:dyDescent="0.2">
      <c r="A28" s="105">
        <v>20130418</v>
      </c>
      <c r="B28" s="58">
        <v>0</v>
      </c>
      <c r="C28" s="58">
        <v>7182</v>
      </c>
      <c r="D28" s="58">
        <v>1527</v>
      </c>
      <c r="E28" s="58">
        <v>3544</v>
      </c>
      <c r="F28" s="58">
        <v>7</v>
      </c>
      <c r="G28" s="58">
        <v>6144</v>
      </c>
      <c r="H28" s="58">
        <v>0</v>
      </c>
      <c r="I28" s="58">
        <v>11020</v>
      </c>
      <c r="J28" s="58">
        <v>853</v>
      </c>
      <c r="K28" s="58">
        <v>26574</v>
      </c>
      <c r="L28" s="58">
        <v>1920</v>
      </c>
      <c r="M28" s="58">
        <v>419</v>
      </c>
      <c r="N28" s="58">
        <v>10317</v>
      </c>
      <c r="O28" s="58">
        <v>7847</v>
      </c>
      <c r="P28" s="58">
        <v>3406</v>
      </c>
      <c r="Q28" s="58">
        <v>297</v>
      </c>
      <c r="R28" s="58">
        <v>1230</v>
      </c>
      <c r="S28" s="58">
        <v>4214</v>
      </c>
      <c r="T28" s="58">
        <v>5754</v>
      </c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>
        <f t="shared" si="0"/>
        <v>92255</v>
      </c>
      <c r="AL28" s="58">
        <f t="shared" si="8"/>
        <v>81124</v>
      </c>
      <c r="AM28" s="58">
        <v>92255</v>
      </c>
      <c r="AN28" s="58">
        <f t="shared" si="7"/>
        <v>81124</v>
      </c>
      <c r="AO28" s="58">
        <v>0</v>
      </c>
      <c r="AP28" s="68">
        <f t="shared" si="3"/>
        <v>0</v>
      </c>
      <c r="AQ28" s="68" t="e">
        <f t="shared" si="4"/>
        <v>#DIV/0!</v>
      </c>
      <c r="AR28" s="83"/>
      <c r="AS28" s="84"/>
      <c r="AT28" s="85"/>
      <c r="AU28" s="86"/>
    </row>
    <row r="29" spans="1:47" x14ac:dyDescent="0.2">
      <c r="A29" s="105">
        <v>20130419</v>
      </c>
      <c r="B29" s="58">
        <v>1</v>
      </c>
      <c r="C29" s="58">
        <v>5234</v>
      </c>
      <c r="D29" s="58">
        <v>1583</v>
      </c>
      <c r="E29" s="58">
        <v>3185</v>
      </c>
      <c r="F29" s="58">
        <v>13</v>
      </c>
      <c r="G29" s="58">
        <v>7730</v>
      </c>
      <c r="H29" s="58">
        <v>60</v>
      </c>
      <c r="I29" s="58">
        <v>6418</v>
      </c>
      <c r="J29" s="58">
        <v>907</v>
      </c>
      <c r="K29" s="58">
        <v>26280</v>
      </c>
      <c r="L29" s="58">
        <v>1902</v>
      </c>
      <c r="M29" s="58">
        <v>462</v>
      </c>
      <c r="N29" s="58">
        <v>10402</v>
      </c>
      <c r="O29" s="58">
        <v>8940</v>
      </c>
      <c r="P29" s="58">
        <v>1966</v>
      </c>
      <c r="Q29" s="58">
        <v>296</v>
      </c>
      <c r="R29" s="58">
        <v>1672</v>
      </c>
      <c r="S29" s="58">
        <v>5756</v>
      </c>
      <c r="T29" s="58">
        <v>5658</v>
      </c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>
        <f t="shared" si="0"/>
        <v>88465</v>
      </c>
      <c r="AL29" s="58">
        <f t="shared" si="8"/>
        <v>81124</v>
      </c>
      <c r="AM29" s="58">
        <v>88465</v>
      </c>
      <c r="AN29" s="58">
        <f t="shared" si="7"/>
        <v>81124</v>
      </c>
      <c r="AO29" s="58">
        <v>0</v>
      </c>
      <c r="AP29" s="68">
        <f t="shared" si="3"/>
        <v>0</v>
      </c>
      <c r="AQ29" s="68" t="e">
        <f t="shared" si="4"/>
        <v>#DIV/0!</v>
      </c>
      <c r="AR29" s="83"/>
      <c r="AS29" s="84"/>
      <c r="AT29" s="85"/>
      <c r="AU29" s="86"/>
    </row>
    <row r="30" spans="1:47" x14ac:dyDescent="0.2">
      <c r="A30" s="105">
        <v>20130420</v>
      </c>
      <c r="B30" s="58">
        <v>0</v>
      </c>
      <c r="C30" s="58">
        <v>1779</v>
      </c>
      <c r="D30" s="58">
        <v>68</v>
      </c>
      <c r="E30" s="58">
        <v>1005</v>
      </c>
      <c r="F30" s="58">
        <v>3</v>
      </c>
      <c r="G30" s="58">
        <v>6874</v>
      </c>
      <c r="H30" s="58">
        <v>52</v>
      </c>
      <c r="I30" s="58">
        <v>10395</v>
      </c>
      <c r="J30" s="58">
        <v>468</v>
      </c>
      <c r="K30" s="58">
        <v>7992</v>
      </c>
      <c r="L30" s="58">
        <v>96</v>
      </c>
      <c r="M30" s="58">
        <v>97</v>
      </c>
      <c r="N30" s="58">
        <v>10434</v>
      </c>
      <c r="O30" s="58">
        <v>6454</v>
      </c>
      <c r="P30" s="58">
        <v>119</v>
      </c>
      <c r="Q30" s="58">
        <v>139</v>
      </c>
      <c r="R30" s="58">
        <v>486</v>
      </c>
      <c r="S30" s="58">
        <v>5989</v>
      </c>
      <c r="T30" s="58">
        <v>97</v>
      </c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>
        <f t="shared" si="0"/>
        <v>52547</v>
      </c>
      <c r="AL30" s="58">
        <f t="shared" si="8"/>
        <v>81124</v>
      </c>
      <c r="AM30" s="58">
        <v>52547</v>
      </c>
      <c r="AN30" s="58">
        <f t="shared" si="7"/>
        <v>81124</v>
      </c>
      <c r="AO30" s="58">
        <v>0</v>
      </c>
      <c r="AP30" s="68">
        <f t="shared" si="3"/>
        <v>0</v>
      </c>
      <c r="AQ30" s="68" t="e">
        <f t="shared" si="4"/>
        <v>#DIV/0!</v>
      </c>
      <c r="AS30" s="84"/>
      <c r="AT30" s="85"/>
      <c r="AU30" s="86"/>
    </row>
    <row r="31" spans="1:47" x14ac:dyDescent="0.2">
      <c r="A31" s="105">
        <v>20130421</v>
      </c>
      <c r="B31" s="58">
        <v>8</v>
      </c>
      <c r="C31" s="58">
        <v>2319</v>
      </c>
      <c r="D31" s="58">
        <v>514</v>
      </c>
      <c r="E31" s="58">
        <v>957</v>
      </c>
      <c r="F31" s="58">
        <v>781</v>
      </c>
      <c r="G31" s="58">
        <v>6907</v>
      </c>
      <c r="H31" s="58">
        <v>0</v>
      </c>
      <c r="I31" s="58">
        <v>11381</v>
      </c>
      <c r="J31" s="58">
        <v>215</v>
      </c>
      <c r="K31" s="58">
        <v>6188</v>
      </c>
      <c r="L31" s="58">
        <v>211</v>
      </c>
      <c r="M31" s="58">
        <v>228</v>
      </c>
      <c r="N31" s="58">
        <v>10373</v>
      </c>
      <c r="O31" s="58">
        <v>6508</v>
      </c>
      <c r="P31" s="58">
        <v>1987</v>
      </c>
      <c r="Q31" s="58">
        <v>41</v>
      </c>
      <c r="R31" s="58">
        <v>0</v>
      </c>
      <c r="S31" s="58">
        <v>5954</v>
      </c>
      <c r="T31" s="58">
        <v>157</v>
      </c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>
        <f t="shared" si="0"/>
        <v>54729</v>
      </c>
      <c r="AL31" s="58">
        <f t="shared" si="8"/>
        <v>81124</v>
      </c>
      <c r="AM31" s="58">
        <v>54729</v>
      </c>
      <c r="AN31" s="58">
        <f t="shared" si="7"/>
        <v>81124</v>
      </c>
      <c r="AO31" s="58">
        <v>0</v>
      </c>
      <c r="AP31" s="68">
        <f t="shared" si="3"/>
        <v>0</v>
      </c>
      <c r="AQ31" s="68" t="e">
        <f t="shared" si="4"/>
        <v>#DIV/0!</v>
      </c>
      <c r="AR31" s="83"/>
      <c r="AS31" s="84"/>
      <c r="AT31" s="85"/>
      <c r="AU31" s="86"/>
    </row>
    <row r="32" spans="1:47" x14ac:dyDescent="0.2">
      <c r="A32" s="105">
        <v>20130422</v>
      </c>
      <c r="B32" s="58">
        <v>92</v>
      </c>
      <c r="C32" s="58">
        <v>3861</v>
      </c>
      <c r="D32" s="58">
        <v>1530</v>
      </c>
      <c r="E32" s="58">
        <v>3612</v>
      </c>
      <c r="F32" s="58">
        <v>4647</v>
      </c>
      <c r="G32" s="58">
        <v>10147</v>
      </c>
      <c r="H32" s="58">
        <v>0</v>
      </c>
      <c r="I32" s="58">
        <v>10825</v>
      </c>
      <c r="J32" s="58">
        <v>1764</v>
      </c>
      <c r="K32" s="58">
        <v>27101</v>
      </c>
      <c r="L32" s="58">
        <v>1972</v>
      </c>
      <c r="M32" s="58">
        <v>267</v>
      </c>
      <c r="N32" s="58">
        <v>9790</v>
      </c>
      <c r="O32" s="58">
        <v>10405</v>
      </c>
      <c r="P32" s="58">
        <v>3283</v>
      </c>
      <c r="Q32" s="58">
        <v>98</v>
      </c>
      <c r="R32" s="58">
        <v>257</v>
      </c>
      <c r="S32" s="58">
        <v>6118</v>
      </c>
      <c r="T32" s="58">
        <v>2893</v>
      </c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>
        <f t="shared" si="0"/>
        <v>98662</v>
      </c>
      <c r="AL32" s="58">
        <f t="shared" ref="AL32:AL38" si="9">AVERAGE($AK$32:$AK$38)</f>
        <v>84654.857142857145</v>
      </c>
      <c r="AM32" s="58">
        <v>98662</v>
      </c>
      <c r="AN32" s="58">
        <f>AVERAGE($AM$32:$AM$38)</f>
        <v>84654.857142857145</v>
      </c>
      <c r="AO32" s="58">
        <v>0</v>
      </c>
      <c r="AP32" s="68">
        <f t="shared" si="3"/>
        <v>0</v>
      </c>
      <c r="AQ32" s="68" t="e">
        <f t="shared" si="4"/>
        <v>#DIV/0!</v>
      </c>
      <c r="AR32" s="83"/>
      <c r="AS32" s="84"/>
      <c r="AT32" s="86"/>
      <c r="AU32" s="86"/>
    </row>
    <row r="33" spans="1:47" x14ac:dyDescent="0.2">
      <c r="A33" s="105">
        <v>20130423</v>
      </c>
      <c r="B33" s="58">
        <v>86</v>
      </c>
      <c r="C33" s="58">
        <v>6702</v>
      </c>
      <c r="D33" s="58">
        <v>1596</v>
      </c>
      <c r="E33" s="58">
        <v>3139</v>
      </c>
      <c r="F33" s="58">
        <v>4673</v>
      </c>
      <c r="G33" s="58">
        <v>9570</v>
      </c>
      <c r="H33" s="58">
        <v>143</v>
      </c>
      <c r="I33" s="58">
        <v>11167</v>
      </c>
      <c r="J33" s="58">
        <v>1242</v>
      </c>
      <c r="K33" s="58">
        <v>27212</v>
      </c>
      <c r="L33" s="58">
        <v>1926</v>
      </c>
      <c r="M33" s="58">
        <v>25</v>
      </c>
      <c r="N33" s="58">
        <v>10021</v>
      </c>
      <c r="O33" s="58">
        <v>10145</v>
      </c>
      <c r="P33" s="58">
        <v>2995</v>
      </c>
      <c r="Q33" s="58">
        <v>311</v>
      </c>
      <c r="R33" s="58">
        <v>1352</v>
      </c>
      <c r="S33" s="58">
        <v>6190</v>
      </c>
      <c r="T33" s="58">
        <v>5768</v>
      </c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>
        <f t="shared" si="0"/>
        <v>104263</v>
      </c>
      <c r="AL33" s="58">
        <f t="shared" si="9"/>
        <v>84654.857142857145</v>
      </c>
      <c r="AM33" s="58">
        <v>104263</v>
      </c>
      <c r="AN33" s="58">
        <f t="shared" ref="AN33:AN38" si="10">AVERAGE($AM$32:$AM$38)</f>
        <v>84654.857142857145</v>
      </c>
      <c r="AO33" s="58">
        <v>0</v>
      </c>
      <c r="AP33" s="68">
        <f t="shared" si="3"/>
        <v>0</v>
      </c>
      <c r="AQ33" s="68" t="e">
        <f t="shared" si="4"/>
        <v>#DIV/0!</v>
      </c>
      <c r="AR33" s="83"/>
      <c r="AS33" s="84"/>
      <c r="AT33" s="86"/>
      <c r="AU33" s="86"/>
    </row>
    <row r="34" spans="1:47" x14ac:dyDescent="0.2">
      <c r="A34" s="105">
        <v>20130424</v>
      </c>
      <c r="B34" s="58">
        <v>66</v>
      </c>
      <c r="C34" s="58">
        <v>6571</v>
      </c>
      <c r="D34" s="58">
        <v>1607</v>
      </c>
      <c r="E34" s="58">
        <v>2630</v>
      </c>
      <c r="F34" s="58">
        <v>4703</v>
      </c>
      <c r="G34" s="58">
        <v>7615</v>
      </c>
      <c r="H34" s="58">
        <v>798</v>
      </c>
      <c r="I34" s="58">
        <v>10277</v>
      </c>
      <c r="J34" s="58">
        <v>1145</v>
      </c>
      <c r="K34" s="58">
        <v>28234</v>
      </c>
      <c r="L34" s="58">
        <v>1911</v>
      </c>
      <c r="M34" s="58">
        <v>0</v>
      </c>
      <c r="N34" s="58">
        <v>5781</v>
      </c>
      <c r="O34" s="58">
        <v>9463</v>
      </c>
      <c r="P34" s="58">
        <v>3122</v>
      </c>
      <c r="Q34" s="58">
        <v>413</v>
      </c>
      <c r="R34" s="58">
        <v>1548</v>
      </c>
      <c r="S34" s="58">
        <v>6117</v>
      </c>
      <c r="T34" s="58">
        <v>5987</v>
      </c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>
        <f t="shared" si="0"/>
        <v>97988</v>
      </c>
      <c r="AL34" s="58">
        <f t="shared" si="9"/>
        <v>84654.857142857145</v>
      </c>
      <c r="AM34" s="58">
        <v>97988</v>
      </c>
      <c r="AN34" s="58">
        <f t="shared" si="10"/>
        <v>84654.857142857145</v>
      </c>
      <c r="AO34" s="58">
        <v>0</v>
      </c>
      <c r="AP34" s="68">
        <f t="shared" si="3"/>
        <v>0</v>
      </c>
      <c r="AQ34" s="68" t="e">
        <f t="shared" si="4"/>
        <v>#DIV/0!</v>
      </c>
      <c r="AR34" s="83"/>
      <c r="AS34" s="84"/>
      <c r="AT34" s="86"/>
      <c r="AU34" s="86"/>
    </row>
    <row r="35" spans="1:47" x14ac:dyDescent="0.2">
      <c r="A35" s="105">
        <v>20130425</v>
      </c>
      <c r="B35" s="58">
        <v>0</v>
      </c>
      <c r="C35" s="58">
        <v>5145</v>
      </c>
      <c r="D35" s="58">
        <v>1424</v>
      </c>
      <c r="E35" s="58">
        <v>2584</v>
      </c>
      <c r="F35" s="58">
        <v>4766</v>
      </c>
      <c r="G35" s="58">
        <v>8268</v>
      </c>
      <c r="H35" s="58">
        <v>839</v>
      </c>
      <c r="I35" s="58">
        <v>10551</v>
      </c>
      <c r="J35" s="58">
        <v>1687</v>
      </c>
      <c r="K35" s="58">
        <v>28101</v>
      </c>
      <c r="L35" s="58">
        <v>1801</v>
      </c>
      <c r="M35" s="58">
        <v>301</v>
      </c>
      <c r="N35" s="58">
        <v>3772</v>
      </c>
      <c r="O35" s="58">
        <v>10701</v>
      </c>
      <c r="P35" s="58">
        <v>2908</v>
      </c>
      <c r="Q35" s="58">
        <v>321</v>
      </c>
      <c r="R35" s="58">
        <v>1566</v>
      </c>
      <c r="S35" s="58">
        <v>6117</v>
      </c>
      <c r="T35" s="58">
        <v>5601</v>
      </c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>
        <f t="shared" si="0"/>
        <v>96453</v>
      </c>
      <c r="AL35" s="58">
        <f t="shared" si="9"/>
        <v>84654.857142857145</v>
      </c>
      <c r="AM35" s="58">
        <v>96453</v>
      </c>
      <c r="AN35" s="58">
        <f t="shared" si="10"/>
        <v>84654.857142857145</v>
      </c>
      <c r="AO35" s="58">
        <v>0</v>
      </c>
      <c r="AP35" s="68">
        <f t="shared" si="3"/>
        <v>0</v>
      </c>
      <c r="AQ35" s="68" t="e">
        <f t="shared" si="4"/>
        <v>#DIV/0!</v>
      </c>
      <c r="AR35" s="83"/>
      <c r="AS35" s="84"/>
      <c r="AT35" s="86"/>
      <c r="AU35" s="86"/>
    </row>
    <row r="36" spans="1:47" x14ac:dyDescent="0.2">
      <c r="A36" s="105">
        <v>20130426</v>
      </c>
      <c r="B36" s="58">
        <v>0</v>
      </c>
      <c r="C36" s="58">
        <v>6914</v>
      </c>
      <c r="D36" s="58">
        <v>1687</v>
      </c>
      <c r="E36" s="58">
        <v>1471</v>
      </c>
      <c r="F36" s="58">
        <v>4736</v>
      </c>
      <c r="G36" s="58">
        <v>9801</v>
      </c>
      <c r="H36" s="58">
        <v>891</v>
      </c>
      <c r="I36" s="58">
        <v>7372</v>
      </c>
      <c r="J36" s="58">
        <v>1260</v>
      </c>
      <c r="K36" s="58">
        <v>16988</v>
      </c>
      <c r="L36" s="58">
        <v>1778</v>
      </c>
      <c r="M36" s="58">
        <v>291</v>
      </c>
      <c r="N36" s="58">
        <v>10069</v>
      </c>
      <c r="O36" s="58">
        <v>9459</v>
      </c>
      <c r="P36" s="58">
        <v>1553</v>
      </c>
      <c r="Q36" s="58">
        <v>435</v>
      </c>
      <c r="R36" s="58">
        <v>1681</v>
      </c>
      <c r="S36" s="58">
        <v>5076</v>
      </c>
      <c r="T36" s="58">
        <v>856</v>
      </c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>
        <f t="shared" si="0"/>
        <v>82318</v>
      </c>
      <c r="AL36" s="58">
        <f t="shared" si="9"/>
        <v>84654.857142857145</v>
      </c>
      <c r="AM36" s="58">
        <v>82318</v>
      </c>
      <c r="AN36" s="58">
        <f t="shared" si="10"/>
        <v>84654.857142857145</v>
      </c>
      <c r="AO36" s="58">
        <v>0</v>
      </c>
      <c r="AP36" s="68">
        <f t="shared" si="3"/>
        <v>0</v>
      </c>
      <c r="AQ36" s="68" t="e">
        <f t="shared" si="4"/>
        <v>#DIV/0!</v>
      </c>
      <c r="AR36" s="83"/>
      <c r="AS36" s="84"/>
      <c r="AT36" s="86"/>
      <c r="AU36" s="86"/>
    </row>
    <row r="37" spans="1:47" x14ac:dyDescent="0.2">
      <c r="A37" s="105">
        <v>20130427</v>
      </c>
      <c r="B37" s="58">
        <v>1</v>
      </c>
      <c r="C37" s="58">
        <v>5934</v>
      </c>
      <c r="D37" s="58">
        <v>95</v>
      </c>
      <c r="E37" s="58">
        <v>610</v>
      </c>
      <c r="F37" s="58">
        <v>1292</v>
      </c>
      <c r="G37" s="58">
        <v>9965</v>
      </c>
      <c r="H37" s="58">
        <v>892</v>
      </c>
      <c r="I37" s="58">
        <v>11253</v>
      </c>
      <c r="J37" s="58">
        <v>309</v>
      </c>
      <c r="K37" s="58">
        <v>8127</v>
      </c>
      <c r="L37" s="58">
        <v>81</v>
      </c>
      <c r="M37" s="58">
        <v>0</v>
      </c>
      <c r="N37" s="58">
        <v>10271</v>
      </c>
      <c r="O37" s="58">
        <v>5864</v>
      </c>
      <c r="P37" s="58">
        <v>0</v>
      </c>
      <c r="Q37" s="58">
        <v>256</v>
      </c>
      <c r="R37" s="58">
        <v>545</v>
      </c>
      <c r="S37" s="58">
        <v>5755</v>
      </c>
      <c r="T37" s="58">
        <v>89</v>
      </c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>
        <f t="shared" si="0"/>
        <v>61339</v>
      </c>
      <c r="AL37" s="58">
        <f t="shared" si="9"/>
        <v>84654.857142857145</v>
      </c>
      <c r="AM37" s="58">
        <v>61339</v>
      </c>
      <c r="AN37" s="58">
        <f t="shared" si="10"/>
        <v>84654.857142857145</v>
      </c>
      <c r="AO37" s="58">
        <v>0</v>
      </c>
      <c r="AP37" s="68">
        <f t="shared" si="3"/>
        <v>0</v>
      </c>
      <c r="AQ37" s="68" t="e">
        <f t="shared" si="4"/>
        <v>#DIV/0!</v>
      </c>
      <c r="AR37" s="83"/>
      <c r="AS37" s="84"/>
      <c r="AT37" s="86"/>
      <c r="AU37" s="86"/>
    </row>
    <row r="38" spans="1:47" x14ac:dyDescent="0.2">
      <c r="A38" s="105">
        <v>20130428</v>
      </c>
      <c r="B38" s="58">
        <v>7</v>
      </c>
      <c r="C38" s="58">
        <v>4502</v>
      </c>
      <c r="D38" s="58">
        <v>0</v>
      </c>
      <c r="E38" s="58">
        <v>1542</v>
      </c>
      <c r="F38" s="58">
        <v>2438</v>
      </c>
      <c r="G38" s="58">
        <v>5907</v>
      </c>
      <c r="H38" s="58">
        <v>859</v>
      </c>
      <c r="I38" s="58">
        <v>7390</v>
      </c>
      <c r="J38" s="58">
        <v>340</v>
      </c>
      <c r="K38" s="58">
        <v>4207</v>
      </c>
      <c r="L38" s="58">
        <v>190</v>
      </c>
      <c r="M38" s="58">
        <v>0</v>
      </c>
      <c r="N38" s="58">
        <v>10156</v>
      </c>
      <c r="O38" s="58">
        <v>6990</v>
      </c>
      <c r="P38" s="58">
        <v>997</v>
      </c>
      <c r="Q38" s="58">
        <v>93</v>
      </c>
      <c r="R38" s="58">
        <v>0</v>
      </c>
      <c r="S38" s="58">
        <v>5943</v>
      </c>
      <c r="T38" s="58">
        <v>0</v>
      </c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>
        <f t="shared" si="0"/>
        <v>51561</v>
      </c>
      <c r="AL38" s="58">
        <f t="shared" si="9"/>
        <v>84654.857142857145</v>
      </c>
      <c r="AM38" s="58">
        <v>51561</v>
      </c>
      <c r="AN38" s="58">
        <f t="shared" si="10"/>
        <v>84654.857142857145</v>
      </c>
      <c r="AO38" s="58">
        <v>0</v>
      </c>
      <c r="AP38" s="68">
        <f t="shared" si="3"/>
        <v>0</v>
      </c>
      <c r="AQ38" s="68" t="e">
        <f t="shared" si="4"/>
        <v>#DIV/0!</v>
      </c>
      <c r="AR38" s="84"/>
      <c r="AS38" s="84"/>
      <c r="AT38" s="86"/>
      <c r="AU38" s="86"/>
    </row>
    <row r="39" spans="1:47" x14ac:dyDescent="0.2">
      <c r="A39" s="105">
        <v>20130429</v>
      </c>
      <c r="B39" s="58">
        <v>85</v>
      </c>
      <c r="C39" s="58">
        <v>6466</v>
      </c>
      <c r="D39" s="58">
        <v>646</v>
      </c>
      <c r="E39" s="58">
        <v>3515</v>
      </c>
      <c r="F39" s="58">
        <v>4723</v>
      </c>
      <c r="G39" s="58">
        <v>10224</v>
      </c>
      <c r="H39" s="58">
        <v>904</v>
      </c>
      <c r="I39" s="58">
        <v>10605</v>
      </c>
      <c r="J39" s="58">
        <v>2245</v>
      </c>
      <c r="K39" s="58">
        <v>10780</v>
      </c>
      <c r="L39" s="58">
        <v>1897</v>
      </c>
      <c r="M39" s="58">
        <v>548</v>
      </c>
      <c r="N39" s="58">
        <v>10689</v>
      </c>
      <c r="O39" s="58">
        <v>10240</v>
      </c>
      <c r="P39" s="58">
        <v>3018</v>
      </c>
      <c r="Q39" s="58">
        <v>584</v>
      </c>
      <c r="R39" s="58">
        <v>383</v>
      </c>
      <c r="S39" s="58">
        <v>5668</v>
      </c>
      <c r="T39" s="58">
        <v>5528</v>
      </c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>
        <f t="shared" si="0"/>
        <v>88748</v>
      </c>
      <c r="AL39" s="58">
        <f>AVERAGE($AK$39:$AK$41)</f>
        <v>86413</v>
      </c>
      <c r="AM39" s="58">
        <v>88748</v>
      </c>
      <c r="AN39" s="58">
        <f>AVERAGE($AM$39:$AM$41)</f>
        <v>86413</v>
      </c>
      <c r="AO39" s="58">
        <v>0</v>
      </c>
      <c r="AP39" s="68">
        <f t="shared" si="3"/>
        <v>0</v>
      </c>
      <c r="AQ39" s="68" t="e">
        <f t="shared" si="4"/>
        <v>#DIV/0!</v>
      </c>
      <c r="AR39" s="84"/>
      <c r="AS39" s="84"/>
      <c r="AT39" s="86"/>
      <c r="AU39" s="86"/>
    </row>
    <row r="40" spans="1:47" x14ac:dyDescent="0.2">
      <c r="A40" s="105">
        <v>20130430</v>
      </c>
      <c r="B40" s="58">
        <v>72</v>
      </c>
      <c r="C40" s="58">
        <v>3905</v>
      </c>
      <c r="D40" s="58">
        <v>1571</v>
      </c>
      <c r="E40" s="58">
        <v>1799</v>
      </c>
      <c r="F40" s="58">
        <v>4293</v>
      </c>
      <c r="G40" s="58">
        <v>7596</v>
      </c>
      <c r="H40" s="58">
        <v>959</v>
      </c>
      <c r="I40" s="58">
        <v>10590</v>
      </c>
      <c r="J40" s="58">
        <v>1530</v>
      </c>
      <c r="K40" s="58">
        <v>18028</v>
      </c>
      <c r="L40" s="58">
        <v>1819</v>
      </c>
      <c r="M40" s="58">
        <v>385</v>
      </c>
      <c r="N40" s="58">
        <v>10154</v>
      </c>
      <c r="O40" s="58">
        <v>6787</v>
      </c>
      <c r="P40" s="58">
        <v>2961</v>
      </c>
      <c r="Q40" s="58">
        <v>222</v>
      </c>
      <c r="R40" s="58">
        <v>1255</v>
      </c>
      <c r="S40" s="58">
        <v>5609</v>
      </c>
      <c r="T40" s="58">
        <v>4543</v>
      </c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>
        <f t="shared" si="0"/>
        <v>84078</v>
      </c>
      <c r="AL40" s="58">
        <f>AVERAGE($AK$39:$AK$41)</f>
        <v>86413</v>
      </c>
      <c r="AM40" s="58">
        <v>84078</v>
      </c>
      <c r="AN40" s="58">
        <f>AVERAGE($AM$39:$AM$41)</f>
        <v>86413</v>
      </c>
      <c r="AO40" s="58">
        <v>0</v>
      </c>
      <c r="AP40" s="68">
        <f t="shared" si="3"/>
        <v>0</v>
      </c>
      <c r="AQ40" s="68" t="e">
        <f t="shared" si="4"/>
        <v>#DIV/0!</v>
      </c>
      <c r="AR40" s="84"/>
      <c r="AS40" s="84"/>
      <c r="AT40" s="86"/>
      <c r="AU40" s="86"/>
    </row>
    <row r="41" spans="1:47" x14ac:dyDescent="0.2">
      <c r="A41" s="105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68"/>
      <c r="AQ41" s="68"/>
      <c r="AR41" s="84"/>
      <c r="AS41" s="84"/>
      <c r="AT41" s="86"/>
      <c r="AU41" s="86"/>
    </row>
    <row r="42" spans="1:47" s="61" customFormat="1" ht="13.5" thickBot="1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>
        <f>SUM(AK11:AK41)</f>
        <v>2470743</v>
      </c>
      <c r="AL42" s="102">
        <f>SUM(AL11:AL41)</f>
        <v>2470743</v>
      </c>
      <c r="AM42" s="102">
        <f>SUM(AM11:AM41)</f>
        <v>2470743</v>
      </c>
      <c r="AN42" s="102">
        <f>SUM(AN11:AN41)</f>
        <v>2470743</v>
      </c>
      <c r="AO42" s="102">
        <f>SUM(AO11:AO41)</f>
        <v>1137465</v>
      </c>
      <c r="AP42" s="176">
        <f>(AM42-AK42)/AM42</f>
        <v>0</v>
      </c>
      <c r="AQ42" s="103">
        <f>(AO42-AM42)/AO42</f>
        <v>-1.1721485935830993</v>
      </c>
      <c r="AR42" s="25"/>
    </row>
    <row r="43" spans="1:47" s="87" customFormat="1" x14ac:dyDescent="0.2">
      <c r="A43" s="385" t="s">
        <v>27</v>
      </c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7"/>
      <c r="AR43" s="94"/>
    </row>
    <row r="44" spans="1:47" s="60" customFormat="1" x14ac:dyDescent="0.2">
      <c r="A44" s="160" t="s">
        <v>20</v>
      </c>
      <c r="B44" s="59">
        <f>SUM(B11:B24)</f>
        <v>368</v>
      </c>
      <c r="C44" s="59">
        <f t="shared" ref="C44:Z44" si="11">SUM(C11:C24)</f>
        <v>55510</v>
      </c>
      <c r="D44" s="59">
        <f t="shared" si="11"/>
        <v>15373</v>
      </c>
      <c r="E44" s="59">
        <f t="shared" si="11"/>
        <v>37805</v>
      </c>
      <c r="F44" s="59">
        <f t="shared" si="11"/>
        <v>24916</v>
      </c>
      <c r="G44" s="59">
        <f t="shared" si="11"/>
        <v>127302</v>
      </c>
      <c r="H44" s="59">
        <f t="shared" si="11"/>
        <v>11264</v>
      </c>
      <c r="I44" s="59">
        <f t="shared" si="11"/>
        <v>124962</v>
      </c>
      <c r="J44" s="59">
        <f t="shared" si="11"/>
        <v>13032</v>
      </c>
      <c r="K44" s="59">
        <f t="shared" si="11"/>
        <v>294454</v>
      </c>
      <c r="L44" s="59">
        <f t="shared" si="11"/>
        <v>19953</v>
      </c>
      <c r="M44" s="59">
        <f t="shared" si="11"/>
        <v>3837</v>
      </c>
      <c r="N44" s="59">
        <f t="shared" si="11"/>
        <v>140895</v>
      </c>
      <c r="O44" s="59">
        <f t="shared" si="11"/>
        <v>83884</v>
      </c>
      <c r="P44" s="59">
        <f t="shared" si="11"/>
        <v>30568</v>
      </c>
      <c r="Q44" s="59">
        <f t="shared" si="11"/>
        <v>1021</v>
      </c>
      <c r="R44" s="59">
        <f t="shared" si="11"/>
        <v>14372</v>
      </c>
      <c r="S44" s="59">
        <f t="shared" si="11"/>
        <v>81939</v>
      </c>
      <c r="T44" s="59">
        <f t="shared" si="11"/>
        <v>56010</v>
      </c>
      <c r="U44" s="59">
        <f t="shared" si="11"/>
        <v>0</v>
      </c>
      <c r="V44" s="59">
        <f t="shared" si="11"/>
        <v>0</v>
      </c>
      <c r="W44" s="59">
        <f t="shared" si="11"/>
        <v>0</v>
      </c>
      <c r="X44" s="59">
        <f t="shared" si="11"/>
        <v>0</v>
      </c>
      <c r="Y44" s="59">
        <f t="shared" si="11"/>
        <v>0</v>
      </c>
      <c r="Z44" s="59">
        <f t="shared" si="11"/>
        <v>0</v>
      </c>
      <c r="AA44" s="59">
        <f t="shared" ref="AA44:AO44" si="12">SUM(AA11:AA24)</f>
        <v>0</v>
      </c>
      <c r="AB44" s="59">
        <f t="shared" si="12"/>
        <v>0</v>
      </c>
      <c r="AC44" s="59">
        <f>SUM(AC11:AC24)</f>
        <v>0</v>
      </c>
      <c r="AD44" s="59">
        <f>SUM(AD11:AD24)</f>
        <v>0</v>
      </c>
      <c r="AE44" s="59">
        <f>SUM(AE11:AE24)</f>
        <v>0</v>
      </c>
      <c r="AF44" s="59">
        <f t="shared" si="12"/>
        <v>0</v>
      </c>
      <c r="AG44" s="59">
        <f>SUM(AG11:AG24)</f>
        <v>0</v>
      </c>
      <c r="AH44" s="59">
        <f>SUM(AH11:AH24)</f>
        <v>0</v>
      </c>
      <c r="AI44" s="59">
        <f>SUM(AI11:AI24)</f>
        <v>0</v>
      </c>
      <c r="AJ44" s="59">
        <f>SUM(AJ11:AJ24)</f>
        <v>0</v>
      </c>
      <c r="AK44" s="59">
        <f t="shared" si="12"/>
        <v>1137465</v>
      </c>
      <c r="AL44" s="59">
        <f t="shared" si="12"/>
        <v>1137465</v>
      </c>
      <c r="AM44" s="59">
        <f t="shared" si="12"/>
        <v>1137465</v>
      </c>
      <c r="AN44" s="59">
        <f t="shared" si="12"/>
        <v>1137465</v>
      </c>
      <c r="AO44" s="59">
        <f t="shared" si="12"/>
        <v>1137465</v>
      </c>
      <c r="AP44" s="51">
        <f>(AM44-AK44)/AM44</f>
        <v>0</v>
      </c>
      <c r="AQ44" s="23">
        <f>(AO44-AM44)/AO44</f>
        <v>0</v>
      </c>
    </row>
    <row r="45" spans="1:47" s="60" customFormat="1" x14ac:dyDescent="0.2">
      <c r="A45" s="104" t="s">
        <v>21</v>
      </c>
      <c r="B45" s="88">
        <f t="shared" ref="B45:W45" si="13">B44/$AK$44</f>
        <v>3.2352643817611972E-4</v>
      </c>
      <c r="C45" s="88">
        <f t="shared" si="13"/>
        <v>4.8801501584664141E-2</v>
      </c>
      <c r="D45" s="88">
        <f t="shared" si="13"/>
        <v>1.3515141125221435E-2</v>
      </c>
      <c r="E45" s="88">
        <f t="shared" si="13"/>
        <v>3.3236187487087517E-2</v>
      </c>
      <c r="F45" s="88">
        <f t="shared" si="13"/>
        <v>2.1904849819554886E-2</v>
      </c>
      <c r="G45" s="88">
        <f t="shared" si="13"/>
        <v>0.11191728976276193</v>
      </c>
      <c r="H45" s="88">
        <f t="shared" si="13"/>
        <v>9.9027222815647083E-3</v>
      </c>
      <c r="I45" s="88">
        <f t="shared" si="13"/>
        <v>0.10986008360696813</v>
      </c>
      <c r="J45" s="88">
        <f t="shared" si="13"/>
        <v>1.1457055821497805E-2</v>
      </c>
      <c r="K45" s="88">
        <f t="shared" si="13"/>
        <v>0.25886862452910642</v>
      </c>
      <c r="L45" s="88">
        <f t="shared" si="13"/>
        <v>1.7541638643826404E-2</v>
      </c>
      <c r="M45" s="88">
        <f t="shared" si="13"/>
        <v>3.3732906067439439E-3</v>
      </c>
      <c r="N45" s="88">
        <f t="shared" si="13"/>
        <v>0.12386754757289235</v>
      </c>
      <c r="O45" s="88">
        <f t="shared" si="13"/>
        <v>7.3746444945558765E-2</v>
      </c>
      <c r="P45" s="88">
        <f t="shared" si="13"/>
        <v>2.6873793918933769E-2</v>
      </c>
      <c r="Q45" s="88">
        <f t="shared" si="13"/>
        <v>8.976100363527669E-4</v>
      </c>
      <c r="R45" s="88">
        <f t="shared" si="13"/>
        <v>1.2635114047465196E-2</v>
      </c>
      <c r="S45" s="88">
        <f t="shared" si="13"/>
        <v>7.2036502222046397E-2</v>
      </c>
      <c r="T45" s="88">
        <f t="shared" si="13"/>
        <v>4.9241075549577351E-2</v>
      </c>
      <c r="U45" s="88">
        <f t="shared" si="13"/>
        <v>0</v>
      </c>
      <c r="V45" s="88">
        <f t="shared" si="13"/>
        <v>0</v>
      </c>
      <c r="W45" s="88">
        <f t="shared" si="13"/>
        <v>0</v>
      </c>
      <c r="X45" s="88">
        <f>X44/$AK$44</f>
        <v>0</v>
      </c>
      <c r="Y45" s="88">
        <f>Y44/$AK$44</f>
        <v>0</v>
      </c>
      <c r="Z45" s="88">
        <f>Z44/$AK$44</f>
        <v>0</v>
      </c>
      <c r="AA45" s="88">
        <f t="shared" ref="AA45:AF45" si="14">AA44/$AK$44</f>
        <v>0</v>
      </c>
      <c r="AB45" s="88">
        <f t="shared" si="14"/>
        <v>0</v>
      </c>
      <c r="AC45" s="88">
        <f t="shared" si="14"/>
        <v>0</v>
      </c>
      <c r="AD45" s="88">
        <f t="shared" si="14"/>
        <v>0</v>
      </c>
      <c r="AE45" s="88">
        <f t="shared" si="14"/>
        <v>0</v>
      </c>
      <c r="AF45" s="88">
        <f t="shared" si="14"/>
        <v>0</v>
      </c>
      <c r="AG45" s="88">
        <f>AG44/$AK$44</f>
        <v>0</v>
      </c>
      <c r="AH45" s="88">
        <f>AH44/$AK$44</f>
        <v>0</v>
      </c>
      <c r="AI45" s="88">
        <f>AI44/$AK$44</f>
        <v>0</v>
      </c>
      <c r="AJ45" s="88">
        <f>AJ44/$AK$44</f>
        <v>0</v>
      </c>
      <c r="AK45" s="89">
        <f>SUM(B45:AJ45)</f>
        <v>1</v>
      </c>
      <c r="AL45" s="95"/>
      <c r="AM45" s="95"/>
      <c r="AN45" s="95"/>
      <c r="AO45" s="95"/>
      <c r="AP45" s="95"/>
      <c r="AQ45" s="97"/>
    </row>
    <row r="46" spans="1:47" s="60" customFormat="1" x14ac:dyDescent="0.2">
      <c r="A46" s="161" t="s">
        <v>22</v>
      </c>
      <c r="B46" s="90">
        <f t="shared" ref="B46:AF46" si="15">B45*$AM$44</f>
        <v>368</v>
      </c>
      <c r="C46" s="90">
        <f t="shared" si="15"/>
        <v>55510</v>
      </c>
      <c r="D46" s="90">
        <f t="shared" si="15"/>
        <v>15373</v>
      </c>
      <c r="E46" s="90">
        <f t="shared" si="15"/>
        <v>37805</v>
      </c>
      <c r="F46" s="90">
        <f t="shared" si="15"/>
        <v>24916</v>
      </c>
      <c r="G46" s="90">
        <f t="shared" si="15"/>
        <v>127302</v>
      </c>
      <c r="H46" s="90">
        <f t="shared" si="15"/>
        <v>11264</v>
      </c>
      <c r="I46" s="90">
        <f t="shared" si="15"/>
        <v>124962</v>
      </c>
      <c r="J46" s="90">
        <f t="shared" si="15"/>
        <v>13032</v>
      </c>
      <c r="K46" s="90">
        <f t="shared" si="15"/>
        <v>294454.00000000006</v>
      </c>
      <c r="L46" s="90">
        <f t="shared" si="15"/>
        <v>19953</v>
      </c>
      <c r="M46" s="90">
        <f t="shared" si="15"/>
        <v>3837</v>
      </c>
      <c r="N46" s="90">
        <f t="shared" si="15"/>
        <v>140895</v>
      </c>
      <c r="O46" s="90">
        <f t="shared" si="15"/>
        <v>83884</v>
      </c>
      <c r="P46" s="90">
        <f t="shared" si="15"/>
        <v>30568</v>
      </c>
      <c r="Q46" s="90">
        <f t="shared" si="15"/>
        <v>1021</v>
      </c>
      <c r="R46" s="90">
        <f t="shared" si="15"/>
        <v>14372</v>
      </c>
      <c r="S46" s="90">
        <f t="shared" si="15"/>
        <v>81939</v>
      </c>
      <c r="T46" s="90">
        <f t="shared" si="15"/>
        <v>56010</v>
      </c>
      <c r="U46" s="90">
        <f t="shared" si="15"/>
        <v>0</v>
      </c>
      <c r="V46" s="90">
        <f t="shared" si="15"/>
        <v>0</v>
      </c>
      <c r="W46" s="90">
        <f t="shared" si="15"/>
        <v>0</v>
      </c>
      <c r="X46" s="90">
        <f t="shared" si="15"/>
        <v>0</v>
      </c>
      <c r="Y46" s="90">
        <f t="shared" si="15"/>
        <v>0</v>
      </c>
      <c r="Z46" s="90">
        <f t="shared" si="15"/>
        <v>0</v>
      </c>
      <c r="AA46" s="90">
        <f t="shared" si="15"/>
        <v>0</v>
      </c>
      <c r="AB46" s="90">
        <f t="shared" si="15"/>
        <v>0</v>
      </c>
      <c r="AC46" s="90">
        <f t="shared" si="15"/>
        <v>0</v>
      </c>
      <c r="AD46" s="90">
        <f t="shared" si="15"/>
        <v>0</v>
      </c>
      <c r="AE46" s="90">
        <f t="shared" si="15"/>
        <v>0</v>
      </c>
      <c r="AF46" s="90">
        <f t="shared" si="15"/>
        <v>0</v>
      </c>
      <c r="AG46" s="90">
        <f>AG45*$AM$44</f>
        <v>0</v>
      </c>
      <c r="AH46" s="90">
        <f>AH45*$AM$44</f>
        <v>0</v>
      </c>
      <c r="AI46" s="90">
        <f>AI45*$AM$44</f>
        <v>0</v>
      </c>
      <c r="AJ46" s="90">
        <f>AJ45*$AM$44</f>
        <v>0</v>
      </c>
      <c r="AK46" s="91">
        <f>SUM(B46:AJ46)</f>
        <v>1137465</v>
      </c>
      <c r="AL46" s="95"/>
      <c r="AM46" s="96"/>
      <c r="AN46" s="95"/>
      <c r="AO46" s="95"/>
      <c r="AP46" s="95"/>
      <c r="AQ46" s="97"/>
    </row>
    <row r="47" spans="1:47" s="60" customFormat="1" ht="13.5" thickBot="1" x14ac:dyDescent="0.25">
      <c r="A47" s="162" t="s">
        <v>48</v>
      </c>
      <c r="B47" s="93">
        <f>(B46-B44)/B44</f>
        <v>0</v>
      </c>
      <c r="C47" s="93">
        <f t="shared" ref="C47:AK47" si="16">(C46-C44)/C44</f>
        <v>0</v>
      </c>
      <c r="D47" s="93">
        <f t="shared" si="16"/>
        <v>0</v>
      </c>
      <c r="E47" s="93">
        <f t="shared" si="16"/>
        <v>0</v>
      </c>
      <c r="F47" s="93">
        <f t="shared" si="16"/>
        <v>0</v>
      </c>
      <c r="G47" s="93">
        <f t="shared" si="16"/>
        <v>0</v>
      </c>
      <c r="H47" s="93">
        <f t="shared" si="16"/>
        <v>0</v>
      </c>
      <c r="I47" s="93">
        <f t="shared" si="16"/>
        <v>0</v>
      </c>
      <c r="J47" s="93">
        <f t="shared" si="16"/>
        <v>0</v>
      </c>
      <c r="K47" s="93">
        <f t="shared" si="16"/>
        <v>1.976799802803406E-16</v>
      </c>
      <c r="L47" s="93">
        <f t="shared" si="16"/>
        <v>0</v>
      </c>
      <c r="M47" s="93">
        <f t="shared" si="16"/>
        <v>0</v>
      </c>
      <c r="N47" s="93">
        <f t="shared" si="16"/>
        <v>0</v>
      </c>
      <c r="O47" s="93">
        <f t="shared" si="16"/>
        <v>0</v>
      </c>
      <c r="P47" s="93">
        <f t="shared" si="16"/>
        <v>0</v>
      </c>
      <c r="Q47" s="93">
        <f t="shared" si="16"/>
        <v>0</v>
      </c>
      <c r="R47" s="93">
        <f t="shared" si="16"/>
        <v>0</v>
      </c>
      <c r="S47" s="93">
        <f t="shared" si="16"/>
        <v>0</v>
      </c>
      <c r="T47" s="93">
        <f t="shared" si="16"/>
        <v>0</v>
      </c>
      <c r="U47" s="93" t="e">
        <f t="shared" si="16"/>
        <v>#DIV/0!</v>
      </c>
      <c r="V47" s="93" t="e">
        <f t="shared" si="16"/>
        <v>#DIV/0!</v>
      </c>
      <c r="W47" s="93" t="e">
        <f t="shared" si="16"/>
        <v>#DIV/0!</v>
      </c>
      <c r="X47" s="93" t="e">
        <f t="shared" si="16"/>
        <v>#DIV/0!</v>
      </c>
      <c r="Y47" s="93" t="e">
        <f t="shared" si="16"/>
        <v>#DIV/0!</v>
      </c>
      <c r="Z47" s="93" t="e">
        <f t="shared" si="16"/>
        <v>#DIV/0!</v>
      </c>
      <c r="AA47" s="93" t="e">
        <f t="shared" si="16"/>
        <v>#DIV/0!</v>
      </c>
      <c r="AB47" s="93" t="e">
        <f t="shared" si="16"/>
        <v>#DIV/0!</v>
      </c>
      <c r="AC47" s="93" t="e">
        <f t="shared" si="16"/>
        <v>#DIV/0!</v>
      </c>
      <c r="AD47" s="93" t="e">
        <f t="shared" si="16"/>
        <v>#DIV/0!</v>
      </c>
      <c r="AE47" s="93" t="e">
        <f t="shared" si="16"/>
        <v>#DIV/0!</v>
      </c>
      <c r="AF47" s="93" t="e">
        <f t="shared" si="16"/>
        <v>#DIV/0!</v>
      </c>
      <c r="AG47" s="93" t="e">
        <f>(AG46-AG44)/AG44</f>
        <v>#DIV/0!</v>
      </c>
      <c r="AH47" s="93" t="e">
        <f>(AH46-AH44)/AH44</f>
        <v>#DIV/0!</v>
      </c>
      <c r="AI47" s="93" t="e">
        <f>(AI46-AI44)/AI44</f>
        <v>#DIV/0!</v>
      </c>
      <c r="AJ47" s="93" t="e">
        <f>(AJ46-AJ44)/AJ44</f>
        <v>#DIV/0!</v>
      </c>
      <c r="AK47" s="93">
        <f t="shared" si="16"/>
        <v>0</v>
      </c>
      <c r="AL47" s="98"/>
      <c r="AM47" s="99"/>
      <c r="AN47" s="98"/>
      <c r="AO47" s="98"/>
      <c r="AP47" s="98"/>
      <c r="AQ47" s="100"/>
    </row>
    <row r="48" spans="1:47" s="87" customFormat="1" ht="13.5" thickBot="1" x14ac:dyDescent="0.25">
      <c r="A48" s="16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M48" s="165"/>
    </row>
    <row r="49" spans="1:43" s="87" customFormat="1" x14ac:dyDescent="0.2">
      <c r="A49" s="385" t="s">
        <v>28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6"/>
      <c r="AF49" s="386"/>
      <c r="AG49" s="386"/>
      <c r="AH49" s="386"/>
      <c r="AI49" s="386"/>
      <c r="AJ49" s="386"/>
      <c r="AK49" s="386"/>
      <c r="AL49" s="386"/>
      <c r="AM49" s="386"/>
      <c r="AN49" s="386"/>
      <c r="AO49" s="386"/>
      <c r="AP49" s="386"/>
      <c r="AQ49" s="387"/>
    </row>
    <row r="50" spans="1:43" s="60" customFormat="1" x14ac:dyDescent="0.2">
      <c r="A50" s="160" t="s">
        <v>20</v>
      </c>
      <c r="B50" s="59">
        <f>SUM(B25:B41)</f>
        <v>498</v>
      </c>
      <c r="C50" s="59">
        <f t="shared" ref="C50:AN50" si="17">SUM(C25:C41)</f>
        <v>82921</v>
      </c>
      <c r="D50" s="59">
        <f t="shared" si="17"/>
        <v>18300</v>
      </c>
      <c r="E50" s="59">
        <f t="shared" si="17"/>
        <v>40057</v>
      </c>
      <c r="F50" s="59">
        <f t="shared" si="17"/>
        <v>37107</v>
      </c>
      <c r="G50" s="59">
        <f t="shared" si="17"/>
        <v>132016</v>
      </c>
      <c r="H50" s="59">
        <f t="shared" si="17"/>
        <v>6397</v>
      </c>
      <c r="I50" s="59">
        <f t="shared" si="17"/>
        <v>160611</v>
      </c>
      <c r="J50" s="59">
        <f t="shared" si="17"/>
        <v>17621</v>
      </c>
      <c r="K50" s="59">
        <f t="shared" si="17"/>
        <v>314848</v>
      </c>
      <c r="L50" s="59">
        <f t="shared" si="17"/>
        <v>23448</v>
      </c>
      <c r="M50" s="59">
        <f t="shared" si="17"/>
        <v>3839</v>
      </c>
      <c r="N50" s="59">
        <f t="shared" si="17"/>
        <v>151632</v>
      </c>
      <c r="O50" s="59">
        <f t="shared" si="17"/>
        <v>137237</v>
      </c>
      <c r="P50" s="59">
        <f t="shared" si="17"/>
        <v>35655</v>
      </c>
      <c r="Q50" s="59">
        <f t="shared" si="17"/>
        <v>4648</v>
      </c>
      <c r="R50" s="59">
        <f t="shared" si="17"/>
        <v>15493</v>
      </c>
      <c r="S50" s="59">
        <f t="shared" si="17"/>
        <v>90941</v>
      </c>
      <c r="T50" s="59">
        <f t="shared" si="17"/>
        <v>60009</v>
      </c>
      <c r="U50" s="59">
        <f t="shared" si="17"/>
        <v>0</v>
      </c>
      <c r="V50" s="59">
        <f t="shared" si="17"/>
        <v>0</v>
      </c>
      <c r="W50" s="59">
        <f t="shared" si="17"/>
        <v>0</v>
      </c>
      <c r="X50" s="59">
        <f t="shared" si="17"/>
        <v>0</v>
      </c>
      <c r="Y50" s="59">
        <f t="shared" si="17"/>
        <v>0</v>
      </c>
      <c r="Z50" s="59">
        <f t="shared" si="17"/>
        <v>0</v>
      </c>
      <c r="AA50" s="59">
        <f t="shared" si="17"/>
        <v>0</v>
      </c>
      <c r="AB50" s="59">
        <f t="shared" si="17"/>
        <v>0</v>
      </c>
      <c r="AC50" s="59">
        <f>SUM(AC25:AC41)</f>
        <v>0</v>
      </c>
      <c r="AD50" s="59">
        <f>SUM(AD25:AD41)</f>
        <v>0</v>
      </c>
      <c r="AE50" s="59">
        <f>SUM(AE25:AE41)</f>
        <v>0</v>
      </c>
      <c r="AF50" s="59">
        <f t="shared" si="17"/>
        <v>0</v>
      </c>
      <c r="AG50" s="59">
        <f t="shared" ref="AG50:AL50" si="18">SUM(AG25:AG41)</f>
        <v>0</v>
      </c>
      <c r="AH50" s="59">
        <f t="shared" si="18"/>
        <v>0</v>
      </c>
      <c r="AI50" s="59">
        <f t="shared" si="18"/>
        <v>0</v>
      </c>
      <c r="AJ50" s="59">
        <f t="shared" si="18"/>
        <v>0</v>
      </c>
      <c r="AK50" s="59">
        <f t="shared" si="18"/>
        <v>1333278</v>
      </c>
      <c r="AL50" s="59">
        <f t="shared" si="18"/>
        <v>1333278</v>
      </c>
      <c r="AM50" s="59">
        <f t="shared" si="17"/>
        <v>1333278</v>
      </c>
      <c r="AN50" s="59">
        <f t="shared" si="17"/>
        <v>1333278</v>
      </c>
      <c r="AO50" s="59">
        <f>SUM(AO25:AO41)</f>
        <v>0</v>
      </c>
      <c r="AP50" s="103">
        <f>(AM50-AK50)/AM50</f>
        <v>0</v>
      </c>
      <c r="AQ50" s="128" t="e">
        <f>(AO50-AM50)/AO50</f>
        <v>#DIV/0!</v>
      </c>
    </row>
    <row r="51" spans="1:43" s="60" customFormat="1" x14ac:dyDescent="0.2">
      <c r="A51" s="104" t="s">
        <v>21</v>
      </c>
      <c r="B51" s="88">
        <f t="shared" ref="B51:AF51" si="19">B50/$AK$50</f>
        <v>3.7351550089328707E-4</v>
      </c>
      <c r="C51" s="88">
        <f t="shared" si="19"/>
        <v>6.2193331023237465E-2</v>
      </c>
      <c r="D51" s="88">
        <f t="shared" si="19"/>
        <v>1.3725569611138862E-2</v>
      </c>
      <c r="E51" s="88">
        <f t="shared" si="19"/>
        <v>3.0043996825868273E-2</v>
      </c>
      <c r="F51" s="88">
        <f t="shared" si="19"/>
        <v>2.7831405003307639E-2</v>
      </c>
      <c r="G51" s="88">
        <f t="shared" si="19"/>
        <v>9.90161091685305E-2</v>
      </c>
      <c r="H51" s="88">
        <f t="shared" si="19"/>
        <v>4.7979491148882674E-3</v>
      </c>
      <c r="I51" s="88">
        <f t="shared" si="19"/>
        <v>0.12046324922484283</v>
      </c>
      <c r="J51" s="88">
        <f t="shared" si="19"/>
        <v>1.321629847638677E-2</v>
      </c>
      <c r="K51" s="88">
        <f t="shared" si="19"/>
        <v>0.2361458000507021</v>
      </c>
      <c r="L51" s="88">
        <f t="shared" si="19"/>
        <v>1.7586729849288746E-2</v>
      </c>
      <c r="M51" s="88">
        <f t="shared" si="19"/>
        <v>2.8793694938339942E-3</v>
      </c>
      <c r="N51" s="88">
        <f t="shared" si="19"/>
        <v>0.11372871974186929</v>
      </c>
      <c r="O51" s="88">
        <f t="shared" si="19"/>
        <v>0.10293202167889967</v>
      </c>
      <c r="P51" s="88">
        <f t="shared" si="19"/>
        <v>2.6742359807932031E-2</v>
      </c>
      <c r="Q51" s="88">
        <f t="shared" si="19"/>
        <v>3.4861446750040128E-3</v>
      </c>
      <c r="R51" s="88">
        <f t="shared" si="19"/>
        <v>1.1620232239637944E-2</v>
      </c>
      <c r="S51" s="88">
        <f t="shared" si="19"/>
        <v>6.8208580656097223E-2</v>
      </c>
      <c r="T51" s="88">
        <f t="shared" si="19"/>
        <v>4.5008617857641091E-2</v>
      </c>
      <c r="U51" s="88">
        <f t="shared" si="19"/>
        <v>0</v>
      </c>
      <c r="V51" s="88">
        <f t="shared" si="19"/>
        <v>0</v>
      </c>
      <c r="W51" s="88">
        <f t="shared" si="19"/>
        <v>0</v>
      </c>
      <c r="X51" s="88">
        <f t="shared" si="19"/>
        <v>0</v>
      </c>
      <c r="Y51" s="88">
        <f t="shared" si="19"/>
        <v>0</v>
      </c>
      <c r="Z51" s="88">
        <f t="shared" si="19"/>
        <v>0</v>
      </c>
      <c r="AA51" s="88">
        <f t="shared" si="19"/>
        <v>0</v>
      </c>
      <c r="AB51" s="88">
        <f t="shared" si="19"/>
        <v>0</v>
      </c>
      <c r="AC51" s="88">
        <f t="shared" si="19"/>
        <v>0</v>
      </c>
      <c r="AD51" s="88">
        <f t="shared" si="19"/>
        <v>0</v>
      </c>
      <c r="AE51" s="88">
        <f t="shared" si="19"/>
        <v>0</v>
      </c>
      <c r="AF51" s="88">
        <f t="shared" si="19"/>
        <v>0</v>
      </c>
      <c r="AG51" s="88">
        <f>AG50/$AK$50</f>
        <v>0</v>
      </c>
      <c r="AH51" s="88">
        <f>AH50/$AK$50</f>
        <v>0</v>
      </c>
      <c r="AI51" s="88">
        <f>AI50/$AK$50</f>
        <v>0</v>
      </c>
      <c r="AJ51" s="88">
        <f>AJ50/$AK$50</f>
        <v>0</v>
      </c>
      <c r="AK51" s="88">
        <f>SUM(B51:AJ51)</f>
        <v>1</v>
      </c>
      <c r="AL51" s="95"/>
      <c r="AM51" s="95"/>
      <c r="AN51" s="95"/>
      <c r="AO51" s="95"/>
      <c r="AP51" s="95"/>
      <c r="AQ51" s="97"/>
    </row>
    <row r="52" spans="1:43" s="60" customFormat="1" x14ac:dyDescent="0.2">
      <c r="A52" s="161" t="s">
        <v>22</v>
      </c>
      <c r="B52" s="90">
        <f t="shared" ref="B52:AF52" si="20">B51*$AM$50</f>
        <v>498</v>
      </c>
      <c r="C52" s="90">
        <f t="shared" si="20"/>
        <v>82921</v>
      </c>
      <c r="D52" s="90">
        <f t="shared" si="20"/>
        <v>18300</v>
      </c>
      <c r="E52" s="90">
        <f t="shared" si="20"/>
        <v>40057</v>
      </c>
      <c r="F52" s="90">
        <f t="shared" si="20"/>
        <v>37107</v>
      </c>
      <c r="G52" s="90">
        <f t="shared" si="20"/>
        <v>132016</v>
      </c>
      <c r="H52" s="90">
        <f t="shared" si="20"/>
        <v>6396.9999999999991</v>
      </c>
      <c r="I52" s="90">
        <f t="shared" si="20"/>
        <v>160611</v>
      </c>
      <c r="J52" s="90">
        <f t="shared" si="20"/>
        <v>17621</v>
      </c>
      <c r="K52" s="90">
        <f t="shared" si="20"/>
        <v>314848</v>
      </c>
      <c r="L52" s="90">
        <f t="shared" si="20"/>
        <v>23448</v>
      </c>
      <c r="M52" s="90">
        <f t="shared" si="20"/>
        <v>3839</v>
      </c>
      <c r="N52" s="90">
        <f t="shared" si="20"/>
        <v>151632</v>
      </c>
      <c r="O52" s="90">
        <f t="shared" si="20"/>
        <v>137237</v>
      </c>
      <c r="P52" s="90">
        <f t="shared" si="20"/>
        <v>35655</v>
      </c>
      <c r="Q52" s="90">
        <f t="shared" si="20"/>
        <v>4648</v>
      </c>
      <c r="R52" s="90">
        <f t="shared" si="20"/>
        <v>15493</v>
      </c>
      <c r="S52" s="90">
        <f t="shared" si="20"/>
        <v>90941</v>
      </c>
      <c r="T52" s="90">
        <f t="shared" si="20"/>
        <v>60009</v>
      </c>
      <c r="U52" s="90">
        <f t="shared" si="20"/>
        <v>0</v>
      </c>
      <c r="V52" s="90">
        <f t="shared" si="20"/>
        <v>0</v>
      </c>
      <c r="W52" s="90">
        <f t="shared" si="20"/>
        <v>0</v>
      </c>
      <c r="X52" s="90">
        <f t="shared" si="20"/>
        <v>0</v>
      </c>
      <c r="Y52" s="90">
        <f t="shared" si="20"/>
        <v>0</v>
      </c>
      <c r="Z52" s="90">
        <f t="shared" si="20"/>
        <v>0</v>
      </c>
      <c r="AA52" s="90">
        <f t="shared" si="20"/>
        <v>0</v>
      </c>
      <c r="AB52" s="90">
        <f t="shared" si="20"/>
        <v>0</v>
      </c>
      <c r="AC52" s="90">
        <f t="shared" si="20"/>
        <v>0</v>
      </c>
      <c r="AD52" s="90">
        <f t="shared" si="20"/>
        <v>0</v>
      </c>
      <c r="AE52" s="90">
        <f t="shared" si="20"/>
        <v>0</v>
      </c>
      <c r="AF52" s="90">
        <f t="shared" si="20"/>
        <v>0</v>
      </c>
      <c r="AG52" s="90">
        <f>AG51*$AM$50</f>
        <v>0</v>
      </c>
      <c r="AH52" s="90">
        <f>AH51*$AM$50</f>
        <v>0</v>
      </c>
      <c r="AI52" s="90">
        <f>AI51*$AM$50</f>
        <v>0</v>
      </c>
      <c r="AJ52" s="90">
        <f>AJ51*$AM$50</f>
        <v>0</v>
      </c>
      <c r="AK52" s="90">
        <f>SUM(B52:AJ52)</f>
        <v>1333278</v>
      </c>
      <c r="AL52" s="95"/>
      <c r="AM52" s="95"/>
      <c r="AN52" s="95"/>
      <c r="AO52" s="95"/>
      <c r="AP52" s="95"/>
      <c r="AQ52" s="97"/>
    </row>
    <row r="53" spans="1:43" s="60" customFormat="1" ht="13.5" thickBot="1" x14ac:dyDescent="0.25">
      <c r="A53" s="162" t="s">
        <v>48</v>
      </c>
      <c r="B53" s="93">
        <f t="shared" ref="B53:AF53" si="21">(B52-B50)/B50</f>
        <v>0</v>
      </c>
      <c r="C53" s="93">
        <f t="shared" si="21"/>
        <v>0</v>
      </c>
      <c r="D53" s="93">
        <f t="shared" si="21"/>
        <v>0</v>
      </c>
      <c r="E53" s="93">
        <f t="shared" si="21"/>
        <v>0</v>
      </c>
      <c r="F53" s="93">
        <f t="shared" si="21"/>
        <v>0</v>
      </c>
      <c r="G53" s="93">
        <f t="shared" si="21"/>
        <v>0</v>
      </c>
      <c r="H53" s="93">
        <f t="shared" si="21"/>
        <v>-1.4217519177316371E-16</v>
      </c>
      <c r="I53" s="93">
        <f t="shared" si="21"/>
        <v>0</v>
      </c>
      <c r="J53" s="93">
        <f t="shared" si="21"/>
        <v>0</v>
      </c>
      <c r="K53" s="93">
        <f t="shared" si="21"/>
        <v>0</v>
      </c>
      <c r="L53" s="93">
        <f t="shared" si="21"/>
        <v>0</v>
      </c>
      <c r="M53" s="93">
        <f t="shared" si="21"/>
        <v>0</v>
      </c>
      <c r="N53" s="93">
        <f t="shared" si="21"/>
        <v>0</v>
      </c>
      <c r="O53" s="93">
        <f t="shared" si="21"/>
        <v>0</v>
      </c>
      <c r="P53" s="93">
        <f t="shared" si="21"/>
        <v>0</v>
      </c>
      <c r="Q53" s="93">
        <f t="shared" si="21"/>
        <v>0</v>
      </c>
      <c r="R53" s="93">
        <f t="shared" si="21"/>
        <v>0</v>
      </c>
      <c r="S53" s="93">
        <f t="shared" si="21"/>
        <v>0</v>
      </c>
      <c r="T53" s="93">
        <f t="shared" si="21"/>
        <v>0</v>
      </c>
      <c r="U53" s="93" t="e">
        <f t="shared" si="21"/>
        <v>#DIV/0!</v>
      </c>
      <c r="V53" s="93" t="e">
        <f t="shared" si="21"/>
        <v>#DIV/0!</v>
      </c>
      <c r="W53" s="93" t="e">
        <f t="shared" si="21"/>
        <v>#DIV/0!</v>
      </c>
      <c r="X53" s="93" t="e">
        <f t="shared" si="21"/>
        <v>#DIV/0!</v>
      </c>
      <c r="Y53" s="93" t="e">
        <f t="shared" si="21"/>
        <v>#DIV/0!</v>
      </c>
      <c r="Z53" s="93" t="e">
        <f t="shared" si="21"/>
        <v>#DIV/0!</v>
      </c>
      <c r="AA53" s="93" t="e">
        <f t="shared" si="21"/>
        <v>#DIV/0!</v>
      </c>
      <c r="AB53" s="93" t="e">
        <f t="shared" si="21"/>
        <v>#DIV/0!</v>
      </c>
      <c r="AC53" s="93" t="e">
        <f t="shared" si="21"/>
        <v>#DIV/0!</v>
      </c>
      <c r="AD53" s="93" t="e">
        <f t="shared" si="21"/>
        <v>#DIV/0!</v>
      </c>
      <c r="AE53" s="93" t="e">
        <f t="shared" si="21"/>
        <v>#DIV/0!</v>
      </c>
      <c r="AF53" s="93" t="e">
        <f t="shared" si="21"/>
        <v>#DIV/0!</v>
      </c>
      <c r="AG53" s="93" t="e">
        <f>(AG52-AG50)/AG50</f>
        <v>#DIV/0!</v>
      </c>
      <c r="AH53" s="93" t="e">
        <f>(AH52-AH50)/AH50</f>
        <v>#DIV/0!</v>
      </c>
      <c r="AI53" s="93" t="e">
        <f>(AI52-AI50)/AI50</f>
        <v>#DIV/0!</v>
      </c>
      <c r="AJ53" s="93" t="e">
        <f>(AJ52-AJ50)/AJ50</f>
        <v>#DIV/0!</v>
      </c>
      <c r="AK53" s="93">
        <f>(AK52-AK50)/AK50</f>
        <v>0</v>
      </c>
      <c r="AL53" s="98"/>
      <c r="AM53" s="99"/>
      <c r="AN53" s="98"/>
      <c r="AO53" s="98"/>
      <c r="AP53" s="98"/>
      <c r="AQ53" s="100"/>
    </row>
    <row r="55" spans="1:43" x14ac:dyDescent="0.2">
      <c r="L55" s="54">
        <f>L46-L44</f>
        <v>0</v>
      </c>
      <c r="P55" s="54">
        <f>P46-P44</f>
        <v>0</v>
      </c>
      <c r="U55" s="54">
        <f>U46-U44</f>
        <v>0</v>
      </c>
      <c r="X55" s="54">
        <f>X46-X44</f>
        <v>0</v>
      </c>
    </row>
    <row r="56" spans="1:43" x14ac:dyDescent="0.2">
      <c r="L56" s="70">
        <f>L55/L44</f>
        <v>0</v>
      </c>
      <c r="P56" s="70">
        <f>P55/P44</f>
        <v>0</v>
      </c>
      <c r="T56" s="70"/>
      <c r="U56" s="70" t="e">
        <f>U55/U44</f>
        <v>#DIV/0!</v>
      </c>
      <c r="X56" s="70" t="e">
        <f>X55/X44</f>
        <v>#DIV/0!</v>
      </c>
    </row>
    <row r="57" spans="1:43" x14ac:dyDescent="0.2">
      <c r="L57" s="54">
        <f>L44*1.12%</f>
        <v>223.47360000000003</v>
      </c>
      <c r="P57" s="54">
        <f>P44*1.12%</f>
        <v>342.36160000000007</v>
      </c>
      <c r="U57" s="54">
        <f>U44*1.12%</f>
        <v>0</v>
      </c>
      <c r="X57" s="54">
        <f>X44*1.12%</f>
        <v>0</v>
      </c>
    </row>
    <row r="58" spans="1:43" x14ac:dyDescent="0.2">
      <c r="L58" s="54">
        <f>L52-L50</f>
        <v>0</v>
      </c>
      <c r="P58" s="54">
        <f>P52-P50</f>
        <v>0</v>
      </c>
      <c r="U58" s="54">
        <f>U52-U50</f>
        <v>0</v>
      </c>
      <c r="X58" s="54">
        <f>X52-X50</f>
        <v>0</v>
      </c>
    </row>
    <row r="59" spans="1:43" x14ac:dyDescent="0.2">
      <c r="L59" s="70">
        <f>L58/L50</f>
        <v>0</v>
      </c>
      <c r="P59" s="70">
        <f>P58/P50</f>
        <v>0</v>
      </c>
      <c r="T59" s="70"/>
      <c r="U59" s="70" t="e">
        <f>U58/U50</f>
        <v>#DIV/0!</v>
      </c>
      <c r="X59" s="70" t="e">
        <f>X58/X50</f>
        <v>#DIV/0!</v>
      </c>
    </row>
    <row r="60" spans="1:43" x14ac:dyDescent="0.2">
      <c r="L60" s="54">
        <f>L50*1.31%</f>
        <v>307.16880000000003</v>
      </c>
      <c r="P60" s="54">
        <f>P50*1.31%</f>
        <v>467.08050000000003</v>
      </c>
      <c r="U60" s="54">
        <f>U50*1.31%</f>
        <v>0</v>
      </c>
      <c r="X60" s="54">
        <f>X50*1.31%</f>
        <v>0</v>
      </c>
    </row>
    <row r="63" spans="1:43" x14ac:dyDescent="0.2">
      <c r="L63" s="54" t="e">
        <f>((L57+L60)*#REF!)/1000000</f>
        <v>#REF!</v>
      </c>
      <c r="P63" s="54" t="e">
        <f>((P57+P60)*#REF!)/1000000</f>
        <v>#REF!</v>
      </c>
      <c r="U63" s="54" t="e">
        <f>((U57+U60)*#REF!)/1000000</f>
        <v>#REF!</v>
      </c>
      <c r="X63" s="54" t="e">
        <f>((X57+X60)*#REF!)/1000000</f>
        <v>#REF!</v>
      </c>
    </row>
  </sheetData>
  <mergeCells count="8">
    <mergeCell ref="A2:AQ2"/>
    <mergeCell ref="A1:AQ1"/>
    <mergeCell ref="A43:AQ43"/>
    <mergeCell ref="A49:AQ49"/>
    <mergeCell ref="B10:Y10"/>
    <mergeCell ref="AK9:AL9"/>
    <mergeCell ref="AM9:AN9"/>
    <mergeCell ref="AP9:AQ9"/>
  </mergeCells>
  <phoneticPr fontId="2" type="noConversion"/>
  <printOptions verticalCentered="1" headings="1"/>
  <pageMargins left="0.39370078740157483" right="0.39370078740157483" top="0.78740157480314965" bottom="0.78740157480314965" header="0" footer="0"/>
  <pageSetup scale="31" fitToHeight="100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7" r:id="rId4">
          <objectPr defaultSize="0" autoPict="0" r:id="rId5">
            <anchor moveWithCells="1">
              <from>
                <xdr:col>1</xdr:col>
                <xdr:colOff>180975</xdr:colOff>
                <xdr:row>0</xdr:row>
                <xdr:rowOff>9525</xdr:rowOff>
              </from>
              <to>
                <xdr:col>2</xdr:col>
                <xdr:colOff>247650</xdr:colOff>
                <xdr:row>4</xdr:row>
                <xdr:rowOff>152400</xdr:rowOff>
              </to>
            </anchor>
          </objectPr>
        </oleObject>
      </mc:Choice>
      <mc:Fallback>
        <oleObject progId="Word.Document.8" shapeId="81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21" zoomScale="85" zoomScaleNormal="85" workbookViewId="0">
      <selection activeCell="E52" sqref="E5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275</v>
      </c>
      <c r="B3" s="191">
        <v>0.375</v>
      </c>
      <c r="C3" s="192">
        <v>2013</v>
      </c>
      <c r="D3" s="192">
        <v>4</v>
      </c>
      <c r="E3" s="192">
        <v>1</v>
      </c>
      <c r="F3" s="193">
        <v>478555</v>
      </c>
      <c r="G3" s="192">
        <v>0</v>
      </c>
      <c r="H3" s="193">
        <v>329978</v>
      </c>
      <c r="I3" s="192">
        <v>0</v>
      </c>
      <c r="J3" s="192">
        <v>0</v>
      </c>
      <c r="K3" s="192">
        <v>0</v>
      </c>
      <c r="L3" s="194">
        <v>324.02839999999998</v>
      </c>
      <c r="M3" s="193">
        <v>24.2</v>
      </c>
      <c r="N3" s="195">
        <v>0</v>
      </c>
      <c r="O3" s="196">
        <v>10043</v>
      </c>
      <c r="P3" s="197">
        <f>F4-F3</f>
        <v>10043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10043</v>
      </c>
      <c r="W3" s="202">
        <f>V3*35.31467</f>
        <v>354665.23080999998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478555</v>
      </c>
      <c r="AF3" s="190">
        <v>275</v>
      </c>
      <c r="AG3" s="195">
        <v>1</v>
      </c>
      <c r="AH3" s="303">
        <v>478575</v>
      </c>
      <c r="AI3" s="304">
        <f>IFERROR(AE3*1,0)</f>
        <v>478555</v>
      </c>
      <c r="AJ3" s="305">
        <f>(AI3-AH3)</f>
        <v>-20</v>
      </c>
      <c r="AL3" s="306">
        <f>AH4-AH3</f>
        <v>10054</v>
      </c>
      <c r="AM3" s="307">
        <f>AI4-AI3</f>
        <v>10043</v>
      </c>
      <c r="AN3" s="308">
        <f>(AM3-AL3)</f>
        <v>-11</v>
      </c>
      <c r="AO3" s="309">
        <f>IFERROR(AN3/AM3,"")</f>
        <v>-1.0952902519167579E-3</v>
      </c>
    </row>
    <row r="4" spans="1:41" x14ac:dyDescent="0.2">
      <c r="A4" s="206">
        <v>275</v>
      </c>
      <c r="B4" s="207">
        <v>0.375</v>
      </c>
      <c r="C4" s="208">
        <v>2013</v>
      </c>
      <c r="D4" s="208">
        <v>4</v>
      </c>
      <c r="E4" s="208">
        <v>2</v>
      </c>
      <c r="F4" s="209">
        <v>488598</v>
      </c>
      <c r="G4" s="208">
        <v>0</v>
      </c>
      <c r="H4" s="209">
        <v>330415</v>
      </c>
      <c r="I4" s="208">
        <v>0</v>
      </c>
      <c r="J4" s="208">
        <v>0</v>
      </c>
      <c r="K4" s="208">
        <v>0</v>
      </c>
      <c r="L4" s="210">
        <v>318.36369999999999</v>
      </c>
      <c r="M4" s="209">
        <v>24.2</v>
      </c>
      <c r="N4" s="211">
        <v>0</v>
      </c>
      <c r="O4" s="212">
        <v>10099</v>
      </c>
      <c r="P4" s="197">
        <f t="shared" ref="P4:P33" si="0">F5-F4</f>
        <v>10099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10099</v>
      </c>
      <c r="W4" s="216">
        <f>V4*35.31467</f>
        <v>356642.85233000002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488598</v>
      </c>
      <c r="AF4" s="206">
        <v>275</v>
      </c>
      <c r="AG4" s="310">
        <v>2</v>
      </c>
      <c r="AH4" s="311">
        <v>488629</v>
      </c>
      <c r="AI4" s="312">
        <f t="shared" ref="AI4:AI34" si="4">IFERROR(AE4*1,0)</f>
        <v>488598</v>
      </c>
      <c r="AJ4" s="313">
        <f t="shared" ref="AJ4:AJ34" si="5">(AI4-AH4)</f>
        <v>-31</v>
      </c>
      <c r="AL4" s="306">
        <f t="shared" ref="AL4:AM33" si="6">AH5-AH4</f>
        <v>10106</v>
      </c>
      <c r="AM4" s="314">
        <f t="shared" si="6"/>
        <v>10099</v>
      </c>
      <c r="AN4" s="315">
        <f t="shared" ref="AN4:AN33" si="7">(AM4-AL4)</f>
        <v>-7</v>
      </c>
      <c r="AO4" s="316">
        <f t="shared" ref="AO4:AO33" si="8">IFERROR(AN4/AM4,"")</f>
        <v>-6.9313793444895531E-4</v>
      </c>
    </row>
    <row r="5" spans="1:41" x14ac:dyDescent="0.2">
      <c r="A5" s="206">
        <v>275</v>
      </c>
      <c r="B5" s="207">
        <v>0.375</v>
      </c>
      <c r="C5" s="208">
        <v>2013</v>
      </c>
      <c r="D5" s="208">
        <v>4</v>
      </c>
      <c r="E5" s="208">
        <v>3</v>
      </c>
      <c r="F5" s="209">
        <v>498697</v>
      </c>
      <c r="G5" s="208">
        <v>0</v>
      </c>
      <c r="H5" s="209">
        <v>330857</v>
      </c>
      <c r="I5" s="208">
        <v>0</v>
      </c>
      <c r="J5" s="208">
        <v>0</v>
      </c>
      <c r="K5" s="208">
        <v>0</v>
      </c>
      <c r="L5" s="210">
        <v>316.23200000000003</v>
      </c>
      <c r="M5" s="209">
        <v>24.1</v>
      </c>
      <c r="N5" s="211">
        <v>0</v>
      </c>
      <c r="O5" s="212">
        <v>10034</v>
      </c>
      <c r="P5" s="197">
        <f t="shared" si="0"/>
        <v>10034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10034</v>
      </c>
      <c r="W5" s="216">
        <f t="shared" ref="W5:W33" si="10">V5*35.31467</f>
        <v>354347.39877999999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498697</v>
      </c>
      <c r="AF5" s="206">
        <v>275</v>
      </c>
      <c r="AG5" s="310">
        <v>3</v>
      </c>
      <c r="AH5" s="311">
        <v>498735</v>
      </c>
      <c r="AI5" s="312">
        <f t="shared" si="4"/>
        <v>498697</v>
      </c>
      <c r="AJ5" s="313">
        <f t="shared" si="5"/>
        <v>-38</v>
      </c>
      <c r="AL5" s="306">
        <f t="shared" si="6"/>
        <v>10018</v>
      </c>
      <c r="AM5" s="314">
        <f t="shared" si="6"/>
        <v>10034</v>
      </c>
      <c r="AN5" s="315">
        <f t="shared" si="7"/>
        <v>16</v>
      </c>
      <c r="AO5" s="316">
        <f t="shared" si="8"/>
        <v>1.5945784333266893E-3</v>
      </c>
    </row>
    <row r="6" spans="1:41" x14ac:dyDescent="0.2">
      <c r="A6" s="206">
        <v>275</v>
      </c>
      <c r="B6" s="207">
        <v>0.375</v>
      </c>
      <c r="C6" s="208">
        <v>2013</v>
      </c>
      <c r="D6" s="208">
        <v>4</v>
      </c>
      <c r="E6" s="208">
        <v>4</v>
      </c>
      <c r="F6" s="209">
        <v>508731</v>
      </c>
      <c r="G6" s="208">
        <v>0</v>
      </c>
      <c r="H6" s="209">
        <v>331297</v>
      </c>
      <c r="I6" s="208">
        <v>0</v>
      </c>
      <c r="J6" s="208">
        <v>0</v>
      </c>
      <c r="K6" s="208">
        <v>0</v>
      </c>
      <c r="L6" s="210">
        <v>316.4255</v>
      </c>
      <c r="M6" s="209">
        <v>24.4</v>
      </c>
      <c r="N6" s="211">
        <v>0</v>
      </c>
      <c r="O6" s="212">
        <v>9581</v>
      </c>
      <c r="P6" s="197">
        <f t="shared" si="0"/>
        <v>9581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9581</v>
      </c>
      <c r="W6" s="216">
        <f t="shared" si="10"/>
        <v>338349.85327000002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508731</v>
      </c>
      <c r="AF6" s="206">
        <v>275</v>
      </c>
      <c r="AG6" s="310">
        <v>4</v>
      </c>
      <c r="AH6" s="311">
        <v>508753</v>
      </c>
      <c r="AI6" s="312">
        <f t="shared" si="4"/>
        <v>508731</v>
      </c>
      <c r="AJ6" s="313">
        <f t="shared" si="5"/>
        <v>-22</v>
      </c>
      <c r="AL6" s="306">
        <f t="shared" si="6"/>
        <v>9581</v>
      </c>
      <c r="AM6" s="314">
        <f t="shared" si="6"/>
        <v>9581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275</v>
      </c>
      <c r="B7" s="207">
        <v>0.375</v>
      </c>
      <c r="C7" s="208">
        <v>2013</v>
      </c>
      <c r="D7" s="208">
        <v>4</v>
      </c>
      <c r="E7" s="208">
        <v>5</v>
      </c>
      <c r="F7" s="209">
        <v>518312</v>
      </c>
      <c r="G7" s="208">
        <v>0</v>
      </c>
      <c r="H7" s="209">
        <v>331718</v>
      </c>
      <c r="I7" s="208">
        <v>0</v>
      </c>
      <c r="J7" s="208">
        <v>0</v>
      </c>
      <c r="K7" s="208">
        <v>0</v>
      </c>
      <c r="L7" s="210">
        <v>315.70010000000002</v>
      </c>
      <c r="M7" s="209">
        <v>24.1</v>
      </c>
      <c r="N7" s="211">
        <v>0</v>
      </c>
      <c r="O7" s="212">
        <v>9420</v>
      </c>
      <c r="P7" s="197">
        <f t="shared" si="0"/>
        <v>9420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9420</v>
      </c>
      <c r="W7" s="216">
        <f t="shared" si="10"/>
        <v>332664.19140000001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518312</v>
      </c>
      <c r="AF7" s="206">
        <v>275</v>
      </c>
      <c r="AG7" s="310">
        <v>5</v>
      </c>
      <c r="AH7" s="311">
        <v>518334</v>
      </c>
      <c r="AI7" s="312">
        <f t="shared" si="4"/>
        <v>518312</v>
      </c>
      <c r="AJ7" s="313">
        <f t="shared" si="5"/>
        <v>-22</v>
      </c>
      <c r="AL7" s="306">
        <f t="shared" si="6"/>
        <v>9429</v>
      </c>
      <c r="AM7" s="314">
        <f t="shared" si="6"/>
        <v>9420</v>
      </c>
      <c r="AN7" s="315">
        <f t="shared" si="7"/>
        <v>-9</v>
      </c>
      <c r="AO7" s="316">
        <f t="shared" si="8"/>
        <v>-9.5541401273885351E-4</v>
      </c>
    </row>
    <row r="8" spans="1:41" x14ac:dyDescent="0.2">
      <c r="A8" s="206">
        <v>275</v>
      </c>
      <c r="B8" s="207">
        <v>0.375</v>
      </c>
      <c r="C8" s="208">
        <v>2013</v>
      </c>
      <c r="D8" s="208">
        <v>4</v>
      </c>
      <c r="E8" s="208">
        <v>6</v>
      </c>
      <c r="F8" s="209">
        <v>527732</v>
      </c>
      <c r="G8" s="208">
        <v>0</v>
      </c>
      <c r="H8" s="209">
        <v>332130</v>
      </c>
      <c r="I8" s="208">
        <v>0</v>
      </c>
      <c r="J8" s="208">
        <v>0</v>
      </c>
      <c r="K8" s="208">
        <v>0</v>
      </c>
      <c r="L8" s="210">
        <v>316.74</v>
      </c>
      <c r="M8" s="209">
        <v>24.1</v>
      </c>
      <c r="N8" s="211">
        <v>0</v>
      </c>
      <c r="O8" s="212">
        <v>9722</v>
      </c>
      <c r="P8" s="197">
        <f t="shared" si="0"/>
        <v>9722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9722</v>
      </c>
      <c r="W8" s="216">
        <f t="shared" si="10"/>
        <v>343329.22174000001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527732</v>
      </c>
      <c r="AF8" s="206">
        <v>275</v>
      </c>
      <c r="AG8" s="310">
        <v>6</v>
      </c>
      <c r="AH8" s="311">
        <v>527763</v>
      </c>
      <c r="AI8" s="312">
        <f t="shared" si="4"/>
        <v>527732</v>
      </c>
      <c r="AJ8" s="313">
        <f t="shared" si="5"/>
        <v>-31</v>
      </c>
      <c r="AL8" s="306">
        <f t="shared" si="6"/>
        <v>9718</v>
      </c>
      <c r="AM8" s="314">
        <f t="shared" si="6"/>
        <v>9722</v>
      </c>
      <c r="AN8" s="315">
        <f t="shared" si="7"/>
        <v>4</v>
      </c>
      <c r="AO8" s="316">
        <f t="shared" si="8"/>
        <v>4.1143797572515943E-4</v>
      </c>
    </row>
    <row r="9" spans="1:41" x14ac:dyDescent="0.2">
      <c r="A9" s="206">
        <v>275</v>
      </c>
      <c r="B9" s="207">
        <v>0.375</v>
      </c>
      <c r="C9" s="208">
        <v>2013</v>
      </c>
      <c r="D9" s="208">
        <v>4</v>
      </c>
      <c r="E9" s="208">
        <v>7</v>
      </c>
      <c r="F9" s="209">
        <v>537454</v>
      </c>
      <c r="G9" s="208">
        <v>0</v>
      </c>
      <c r="H9" s="209">
        <v>332549</v>
      </c>
      <c r="I9" s="208">
        <v>0</v>
      </c>
      <c r="J9" s="208">
        <v>0</v>
      </c>
      <c r="K9" s="208">
        <v>0</v>
      </c>
      <c r="L9" s="210">
        <v>321.74630000000002</v>
      </c>
      <c r="M9" s="209">
        <v>24.4</v>
      </c>
      <c r="N9" s="211">
        <v>0</v>
      </c>
      <c r="O9" s="212">
        <v>10887</v>
      </c>
      <c r="P9" s="197">
        <f t="shared" si="0"/>
        <v>10887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10887</v>
      </c>
      <c r="W9" s="216">
        <f t="shared" si="10"/>
        <v>384470.81228999997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537454</v>
      </c>
      <c r="AF9" s="206">
        <v>275</v>
      </c>
      <c r="AG9" s="310">
        <v>7</v>
      </c>
      <c r="AH9" s="311">
        <v>537481</v>
      </c>
      <c r="AI9" s="312">
        <f t="shared" si="4"/>
        <v>537454</v>
      </c>
      <c r="AJ9" s="313">
        <f t="shared" si="5"/>
        <v>-27</v>
      </c>
      <c r="AL9" s="306">
        <f t="shared" si="6"/>
        <v>10887</v>
      </c>
      <c r="AM9" s="314">
        <f t="shared" si="6"/>
        <v>10887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275</v>
      </c>
      <c r="B10" s="207">
        <v>0.375</v>
      </c>
      <c r="C10" s="208">
        <v>2013</v>
      </c>
      <c r="D10" s="208">
        <v>4</v>
      </c>
      <c r="E10" s="208">
        <v>8</v>
      </c>
      <c r="F10" s="209">
        <v>548341</v>
      </c>
      <c r="G10" s="208">
        <v>0</v>
      </c>
      <c r="H10" s="209">
        <v>333019</v>
      </c>
      <c r="I10" s="208">
        <v>0</v>
      </c>
      <c r="J10" s="208">
        <v>0</v>
      </c>
      <c r="K10" s="208">
        <v>0</v>
      </c>
      <c r="L10" s="210">
        <v>321.67</v>
      </c>
      <c r="M10" s="209">
        <v>24.6</v>
      </c>
      <c r="N10" s="211">
        <v>0</v>
      </c>
      <c r="O10" s="212">
        <v>10070</v>
      </c>
      <c r="P10" s="197">
        <f t="shared" si="0"/>
        <v>10070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10070</v>
      </c>
      <c r="W10" s="216">
        <f t="shared" si="10"/>
        <v>355618.72690000001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548341</v>
      </c>
      <c r="AF10" s="206">
        <v>275</v>
      </c>
      <c r="AG10" s="310">
        <v>8</v>
      </c>
      <c r="AH10" s="311">
        <v>548368</v>
      </c>
      <c r="AI10" s="312">
        <f t="shared" si="4"/>
        <v>548341</v>
      </c>
      <c r="AJ10" s="313">
        <f t="shared" si="5"/>
        <v>-27</v>
      </c>
      <c r="AL10" s="306">
        <f t="shared" si="6"/>
        <v>10043</v>
      </c>
      <c r="AM10" s="314">
        <f t="shared" si="6"/>
        <v>10070</v>
      </c>
      <c r="AN10" s="315">
        <f t="shared" si="7"/>
        <v>27</v>
      </c>
      <c r="AO10" s="316">
        <f t="shared" si="8"/>
        <v>2.6812313803376365E-3</v>
      </c>
    </row>
    <row r="11" spans="1:41" x14ac:dyDescent="0.2">
      <c r="A11" s="206">
        <v>275</v>
      </c>
      <c r="B11" s="207">
        <v>0.375</v>
      </c>
      <c r="C11" s="208">
        <v>2013</v>
      </c>
      <c r="D11" s="208">
        <v>4</v>
      </c>
      <c r="E11" s="208">
        <v>9</v>
      </c>
      <c r="F11" s="209">
        <v>558411</v>
      </c>
      <c r="G11" s="208">
        <v>0</v>
      </c>
      <c r="H11" s="209">
        <v>333462</v>
      </c>
      <c r="I11" s="208">
        <v>0</v>
      </c>
      <c r="J11" s="208">
        <v>0</v>
      </c>
      <c r="K11" s="208">
        <v>0</v>
      </c>
      <c r="L11" s="210">
        <v>315.642</v>
      </c>
      <c r="M11" s="209">
        <v>24.8</v>
      </c>
      <c r="N11" s="211">
        <v>0</v>
      </c>
      <c r="O11" s="212">
        <v>10989</v>
      </c>
      <c r="P11" s="197">
        <f t="shared" si="0"/>
        <v>10989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10989</v>
      </c>
      <c r="W11" s="219">
        <f t="shared" si="10"/>
        <v>388072.90863000002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558411</v>
      </c>
      <c r="AF11" s="206">
        <v>275</v>
      </c>
      <c r="AG11" s="310">
        <v>9</v>
      </c>
      <c r="AH11" s="311">
        <v>558411</v>
      </c>
      <c r="AI11" s="312">
        <f t="shared" si="4"/>
        <v>558411</v>
      </c>
      <c r="AJ11" s="313">
        <f t="shared" si="5"/>
        <v>0</v>
      </c>
      <c r="AL11" s="306">
        <f t="shared" si="6"/>
        <v>10990</v>
      </c>
      <c r="AM11" s="314">
        <f t="shared" si="6"/>
        <v>10989</v>
      </c>
      <c r="AN11" s="315">
        <f t="shared" si="7"/>
        <v>-1</v>
      </c>
      <c r="AO11" s="316">
        <f t="shared" si="8"/>
        <v>-9.1000091000090997E-5</v>
      </c>
    </row>
    <row r="12" spans="1:41" x14ac:dyDescent="0.2">
      <c r="A12" s="206">
        <v>275</v>
      </c>
      <c r="B12" s="207">
        <v>0.375</v>
      </c>
      <c r="C12" s="208">
        <v>2013</v>
      </c>
      <c r="D12" s="208">
        <v>4</v>
      </c>
      <c r="E12" s="208">
        <v>10</v>
      </c>
      <c r="F12" s="209">
        <v>569400</v>
      </c>
      <c r="G12" s="208">
        <v>0</v>
      </c>
      <c r="H12" s="209">
        <v>333949</v>
      </c>
      <c r="I12" s="208">
        <v>0</v>
      </c>
      <c r="J12" s="208">
        <v>0</v>
      </c>
      <c r="K12" s="208">
        <v>0</v>
      </c>
      <c r="L12" s="210">
        <v>313.73700000000002</v>
      </c>
      <c r="M12" s="209">
        <v>24.8</v>
      </c>
      <c r="N12" s="211">
        <v>0</v>
      </c>
      <c r="O12" s="212">
        <v>10414</v>
      </c>
      <c r="P12" s="197">
        <f t="shared" si="0"/>
        <v>10414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10414</v>
      </c>
      <c r="W12" s="219">
        <f t="shared" si="10"/>
        <v>367766.97337999998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569400</v>
      </c>
      <c r="AF12" s="206">
        <v>275</v>
      </c>
      <c r="AG12" s="310">
        <v>10</v>
      </c>
      <c r="AH12" s="311">
        <v>569401</v>
      </c>
      <c r="AI12" s="312">
        <f t="shared" si="4"/>
        <v>569400</v>
      </c>
      <c r="AJ12" s="313">
        <f t="shared" si="5"/>
        <v>-1</v>
      </c>
      <c r="AL12" s="306">
        <f t="shared" si="6"/>
        <v>10413</v>
      </c>
      <c r="AM12" s="314">
        <f t="shared" si="6"/>
        <v>10414</v>
      </c>
      <c r="AN12" s="315">
        <f t="shared" si="7"/>
        <v>1</v>
      </c>
      <c r="AO12" s="316">
        <f t="shared" si="8"/>
        <v>9.6024582293067023E-5</v>
      </c>
    </row>
    <row r="13" spans="1:41" x14ac:dyDescent="0.2">
      <c r="A13" s="206">
        <v>275</v>
      </c>
      <c r="B13" s="207">
        <v>0.375</v>
      </c>
      <c r="C13" s="208">
        <v>2013</v>
      </c>
      <c r="D13" s="208">
        <v>4</v>
      </c>
      <c r="E13" s="208">
        <v>11</v>
      </c>
      <c r="F13" s="209">
        <v>579814</v>
      </c>
      <c r="G13" s="208">
        <v>0</v>
      </c>
      <c r="H13" s="209">
        <v>334411</v>
      </c>
      <c r="I13" s="208">
        <v>0</v>
      </c>
      <c r="J13" s="208">
        <v>0</v>
      </c>
      <c r="K13" s="208">
        <v>0</v>
      </c>
      <c r="L13" s="210">
        <v>313.52600000000001</v>
      </c>
      <c r="M13" s="209">
        <v>24.8</v>
      </c>
      <c r="N13" s="211">
        <v>0</v>
      </c>
      <c r="O13" s="212">
        <v>10289</v>
      </c>
      <c r="P13" s="197">
        <f t="shared" si="0"/>
        <v>10289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10289</v>
      </c>
      <c r="W13" s="219">
        <f t="shared" si="10"/>
        <v>363352.63962999999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579814</v>
      </c>
      <c r="AF13" s="206">
        <v>275</v>
      </c>
      <c r="AG13" s="310">
        <v>11</v>
      </c>
      <c r="AH13" s="311">
        <v>579814</v>
      </c>
      <c r="AI13" s="312">
        <f t="shared" si="4"/>
        <v>579814</v>
      </c>
      <c r="AJ13" s="313">
        <f t="shared" si="5"/>
        <v>0</v>
      </c>
      <c r="AL13" s="306">
        <f t="shared" si="6"/>
        <v>10289</v>
      </c>
      <c r="AM13" s="314">
        <f t="shared" si="6"/>
        <v>10289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275</v>
      </c>
      <c r="B14" s="207">
        <v>0.375</v>
      </c>
      <c r="C14" s="208">
        <v>2013</v>
      </c>
      <c r="D14" s="208">
        <v>4</v>
      </c>
      <c r="E14" s="208">
        <v>12</v>
      </c>
      <c r="F14" s="209">
        <v>590103</v>
      </c>
      <c r="G14" s="208">
        <v>0</v>
      </c>
      <c r="H14" s="209">
        <v>334868</v>
      </c>
      <c r="I14" s="208">
        <v>0</v>
      </c>
      <c r="J14" s="208">
        <v>0</v>
      </c>
      <c r="K14" s="208">
        <v>0</v>
      </c>
      <c r="L14" s="210">
        <v>313.238</v>
      </c>
      <c r="M14" s="209">
        <v>25</v>
      </c>
      <c r="N14" s="211">
        <v>0</v>
      </c>
      <c r="O14" s="212">
        <v>9916</v>
      </c>
      <c r="P14" s="197">
        <f t="shared" si="0"/>
        <v>9916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9916</v>
      </c>
      <c r="W14" s="219">
        <f t="shared" si="10"/>
        <v>350180.26772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590103</v>
      </c>
      <c r="AF14" s="206">
        <v>275</v>
      </c>
      <c r="AG14" s="310">
        <v>12</v>
      </c>
      <c r="AH14" s="311">
        <v>590103</v>
      </c>
      <c r="AI14" s="312">
        <f t="shared" si="4"/>
        <v>590103</v>
      </c>
      <c r="AJ14" s="313">
        <f t="shared" si="5"/>
        <v>0</v>
      </c>
      <c r="AL14" s="306">
        <f t="shared" si="6"/>
        <v>9920</v>
      </c>
      <c r="AM14" s="314">
        <f t="shared" si="6"/>
        <v>9916</v>
      </c>
      <c r="AN14" s="315">
        <f t="shared" si="7"/>
        <v>-4</v>
      </c>
      <c r="AO14" s="316">
        <f t="shared" si="8"/>
        <v>-4.0338846308995562E-4</v>
      </c>
    </row>
    <row r="15" spans="1:41" x14ac:dyDescent="0.2">
      <c r="A15" s="206">
        <v>275</v>
      </c>
      <c r="B15" s="207">
        <v>0.375</v>
      </c>
      <c r="C15" s="208">
        <v>2013</v>
      </c>
      <c r="D15" s="208">
        <v>4</v>
      </c>
      <c r="E15" s="208">
        <v>13</v>
      </c>
      <c r="F15" s="209">
        <v>600019</v>
      </c>
      <c r="G15" s="208">
        <v>0</v>
      </c>
      <c r="H15" s="209">
        <v>335306</v>
      </c>
      <c r="I15" s="208">
        <v>0</v>
      </c>
      <c r="J15" s="208">
        <v>0</v>
      </c>
      <c r="K15" s="208">
        <v>0</v>
      </c>
      <c r="L15" s="210">
        <v>314.24299999999999</v>
      </c>
      <c r="M15" s="209">
        <v>24.5</v>
      </c>
      <c r="N15" s="211">
        <v>0</v>
      </c>
      <c r="O15" s="212">
        <v>9362</v>
      </c>
      <c r="P15" s="197">
        <f t="shared" si="0"/>
        <v>9362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9362</v>
      </c>
      <c r="W15" s="219">
        <f t="shared" si="10"/>
        <v>330615.94053999998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600019</v>
      </c>
      <c r="AF15" s="206">
        <v>275</v>
      </c>
      <c r="AG15" s="310">
        <v>13</v>
      </c>
      <c r="AH15" s="311">
        <v>600023</v>
      </c>
      <c r="AI15" s="312">
        <f t="shared" si="4"/>
        <v>600019</v>
      </c>
      <c r="AJ15" s="313">
        <f t="shared" si="5"/>
        <v>-4</v>
      </c>
      <c r="AL15" s="306">
        <f t="shared" si="6"/>
        <v>9360</v>
      </c>
      <c r="AM15" s="314">
        <f t="shared" si="6"/>
        <v>9362</v>
      </c>
      <c r="AN15" s="315">
        <f t="shared" si="7"/>
        <v>2</v>
      </c>
      <c r="AO15" s="316">
        <f t="shared" si="8"/>
        <v>2.1362956633198035E-4</v>
      </c>
    </row>
    <row r="16" spans="1:41" x14ac:dyDescent="0.2">
      <c r="A16" s="206">
        <v>275</v>
      </c>
      <c r="B16" s="207">
        <v>0.375</v>
      </c>
      <c r="C16" s="208">
        <v>2013</v>
      </c>
      <c r="D16" s="208">
        <v>4</v>
      </c>
      <c r="E16" s="208">
        <v>14</v>
      </c>
      <c r="F16" s="209">
        <v>609381</v>
      </c>
      <c r="G16" s="208">
        <v>0</v>
      </c>
      <c r="H16" s="209">
        <v>335714</v>
      </c>
      <c r="I16" s="208">
        <v>0</v>
      </c>
      <c r="J16" s="208">
        <v>0</v>
      </c>
      <c r="K16" s="208">
        <v>0</v>
      </c>
      <c r="L16" s="210">
        <v>318.64999999999998</v>
      </c>
      <c r="M16" s="209">
        <v>25</v>
      </c>
      <c r="N16" s="211">
        <v>0</v>
      </c>
      <c r="O16" s="212">
        <v>10069</v>
      </c>
      <c r="P16" s="197">
        <f t="shared" si="0"/>
        <v>10069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10069</v>
      </c>
      <c r="W16" s="219">
        <f t="shared" si="10"/>
        <v>355583.41223000002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609381</v>
      </c>
      <c r="AF16" s="206">
        <v>275</v>
      </c>
      <c r="AG16" s="310">
        <v>14</v>
      </c>
      <c r="AH16" s="311">
        <v>609383</v>
      </c>
      <c r="AI16" s="312">
        <f t="shared" si="4"/>
        <v>609381</v>
      </c>
      <c r="AJ16" s="313">
        <f t="shared" si="5"/>
        <v>-2</v>
      </c>
      <c r="AL16" s="306">
        <f t="shared" si="6"/>
        <v>10071</v>
      </c>
      <c r="AM16" s="314">
        <f t="shared" si="6"/>
        <v>10069</v>
      </c>
      <c r="AN16" s="315">
        <f t="shared" si="7"/>
        <v>-2</v>
      </c>
      <c r="AO16" s="316">
        <f t="shared" si="8"/>
        <v>-1.9862945674843578E-4</v>
      </c>
    </row>
    <row r="17" spans="1:41" x14ac:dyDescent="0.2">
      <c r="A17" s="206">
        <v>275</v>
      </c>
      <c r="B17" s="207">
        <v>0.375</v>
      </c>
      <c r="C17" s="208">
        <v>2013</v>
      </c>
      <c r="D17" s="208">
        <v>4</v>
      </c>
      <c r="E17" s="208">
        <v>15</v>
      </c>
      <c r="F17" s="209">
        <v>619450</v>
      </c>
      <c r="G17" s="208">
        <v>0</v>
      </c>
      <c r="H17" s="209">
        <v>336152</v>
      </c>
      <c r="I17" s="208">
        <v>0</v>
      </c>
      <c r="J17" s="208">
        <v>0</v>
      </c>
      <c r="K17" s="208">
        <v>0</v>
      </c>
      <c r="L17" s="210">
        <v>320.11</v>
      </c>
      <c r="M17" s="209">
        <v>25.3</v>
      </c>
      <c r="N17" s="211">
        <v>0</v>
      </c>
      <c r="O17" s="212">
        <v>9851</v>
      </c>
      <c r="P17" s="197">
        <f t="shared" si="0"/>
        <v>9851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9851</v>
      </c>
      <c r="W17" s="219">
        <f t="shared" si="10"/>
        <v>347884.81416999997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619450</v>
      </c>
      <c r="AF17" s="206">
        <v>275</v>
      </c>
      <c r="AG17" s="310">
        <v>15</v>
      </c>
      <c r="AH17" s="311">
        <v>619454</v>
      </c>
      <c r="AI17" s="312">
        <f t="shared" si="4"/>
        <v>619450</v>
      </c>
      <c r="AJ17" s="313">
        <f t="shared" si="5"/>
        <v>-4</v>
      </c>
      <c r="AL17" s="306">
        <f t="shared" si="6"/>
        <v>9852</v>
      </c>
      <c r="AM17" s="314">
        <f t="shared" si="6"/>
        <v>9851</v>
      </c>
      <c r="AN17" s="315">
        <f t="shared" si="7"/>
        <v>-1</v>
      </c>
      <c r="AO17" s="316">
        <f t="shared" si="8"/>
        <v>-1.0151253679829459E-4</v>
      </c>
    </row>
    <row r="18" spans="1:41" x14ac:dyDescent="0.2">
      <c r="A18" s="206">
        <v>275</v>
      </c>
      <c r="B18" s="207">
        <v>0.375</v>
      </c>
      <c r="C18" s="208">
        <v>2013</v>
      </c>
      <c r="D18" s="208">
        <v>4</v>
      </c>
      <c r="E18" s="208">
        <v>16</v>
      </c>
      <c r="F18" s="209">
        <v>629301</v>
      </c>
      <c r="G18" s="208">
        <v>0</v>
      </c>
      <c r="H18" s="209">
        <v>336589</v>
      </c>
      <c r="I18" s="208">
        <v>0</v>
      </c>
      <c r="J18" s="208">
        <v>0</v>
      </c>
      <c r="K18" s="208">
        <v>0</v>
      </c>
      <c r="L18" s="210">
        <v>313.85000000000002</v>
      </c>
      <c r="M18" s="209">
        <v>25.4</v>
      </c>
      <c r="N18" s="211">
        <v>0</v>
      </c>
      <c r="O18" s="212">
        <v>9739</v>
      </c>
      <c r="P18" s="197">
        <f t="shared" si="0"/>
        <v>9739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9739</v>
      </c>
      <c r="W18" s="219">
        <f t="shared" si="10"/>
        <v>343929.57113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629301</v>
      </c>
      <c r="AF18" s="206">
        <v>275</v>
      </c>
      <c r="AG18" s="310">
        <v>16</v>
      </c>
      <c r="AH18" s="311">
        <v>629306</v>
      </c>
      <c r="AI18" s="312">
        <f t="shared" si="4"/>
        <v>629301</v>
      </c>
      <c r="AJ18" s="313">
        <f t="shared" si="5"/>
        <v>-5</v>
      </c>
      <c r="AL18" s="306">
        <f t="shared" si="6"/>
        <v>-629306</v>
      </c>
      <c r="AM18" s="314">
        <f t="shared" si="6"/>
        <v>9739</v>
      </c>
      <c r="AN18" s="315">
        <f t="shared" si="7"/>
        <v>639045</v>
      </c>
      <c r="AO18" s="316">
        <f t="shared" si="8"/>
        <v>65.617106479104635</v>
      </c>
    </row>
    <row r="19" spans="1:41" x14ac:dyDescent="0.2">
      <c r="A19" s="206">
        <v>275</v>
      </c>
      <c r="B19" s="207">
        <v>0.375</v>
      </c>
      <c r="C19" s="208">
        <v>2013</v>
      </c>
      <c r="D19" s="208">
        <v>4</v>
      </c>
      <c r="E19" s="208">
        <v>17</v>
      </c>
      <c r="F19" s="209">
        <v>639040</v>
      </c>
      <c r="G19" s="208">
        <v>0</v>
      </c>
      <c r="H19" s="209">
        <v>337022</v>
      </c>
      <c r="I19" s="208">
        <v>0</v>
      </c>
      <c r="J19" s="208">
        <v>0</v>
      </c>
      <c r="K19" s="208">
        <v>0</v>
      </c>
      <c r="L19" s="210">
        <v>313.88</v>
      </c>
      <c r="M19" s="209">
        <v>25.6</v>
      </c>
      <c r="N19" s="211">
        <v>0</v>
      </c>
      <c r="O19" s="212">
        <v>9813</v>
      </c>
      <c r="P19" s="197">
        <f t="shared" si="0"/>
        <v>9813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9813</v>
      </c>
      <c r="W19" s="219">
        <f t="shared" si="10"/>
        <v>346542.85671000002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639040</v>
      </c>
      <c r="AF19" s="206"/>
      <c r="AG19" s="310"/>
      <c r="AH19" s="311"/>
      <c r="AI19" s="312">
        <f t="shared" si="4"/>
        <v>639040</v>
      </c>
      <c r="AJ19" s="313">
        <f t="shared" si="5"/>
        <v>639040</v>
      </c>
      <c r="AL19" s="306">
        <f t="shared" si="6"/>
        <v>0</v>
      </c>
      <c r="AM19" s="314">
        <f t="shared" si="6"/>
        <v>9813</v>
      </c>
      <c r="AN19" s="315">
        <f t="shared" si="7"/>
        <v>9813</v>
      </c>
      <c r="AO19" s="316">
        <f t="shared" si="8"/>
        <v>1</v>
      </c>
    </row>
    <row r="20" spans="1:41" x14ac:dyDescent="0.2">
      <c r="A20" s="206">
        <v>275</v>
      </c>
      <c r="B20" s="207">
        <v>0.375</v>
      </c>
      <c r="C20" s="208">
        <v>2013</v>
      </c>
      <c r="D20" s="208">
        <v>4</v>
      </c>
      <c r="E20" s="208">
        <v>18</v>
      </c>
      <c r="F20" s="209">
        <v>648853</v>
      </c>
      <c r="G20" s="208">
        <v>0</v>
      </c>
      <c r="H20" s="209">
        <v>337458</v>
      </c>
      <c r="I20" s="208">
        <v>0</v>
      </c>
      <c r="J20" s="208">
        <v>0</v>
      </c>
      <c r="K20" s="208">
        <v>0</v>
      </c>
      <c r="L20" s="210">
        <v>313.83699999999999</v>
      </c>
      <c r="M20" s="209">
        <v>25.5</v>
      </c>
      <c r="N20" s="211">
        <v>0</v>
      </c>
      <c r="O20" s="212">
        <v>10317</v>
      </c>
      <c r="P20" s="197">
        <f t="shared" si="0"/>
        <v>10317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10317</v>
      </c>
      <c r="W20" s="219">
        <f t="shared" si="10"/>
        <v>364341.45039000001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648853</v>
      </c>
      <c r="AF20" s="206"/>
      <c r="AG20" s="310"/>
      <c r="AH20" s="311"/>
      <c r="AI20" s="312">
        <f t="shared" si="4"/>
        <v>648853</v>
      </c>
      <c r="AJ20" s="313">
        <f t="shared" si="5"/>
        <v>648853</v>
      </c>
      <c r="AL20" s="306">
        <f t="shared" si="6"/>
        <v>659176</v>
      </c>
      <c r="AM20" s="314">
        <f t="shared" si="6"/>
        <v>10317</v>
      </c>
      <c r="AN20" s="315">
        <f t="shared" si="7"/>
        <v>-648859</v>
      </c>
      <c r="AO20" s="316">
        <f t="shared" si="8"/>
        <v>-62.892216729669478</v>
      </c>
    </row>
    <row r="21" spans="1:41" x14ac:dyDescent="0.2">
      <c r="A21" s="206">
        <v>275</v>
      </c>
      <c r="B21" s="207">
        <v>0.375</v>
      </c>
      <c r="C21" s="208">
        <v>2013</v>
      </c>
      <c r="D21" s="208">
        <v>4</v>
      </c>
      <c r="E21" s="208">
        <v>19</v>
      </c>
      <c r="F21" s="209">
        <v>659170</v>
      </c>
      <c r="G21" s="208">
        <v>0</v>
      </c>
      <c r="H21" s="209">
        <v>337917</v>
      </c>
      <c r="I21" s="208">
        <v>0</v>
      </c>
      <c r="J21" s="208">
        <v>0</v>
      </c>
      <c r="K21" s="208">
        <v>0</v>
      </c>
      <c r="L21" s="210">
        <v>313.589</v>
      </c>
      <c r="M21" s="209">
        <v>25.8</v>
      </c>
      <c r="N21" s="211">
        <v>0</v>
      </c>
      <c r="O21" s="212">
        <v>10402</v>
      </c>
      <c r="P21" s="197">
        <f t="shared" si="0"/>
        <v>10402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10402</v>
      </c>
      <c r="W21" s="219">
        <f t="shared" si="10"/>
        <v>367343.19734000001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659170</v>
      </c>
      <c r="AF21" s="206">
        <v>275</v>
      </c>
      <c r="AG21" s="310">
        <v>19</v>
      </c>
      <c r="AH21" s="311">
        <v>659176</v>
      </c>
      <c r="AI21" s="312">
        <f t="shared" si="4"/>
        <v>659170</v>
      </c>
      <c r="AJ21" s="313">
        <f t="shared" si="5"/>
        <v>-6</v>
      </c>
      <c r="AL21" s="306">
        <f t="shared" si="6"/>
        <v>10405</v>
      </c>
      <c r="AM21" s="314">
        <f t="shared" si="6"/>
        <v>10402</v>
      </c>
      <c r="AN21" s="315">
        <f t="shared" si="7"/>
        <v>-3</v>
      </c>
      <c r="AO21" s="316">
        <f t="shared" si="8"/>
        <v>-2.8840607575466258E-4</v>
      </c>
    </row>
    <row r="22" spans="1:41" x14ac:dyDescent="0.2">
      <c r="A22" s="206">
        <v>275</v>
      </c>
      <c r="B22" s="207">
        <v>0.375</v>
      </c>
      <c r="C22" s="208">
        <v>2013</v>
      </c>
      <c r="D22" s="208">
        <v>4</v>
      </c>
      <c r="E22" s="208">
        <v>20</v>
      </c>
      <c r="F22" s="209">
        <v>669572</v>
      </c>
      <c r="G22" s="208">
        <v>0</v>
      </c>
      <c r="H22" s="209">
        <v>338376</v>
      </c>
      <c r="I22" s="208">
        <v>0</v>
      </c>
      <c r="J22" s="208">
        <v>0</v>
      </c>
      <c r="K22" s="208">
        <v>0</v>
      </c>
      <c r="L22" s="210">
        <v>314.78899999999999</v>
      </c>
      <c r="M22" s="209">
        <v>24.7</v>
      </c>
      <c r="N22" s="211">
        <v>0</v>
      </c>
      <c r="O22" s="212">
        <v>10434</v>
      </c>
      <c r="P22" s="197">
        <f t="shared" si="0"/>
        <v>10434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10434</v>
      </c>
      <c r="W22" s="219">
        <f t="shared" si="10"/>
        <v>368473.26678000001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669572</v>
      </c>
      <c r="AF22" s="206">
        <v>275</v>
      </c>
      <c r="AG22" s="310">
        <v>20</v>
      </c>
      <c r="AH22" s="311">
        <v>669581</v>
      </c>
      <c r="AI22" s="312">
        <f t="shared" si="4"/>
        <v>669572</v>
      </c>
      <c r="AJ22" s="313">
        <f t="shared" si="5"/>
        <v>-9</v>
      </c>
      <c r="AL22" s="306">
        <f t="shared" si="6"/>
        <v>10434</v>
      </c>
      <c r="AM22" s="314">
        <f t="shared" si="6"/>
        <v>10434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275</v>
      </c>
      <c r="B23" s="207">
        <v>0.375</v>
      </c>
      <c r="C23" s="208">
        <v>2013</v>
      </c>
      <c r="D23" s="208">
        <v>4</v>
      </c>
      <c r="E23" s="208">
        <v>21</v>
      </c>
      <c r="F23" s="209">
        <v>680006</v>
      </c>
      <c r="G23" s="208">
        <v>0</v>
      </c>
      <c r="H23" s="209">
        <v>338830</v>
      </c>
      <c r="I23" s="208">
        <v>0</v>
      </c>
      <c r="J23" s="208">
        <v>0</v>
      </c>
      <c r="K23" s="208">
        <v>0</v>
      </c>
      <c r="L23" s="210">
        <v>319.97399999999999</v>
      </c>
      <c r="M23" s="209">
        <v>25.5</v>
      </c>
      <c r="N23" s="211">
        <v>0</v>
      </c>
      <c r="O23" s="212">
        <v>10373</v>
      </c>
      <c r="P23" s="197">
        <f t="shared" si="0"/>
        <v>10373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10373</v>
      </c>
      <c r="W23" s="219">
        <f t="shared" si="10"/>
        <v>366319.07191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680006</v>
      </c>
      <c r="AF23" s="206">
        <v>275</v>
      </c>
      <c r="AG23" s="310">
        <v>21</v>
      </c>
      <c r="AH23" s="311">
        <v>680015</v>
      </c>
      <c r="AI23" s="312">
        <f t="shared" si="4"/>
        <v>680006</v>
      </c>
      <c r="AJ23" s="313">
        <f t="shared" si="5"/>
        <v>-9</v>
      </c>
      <c r="AL23" s="306">
        <f t="shared" si="6"/>
        <v>10370</v>
      </c>
      <c r="AM23" s="314">
        <f t="shared" si="6"/>
        <v>10373</v>
      </c>
      <c r="AN23" s="315">
        <f t="shared" si="7"/>
        <v>3</v>
      </c>
      <c r="AO23" s="316">
        <f t="shared" si="8"/>
        <v>2.8921237828979078E-4</v>
      </c>
    </row>
    <row r="24" spans="1:41" x14ac:dyDescent="0.2">
      <c r="A24" s="206">
        <v>275</v>
      </c>
      <c r="B24" s="207">
        <v>0.375</v>
      </c>
      <c r="C24" s="208">
        <v>2013</v>
      </c>
      <c r="D24" s="208">
        <v>4</v>
      </c>
      <c r="E24" s="208">
        <v>22</v>
      </c>
      <c r="F24" s="209">
        <v>690379</v>
      </c>
      <c r="G24" s="208">
        <v>0</v>
      </c>
      <c r="H24" s="209">
        <v>339283</v>
      </c>
      <c r="I24" s="208">
        <v>0</v>
      </c>
      <c r="J24" s="208">
        <v>0</v>
      </c>
      <c r="K24" s="208">
        <v>0</v>
      </c>
      <c r="L24" s="210">
        <v>319.50400000000002</v>
      </c>
      <c r="M24" s="209">
        <v>25.9</v>
      </c>
      <c r="N24" s="211">
        <v>0</v>
      </c>
      <c r="O24" s="212">
        <v>9790</v>
      </c>
      <c r="P24" s="197">
        <f t="shared" si="0"/>
        <v>9790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9790</v>
      </c>
      <c r="W24" s="219">
        <f t="shared" si="10"/>
        <v>345730.61930000002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690379</v>
      </c>
      <c r="AF24" s="206">
        <v>275</v>
      </c>
      <c r="AG24" s="310">
        <v>22</v>
      </c>
      <c r="AH24" s="311">
        <v>690385</v>
      </c>
      <c r="AI24" s="312">
        <f t="shared" si="4"/>
        <v>690379</v>
      </c>
      <c r="AJ24" s="313">
        <f t="shared" si="5"/>
        <v>-6</v>
      </c>
      <c r="AL24" s="306">
        <f t="shared" si="6"/>
        <v>9794</v>
      </c>
      <c r="AM24" s="314">
        <f t="shared" si="6"/>
        <v>9790</v>
      </c>
      <c r="AN24" s="315">
        <f t="shared" si="7"/>
        <v>-4</v>
      </c>
      <c r="AO24" s="316">
        <f t="shared" si="8"/>
        <v>-4.0858018386108274E-4</v>
      </c>
    </row>
    <row r="25" spans="1:41" x14ac:dyDescent="0.2">
      <c r="A25" s="206">
        <v>275</v>
      </c>
      <c r="B25" s="207">
        <v>0.375</v>
      </c>
      <c r="C25" s="208">
        <v>2013</v>
      </c>
      <c r="D25" s="208">
        <v>4</v>
      </c>
      <c r="E25" s="208">
        <v>23</v>
      </c>
      <c r="F25" s="209">
        <v>700169</v>
      </c>
      <c r="G25" s="208">
        <v>0</v>
      </c>
      <c r="H25" s="209">
        <v>339720</v>
      </c>
      <c r="I25" s="208">
        <v>0</v>
      </c>
      <c r="J25" s="208">
        <v>0</v>
      </c>
      <c r="K25" s="208">
        <v>0</v>
      </c>
      <c r="L25" s="210">
        <v>312.63200000000001</v>
      </c>
      <c r="M25" s="209">
        <v>25.9</v>
      </c>
      <c r="N25" s="211">
        <v>0</v>
      </c>
      <c r="O25" s="212">
        <v>10021</v>
      </c>
      <c r="P25" s="197">
        <f t="shared" si="0"/>
        <v>10021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10021</v>
      </c>
      <c r="W25" s="219">
        <f t="shared" si="10"/>
        <v>353888.30806999997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700169</v>
      </c>
      <c r="AF25" s="206">
        <v>275</v>
      </c>
      <c r="AG25" s="310">
        <v>23</v>
      </c>
      <c r="AH25" s="311">
        <v>700179</v>
      </c>
      <c r="AI25" s="312">
        <f t="shared" si="4"/>
        <v>700169</v>
      </c>
      <c r="AJ25" s="313">
        <f t="shared" si="5"/>
        <v>-10</v>
      </c>
      <c r="AL25" s="306">
        <f t="shared" si="6"/>
        <v>10015</v>
      </c>
      <c r="AM25" s="314">
        <f t="shared" si="6"/>
        <v>10021</v>
      </c>
      <c r="AN25" s="315">
        <f t="shared" si="7"/>
        <v>6</v>
      </c>
      <c r="AO25" s="316">
        <f t="shared" si="8"/>
        <v>5.9874264045504445E-4</v>
      </c>
    </row>
    <row r="26" spans="1:41" x14ac:dyDescent="0.2">
      <c r="A26" s="206">
        <v>275</v>
      </c>
      <c r="B26" s="207">
        <v>0.375</v>
      </c>
      <c r="C26" s="208">
        <v>2013</v>
      </c>
      <c r="D26" s="208">
        <v>4</v>
      </c>
      <c r="E26" s="208">
        <v>24</v>
      </c>
      <c r="F26" s="209">
        <v>710190</v>
      </c>
      <c r="G26" s="208">
        <v>0</v>
      </c>
      <c r="H26" s="209">
        <v>340169</v>
      </c>
      <c r="I26" s="208">
        <v>0</v>
      </c>
      <c r="J26" s="208">
        <v>0</v>
      </c>
      <c r="K26" s="208">
        <v>0</v>
      </c>
      <c r="L26" s="210">
        <v>311.32100000000003</v>
      </c>
      <c r="M26" s="209">
        <v>25.7</v>
      </c>
      <c r="N26" s="211">
        <v>0</v>
      </c>
      <c r="O26" s="212">
        <v>5781</v>
      </c>
      <c r="P26" s="197">
        <f t="shared" si="0"/>
        <v>5781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5781</v>
      </c>
      <c r="W26" s="219">
        <f t="shared" si="10"/>
        <v>204154.10727000001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710190</v>
      </c>
      <c r="AF26" s="206">
        <v>275</v>
      </c>
      <c r="AG26" s="310">
        <v>24</v>
      </c>
      <c r="AH26" s="311">
        <v>710194</v>
      </c>
      <c r="AI26" s="312">
        <f t="shared" si="4"/>
        <v>710190</v>
      </c>
      <c r="AJ26" s="313">
        <f t="shared" si="5"/>
        <v>-4</v>
      </c>
      <c r="AL26" s="306">
        <f t="shared" si="6"/>
        <v>5777</v>
      </c>
      <c r="AM26" s="314">
        <f t="shared" si="6"/>
        <v>5781</v>
      </c>
      <c r="AN26" s="315">
        <f t="shared" si="7"/>
        <v>4</v>
      </c>
      <c r="AO26" s="316">
        <f t="shared" si="8"/>
        <v>6.9192181283514963E-4</v>
      </c>
    </row>
    <row r="27" spans="1:41" x14ac:dyDescent="0.2">
      <c r="A27" s="206">
        <v>275</v>
      </c>
      <c r="B27" s="207">
        <v>0.375</v>
      </c>
      <c r="C27" s="208">
        <v>2013</v>
      </c>
      <c r="D27" s="208">
        <v>4</v>
      </c>
      <c r="E27" s="208">
        <v>25</v>
      </c>
      <c r="F27" s="209">
        <v>715971</v>
      </c>
      <c r="G27" s="208">
        <v>0</v>
      </c>
      <c r="H27" s="209">
        <v>340428</v>
      </c>
      <c r="I27" s="208">
        <v>0</v>
      </c>
      <c r="J27" s="208">
        <v>0</v>
      </c>
      <c r="K27" s="208">
        <v>0</v>
      </c>
      <c r="L27" s="210">
        <v>312.97000000000003</v>
      </c>
      <c r="M27" s="209">
        <v>22.2</v>
      </c>
      <c r="N27" s="211">
        <v>0</v>
      </c>
      <c r="O27" s="212">
        <v>3772</v>
      </c>
      <c r="P27" s="197">
        <f t="shared" si="0"/>
        <v>3772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3772</v>
      </c>
      <c r="W27" s="219">
        <f t="shared" si="10"/>
        <v>133206.93523999999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715971</v>
      </c>
      <c r="AF27" s="206">
        <v>275</v>
      </c>
      <c r="AG27" s="310">
        <v>25</v>
      </c>
      <c r="AH27" s="311">
        <v>715971</v>
      </c>
      <c r="AI27" s="312">
        <f t="shared" si="4"/>
        <v>715971</v>
      </c>
      <c r="AJ27" s="313">
        <f t="shared" si="5"/>
        <v>0</v>
      </c>
      <c r="AL27" s="306">
        <f t="shared" si="6"/>
        <v>3783</v>
      </c>
      <c r="AM27" s="314">
        <f t="shared" si="6"/>
        <v>3772</v>
      </c>
      <c r="AN27" s="315">
        <f t="shared" si="7"/>
        <v>-11</v>
      </c>
      <c r="AO27" s="316">
        <f t="shared" si="8"/>
        <v>-2.9162248144220574E-3</v>
      </c>
    </row>
    <row r="28" spans="1:41" x14ac:dyDescent="0.2">
      <c r="A28" s="206">
        <v>275</v>
      </c>
      <c r="B28" s="207">
        <v>0.375</v>
      </c>
      <c r="C28" s="208">
        <v>2013</v>
      </c>
      <c r="D28" s="208">
        <v>4</v>
      </c>
      <c r="E28" s="208">
        <v>26</v>
      </c>
      <c r="F28" s="209">
        <v>719743</v>
      </c>
      <c r="G28" s="208">
        <v>0</v>
      </c>
      <c r="H28" s="209">
        <v>340595</v>
      </c>
      <c r="I28" s="208">
        <v>0</v>
      </c>
      <c r="J28" s="208">
        <v>0</v>
      </c>
      <c r="K28" s="208">
        <v>0</v>
      </c>
      <c r="L28" s="210">
        <v>313.29700000000003</v>
      </c>
      <c r="M28" s="209">
        <v>23.1</v>
      </c>
      <c r="N28" s="211">
        <v>0</v>
      </c>
      <c r="O28" s="212">
        <v>10069</v>
      </c>
      <c r="P28" s="197">
        <f t="shared" si="0"/>
        <v>10069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10069</v>
      </c>
      <c r="W28" s="219">
        <f t="shared" si="10"/>
        <v>355583.41223000002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719743</v>
      </c>
      <c r="AF28" s="206">
        <v>275</v>
      </c>
      <c r="AG28" s="310">
        <v>26</v>
      </c>
      <c r="AH28" s="311">
        <v>719754</v>
      </c>
      <c r="AI28" s="312">
        <f t="shared" si="4"/>
        <v>719743</v>
      </c>
      <c r="AJ28" s="313">
        <f t="shared" si="5"/>
        <v>-11</v>
      </c>
      <c r="AL28" s="306">
        <f t="shared" si="6"/>
        <v>10069</v>
      </c>
      <c r="AM28" s="314">
        <f t="shared" si="6"/>
        <v>10069</v>
      </c>
      <c r="AN28" s="315">
        <f t="shared" si="7"/>
        <v>0</v>
      </c>
      <c r="AO28" s="316">
        <f t="shared" si="8"/>
        <v>0</v>
      </c>
    </row>
    <row r="29" spans="1:41" x14ac:dyDescent="0.2">
      <c r="A29" s="206">
        <v>275</v>
      </c>
      <c r="B29" s="207">
        <v>0.375</v>
      </c>
      <c r="C29" s="208">
        <v>2013</v>
      </c>
      <c r="D29" s="208">
        <v>4</v>
      </c>
      <c r="E29" s="208">
        <v>27</v>
      </c>
      <c r="F29" s="209">
        <v>729812</v>
      </c>
      <c r="G29" s="208">
        <v>0</v>
      </c>
      <c r="H29" s="209">
        <v>341040</v>
      </c>
      <c r="I29" s="208">
        <v>0</v>
      </c>
      <c r="J29" s="208">
        <v>0</v>
      </c>
      <c r="K29" s="208">
        <v>0</v>
      </c>
      <c r="L29" s="210">
        <v>315.14299999999997</v>
      </c>
      <c r="M29" s="209">
        <v>25.3</v>
      </c>
      <c r="N29" s="211">
        <v>0</v>
      </c>
      <c r="O29" s="212">
        <v>10271</v>
      </c>
      <c r="P29" s="197">
        <f t="shared" si="0"/>
        <v>10271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10271</v>
      </c>
      <c r="W29" s="219">
        <f t="shared" si="10"/>
        <v>362716.97557000001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729812</v>
      </c>
      <c r="AF29" s="206">
        <v>275</v>
      </c>
      <c r="AG29" s="310">
        <v>27</v>
      </c>
      <c r="AH29" s="311">
        <v>729823</v>
      </c>
      <c r="AI29" s="312">
        <f t="shared" si="4"/>
        <v>729812</v>
      </c>
      <c r="AJ29" s="313">
        <f t="shared" si="5"/>
        <v>-11</v>
      </c>
      <c r="AL29" s="306">
        <f t="shared" si="6"/>
        <v>10273</v>
      </c>
      <c r="AM29" s="314">
        <f t="shared" si="6"/>
        <v>10271</v>
      </c>
      <c r="AN29" s="315">
        <f t="shared" si="7"/>
        <v>-2</v>
      </c>
      <c r="AO29" s="316">
        <f t="shared" si="8"/>
        <v>-1.9472300652322071E-4</v>
      </c>
    </row>
    <row r="30" spans="1:41" x14ac:dyDescent="0.2">
      <c r="A30" s="206">
        <v>275</v>
      </c>
      <c r="B30" s="207">
        <v>0.375</v>
      </c>
      <c r="C30" s="208">
        <v>2013</v>
      </c>
      <c r="D30" s="208">
        <v>4</v>
      </c>
      <c r="E30" s="208">
        <v>28</v>
      </c>
      <c r="F30" s="209">
        <v>740083</v>
      </c>
      <c r="G30" s="208">
        <v>0</v>
      </c>
      <c r="H30" s="209">
        <v>341491</v>
      </c>
      <c r="I30" s="208">
        <v>0</v>
      </c>
      <c r="J30" s="208">
        <v>0</v>
      </c>
      <c r="K30" s="208">
        <v>0</v>
      </c>
      <c r="L30" s="210">
        <v>317.45400000000001</v>
      </c>
      <c r="M30" s="209">
        <v>25.8</v>
      </c>
      <c r="N30" s="211">
        <v>0</v>
      </c>
      <c r="O30" s="212">
        <v>10156</v>
      </c>
      <c r="P30" s="197">
        <f t="shared" si="0"/>
        <v>10156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10156</v>
      </c>
      <c r="W30" s="219">
        <f t="shared" si="10"/>
        <v>358655.78852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740083</v>
      </c>
      <c r="AF30" s="206">
        <v>275</v>
      </c>
      <c r="AG30" s="310">
        <v>28</v>
      </c>
      <c r="AH30" s="311">
        <v>740096</v>
      </c>
      <c r="AI30" s="312">
        <f t="shared" si="4"/>
        <v>740083</v>
      </c>
      <c r="AJ30" s="313">
        <f t="shared" si="5"/>
        <v>-13</v>
      </c>
      <c r="AL30" s="306">
        <f t="shared" si="6"/>
        <v>10154</v>
      </c>
      <c r="AM30" s="314">
        <f t="shared" si="6"/>
        <v>10156</v>
      </c>
      <c r="AN30" s="315">
        <f t="shared" si="7"/>
        <v>2</v>
      </c>
      <c r="AO30" s="316">
        <f t="shared" si="8"/>
        <v>1.9692792437967703E-4</v>
      </c>
    </row>
    <row r="31" spans="1:41" x14ac:dyDescent="0.2">
      <c r="A31" s="206">
        <v>275</v>
      </c>
      <c r="B31" s="207">
        <v>0.375</v>
      </c>
      <c r="C31" s="208">
        <v>2013</v>
      </c>
      <c r="D31" s="208">
        <v>4</v>
      </c>
      <c r="E31" s="208">
        <v>29</v>
      </c>
      <c r="F31" s="209">
        <v>750239</v>
      </c>
      <c r="G31" s="208">
        <v>0</v>
      </c>
      <c r="H31" s="209">
        <v>341935</v>
      </c>
      <c r="I31" s="208">
        <v>0</v>
      </c>
      <c r="J31" s="208">
        <v>0</v>
      </c>
      <c r="K31" s="208">
        <v>0</v>
      </c>
      <c r="L31" s="210">
        <v>318.47199999999998</v>
      </c>
      <c r="M31" s="209">
        <v>25.7</v>
      </c>
      <c r="N31" s="211">
        <v>0</v>
      </c>
      <c r="O31" s="212">
        <v>10689</v>
      </c>
      <c r="P31" s="197">
        <f t="shared" si="0"/>
        <v>10689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10689</v>
      </c>
      <c r="W31" s="219">
        <f t="shared" si="10"/>
        <v>377478.50763000001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750239</v>
      </c>
      <c r="AF31" s="206">
        <v>275</v>
      </c>
      <c r="AG31" s="310">
        <v>29</v>
      </c>
      <c r="AH31" s="311">
        <v>750250</v>
      </c>
      <c r="AI31" s="312">
        <f t="shared" si="4"/>
        <v>750239</v>
      </c>
      <c r="AJ31" s="313">
        <f t="shared" si="5"/>
        <v>-11</v>
      </c>
      <c r="AL31" s="306">
        <f t="shared" si="6"/>
        <v>10695</v>
      </c>
      <c r="AM31" s="314">
        <f t="shared" si="6"/>
        <v>10689</v>
      </c>
      <c r="AN31" s="315">
        <f t="shared" si="7"/>
        <v>-6</v>
      </c>
      <c r="AO31" s="316">
        <f t="shared" si="8"/>
        <v>-5.6132472635419596E-4</v>
      </c>
    </row>
    <row r="32" spans="1:41" x14ac:dyDescent="0.2">
      <c r="A32" s="206">
        <v>275</v>
      </c>
      <c r="B32" s="207">
        <v>0.375</v>
      </c>
      <c r="C32" s="208">
        <v>2013</v>
      </c>
      <c r="D32" s="208">
        <v>4</v>
      </c>
      <c r="E32" s="208">
        <v>30</v>
      </c>
      <c r="F32" s="209">
        <v>760928</v>
      </c>
      <c r="G32" s="208">
        <v>0</v>
      </c>
      <c r="H32" s="209">
        <v>342411</v>
      </c>
      <c r="I32" s="208">
        <v>0</v>
      </c>
      <c r="J32" s="208">
        <v>0</v>
      </c>
      <c r="K32" s="208">
        <v>0</v>
      </c>
      <c r="L32" s="210">
        <v>313.58999999999997</v>
      </c>
      <c r="M32" s="209">
        <v>25.5</v>
      </c>
      <c r="N32" s="211">
        <v>0</v>
      </c>
      <c r="O32" s="212">
        <v>10154</v>
      </c>
      <c r="P32" s="197">
        <f t="shared" si="0"/>
        <v>10154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10154</v>
      </c>
      <c r="W32" s="219">
        <f t="shared" si="10"/>
        <v>358585.15918000002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760928</v>
      </c>
      <c r="AF32" s="206">
        <v>275</v>
      </c>
      <c r="AG32" s="310">
        <v>30</v>
      </c>
      <c r="AH32" s="311">
        <v>760945</v>
      </c>
      <c r="AI32" s="312">
        <f t="shared" si="4"/>
        <v>760928</v>
      </c>
      <c r="AJ32" s="313">
        <f t="shared" si="5"/>
        <v>-17</v>
      </c>
      <c r="AL32" s="306">
        <f t="shared" si="6"/>
        <v>10152</v>
      </c>
      <c r="AM32" s="314">
        <f t="shared" si="6"/>
        <v>10154</v>
      </c>
      <c r="AN32" s="315">
        <f t="shared" si="7"/>
        <v>2</v>
      </c>
      <c r="AO32" s="316">
        <f t="shared" si="8"/>
        <v>1.9696671262556627E-4</v>
      </c>
    </row>
    <row r="33" spans="1:41" ht="13.5" thickBot="1" x14ac:dyDescent="0.25">
      <c r="A33" s="206">
        <v>275</v>
      </c>
      <c r="B33" s="207">
        <v>0.375</v>
      </c>
      <c r="C33" s="208">
        <v>2013</v>
      </c>
      <c r="D33" s="208">
        <v>5</v>
      </c>
      <c r="E33" s="208">
        <v>1</v>
      </c>
      <c r="F33" s="209">
        <v>771082</v>
      </c>
      <c r="G33" s="208">
        <v>0</v>
      </c>
      <c r="H33" s="209">
        <v>342861</v>
      </c>
      <c r="I33" s="208">
        <v>0</v>
      </c>
      <c r="J33" s="208">
        <v>0</v>
      </c>
      <c r="K33" s="208">
        <v>0</v>
      </c>
      <c r="L33" s="210">
        <v>314.00099999999998</v>
      </c>
      <c r="M33" s="209">
        <v>25.6</v>
      </c>
      <c r="N33" s="211">
        <v>0</v>
      </c>
      <c r="O33" s="212">
        <v>10147</v>
      </c>
      <c r="P33" s="197">
        <f t="shared" si="0"/>
        <v>-771082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10147</v>
      </c>
      <c r="W33" s="223">
        <f t="shared" si="10"/>
        <v>358337.95649000001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771082</v>
      </c>
      <c r="AF33" s="206">
        <v>275</v>
      </c>
      <c r="AG33" s="310">
        <v>1</v>
      </c>
      <c r="AH33" s="311">
        <v>771097</v>
      </c>
      <c r="AI33" s="312">
        <f t="shared" si="4"/>
        <v>771082</v>
      </c>
      <c r="AJ33" s="313">
        <f t="shared" si="5"/>
        <v>-15</v>
      </c>
      <c r="AL33" s="306">
        <f t="shared" si="6"/>
        <v>-771097</v>
      </c>
      <c r="AM33" s="317">
        <f t="shared" si="6"/>
        <v>-771082</v>
      </c>
      <c r="AN33" s="315">
        <f t="shared" si="7"/>
        <v>15</v>
      </c>
      <c r="AO33" s="316">
        <f t="shared" si="8"/>
        <v>-1.9453183967463901E-5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324.02839999999998</v>
      </c>
      <c r="M36" s="239">
        <f>MAX(M3:M34)</f>
        <v>25.9</v>
      </c>
      <c r="N36" s="237" t="s">
        <v>26</v>
      </c>
      <c r="O36" s="239">
        <f>SUM(O3:O33)</f>
        <v>302674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302674</v>
      </c>
      <c r="W36" s="243">
        <f>SUM(W3:W33)</f>
        <v>10688832.427580003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29</v>
      </c>
      <c r="AJ36" s="326">
        <f>SUM(AJ3:AJ33)</f>
        <v>1287537</v>
      </c>
      <c r="AK36" s="327" t="s">
        <v>88</v>
      </c>
      <c r="AL36" s="328"/>
      <c r="AM36" s="328"/>
      <c r="AN36" s="326">
        <f>SUM(AN3:AN33)</f>
        <v>20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316.07596774193541</v>
      </c>
      <c r="M37" s="247">
        <f>AVERAGE(M3:M34)</f>
        <v>24.887096774193548</v>
      </c>
      <c r="N37" s="237" t="s">
        <v>84</v>
      </c>
      <c r="O37" s="248">
        <f>O36*35.31467</f>
        <v>10688832.427579999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2</v>
      </c>
      <c r="AN37" s="331">
        <f>IFERROR(AN36/SUM(AM3:AM33),"")</f>
        <v>-4.1792479443324176E-5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311.32100000000003</v>
      </c>
      <c r="M38" s="248">
        <f>MIN(M3:M34)</f>
        <v>22.2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347.68356451612897</v>
      </c>
      <c r="M44" s="255">
        <f>M37*(1+$L$43)</f>
        <v>27.375806451612906</v>
      </c>
    </row>
    <row r="45" spans="1:41" x14ac:dyDescent="0.2">
      <c r="K45" s="254" t="s">
        <v>98</v>
      </c>
      <c r="L45" s="255">
        <f>L37*(1-$L$43)</f>
        <v>284.46837096774186</v>
      </c>
      <c r="M45" s="255">
        <f>M37*(1-$L$43)</f>
        <v>22.398387096774194</v>
      </c>
    </row>
    <row r="47" spans="1:41" x14ac:dyDescent="0.2">
      <c r="A47" s="237" t="s">
        <v>99</v>
      </c>
      <c r="B47" s="366" t="s">
        <v>145</v>
      </c>
    </row>
    <row r="48" spans="1:41" x14ac:dyDescent="0.2">
      <c r="A48" s="237" t="s">
        <v>101</v>
      </c>
      <c r="B48" s="257">
        <v>41199</v>
      </c>
    </row>
  </sheetData>
  <phoneticPr fontId="0" type="noConversion"/>
  <conditionalFormatting sqref="L3:L34">
    <cfRule type="cellIs" dxfId="863" priority="47" stopIfTrue="1" operator="lessThan">
      <formula>$L$45</formula>
    </cfRule>
    <cfRule type="cellIs" dxfId="862" priority="48" stopIfTrue="1" operator="greaterThan">
      <formula>$L$44</formula>
    </cfRule>
  </conditionalFormatting>
  <conditionalFormatting sqref="M3:M34">
    <cfRule type="cellIs" dxfId="861" priority="45" stopIfTrue="1" operator="lessThan">
      <formula>$M$45</formula>
    </cfRule>
    <cfRule type="cellIs" dxfId="860" priority="46" stopIfTrue="1" operator="greaterThan">
      <formula>$M$44</formula>
    </cfRule>
  </conditionalFormatting>
  <conditionalFormatting sqref="O3:O34">
    <cfRule type="cellIs" dxfId="859" priority="44" stopIfTrue="1" operator="lessThan">
      <formula>0</formula>
    </cfRule>
  </conditionalFormatting>
  <conditionalFormatting sqref="O3:O33">
    <cfRule type="cellIs" dxfId="858" priority="43" stopIfTrue="1" operator="lessThan">
      <formula>0</formula>
    </cfRule>
  </conditionalFormatting>
  <conditionalFormatting sqref="O3">
    <cfRule type="cellIs" dxfId="857" priority="42" stopIfTrue="1" operator="notEqual">
      <formula>$P$3</formula>
    </cfRule>
  </conditionalFormatting>
  <conditionalFormatting sqref="O4">
    <cfRule type="cellIs" dxfId="856" priority="41" stopIfTrue="1" operator="notEqual">
      <formula>P$4</formula>
    </cfRule>
  </conditionalFormatting>
  <conditionalFormatting sqref="O5">
    <cfRule type="cellIs" dxfId="855" priority="40" stopIfTrue="1" operator="notEqual">
      <formula>$P$5</formula>
    </cfRule>
  </conditionalFormatting>
  <conditionalFormatting sqref="O6">
    <cfRule type="cellIs" dxfId="854" priority="39" stopIfTrue="1" operator="notEqual">
      <formula>$P$6</formula>
    </cfRule>
  </conditionalFormatting>
  <conditionalFormatting sqref="O7">
    <cfRule type="cellIs" dxfId="853" priority="38" stopIfTrue="1" operator="notEqual">
      <formula>$P$7</formula>
    </cfRule>
  </conditionalFormatting>
  <conditionalFormatting sqref="O8">
    <cfRule type="cellIs" dxfId="852" priority="37" stopIfTrue="1" operator="notEqual">
      <formula>$P$8</formula>
    </cfRule>
  </conditionalFormatting>
  <conditionalFormatting sqref="O9">
    <cfRule type="cellIs" dxfId="851" priority="36" stopIfTrue="1" operator="notEqual">
      <formula>$P$9</formula>
    </cfRule>
  </conditionalFormatting>
  <conditionalFormatting sqref="O10">
    <cfRule type="cellIs" dxfId="850" priority="34" stopIfTrue="1" operator="notEqual">
      <formula>$P$10</formula>
    </cfRule>
    <cfRule type="cellIs" dxfId="849" priority="35" stopIfTrue="1" operator="greaterThan">
      <formula>$P$10</formula>
    </cfRule>
  </conditionalFormatting>
  <conditionalFormatting sqref="O11">
    <cfRule type="cellIs" dxfId="848" priority="32" stopIfTrue="1" operator="notEqual">
      <formula>$P$11</formula>
    </cfRule>
    <cfRule type="cellIs" dxfId="847" priority="33" stopIfTrue="1" operator="greaterThan">
      <formula>$P$11</formula>
    </cfRule>
  </conditionalFormatting>
  <conditionalFormatting sqref="O12">
    <cfRule type="cellIs" dxfId="846" priority="31" stopIfTrue="1" operator="notEqual">
      <formula>$P$12</formula>
    </cfRule>
  </conditionalFormatting>
  <conditionalFormatting sqref="O14">
    <cfRule type="cellIs" dxfId="845" priority="30" stopIfTrue="1" operator="notEqual">
      <formula>$P$14</formula>
    </cfRule>
  </conditionalFormatting>
  <conditionalFormatting sqref="O15">
    <cfRule type="cellIs" dxfId="844" priority="29" stopIfTrue="1" operator="notEqual">
      <formula>$P$15</formula>
    </cfRule>
  </conditionalFormatting>
  <conditionalFormatting sqref="O16">
    <cfRule type="cellIs" dxfId="843" priority="28" stopIfTrue="1" operator="notEqual">
      <formula>$P$16</formula>
    </cfRule>
  </conditionalFormatting>
  <conditionalFormatting sqref="O17">
    <cfRule type="cellIs" dxfId="842" priority="27" stopIfTrue="1" operator="notEqual">
      <formula>$P$17</formula>
    </cfRule>
  </conditionalFormatting>
  <conditionalFormatting sqref="O18">
    <cfRule type="cellIs" dxfId="841" priority="26" stopIfTrue="1" operator="notEqual">
      <formula>$P$18</formula>
    </cfRule>
  </conditionalFormatting>
  <conditionalFormatting sqref="O19">
    <cfRule type="cellIs" dxfId="840" priority="24" stopIfTrue="1" operator="notEqual">
      <formula>$P$19</formula>
    </cfRule>
    <cfRule type="cellIs" dxfId="839" priority="25" stopIfTrue="1" operator="greaterThan">
      <formula>$P$19</formula>
    </cfRule>
  </conditionalFormatting>
  <conditionalFormatting sqref="O20">
    <cfRule type="cellIs" dxfId="838" priority="22" stopIfTrue="1" operator="notEqual">
      <formula>$P$20</formula>
    </cfRule>
    <cfRule type="cellIs" dxfId="837" priority="23" stopIfTrue="1" operator="greaterThan">
      <formula>$P$20</formula>
    </cfRule>
  </conditionalFormatting>
  <conditionalFormatting sqref="O21">
    <cfRule type="cellIs" dxfId="836" priority="21" stopIfTrue="1" operator="notEqual">
      <formula>$P$21</formula>
    </cfRule>
  </conditionalFormatting>
  <conditionalFormatting sqref="O22">
    <cfRule type="cellIs" dxfId="835" priority="20" stopIfTrue="1" operator="notEqual">
      <formula>$P$22</formula>
    </cfRule>
  </conditionalFormatting>
  <conditionalFormatting sqref="O23">
    <cfRule type="cellIs" dxfId="834" priority="19" stopIfTrue="1" operator="notEqual">
      <formula>$P$23</formula>
    </cfRule>
  </conditionalFormatting>
  <conditionalFormatting sqref="O24">
    <cfRule type="cellIs" dxfId="833" priority="17" stopIfTrue="1" operator="notEqual">
      <formula>$P$24</formula>
    </cfRule>
    <cfRule type="cellIs" dxfId="832" priority="18" stopIfTrue="1" operator="greaterThan">
      <formula>$P$24</formula>
    </cfRule>
  </conditionalFormatting>
  <conditionalFormatting sqref="O25">
    <cfRule type="cellIs" dxfId="831" priority="15" stopIfTrue="1" operator="notEqual">
      <formula>$P$25</formula>
    </cfRule>
    <cfRule type="cellIs" dxfId="830" priority="16" stopIfTrue="1" operator="greaterThan">
      <formula>$P$25</formula>
    </cfRule>
  </conditionalFormatting>
  <conditionalFormatting sqref="O26">
    <cfRule type="cellIs" dxfId="829" priority="14" stopIfTrue="1" operator="notEqual">
      <formula>$P$26</formula>
    </cfRule>
  </conditionalFormatting>
  <conditionalFormatting sqref="O27">
    <cfRule type="cellIs" dxfId="828" priority="13" stopIfTrue="1" operator="notEqual">
      <formula>$P$27</formula>
    </cfRule>
  </conditionalFormatting>
  <conditionalFormatting sqref="O28">
    <cfRule type="cellIs" dxfId="827" priority="12" stopIfTrue="1" operator="notEqual">
      <formula>$P$28</formula>
    </cfRule>
  </conditionalFormatting>
  <conditionalFormatting sqref="O29">
    <cfRule type="cellIs" dxfId="826" priority="11" stopIfTrue="1" operator="notEqual">
      <formula>$P$29</formula>
    </cfRule>
  </conditionalFormatting>
  <conditionalFormatting sqref="O30">
    <cfRule type="cellIs" dxfId="825" priority="10" stopIfTrue="1" operator="notEqual">
      <formula>$P$30</formula>
    </cfRule>
  </conditionalFormatting>
  <conditionalFormatting sqref="O31">
    <cfRule type="cellIs" dxfId="824" priority="8" stopIfTrue="1" operator="notEqual">
      <formula>$P$31</formula>
    </cfRule>
    <cfRule type="cellIs" dxfId="823" priority="9" stopIfTrue="1" operator="greaterThan">
      <formula>$P$31</formula>
    </cfRule>
  </conditionalFormatting>
  <conditionalFormatting sqref="O32">
    <cfRule type="cellIs" dxfId="822" priority="6" stopIfTrue="1" operator="notEqual">
      <formula>$P$32</formula>
    </cfRule>
    <cfRule type="cellIs" dxfId="821" priority="7" stopIfTrue="1" operator="greaterThan">
      <formula>$P$32</formula>
    </cfRule>
  </conditionalFormatting>
  <conditionalFormatting sqref="O33">
    <cfRule type="cellIs" dxfId="820" priority="5" stopIfTrue="1" operator="notEqual">
      <formula>$P$33</formula>
    </cfRule>
  </conditionalFormatting>
  <conditionalFormatting sqref="O13">
    <cfRule type="cellIs" dxfId="819" priority="4" stopIfTrue="1" operator="notEqual">
      <formula>$P$13</formula>
    </cfRule>
  </conditionalFormatting>
  <conditionalFormatting sqref="AG3:AG34">
    <cfRule type="cellIs" dxfId="818" priority="3" stopIfTrue="1" operator="notEqual">
      <formula>E3</formula>
    </cfRule>
  </conditionalFormatting>
  <conditionalFormatting sqref="AH3:AH34">
    <cfRule type="cellIs" dxfId="817" priority="2" stopIfTrue="1" operator="notBetween">
      <formula>AI3+$AG$40</formula>
      <formula>AI3-$AG$40</formula>
    </cfRule>
  </conditionalFormatting>
  <conditionalFormatting sqref="AL3:AL33">
    <cfRule type="cellIs" dxfId="81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4" zoomScale="85" zoomScaleNormal="85" workbookViewId="0">
      <selection activeCell="F43" sqref="F43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195</v>
      </c>
      <c r="B3" s="191">
        <v>0.375</v>
      </c>
      <c r="C3" s="192">
        <v>2013</v>
      </c>
      <c r="D3" s="192">
        <v>4</v>
      </c>
      <c r="E3" s="192">
        <v>1</v>
      </c>
      <c r="F3" s="193">
        <v>539029</v>
      </c>
      <c r="G3" s="192">
        <v>0</v>
      </c>
      <c r="H3" s="193">
        <v>23443</v>
      </c>
      <c r="I3" s="192">
        <v>0</v>
      </c>
      <c r="J3" s="192">
        <v>0</v>
      </c>
      <c r="K3" s="192">
        <v>0</v>
      </c>
      <c r="L3" s="194">
        <v>325.57729999999998</v>
      </c>
      <c r="M3" s="193">
        <v>22.1</v>
      </c>
      <c r="N3" s="195">
        <v>0</v>
      </c>
      <c r="O3" s="196">
        <v>57</v>
      </c>
      <c r="P3" s="197">
        <f>F4-F3</f>
        <v>57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57</v>
      </c>
      <c r="W3" s="202">
        <f>V3*35.31467</f>
        <v>2012.9361899999999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539029</v>
      </c>
      <c r="AF3" s="190">
        <v>195</v>
      </c>
      <c r="AG3" s="195">
        <v>1</v>
      </c>
      <c r="AH3" s="303">
        <v>539029</v>
      </c>
      <c r="AI3" s="304">
        <f>IFERROR(AE3*1,0)</f>
        <v>539029</v>
      </c>
      <c r="AJ3" s="305">
        <f>(AI3-AH3)</f>
        <v>0</v>
      </c>
      <c r="AL3" s="306">
        <f>AH4-AH3</f>
        <v>63</v>
      </c>
      <c r="AM3" s="307">
        <f>AI4-AI3</f>
        <v>57</v>
      </c>
      <c r="AN3" s="308">
        <f>(AM3-AL3)</f>
        <v>-6</v>
      </c>
      <c r="AO3" s="309">
        <f>IFERROR(AN3/AM3,"")</f>
        <v>-0.10526315789473684</v>
      </c>
    </row>
    <row r="4" spans="1:41" x14ac:dyDescent="0.2">
      <c r="A4" s="206">
        <v>195</v>
      </c>
      <c r="B4" s="207">
        <v>0.375</v>
      </c>
      <c r="C4" s="208">
        <v>2013</v>
      </c>
      <c r="D4" s="208">
        <v>4</v>
      </c>
      <c r="E4" s="208">
        <v>2</v>
      </c>
      <c r="F4" s="209">
        <v>539086</v>
      </c>
      <c r="G4" s="208">
        <v>0</v>
      </c>
      <c r="H4" s="209">
        <v>23445</v>
      </c>
      <c r="I4" s="208">
        <v>0</v>
      </c>
      <c r="J4" s="208">
        <v>0</v>
      </c>
      <c r="K4" s="208">
        <v>0</v>
      </c>
      <c r="L4" s="210">
        <v>320.64859999999999</v>
      </c>
      <c r="M4" s="209">
        <v>22.6</v>
      </c>
      <c r="N4" s="211">
        <v>0</v>
      </c>
      <c r="O4" s="212">
        <v>517</v>
      </c>
      <c r="P4" s="197">
        <f t="shared" ref="P4:P33" si="0">F5-F4</f>
        <v>517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517</v>
      </c>
      <c r="W4" s="216">
        <f>V4*35.31467</f>
        <v>18257.684389999999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539086</v>
      </c>
      <c r="AF4" s="206">
        <v>195</v>
      </c>
      <c r="AG4" s="310">
        <v>2</v>
      </c>
      <c r="AH4" s="311">
        <v>539092</v>
      </c>
      <c r="AI4" s="312">
        <f t="shared" ref="AI4:AI34" si="4">IFERROR(AE4*1,0)</f>
        <v>539086</v>
      </c>
      <c r="AJ4" s="313">
        <f t="shared" ref="AJ4:AJ34" si="5">(AI4-AH4)</f>
        <v>-6</v>
      </c>
      <c r="AL4" s="306">
        <f t="shared" ref="AL4:AM33" si="6">AH5-AH4</f>
        <v>511</v>
      </c>
      <c r="AM4" s="314">
        <f t="shared" si="6"/>
        <v>517</v>
      </c>
      <c r="AN4" s="315">
        <f t="shared" ref="AN4:AN33" si="7">(AM4-AL4)</f>
        <v>6</v>
      </c>
      <c r="AO4" s="316">
        <f t="shared" ref="AO4:AO33" si="8">IFERROR(AN4/AM4,"")</f>
        <v>1.160541586073501E-2</v>
      </c>
    </row>
    <row r="5" spans="1:41" x14ac:dyDescent="0.2">
      <c r="A5" s="206">
        <v>195</v>
      </c>
      <c r="B5" s="207">
        <v>0.375</v>
      </c>
      <c r="C5" s="208">
        <v>2013</v>
      </c>
      <c r="D5" s="208">
        <v>4</v>
      </c>
      <c r="E5" s="208">
        <v>3</v>
      </c>
      <c r="F5" s="209">
        <v>539603</v>
      </c>
      <c r="G5" s="208">
        <v>0</v>
      </c>
      <c r="H5" s="209">
        <v>23467</v>
      </c>
      <c r="I5" s="208">
        <v>0</v>
      </c>
      <c r="J5" s="208">
        <v>0</v>
      </c>
      <c r="K5" s="208">
        <v>0</v>
      </c>
      <c r="L5" s="210">
        <v>318.82810000000001</v>
      </c>
      <c r="M5" s="209">
        <v>21</v>
      </c>
      <c r="N5" s="211">
        <v>0</v>
      </c>
      <c r="O5" s="212">
        <v>484</v>
      </c>
      <c r="P5" s="197">
        <f t="shared" si="0"/>
        <v>484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484</v>
      </c>
      <c r="W5" s="216">
        <f t="shared" ref="W5:W33" si="10">V5*35.31467</f>
        <v>17092.300279999999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539603</v>
      </c>
      <c r="AF5" s="206">
        <v>195</v>
      </c>
      <c r="AG5" s="310">
        <v>3</v>
      </c>
      <c r="AH5" s="311">
        <v>539603</v>
      </c>
      <c r="AI5" s="312">
        <f t="shared" si="4"/>
        <v>539603</v>
      </c>
      <c r="AJ5" s="313">
        <f t="shared" si="5"/>
        <v>0</v>
      </c>
      <c r="AL5" s="306">
        <f t="shared" si="6"/>
        <v>484</v>
      </c>
      <c r="AM5" s="314">
        <f t="shared" si="6"/>
        <v>484</v>
      </c>
      <c r="AN5" s="315">
        <f t="shared" si="7"/>
        <v>0</v>
      </c>
      <c r="AO5" s="316">
        <f t="shared" si="8"/>
        <v>0</v>
      </c>
    </row>
    <row r="6" spans="1:41" x14ac:dyDescent="0.2">
      <c r="A6" s="206">
        <v>195</v>
      </c>
      <c r="B6" s="207">
        <v>0.375</v>
      </c>
      <c r="C6" s="208">
        <v>2013</v>
      </c>
      <c r="D6" s="208">
        <v>4</v>
      </c>
      <c r="E6" s="208">
        <v>4</v>
      </c>
      <c r="F6" s="209">
        <v>540087</v>
      </c>
      <c r="G6" s="208">
        <v>0</v>
      </c>
      <c r="H6" s="209">
        <v>23488</v>
      </c>
      <c r="I6" s="208">
        <v>0</v>
      </c>
      <c r="J6" s="208">
        <v>0</v>
      </c>
      <c r="K6" s="208">
        <v>0</v>
      </c>
      <c r="L6" s="210">
        <v>318.98430000000002</v>
      </c>
      <c r="M6" s="209">
        <v>22.1</v>
      </c>
      <c r="N6" s="211">
        <v>0</v>
      </c>
      <c r="O6" s="212">
        <v>494</v>
      </c>
      <c r="P6" s="197">
        <f t="shared" si="0"/>
        <v>494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494</v>
      </c>
      <c r="W6" s="216">
        <f t="shared" si="10"/>
        <v>17445.446980000001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540087</v>
      </c>
      <c r="AF6" s="206">
        <v>195</v>
      </c>
      <c r="AG6" s="310">
        <v>4</v>
      </c>
      <c r="AH6" s="311">
        <v>540087</v>
      </c>
      <c r="AI6" s="312">
        <f t="shared" si="4"/>
        <v>540087</v>
      </c>
      <c r="AJ6" s="313">
        <f t="shared" si="5"/>
        <v>0</v>
      </c>
      <c r="AL6" s="306">
        <f t="shared" si="6"/>
        <v>505</v>
      </c>
      <c r="AM6" s="314">
        <f t="shared" si="6"/>
        <v>494</v>
      </c>
      <c r="AN6" s="315">
        <f t="shared" si="7"/>
        <v>-11</v>
      </c>
      <c r="AO6" s="316">
        <f t="shared" si="8"/>
        <v>-2.2267206477732792E-2</v>
      </c>
    </row>
    <row r="7" spans="1:41" x14ac:dyDescent="0.2">
      <c r="A7" s="206">
        <v>195</v>
      </c>
      <c r="B7" s="207">
        <v>0.375</v>
      </c>
      <c r="C7" s="208">
        <v>2013</v>
      </c>
      <c r="D7" s="208">
        <v>4</v>
      </c>
      <c r="E7" s="208">
        <v>5</v>
      </c>
      <c r="F7" s="209">
        <v>540581</v>
      </c>
      <c r="G7" s="208">
        <v>0</v>
      </c>
      <c r="H7" s="209">
        <v>23510</v>
      </c>
      <c r="I7" s="208">
        <v>0</v>
      </c>
      <c r="J7" s="208">
        <v>0</v>
      </c>
      <c r="K7" s="208">
        <v>0</v>
      </c>
      <c r="L7" s="210">
        <v>318.30759999999998</v>
      </c>
      <c r="M7" s="209">
        <v>21.1</v>
      </c>
      <c r="N7" s="211">
        <v>0</v>
      </c>
      <c r="O7" s="212">
        <v>344</v>
      </c>
      <c r="P7" s="197">
        <f t="shared" si="0"/>
        <v>344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344</v>
      </c>
      <c r="W7" s="216">
        <f t="shared" si="10"/>
        <v>12148.24648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540581</v>
      </c>
      <c r="AF7" s="206">
        <v>195</v>
      </c>
      <c r="AG7" s="310">
        <v>5</v>
      </c>
      <c r="AH7" s="311">
        <v>540592</v>
      </c>
      <c r="AI7" s="312">
        <f t="shared" si="4"/>
        <v>540581</v>
      </c>
      <c r="AJ7" s="313">
        <f t="shared" si="5"/>
        <v>-11</v>
      </c>
      <c r="AL7" s="306">
        <f t="shared" si="6"/>
        <v>333</v>
      </c>
      <c r="AM7" s="314">
        <f t="shared" si="6"/>
        <v>344</v>
      </c>
      <c r="AN7" s="315">
        <f t="shared" si="7"/>
        <v>11</v>
      </c>
      <c r="AO7" s="316">
        <f t="shared" si="8"/>
        <v>3.1976744186046513E-2</v>
      </c>
    </row>
    <row r="8" spans="1:41" x14ac:dyDescent="0.2">
      <c r="A8" s="206">
        <v>195</v>
      </c>
      <c r="B8" s="207">
        <v>0.375</v>
      </c>
      <c r="C8" s="208">
        <v>2013</v>
      </c>
      <c r="D8" s="208">
        <v>4</v>
      </c>
      <c r="E8" s="208">
        <v>6</v>
      </c>
      <c r="F8" s="209">
        <v>540925</v>
      </c>
      <c r="G8" s="208">
        <v>0</v>
      </c>
      <c r="H8" s="209">
        <v>23525</v>
      </c>
      <c r="I8" s="208">
        <v>0</v>
      </c>
      <c r="J8" s="208">
        <v>0</v>
      </c>
      <c r="K8" s="208">
        <v>0</v>
      </c>
      <c r="L8" s="210">
        <v>319.27210000000002</v>
      </c>
      <c r="M8" s="209">
        <v>21</v>
      </c>
      <c r="N8" s="211">
        <v>0</v>
      </c>
      <c r="O8" s="212">
        <v>0</v>
      </c>
      <c r="P8" s="197">
        <f t="shared" si="0"/>
        <v>0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0</v>
      </c>
      <c r="W8" s="216">
        <f t="shared" si="10"/>
        <v>0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540925</v>
      </c>
      <c r="AF8" s="206">
        <v>195</v>
      </c>
      <c r="AG8" s="310">
        <v>6</v>
      </c>
      <c r="AH8" s="311">
        <v>540925</v>
      </c>
      <c r="AI8" s="312">
        <f t="shared" si="4"/>
        <v>540925</v>
      </c>
      <c r="AJ8" s="313">
        <f t="shared" si="5"/>
        <v>0</v>
      </c>
      <c r="AL8" s="306">
        <f t="shared" si="6"/>
        <v>0</v>
      </c>
      <c r="AM8" s="314">
        <f t="shared" si="6"/>
        <v>0</v>
      </c>
      <c r="AN8" s="315">
        <f t="shared" si="7"/>
        <v>0</v>
      </c>
      <c r="AO8" s="316" t="str">
        <f t="shared" si="8"/>
        <v/>
      </c>
    </row>
    <row r="9" spans="1:41" x14ac:dyDescent="0.2">
      <c r="A9" s="206">
        <v>195</v>
      </c>
      <c r="B9" s="207">
        <v>0.375</v>
      </c>
      <c r="C9" s="208">
        <v>2013</v>
      </c>
      <c r="D9" s="208">
        <v>4</v>
      </c>
      <c r="E9" s="208">
        <v>7</v>
      </c>
      <c r="F9" s="209">
        <v>540925</v>
      </c>
      <c r="G9" s="208">
        <v>0</v>
      </c>
      <c r="H9" s="209">
        <v>23525</v>
      </c>
      <c r="I9" s="208">
        <v>0</v>
      </c>
      <c r="J9" s="208">
        <v>0</v>
      </c>
      <c r="K9" s="208">
        <v>0</v>
      </c>
      <c r="L9" s="210">
        <v>323.5797</v>
      </c>
      <c r="M9" s="209">
        <v>22</v>
      </c>
      <c r="N9" s="211">
        <v>0</v>
      </c>
      <c r="O9" s="212">
        <v>3</v>
      </c>
      <c r="P9" s="197">
        <f t="shared" si="0"/>
        <v>3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3</v>
      </c>
      <c r="W9" s="216">
        <f t="shared" si="10"/>
        <v>105.94400999999999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540925</v>
      </c>
      <c r="AF9" s="206">
        <v>195</v>
      </c>
      <c r="AG9" s="310">
        <v>7</v>
      </c>
      <c r="AH9" s="311">
        <v>540925</v>
      </c>
      <c r="AI9" s="312">
        <f t="shared" si="4"/>
        <v>540925</v>
      </c>
      <c r="AJ9" s="313">
        <f t="shared" si="5"/>
        <v>0</v>
      </c>
      <c r="AL9" s="306">
        <f t="shared" si="6"/>
        <v>3</v>
      </c>
      <c r="AM9" s="314">
        <f t="shared" si="6"/>
        <v>3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195</v>
      </c>
      <c r="B10" s="207">
        <v>0.375</v>
      </c>
      <c r="C10" s="208">
        <v>2013</v>
      </c>
      <c r="D10" s="208">
        <v>4</v>
      </c>
      <c r="E10" s="208">
        <v>8</v>
      </c>
      <c r="F10" s="209">
        <v>540928</v>
      </c>
      <c r="G10" s="208">
        <v>0</v>
      </c>
      <c r="H10" s="209">
        <v>23525</v>
      </c>
      <c r="I10" s="208">
        <v>0</v>
      </c>
      <c r="J10" s="208">
        <v>0</v>
      </c>
      <c r="K10" s="208">
        <v>0</v>
      </c>
      <c r="L10" s="210">
        <v>323.44439999999997</v>
      </c>
      <c r="M10" s="209">
        <v>21.3</v>
      </c>
      <c r="N10" s="211">
        <v>0</v>
      </c>
      <c r="O10" s="212">
        <v>123</v>
      </c>
      <c r="P10" s="197">
        <f t="shared" si="0"/>
        <v>123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123</v>
      </c>
      <c r="W10" s="216">
        <f t="shared" si="10"/>
        <v>4343.7044100000003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540928</v>
      </c>
      <c r="AF10" s="206">
        <v>195</v>
      </c>
      <c r="AG10" s="310">
        <v>8</v>
      </c>
      <c r="AH10" s="311">
        <v>540928</v>
      </c>
      <c r="AI10" s="312">
        <f t="shared" si="4"/>
        <v>540928</v>
      </c>
      <c r="AJ10" s="313">
        <f t="shared" si="5"/>
        <v>0</v>
      </c>
      <c r="AL10" s="306">
        <f t="shared" si="6"/>
        <v>123</v>
      </c>
      <c r="AM10" s="314">
        <f t="shared" si="6"/>
        <v>123</v>
      </c>
      <c r="AN10" s="315">
        <f t="shared" si="7"/>
        <v>0</v>
      </c>
      <c r="AO10" s="316">
        <f t="shared" si="8"/>
        <v>0</v>
      </c>
    </row>
    <row r="11" spans="1:41" x14ac:dyDescent="0.2">
      <c r="A11" s="206">
        <v>195</v>
      </c>
      <c r="B11" s="207">
        <v>0.375</v>
      </c>
      <c r="C11" s="208">
        <v>2013</v>
      </c>
      <c r="D11" s="208">
        <v>4</v>
      </c>
      <c r="E11" s="208">
        <v>9</v>
      </c>
      <c r="F11" s="209">
        <v>541051</v>
      </c>
      <c r="G11" s="208">
        <v>0</v>
      </c>
      <c r="H11" s="209">
        <v>23530</v>
      </c>
      <c r="I11" s="208">
        <v>0</v>
      </c>
      <c r="J11" s="208">
        <v>0</v>
      </c>
      <c r="K11" s="208">
        <v>0</v>
      </c>
      <c r="L11" s="210">
        <v>318.17700000000002</v>
      </c>
      <c r="M11" s="209">
        <v>23.3</v>
      </c>
      <c r="N11" s="211">
        <v>0</v>
      </c>
      <c r="O11" s="212">
        <v>457</v>
      </c>
      <c r="P11" s="197">
        <f t="shared" si="0"/>
        <v>457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457</v>
      </c>
      <c r="W11" s="219">
        <f t="shared" si="10"/>
        <v>16138.804189999999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541051</v>
      </c>
      <c r="AF11" s="206">
        <v>195</v>
      </c>
      <c r="AG11" s="310">
        <v>9</v>
      </c>
      <c r="AH11" s="311">
        <v>541051</v>
      </c>
      <c r="AI11" s="312">
        <f t="shared" si="4"/>
        <v>541051</v>
      </c>
      <c r="AJ11" s="313">
        <f t="shared" si="5"/>
        <v>0</v>
      </c>
      <c r="AL11" s="306">
        <f t="shared" si="6"/>
        <v>457</v>
      </c>
      <c r="AM11" s="314">
        <f t="shared" si="6"/>
        <v>457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195</v>
      </c>
      <c r="B12" s="207">
        <v>0.375</v>
      </c>
      <c r="C12" s="208">
        <v>2013</v>
      </c>
      <c r="D12" s="208">
        <v>4</v>
      </c>
      <c r="E12" s="208">
        <v>10</v>
      </c>
      <c r="F12" s="209">
        <v>541508</v>
      </c>
      <c r="G12" s="208">
        <v>0</v>
      </c>
      <c r="H12" s="209">
        <v>23550</v>
      </c>
      <c r="I12" s="208">
        <v>0</v>
      </c>
      <c r="J12" s="208">
        <v>0</v>
      </c>
      <c r="K12" s="208">
        <v>0</v>
      </c>
      <c r="L12" s="210">
        <v>316.44</v>
      </c>
      <c r="M12" s="209">
        <v>22.5</v>
      </c>
      <c r="N12" s="211">
        <v>0</v>
      </c>
      <c r="O12" s="212">
        <v>453</v>
      </c>
      <c r="P12" s="197">
        <f t="shared" si="0"/>
        <v>453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453</v>
      </c>
      <c r="W12" s="219">
        <f t="shared" si="10"/>
        <v>15997.54551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541508</v>
      </c>
      <c r="AF12" s="206">
        <v>195</v>
      </c>
      <c r="AG12" s="310">
        <v>10</v>
      </c>
      <c r="AH12" s="311">
        <v>541508</v>
      </c>
      <c r="AI12" s="312">
        <f t="shared" si="4"/>
        <v>541508</v>
      </c>
      <c r="AJ12" s="313">
        <f t="shared" si="5"/>
        <v>0</v>
      </c>
      <c r="AL12" s="306">
        <f t="shared" si="6"/>
        <v>453</v>
      </c>
      <c r="AM12" s="314">
        <f t="shared" si="6"/>
        <v>453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195</v>
      </c>
      <c r="B13" s="207">
        <v>0.375</v>
      </c>
      <c r="C13" s="208">
        <v>2013</v>
      </c>
      <c r="D13" s="208">
        <v>4</v>
      </c>
      <c r="E13" s="208">
        <v>11</v>
      </c>
      <c r="F13" s="209">
        <v>541961</v>
      </c>
      <c r="G13" s="208">
        <v>0</v>
      </c>
      <c r="H13" s="209">
        <v>23570</v>
      </c>
      <c r="I13" s="208">
        <v>0</v>
      </c>
      <c r="J13" s="208">
        <v>0</v>
      </c>
      <c r="K13" s="208">
        <v>0</v>
      </c>
      <c r="L13" s="210">
        <v>316.27300000000002</v>
      </c>
      <c r="M13" s="209">
        <v>21.7</v>
      </c>
      <c r="N13" s="211">
        <v>0</v>
      </c>
      <c r="O13" s="212">
        <v>580</v>
      </c>
      <c r="P13" s="197">
        <f t="shared" si="0"/>
        <v>580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580</v>
      </c>
      <c r="W13" s="219">
        <f t="shared" si="10"/>
        <v>20482.508600000001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541961</v>
      </c>
      <c r="AF13" s="206">
        <v>195</v>
      </c>
      <c r="AG13" s="310">
        <v>11</v>
      </c>
      <c r="AH13" s="311">
        <v>541961</v>
      </c>
      <c r="AI13" s="312">
        <f t="shared" si="4"/>
        <v>541961</v>
      </c>
      <c r="AJ13" s="313">
        <f t="shared" si="5"/>
        <v>0</v>
      </c>
      <c r="AL13" s="306">
        <f t="shared" si="6"/>
        <v>580</v>
      </c>
      <c r="AM13" s="314">
        <f t="shared" si="6"/>
        <v>580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195</v>
      </c>
      <c r="B14" s="207">
        <v>0.375</v>
      </c>
      <c r="C14" s="208">
        <v>2013</v>
      </c>
      <c r="D14" s="208">
        <v>4</v>
      </c>
      <c r="E14" s="208">
        <v>12</v>
      </c>
      <c r="F14" s="209">
        <v>542541</v>
      </c>
      <c r="G14" s="208">
        <v>0</v>
      </c>
      <c r="H14" s="209">
        <v>23596</v>
      </c>
      <c r="I14" s="208">
        <v>0</v>
      </c>
      <c r="J14" s="208">
        <v>0</v>
      </c>
      <c r="K14" s="208">
        <v>0</v>
      </c>
      <c r="L14" s="210">
        <v>316.00299999999999</v>
      </c>
      <c r="M14" s="209">
        <v>22.4</v>
      </c>
      <c r="N14" s="211">
        <v>0</v>
      </c>
      <c r="O14" s="212">
        <v>130</v>
      </c>
      <c r="P14" s="197">
        <f t="shared" si="0"/>
        <v>130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130</v>
      </c>
      <c r="W14" s="219">
        <f t="shared" si="10"/>
        <v>4590.9071000000004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542541</v>
      </c>
      <c r="AF14" s="206">
        <v>195</v>
      </c>
      <c r="AG14" s="310">
        <v>12</v>
      </c>
      <c r="AH14" s="311">
        <v>542541</v>
      </c>
      <c r="AI14" s="312">
        <f t="shared" si="4"/>
        <v>542541</v>
      </c>
      <c r="AJ14" s="313">
        <f t="shared" si="5"/>
        <v>0</v>
      </c>
      <c r="AL14" s="306">
        <f t="shared" si="6"/>
        <v>130</v>
      </c>
      <c r="AM14" s="314">
        <f t="shared" si="6"/>
        <v>130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195</v>
      </c>
      <c r="B15" s="207">
        <v>0.375</v>
      </c>
      <c r="C15" s="208">
        <v>2013</v>
      </c>
      <c r="D15" s="208">
        <v>4</v>
      </c>
      <c r="E15" s="208">
        <v>13</v>
      </c>
      <c r="F15" s="209">
        <v>542671</v>
      </c>
      <c r="G15" s="208">
        <v>0</v>
      </c>
      <c r="H15" s="209">
        <v>23601</v>
      </c>
      <c r="I15" s="208">
        <v>0</v>
      </c>
      <c r="J15" s="208">
        <v>0</v>
      </c>
      <c r="K15" s="208">
        <v>0</v>
      </c>
      <c r="L15" s="210">
        <v>316.82400000000001</v>
      </c>
      <c r="M15" s="209">
        <v>21.6</v>
      </c>
      <c r="N15" s="211">
        <v>0</v>
      </c>
      <c r="O15" s="212">
        <v>195</v>
      </c>
      <c r="P15" s="197">
        <f t="shared" si="0"/>
        <v>195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195</v>
      </c>
      <c r="W15" s="219">
        <f t="shared" si="10"/>
        <v>6886.3606499999996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542671</v>
      </c>
      <c r="AF15" s="206">
        <v>195</v>
      </c>
      <c r="AG15" s="310">
        <v>13</v>
      </c>
      <c r="AH15" s="311">
        <v>542671</v>
      </c>
      <c r="AI15" s="312">
        <f t="shared" si="4"/>
        <v>542671</v>
      </c>
      <c r="AJ15" s="313">
        <f t="shared" si="5"/>
        <v>0</v>
      </c>
      <c r="AL15" s="306">
        <f t="shared" si="6"/>
        <v>195</v>
      </c>
      <c r="AM15" s="314">
        <f t="shared" si="6"/>
        <v>195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195</v>
      </c>
      <c r="B16" s="207">
        <v>0.375</v>
      </c>
      <c r="C16" s="208">
        <v>2013</v>
      </c>
      <c r="D16" s="208">
        <v>4</v>
      </c>
      <c r="E16" s="208">
        <v>14</v>
      </c>
      <c r="F16" s="209">
        <v>542866</v>
      </c>
      <c r="G16" s="208">
        <v>0</v>
      </c>
      <c r="H16" s="209">
        <v>23610</v>
      </c>
      <c r="I16" s="208">
        <v>0</v>
      </c>
      <c r="J16" s="208">
        <v>0</v>
      </c>
      <c r="K16" s="208">
        <v>0</v>
      </c>
      <c r="L16" s="210">
        <v>320.721</v>
      </c>
      <c r="M16" s="209">
        <v>21.2</v>
      </c>
      <c r="N16" s="211">
        <v>0</v>
      </c>
      <c r="O16" s="212">
        <v>0</v>
      </c>
      <c r="P16" s="197">
        <f t="shared" si="0"/>
        <v>0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0</v>
      </c>
      <c r="W16" s="219">
        <f t="shared" si="10"/>
        <v>0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542866</v>
      </c>
      <c r="AF16" s="206">
        <v>195</v>
      </c>
      <c r="AG16" s="310">
        <v>14</v>
      </c>
      <c r="AH16" s="311">
        <v>542866</v>
      </c>
      <c r="AI16" s="312">
        <f t="shared" si="4"/>
        <v>542866</v>
      </c>
      <c r="AJ16" s="313">
        <f t="shared" si="5"/>
        <v>0</v>
      </c>
      <c r="AL16" s="306">
        <f t="shared" si="6"/>
        <v>0</v>
      </c>
      <c r="AM16" s="314">
        <f t="shared" si="6"/>
        <v>0</v>
      </c>
      <c r="AN16" s="315">
        <f t="shared" si="7"/>
        <v>0</v>
      </c>
      <c r="AO16" s="316" t="str">
        <f t="shared" si="8"/>
        <v/>
      </c>
    </row>
    <row r="17" spans="1:41" x14ac:dyDescent="0.2">
      <c r="A17" s="206">
        <v>195</v>
      </c>
      <c r="B17" s="207">
        <v>0.375</v>
      </c>
      <c r="C17" s="208">
        <v>2013</v>
      </c>
      <c r="D17" s="208">
        <v>4</v>
      </c>
      <c r="E17" s="208">
        <v>15</v>
      </c>
      <c r="F17" s="209">
        <v>542866</v>
      </c>
      <c r="G17" s="208">
        <v>0</v>
      </c>
      <c r="H17" s="209">
        <v>23610</v>
      </c>
      <c r="I17" s="208">
        <v>0</v>
      </c>
      <c r="J17" s="208">
        <v>0</v>
      </c>
      <c r="K17" s="208">
        <v>0</v>
      </c>
      <c r="L17" s="210">
        <v>321.93700000000001</v>
      </c>
      <c r="M17" s="209">
        <v>22.7</v>
      </c>
      <c r="N17" s="211">
        <v>0</v>
      </c>
      <c r="O17" s="212">
        <v>40</v>
      </c>
      <c r="P17" s="197">
        <f t="shared" si="0"/>
        <v>40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40</v>
      </c>
      <c r="W17" s="219">
        <f t="shared" si="10"/>
        <v>1412.5868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542866</v>
      </c>
      <c r="AF17" s="206">
        <v>195</v>
      </c>
      <c r="AG17" s="310">
        <v>15</v>
      </c>
      <c r="AH17" s="311">
        <v>542866</v>
      </c>
      <c r="AI17" s="312">
        <f t="shared" si="4"/>
        <v>542866</v>
      </c>
      <c r="AJ17" s="313">
        <f t="shared" si="5"/>
        <v>0</v>
      </c>
      <c r="AL17" s="306">
        <f t="shared" si="6"/>
        <v>40</v>
      </c>
      <c r="AM17" s="314">
        <f t="shared" si="6"/>
        <v>40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195</v>
      </c>
      <c r="B18" s="207">
        <v>0.375</v>
      </c>
      <c r="C18" s="208">
        <v>2013</v>
      </c>
      <c r="D18" s="208">
        <v>4</v>
      </c>
      <c r="E18" s="208">
        <v>16</v>
      </c>
      <c r="F18" s="209">
        <v>542906</v>
      </c>
      <c r="G18" s="208">
        <v>0</v>
      </c>
      <c r="H18" s="209">
        <v>23612</v>
      </c>
      <c r="I18" s="208">
        <v>0</v>
      </c>
      <c r="J18" s="208">
        <v>0</v>
      </c>
      <c r="K18" s="208">
        <v>0</v>
      </c>
      <c r="L18" s="210">
        <v>316.54300000000001</v>
      </c>
      <c r="M18" s="209">
        <v>24</v>
      </c>
      <c r="N18" s="211">
        <v>0</v>
      </c>
      <c r="O18" s="212">
        <v>286</v>
      </c>
      <c r="P18" s="197">
        <f t="shared" si="0"/>
        <v>286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286</v>
      </c>
      <c r="W18" s="219">
        <f t="shared" si="10"/>
        <v>10099.99562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542906</v>
      </c>
      <c r="AF18" s="206">
        <v>195</v>
      </c>
      <c r="AG18" s="310">
        <v>16</v>
      </c>
      <c r="AH18" s="311">
        <v>542906</v>
      </c>
      <c r="AI18" s="312">
        <f t="shared" si="4"/>
        <v>542906</v>
      </c>
      <c r="AJ18" s="313">
        <f t="shared" si="5"/>
        <v>0</v>
      </c>
      <c r="AL18" s="306">
        <f t="shared" si="6"/>
        <v>-542906</v>
      </c>
      <c r="AM18" s="314">
        <f t="shared" si="6"/>
        <v>286</v>
      </c>
      <c r="AN18" s="315">
        <f t="shared" si="7"/>
        <v>543192</v>
      </c>
      <c r="AO18" s="316">
        <f t="shared" si="8"/>
        <v>1899.2727272727273</v>
      </c>
    </row>
    <row r="19" spans="1:41" x14ac:dyDescent="0.2">
      <c r="A19" s="206">
        <v>195</v>
      </c>
      <c r="B19" s="207">
        <v>0.375</v>
      </c>
      <c r="C19" s="208">
        <v>2013</v>
      </c>
      <c r="D19" s="208">
        <v>4</v>
      </c>
      <c r="E19" s="208">
        <v>17</v>
      </c>
      <c r="F19" s="209">
        <v>543192</v>
      </c>
      <c r="G19" s="208">
        <v>0</v>
      </c>
      <c r="H19" s="209">
        <v>23624</v>
      </c>
      <c r="I19" s="208">
        <v>0</v>
      </c>
      <c r="J19" s="208">
        <v>0</v>
      </c>
      <c r="K19" s="208">
        <v>0</v>
      </c>
      <c r="L19" s="210">
        <v>316.53100000000001</v>
      </c>
      <c r="M19" s="209">
        <v>24.3</v>
      </c>
      <c r="N19" s="211">
        <v>0</v>
      </c>
      <c r="O19" s="212">
        <v>490</v>
      </c>
      <c r="P19" s="197">
        <f t="shared" si="0"/>
        <v>490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490</v>
      </c>
      <c r="W19" s="219">
        <f t="shared" si="10"/>
        <v>17304.188299999998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543192</v>
      </c>
      <c r="AF19" s="206"/>
      <c r="AG19" s="310"/>
      <c r="AH19" s="311"/>
      <c r="AI19" s="312">
        <f t="shared" si="4"/>
        <v>543192</v>
      </c>
      <c r="AJ19" s="313">
        <f t="shared" si="5"/>
        <v>543192</v>
      </c>
      <c r="AL19" s="306">
        <f t="shared" si="6"/>
        <v>543682</v>
      </c>
      <c r="AM19" s="314">
        <f t="shared" si="6"/>
        <v>490</v>
      </c>
      <c r="AN19" s="315">
        <f t="shared" si="7"/>
        <v>-543192</v>
      </c>
      <c r="AO19" s="316">
        <f t="shared" si="8"/>
        <v>-1108.5551020408163</v>
      </c>
    </row>
    <row r="20" spans="1:41" x14ac:dyDescent="0.2">
      <c r="A20" s="206">
        <v>195</v>
      </c>
      <c r="B20" s="207">
        <v>0.375</v>
      </c>
      <c r="C20" s="208">
        <v>2013</v>
      </c>
      <c r="D20" s="208">
        <v>4</v>
      </c>
      <c r="E20" s="208">
        <v>18</v>
      </c>
      <c r="F20" s="209">
        <v>543682</v>
      </c>
      <c r="G20" s="208">
        <v>0</v>
      </c>
      <c r="H20" s="209">
        <v>23646</v>
      </c>
      <c r="I20" s="208">
        <v>0</v>
      </c>
      <c r="J20" s="208">
        <v>0</v>
      </c>
      <c r="K20" s="208">
        <v>0</v>
      </c>
      <c r="L20" s="210">
        <v>316.48599999999999</v>
      </c>
      <c r="M20" s="209">
        <v>24</v>
      </c>
      <c r="N20" s="211">
        <v>0</v>
      </c>
      <c r="O20" s="212">
        <v>419</v>
      </c>
      <c r="P20" s="197">
        <f t="shared" si="0"/>
        <v>419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419</v>
      </c>
      <c r="W20" s="219">
        <f t="shared" si="10"/>
        <v>14796.846729999999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543682</v>
      </c>
      <c r="AF20" s="206">
        <v>195</v>
      </c>
      <c r="AG20" s="310">
        <v>18</v>
      </c>
      <c r="AH20" s="311">
        <v>543682</v>
      </c>
      <c r="AI20" s="312">
        <f t="shared" si="4"/>
        <v>543682</v>
      </c>
      <c r="AJ20" s="313">
        <f t="shared" si="5"/>
        <v>0</v>
      </c>
      <c r="AL20" s="306">
        <f t="shared" si="6"/>
        <v>419</v>
      </c>
      <c r="AM20" s="314">
        <f t="shared" si="6"/>
        <v>419</v>
      </c>
      <c r="AN20" s="315">
        <f t="shared" si="7"/>
        <v>0</v>
      </c>
      <c r="AO20" s="316">
        <f t="shared" si="8"/>
        <v>0</v>
      </c>
    </row>
    <row r="21" spans="1:41" x14ac:dyDescent="0.2">
      <c r="A21" s="206">
        <v>195</v>
      </c>
      <c r="B21" s="207">
        <v>0.375</v>
      </c>
      <c r="C21" s="208">
        <v>2013</v>
      </c>
      <c r="D21" s="208">
        <v>4</v>
      </c>
      <c r="E21" s="208">
        <v>19</v>
      </c>
      <c r="F21" s="209">
        <v>544101</v>
      </c>
      <c r="G21" s="208">
        <v>0</v>
      </c>
      <c r="H21" s="209">
        <v>23665</v>
      </c>
      <c r="I21" s="208">
        <v>0</v>
      </c>
      <c r="J21" s="208">
        <v>0</v>
      </c>
      <c r="K21" s="208">
        <v>0</v>
      </c>
      <c r="L21" s="210">
        <v>316.26400000000001</v>
      </c>
      <c r="M21" s="209">
        <v>25.2</v>
      </c>
      <c r="N21" s="211">
        <v>0</v>
      </c>
      <c r="O21" s="212">
        <v>462</v>
      </c>
      <c r="P21" s="197">
        <f t="shared" si="0"/>
        <v>462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462</v>
      </c>
      <c r="W21" s="219">
        <f t="shared" si="10"/>
        <v>16315.377539999999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544101</v>
      </c>
      <c r="AF21" s="206">
        <v>195</v>
      </c>
      <c r="AG21" s="310">
        <v>19</v>
      </c>
      <c r="AH21" s="311">
        <v>544101</v>
      </c>
      <c r="AI21" s="312">
        <f t="shared" si="4"/>
        <v>544101</v>
      </c>
      <c r="AJ21" s="313">
        <f t="shared" si="5"/>
        <v>0</v>
      </c>
      <c r="AL21" s="306">
        <f t="shared" si="6"/>
        <v>464</v>
      </c>
      <c r="AM21" s="314">
        <f t="shared" si="6"/>
        <v>462</v>
      </c>
      <c r="AN21" s="315">
        <f t="shared" si="7"/>
        <v>-2</v>
      </c>
      <c r="AO21" s="316">
        <f t="shared" si="8"/>
        <v>-4.329004329004329E-3</v>
      </c>
    </row>
    <row r="22" spans="1:41" x14ac:dyDescent="0.2">
      <c r="A22" s="206">
        <v>195</v>
      </c>
      <c r="B22" s="207">
        <v>0.375</v>
      </c>
      <c r="C22" s="208">
        <v>2013</v>
      </c>
      <c r="D22" s="208">
        <v>4</v>
      </c>
      <c r="E22" s="208">
        <v>20</v>
      </c>
      <c r="F22" s="209">
        <v>544563</v>
      </c>
      <c r="G22" s="208">
        <v>0</v>
      </c>
      <c r="H22" s="209">
        <v>23685</v>
      </c>
      <c r="I22" s="208">
        <v>0</v>
      </c>
      <c r="J22" s="208">
        <v>0</v>
      </c>
      <c r="K22" s="208">
        <v>0</v>
      </c>
      <c r="L22" s="210">
        <v>317.28899999999999</v>
      </c>
      <c r="M22" s="209">
        <v>20.3</v>
      </c>
      <c r="N22" s="211">
        <v>0</v>
      </c>
      <c r="O22" s="212">
        <v>97</v>
      </c>
      <c r="P22" s="197">
        <f t="shared" si="0"/>
        <v>97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97</v>
      </c>
      <c r="W22" s="219">
        <f t="shared" si="10"/>
        <v>3425.5229899999999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544563</v>
      </c>
      <c r="AF22" s="206">
        <v>195</v>
      </c>
      <c r="AG22" s="310">
        <v>20</v>
      </c>
      <c r="AH22" s="311">
        <v>544565</v>
      </c>
      <c r="AI22" s="312">
        <f t="shared" si="4"/>
        <v>544563</v>
      </c>
      <c r="AJ22" s="313">
        <f t="shared" si="5"/>
        <v>-2</v>
      </c>
      <c r="AL22" s="306">
        <f t="shared" si="6"/>
        <v>95</v>
      </c>
      <c r="AM22" s="314">
        <f t="shared" si="6"/>
        <v>97</v>
      </c>
      <c r="AN22" s="315">
        <f t="shared" si="7"/>
        <v>2</v>
      </c>
      <c r="AO22" s="316">
        <f t="shared" si="8"/>
        <v>2.0618556701030927E-2</v>
      </c>
    </row>
    <row r="23" spans="1:41" x14ac:dyDescent="0.2">
      <c r="A23" s="206">
        <v>195</v>
      </c>
      <c r="B23" s="207">
        <v>0.375</v>
      </c>
      <c r="C23" s="208">
        <v>2013</v>
      </c>
      <c r="D23" s="208">
        <v>4</v>
      </c>
      <c r="E23" s="208">
        <v>21</v>
      </c>
      <c r="F23" s="209">
        <v>544660</v>
      </c>
      <c r="G23" s="208">
        <v>0</v>
      </c>
      <c r="H23" s="209">
        <v>23689</v>
      </c>
      <c r="I23" s="208">
        <v>0</v>
      </c>
      <c r="J23" s="208">
        <v>0</v>
      </c>
      <c r="K23" s="208">
        <v>0</v>
      </c>
      <c r="L23" s="210">
        <v>321.82799999999997</v>
      </c>
      <c r="M23" s="209">
        <v>23.3</v>
      </c>
      <c r="N23" s="211">
        <v>0</v>
      </c>
      <c r="O23" s="212">
        <v>228</v>
      </c>
      <c r="P23" s="197">
        <f t="shared" si="0"/>
        <v>228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228</v>
      </c>
      <c r="W23" s="219">
        <f t="shared" si="10"/>
        <v>8051.7447599999996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544660</v>
      </c>
      <c r="AF23" s="206">
        <v>195</v>
      </c>
      <c r="AG23" s="310">
        <v>21</v>
      </c>
      <c r="AH23" s="311">
        <v>544660</v>
      </c>
      <c r="AI23" s="312">
        <f t="shared" si="4"/>
        <v>544660</v>
      </c>
      <c r="AJ23" s="313">
        <f t="shared" si="5"/>
        <v>0</v>
      </c>
      <c r="AL23" s="306">
        <f t="shared" si="6"/>
        <v>228</v>
      </c>
      <c r="AM23" s="314">
        <f t="shared" si="6"/>
        <v>228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195</v>
      </c>
      <c r="B24" s="207">
        <v>0.375</v>
      </c>
      <c r="C24" s="208">
        <v>2013</v>
      </c>
      <c r="D24" s="208">
        <v>4</v>
      </c>
      <c r="E24" s="208">
        <v>22</v>
      </c>
      <c r="F24" s="209">
        <v>544888</v>
      </c>
      <c r="G24" s="208">
        <v>0</v>
      </c>
      <c r="H24" s="209">
        <v>23699</v>
      </c>
      <c r="I24" s="208">
        <v>0</v>
      </c>
      <c r="J24" s="208">
        <v>0</v>
      </c>
      <c r="K24" s="208">
        <v>0</v>
      </c>
      <c r="L24" s="210">
        <v>321.33100000000002</v>
      </c>
      <c r="M24" s="209">
        <v>24.3</v>
      </c>
      <c r="N24" s="211">
        <v>0</v>
      </c>
      <c r="O24" s="212">
        <v>267</v>
      </c>
      <c r="P24" s="197">
        <f t="shared" si="0"/>
        <v>267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267</v>
      </c>
      <c r="W24" s="219">
        <f t="shared" si="10"/>
        <v>9429.0168900000008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544888</v>
      </c>
      <c r="AF24" s="206">
        <v>195</v>
      </c>
      <c r="AG24" s="310">
        <v>22</v>
      </c>
      <c r="AH24" s="311">
        <v>544888</v>
      </c>
      <c r="AI24" s="312">
        <f t="shared" si="4"/>
        <v>544888</v>
      </c>
      <c r="AJ24" s="313">
        <f t="shared" si="5"/>
        <v>0</v>
      </c>
      <c r="AL24" s="306">
        <f t="shared" si="6"/>
        <v>269</v>
      </c>
      <c r="AM24" s="314">
        <f t="shared" si="6"/>
        <v>267</v>
      </c>
      <c r="AN24" s="315">
        <f t="shared" si="7"/>
        <v>-2</v>
      </c>
      <c r="AO24" s="316">
        <f t="shared" si="8"/>
        <v>-7.4906367041198503E-3</v>
      </c>
    </row>
    <row r="25" spans="1:41" x14ac:dyDescent="0.2">
      <c r="A25" s="206">
        <v>195</v>
      </c>
      <c r="B25" s="207">
        <v>0.375</v>
      </c>
      <c r="C25" s="208">
        <v>2013</v>
      </c>
      <c r="D25" s="208">
        <v>4</v>
      </c>
      <c r="E25" s="208">
        <v>23</v>
      </c>
      <c r="F25" s="209">
        <v>545155</v>
      </c>
      <c r="G25" s="208">
        <v>0</v>
      </c>
      <c r="H25" s="209">
        <v>23710</v>
      </c>
      <c r="I25" s="208">
        <v>0</v>
      </c>
      <c r="J25" s="208">
        <v>0</v>
      </c>
      <c r="K25" s="208">
        <v>0</v>
      </c>
      <c r="L25" s="210">
        <v>315.25200000000001</v>
      </c>
      <c r="M25" s="209">
        <v>25.1</v>
      </c>
      <c r="N25" s="211">
        <v>0</v>
      </c>
      <c r="O25" s="212">
        <v>25</v>
      </c>
      <c r="P25" s="197">
        <f t="shared" si="0"/>
        <v>25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25</v>
      </c>
      <c r="W25" s="219">
        <f t="shared" si="10"/>
        <v>882.86675000000002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545155</v>
      </c>
      <c r="AF25" s="206">
        <v>195</v>
      </c>
      <c r="AG25" s="310">
        <v>23</v>
      </c>
      <c r="AH25" s="311">
        <v>545157</v>
      </c>
      <c r="AI25" s="312">
        <f t="shared" si="4"/>
        <v>545155</v>
      </c>
      <c r="AJ25" s="313">
        <f t="shared" si="5"/>
        <v>-2</v>
      </c>
      <c r="AL25" s="306">
        <f t="shared" si="6"/>
        <v>23</v>
      </c>
      <c r="AM25" s="314">
        <f t="shared" si="6"/>
        <v>25</v>
      </c>
      <c r="AN25" s="315">
        <f t="shared" si="7"/>
        <v>2</v>
      </c>
      <c r="AO25" s="316">
        <f t="shared" si="8"/>
        <v>0.08</v>
      </c>
    </row>
    <row r="26" spans="1:41" x14ac:dyDescent="0.2">
      <c r="A26" s="206">
        <v>195</v>
      </c>
      <c r="B26" s="207">
        <v>0.375</v>
      </c>
      <c r="C26" s="208">
        <v>2013</v>
      </c>
      <c r="D26" s="208">
        <v>4</v>
      </c>
      <c r="E26" s="208">
        <v>24</v>
      </c>
      <c r="F26" s="209">
        <v>545180</v>
      </c>
      <c r="G26" s="208">
        <v>0</v>
      </c>
      <c r="H26" s="209">
        <v>23711</v>
      </c>
      <c r="I26" s="208">
        <v>0</v>
      </c>
      <c r="J26" s="208">
        <v>0</v>
      </c>
      <c r="K26" s="208">
        <v>0</v>
      </c>
      <c r="L26" s="210">
        <v>314.19099999999997</v>
      </c>
      <c r="M26" s="209">
        <v>24</v>
      </c>
      <c r="N26" s="211">
        <v>0</v>
      </c>
      <c r="O26" s="212">
        <v>0</v>
      </c>
      <c r="P26" s="197">
        <f t="shared" si="0"/>
        <v>0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0</v>
      </c>
      <c r="W26" s="219">
        <f t="shared" si="10"/>
        <v>0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545180</v>
      </c>
      <c r="AF26" s="206">
        <v>195</v>
      </c>
      <c r="AG26" s="310">
        <v>24</v>
      </c>
      <c r="AH26" s="311">
        <v>545180</v>
      </c>
      <c r="AI26" s="312">
        <f t="shared" si="4"/>
        <v>545180</v>
      </c>
      <c r="AJ26" s="313">
        <f t="shared" si="5"/>
        <v>0</v>
      </c>
      <c r="AL26" s="306">
        <f t="shared" si="6"/>
        <v>0</v>
      </c>
      <c r="AM26" s="314">
        <f t="shared" si="6"/>
        <v>0</v>
      </c>
      <c r="AN26" s="315">
        <f t="shared" si="7"/>
        <v>0</v>
      </c>
      <c r="AO26" s="316" t="str">
        <f t="shared" si="8"/>
        <v/>
      </c>
    </row>
    <row r="27" spans="1:41" x14ac:dyDescent="0.2">
      <c r="A27" s="206">
        <v>195</v>
      </c>
      <c r="B27" s="207">
        <v>0.375</v>
      </c>
      <c r="C27" s="208">
        <v>2013</v>
      </c>
      <c r="D27" s="208">
        <v>4</v>
      </c>
      <c r="E27" s="208">
        <v>25</v>
      </c>
      <c r="F27" s="209">
        <v>545180</v>
      </c>
      <c r="G27" s="208">
        <v>0</v>
      </c>
      <c r="H27" s="209">
        <v>23711</v>
      </c>
      <c r="I27" s="208">
        <v>0</v>
      </c>
      <c r="J27" s="208">
        <v>0</v>
      </c>
      <c r="K27" s="208">
        <v>0</v>
      </c>
      <c r="L27" s="210">
        <v>315.505</v>
      </c>
      <c r="M27" s="209">
        <v>20.3</v>
      </c>
      <c r="N27" s="211">
        <v>0</v>
      </c>
      <c r="O27" s="212">
        <v>301</v>
      </c>
      <c r="P27" s="197">
        <f t="shared" si="0"/>
        <v>301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301</v>
      </c>
      <c r="W27" s="219">
        <f t="shared" si="10"/>
        <v>10629.71567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545180</v>
      </c>
      <c r="AF27" s="206">
        <v>195</v>
      </c>
      <c r="AG27" s="310">
        <v>25</v>
      </c>
      <c r="AH27" s="311">
        <v>545180</v>
      </c>
      <c r="AI27" s="312">
        <f t="shared" si="4"/>
        <v>545180</v>
      </c>
      <c r="AJ27" s="313">
        <f t="shared" si="5"/>
        <v>0</v>
      </c>
      <c r="AL27" s="306">
        <f t="shared" si="6"/>
        <v>301</v>
      </c>
      <c r="AM27" s="314">
        <f t="shared" si="6"/>
        <v>301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195</v>
      </c>
      <c r="B28" s="207">
        <v>0.375</v>
      </c>
      <c r="C28" s="208">
        <v>2013</v>
      </c>
      <c r="D28" s="208">
        <v>4</v>
      </c>
      <c r="E28" s="208">
        <v>26</v>
      </c>
      <c r="F28" s="209">
        <v>545481</v>
      </c>
      <c r="G28" s="208">
        <v>0</v>
      </c>
      <c r="H28" s="209">
        <v>23725</v>
      </c>
      <c r="I28" s="208">
        <v>0</v>
      </c>
      <c r="J28" s="208">
        <v>0</v>
      </c>
      <c r="K28" s="208">
        <v>0</v>
      </c>
      <c r="L28" s="210">
        <v>315.68</v>
      </c>
      <c r="M28" s="209">
        <v>18.2</v>
      </c>
      <c r="N28" s="211">
        <v>0</v>
      </c>
      <c r="O28" s="212">
        <v>291</v>
      </c>
      <c r="P28" s="197">
        <f t="shared" si="0"/>
        <v>291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291</v>
      </c>
      <c r="W28" s="219">
        <f t="shared" si="10"/>
        <v>10276.56897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545481</v>
      </c>
      <c r="AF28" s="206">
        <v>195</v>
      </c>
      <c r="AG28" s="310">
        <v>26</v>
      </c>
      <c r="AH28" s="311">
        <v>545481</v>
      </c>
      <c r="AI28" s="312">
        <f t="shared" si="4"/>
        <v>545481</v>
      </c>
      <c r="AJ28" s="313">
        <f t="shared" si="5"/>
        <v>0</v>
      </c>
      <c r="AL28" s="306">
        <f t="shared" si="6"/>
        <v>291</v>
      </c>
      <c r="AM28" s="314">
        <f t="shared" si="6"/>
        <v>291</v>
      </c>
      <c r="AN28" s="315">
        <f t="shared" si="7"/>
        <v>0</v>
      </c>
      <c r="AO28" s="316">
        <f t="shared" si="8"/>
        <v>0</v>
      </c>
    </row>
    <row r="29" spans="1:41" x14ac:dyDescent="0.2">
      <c r="A29" s="206">
        <v>195</v>
      </c>
      <c r="B29" s="207">
        <v>0.375</v>
      </c>
      <c r="C29" s="208">
        <v>2013</v>
      </c>
      <c r="D29" s="208">
        <v>4</v>
      </c>
      <c r="E29" s="208">
        <v>27</v>
      </c>
      <c r="F29" s="209">
        <v>545772</v>
      </c>
      <c r="G29" s="208">
        <v>0</v>
      </c>
      <c r="H29" s="209">
        <v>23737</v>
      </c>
      <c r="I29" s="208">
        <v>0</v>
      </c>
      <c r="J29" s="208">
        <v>0</v>
      </c>
      <c r="K29" s="208">
        <v>0</v>
      </c>
      <c r="L29" s="210">
        <v>317.39499999999998</v>
      </c>
      <c r="M29" s="209">
        <v>19.7</v>
      </c>
      <c r="N29" s="211">
        <v>0</v>
      </c>
      <c r="O29" s="212">
        <v>0</v>
      </c>
      <c r="P29" s="197">
        <f t="shared" si="0"/>
        <v>0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0</v>
      </c>
      <c r="W29" s="219">
        <f t="shared" si="10"/>
        <v>0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545772</v>
      </c>
      <c r="AF29" s="206">
        <v>195</v>
      </c>
      <c r="AG29" s="310">
        <v>27</v>
      </c>
      <c r="AH29" s="311">
        <v>545772</v>
      </c>
      <c r="AI29" s="312">
        <f t="shared" si="4"/>
        <v>545772</v>
      </c>
      <c r="AJ29" s="313">
        <f t="shared" si="5"/>
        <v>0</v>
      </c>
      <c r="AL29" s="306">
        <f t="shared" si="6"/>
        <v>0</v>
      </c>
      <c r="AM29" s="314">
        <f t="shared" si="6"/>
        <v>0</v>
      </c>
      <c r="AN29" s="315">
        <f t="shared" si="7"/>
        <v>0</v>
      </c>
      <c r="AO29" s="316" t="str">
        <f t="shared" si="8"/>
        <v/>
      </c>
    </row>
    <row r="30" spans="1:41" x14ac:dyDescent="0.2">
      <c r="A30" s="206">
        <v>195</v>
      </c>
      <c r="B30" s="207">
        <v>0.375</v>
      </c>
      <c r="C30" s="208">
        <v>2013</v>
      </c>
      <c r="D30" s="208">
        <v>4</v>
      </c>
      <c r="E30" s="208">
        <v>28</v>
      </c>
      <c r="F30" s="209">
        <v>545772</v>
      </c>
      <c r="G30" s="208">
        <v>0</v>
      </c>
      <c r="H30" s="209">
        <v>23737</v>
      </c>
      <c r="I30" s="208">
        <v>0</v>
      </c>
      <c r="J30" s="208">
        <v>0</v>
      </c>
      <c r="K30" s="208">
        <v>0</v>
      </c>
      <c r="L30" s="210">
        <v>319.48899999999998</v>
      </c>
      <c r="M30" s="209">
        <v>22.8</v>
      </c>
      <c r="N30" s="211">
        <v>0</v>
      </c>
      <c r="O30" s="212">
        <v>0</v>
      </c>
      <c r="P30" s="197">
        <f t="shared" si="0"/>
        <v>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0</v>
      </c>
      <c r="W30" s="219">
        <f t="shared" si="10"/>
        <v>0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545772</v>
      </c>
      <c r="AF30" s="206">
        <v>195</v>
      </c>
      <c r="AG30" s="310">
        <v>28</v>
      </c>
      <c r="AH30" s="311">
        <v>545772</v>
      </c>
      <c r="AI30" s="312">
        <f t="shared" si="4"/>
        <v>545772</v>
      </c>
      <c r="AJ30" s="313">
        <f t="shared" si="5"/>
        <v>0</v>
      </c>
      <c r="AL30" s="306">
        <f t="shared" si="6"/>
        <v>0</v>
      </c>
      <c r="AM30" s="314">
        <f t="shared" si="6"/>
        <v>0</v>
      </c>
      <c r="AN30" s="315">
        <f t="shared" si="7"/>
        <v>0</v>
      </c>
      <c r="AO30" s="316" t="str">
        <f t="shared" si="8"/>
        <v/>
      </c>
    </row>
    <row r="31" spans="1:41" x14ac:dyDescent="0.2">
      <c r="A31" s="206">
        <v>195</v>
      </c>
      <c r="B31" s="207">
        <v>0.375</v>
      </c>
      <c r="C31" s="208">
        <v>2013</v>
      </c>
      <c r="D31" s="208">
        <v>4</v>
      </c>
      <c r="E31" s="208">
        <v>29</v>
      </c>
      <c r="F31" s="209">
        <v>545772</v>
      </c>
      <c r="G31" s="208">
        <v>0</v>
      </c>
      <c r="H31" s="209">
        <v>23737</v>
      </c>
      <c r="I31" s="208">
        <v>0</v>
      </c>
      <c r="J31" s="208">
        <v>0</v>
      </c>
      <c r="K31" s="208">
        <v>0</v>
      </c>
      <c r="L31" s="210">
        <v>320.24099999999999</v>
      </c>
      <c r="M31" s="209">
        <v>22.7</v>
      </c>
      <c r="N31" s="211">
        <v>0</v>
      </c>
      <c r="O31" s="212">
        <v>548</v>
      </c>
      <c r="P31" s="197">
        <f t="shared" si="0"/>
        <v>548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548</v>
      </c>
      <c r="W31" s="219">
        <f t="shared" si="10"/>
        <v>19352.439159999998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545772</v>
      </c>
      <c r="AF31" s="206">
        <v>195</v>
      </c>
      <c r="AG31" s="310">
        <v>29</v>
      </c>
      <c r="AH31" s="311">
        <v>545772</v>
      </c>
      <c r="AI31" s="312">
        <f t="shared" si="4"/>
        <v>545772</v>
      </c>
      <c r="AJ31" s="313">
        <f t="shared" si="5"/>
        <v>0</v>
      </c>
      <c r="AL31" s="306">
        <f t="shared" si="6"/>
        <v>548</v>
      </c>
      <c r="AM31" s="314">
        <f t="shared" si="6"/>
        <v>548</v>
      </c>
      <c r="AN31" s="315">
        <f t="shared" si="7"/>
        <v>0</v>
      </c>
      <c r="AO31" s="316">
        <f t="shared" si="8"/>
        <v>0</v>
      </c>
    </row>
    <row r="32" spans="1:41" x14ac:dyDescent="0.2">
      <c r="A32" s="206">
        <v>195</v>
      </c>
      <c r="B32" s="207">
        <v>0.375</v>
      </c>
      <c r="C32" s="208">
        <v>2013</v>
      </c>
      <c r="D32" s="208">
        <v>4</v>
      </c>
      <c r="E32" s="208">
        <v>30</v>
      </c>
      <c r="F32" s="209">
        <v>546320</v>
      </c>
      <c r="G32" s="208">
        <v>0</v>
      </c>
      <c r="H32" s="209">
        <v>23761</v>
      </c>
      <c r="I32" s="208">
        <v>0</v>
      </c>
      <c r="J32" s="208">
        <v>0</v>
      </c>
      <c r="K32" s="208">
        <v>0</v>
      </c>
      <c r="L32" s="210">
        <v>315.86099999999999</v>
      </c>
      <c r="M32" s="209">
        <v>21.6</v>
      </c>
      <c r="N32" s="211">
        <v>0</v>
      </c>
      <c r="O32" s="212">
        <v>385</v>
      </c>
      <c r="P32" s="197">
        <f t="shared" si="0"/>
        <v>385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385</v>
      </c>
      <c r="W32" s="219">
        <f t="shared" si="10"/>
        <v>13596.14795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546320</v>
      </c>
      <c r="AF32" s="206">
        <v>195</v>
      </c>
      <c r="AG32" s="310">
        <v>30</v>
      </c>
      <c r="AH32" s="311">
        <v>546320</v>
      </c>
      <c r="AI32" s="312">
        <f t="shared" si="4"/>
        <v>546320</v>
      </c>
      <c r="AJ32" s="313">
        <f t="shared" si="5"/>
        <v>0</v>
      </c>
      <c r="AL32" s="306">
        <f t="shared" si="6"/>
        <v>385</v>
      </c>
      <c r="AM32" s="314">
        <f t="shared" si="6"/>
        <v>385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195</v>
      </c>
      <c r="B33" s="207">
        <v>0.375</v>
      </c>
      <c r="C33" s="208">
        <v>2013</v>
      </c>
      <c r="D33" s="208">
        <v>5</v>
      </c>
      <c r="E33" s="208">
        <v>1</v>
      </c>
      <c r="F33" s="209">
        <v>546705</v>
      </c>
      <c r="G33" s="208">
        <v>0</v>
      </c>
      <c r="H33" s="209">
        <v>23779</v>
      </c>
      <c r="I33" s="208">
        <v>0</v>
      </c>
      <c r="J33" s="208">
        <v>0</v>
      </c>
      <c r="K33" s="208">
        <v>0</v>
      </c>
      <c r="L33" s="210">
        <v>316.303</v>
      </c>
      <c r="M33" s="209">
        <v>21.7</v>
      </c>
      <c r="N33" s="211">
        <v>0</v>
      </c>
      <c r="O33" s="212">
        <v>106</v>
      </c>
      <c r="P33" s="197">
        <f t="shared" si="0"/>
        <v>-546705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106</v>
      </c>
      <c r="W33" s="223">
        <f t="shared" si="10"/>
        <v>3743.35502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546705</v>
      </c>
      <c r="AF33" s="206">
        <v>195</v>
      </c>
      <c r="AG33" s="310">
        <v>1</v>
      </c>
      <c r="AH33" s="311">
        <v>546705</v>
      </c>
      <c r="AI33" s="312">
        <f t="shared" si="4"/>
        <v>546705</v>
      </c>
      <c r="AJ33" s="313">
        <f t="shared" si="5"/>
        <v>0</v>
      </c>
      <c r="AL33" s="306">
        <f t="shared" si="6"/>
        <v>-546705</v>
      </c>
      <c r="AM33" s="317">
        <f t="shared" si="6"/>
        <v>-546705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325.57729999999998</v>
      </c>
      <c r="M36" s="239">
        <f>MAX(M3:M34)</f>
        <v>25.2</v>
      </c>
      <c r="N36" s="237" t="s">
        <v>26</v>
      </c>
      <c r="O36" s="239">
        <f>SUM(O3:O33)</f>
        <v>7782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7782</v>
      </c>
      <c r="W36" s="243">
        <f>SUM(W3:W33)</f>
        <v>274818.76194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543171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318.42600322580643</v>
      </c>
      <c r="M37" s="247">
        <f>AVERAGE(M3:M34)</f>
        <v>22.261290322580649</v>
      </c>
      <c r="N37" s="237" t="s">
        <v>84</v>
      </c>
      <c r="O37" s="248">
        <f>O36*35.31467</f>
        <v>274818.76194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314.19099999999997</v>
      </c>
      <c r="M38" s="248">
        <f>MIN(M3:M34)</f>
        <v>18.2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350.26860354838709</v>
      </c>
      <c r="M44" s="255">
        <f>M37*(1+$L$43)</f>
        <v>24.487419354838718</v>
      </c>
    </row>
    <row r="45" spans="1:41" x14ac:dyDescent="0.2">
      <c r="K45" s="254" t="s">
        <v>98</v>
      </c>
      <c r="L45" s="255">
        <f>L37*(1-$L$43)</f>
        <v>286.58340290322582</v>
      </c>
      <c r="M45" s="255">
        <f>M37*(1-$L$43)</f>
        <v>20.035161290322584</v>
      </c>
    </row>
    <row r="47" spans="1:41" x14ac:dyDescent="0.2">
      <c r="A47" s="237" t="s">
        <v>99</v>
      </c>
      <c r="B47" s="366" t="s">
        <v>145</v>
      </c>
    </row>
    <row r="48" spans="1:41" x14ac:dyDescent="0.2">
      <c r="A48" s="237" t="s">
        <v>101</v>
      </c>
      <c r="B48" s="257">
        <v>41199</v>
      </c>
    </row>
  </sheetData>
  <phoneticPr fontId="0" type="noConversion"/>
  <conditionalFormatting sqref="L3:L34">
    <cfRule type="cellIs" dxfId="815" priority="47" stopIfTrue="1" operator="lessThan">
      <formula>$L$45</formula>
    </cfRule>
    <cfRule type="cellIs" dxfId="814" priority="48" stopIfTrue="1" operator="greaterThan">
      <formula>$L$44</formula>
    </cfRule>
  </conditionalFormatting>
  <conditionalFormatting sqref="M3:M34">
    <cfRule type="cellIs" dxfId="813" priority="45" stopIfTrue="1" operator="lessThan">
      <formula>$M$45</formula>
    </cfRule>
    <cfRule type="cellIs" dxfId="812" priority="46" stopIfTrue="1" operator="greaterThan">
      <formula>$M$44</formula>
    </cfRule>
  </conditionalFormatting>
  <conditionalFormatting sqref="O3:O34">
    <cfRule type="cellIs" dxfId="811" priority="44" stopIfTrue="1" operator="lessThan">
      <formula>0</formula>
    </cfRule>
  </conditionalFormatting>
  <conditionalFormatting sqref="O3:O33">
    <cfRule type="cellIs" dxfId="810" priority="43" stopIfTrue="1" operator="lessThan">
      <formula>0</formula>
    </cfRule>
  </conditionalFormatting>
  <conditionalFormatting sqref="O3">
    <cfRule type="cellIs" dxfId="809" priority="42" stopIfTrue="1" operator="notEqual">
      <formula>$P$3</formula>
    </cfRule>
  </conditionalFormatting>
  <conditionalFormatting sqref="O4">
    <cfRule type="cellIs" dxfId="808" priority="41" stopIfTrue="1" operator="notEqual">
      <formula>P$4</formula>
    </cfRule>
  </conditionalFormatting>
  <conditionalFormatting sqref="O5">
    <cfRule type="cellIs" dxfId="807" priority="40" stopIfTrue="1" operator="notEqual">
      <formula>$P$5</formula>
    </cfRule>
  </conditionalFormatting>
  <conditionalFormatting sqref="O6">
    <cfRule type="cellIs" dxfId="806" priority="39" stopIfTrue="1" operator="notEqual">
      <formula>$P$6</formula>
    </cfRule>
  </conditionalFormatting>
  <conditionalFormatting sqref="O7">
    <cfRule type="cellIs" dxfId="805" priority="38" stopIfTrue="1" operator="notEqual">
      <formula>$P$7</formula>
    </cfRule>
  </conditionalFormatting>
  <conditionalFormatting sqref="O8">
    <cfRule type="cellIs" dxfId="804" priority="37" stopIfTrue="1" operator="notEqual">
      <formula>$P$8</formula>
    </cfRule>
  </conditionalFormatting>
  <conditionalFormatting sqref="O9">
    <cfRule type="cellIs" dxfId="803" priority="36" stopIfTrue="1" operator="notEqual">
      <formula>$P$9</formula>
    </cfRule>
  </conditionalFormatting>
  <conditionalFormatting sqref="O10">
    <cfRule type="cellIs" dxfId="802" priority="34" stopIfTrue="1" operator="notEqual">
      <formula>$P$10</formula>
    </cfRule>
    <cfRule type="cellIs" dxfId="801" priority="35" stopIfTrue="1" operator="greaterThan">
      <formula>$P$10</formula>
    </cfRule>
  </conditionalFormatting>
  <conditionalFormatting sqref="O11">
    <cfRule type="cellIs" dxfId="800" priority="32" stopIfTrue="1" operator="notEqual">
      <formula>$P$11</formula>
    </cfRule>
    <cfRule type="cellIs" dxfId="799" priority="33" stopIfTrue="1" operator="greaterThan">
      <formula>$P$11</formula>
    </cfRule>
  </conditionalFormatting>
  <conditionalFormatting sqref="O12">
    <cfRule type="cellIs" dxfId="798" priority="31" stopIfTrue="1" operator="notEqual">
      <formula>$P$12</formula>
    </cfRule>
  </conditionalFormatting>
  <conditionalFormatting sqref="O14">
    <cfRule type="cellIs" dxfId="797" priority="30" stopIfTrue="1" operator="notEqual">
      <formula>$P$14</formula>
    </cfRule>
  </conditionalFormatting>
  <conditionalFormatting sqref="O15">
    <cfRule type="cellIs" dxfId="796" priority="29" stopIfTrue="1" operator="notEqual">
      <formula>$P$15</formula>
    </cfRule>
  </conditionalFormatting>
  <conditionalFormatting sqref="O16">
    <cfRule type="cellIs" dxfId="795" priority="28" stopIfTrue="1" operator="notEqual">
      <formula>$P$16</formula>
    </cfRule>
  </conditionalFormatting>
  <conditionalFormatting sqref="O17">
    <cfRule type="cellIs" dxfId="794" priority="27" stopIfTrue="1" operator="notEqual">
      <formula>$P$17</formula>
    </cfRule>
  </conditionalFormatting>
  <conditionalFormatting sqref="O18">
    <cfRule type="cellIs" dxfId="793" priority="26" stopIfTrue="1" operator="notEqual">
      <formula>$P$18</formula>
    </cfRule>
  </conditionalFormatting>
  <conditionalFormatting sqref="O19">
    <cfRule type="cellIs" dxfId="792" priority="24" stopIfTrue="1" operator="notEqual">
      <formula>$P$19</formula>
    </cfRule>
    <cfRule type="cellIs" dxfId="791" priority="25" stopIfTrue="1" operator="greaterThan">
      <formula>$P$19</formula>
    </cfRule>
  </conditionalFormatting>
  <conditionalFormatting sqref="O20">
    <cfRule type="cellIs" dxfId="790" priority="22" stopIfTrue="1" operator="notEqual">
      <formula>$P$20</formula>
    </cfRule>
    <cfRule type="cellIs" dxfId="789" priority="23" stopIfTrue="1" operator="greaterThan">
      <formula>$P$20</formula>
    </cfRule>
  </conditionalFormatting>
  <conditionalFormatting sqref="O21">
    <cfRule type="cellIs" dxfId="788" priority="21" stopIfTrue="1" operator="notEqual">
      <formula>$P$21</formula>
    </cfRule>
  </conditionalFormatting>
  <conditionalFormatting sqref="O22">
    <cfRule type="cellIs" dxfId="787" priority="20" stopIfTrue="1" operator="notEqual">
      <formula>$P$22</formula>
    </cfRule>
  </conditionalFormatting>
  <conditionalFormatting sqref="O23">
    <cfRule type="cellIs" dxfId="786" priority="19" stopIfTrue="1" operator="notEqual">
      <formula>$P$23</formula>
    </cfRule>
  </conditionalFormatting>
  <conditionalFormatting sqref="O24">
    <cfRule type="cellIs" dxfId="785" priority="17" stopIfTrue="1" operator="notEqual">
      <formula>$P$24</formula>
    </cfRule>
    <cfRule type="cellIs" dxfId="784" priority="18" stopIfTrue="1" operator="greaterThan">
      <formula>$P$24</formula>
    </cfRule>
  </conditionalFormatting>
  <conditionalFormatting sqref="O25">
    <cfRule type="cellIs" dxfId="783" priority="15" stopIfTrue="1" operator="notEqual">
      <formula>$P$25</formula>
    </cfRule>
    <cfRule type="cellIs" dxfId="782" priority="16" stopIfTrue="1" operator="greaterThan">
      <formula>$P$25</formula>
    </cfRule>
  </conditionalFormatting>
  <conditionalFormatting sqref="O26">
    <cfRule type="cellIs" dxfId="781" priority="14" stopIfTrue="1" operator="notEqual">
      <formula>$P$26</formula>
    </cfRule>
  </conditionalFormatting>
  <conditionalFormatting sqref="O27">
    <cfRule type="cellIs" dxfId="780" priority="13" stopIfTrue="1" operator="notEqual">
      <formula>$P$27</formula>
    </cfRule>
  </conditionalFormatting>
  <conditionalFormatting sqref="O28">
    <cfRule type="cellIs" dxfId="779" priority="12" stopIfTrue="1" operator="notEqual">
      <formula>$P$28</formula>
    </cfRule>
  </conditionalFormatting>
  <conditionalFormatting sqref="O29">
    <cfRule type="cellIs" dxfId="778" priority="11" stopIfTrue="1" operator="notEqual">
      <formula>$P$29</formula>
    </cfRule>
  </conditionalFormatting>
  <conditionalFormatting sqref="O30">
    <cfRule type="cellIs" dxfId="777" priority="10" stopIfTrue="1" operator="notEqual">
      <formula>$P$30</formula>
    </cfRule>
  </conditionalFormatting>
  <conditionalFormatting sqref="O31">
    <cfRule type="cellIs" dxfId="776" priority="8" stopIfTrue="1" operator="notEqual">
      <formula>$P$31</formula>
    </cfRule>
    <cfRule type="cellIs" dxfId="775" priority="9" stopIfTrue="1" operator="greaterThan">
      <formula>$P$31</formula>
    </cfRule>
  </conditionalFormatting>
  <conditionalFormatting sqref="O32">
    <cfRule type="cellIs" dxfId="774" priority="6" stopIfTrue="1" operator="notEqual">
      <formula>$P$32</formula>
    </cfRule>
    <cfRule type="cellIs" dxfId="773" priority="7" stopIfTrue="1" operator="greaterThan">
      <formula>$P$32</formula>
    </cfRule>
  </conditionalFormatting>
  <conditionalFormatting sqref="O33">
    <cfRule type="cellIs" dxfId="772" priority="5" stopIfTrue="1" operator="notEqual">
      <formula>$P$33</formula>
    </cfRule>
  </conditionalFormatting>
  <conditionalFormatting sqref="O13">
    <cfRule type="cellIs" dxfId="771" priority="4" stopIfTrue="1" operator="notEqual">
      <formula>$P$13</formula>
    </cfRule>
  </conditionalFormatting>
  <conditionalFormatting sqref="AG3:AG34">
    <cfRule type="cellIs" dxfId="770" priority="3" stopIfTrue="1" operator="notEqual">
      <formula>E3</formula>
    </cfRule>
  </conditionalFormatting>
  <conditionalFormatting sqref="AH3:AH34">
    <cfRule type="cellIs" dxfId="769" priority="2" stopIfTrue="1" operator="notBetween">
      <formula>AI3+$AG$40</formula>
      <formula>AI3-$AG$40</formula>
    </cfRule>
  </conditionalFormatting>
  <conditionalFormatting sqref="AL3:AL33">
    <cfRule type="cellIs" dxfId="76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151</v>
      </c>
      <c r="B3" s="191">
        <v>0.375</v>
      </c>
      <c r="C3" s="192">
        <v>2013</v>
      </c>
      <c r="D3" s="192">
        <v>4</v>
      </c>
      <c r="E3" s="192">
        <v>1</v>
      </c>
      <c r="F3" s="193">
        <v>668141</v>
      </c>
      <c r="G3" s="192">
        <v>16681413</v>
      </c>
      <c r="H3" s="193">
        <v>431180</v>
      </c>
      <c r="I3" s="192">
        <v>4311802</v>
      </c>
      <c r="J3" s="192">
        <v>1</v>
      </c>
      <c r="K3" s="192">
        <v>12</v>
      </c>
      <c r="L3" s="194">
        <v>100.73099999999999</v>
      </c>
      <c r="M3" s="193">
        <v>22.82</v>
      </c>
      <c r="N3" s="195">
        <v>89.4</v>
      </c>
      <c r="O3" s="196">
        <v>1943</v>
      </c>
      <c r="P3" s="197">
        <f>F4-F3</f>
        <v>1943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1943</v>
      </c>
      <c r="W3" s="202">
        <f>V3*35.31467</f>
        <v>68616.403810000003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668141</v>
      </c>
      <c r="AF3" s="190">
        <v>151</v>
      </c>
      <c r="AG3" s="195">
        <v>1</v>
      </c>
      <c r="AH3" s="303">
        <v>668162</v>
      </c>
      <c r="AI3" s="304">
        <f>IFERROR(AE3*1,0)</f>
        <v>668141</v>
      </c>
      <c r="AJ3" s="305">
        <f>(AI3-AH3)</f>
        <v>-21</v>
      </c>
      <c r="AL3" s="306">
        <f>AH4-AH3</f>
        <v>1934</v>
      </c>
      <c r="AM3" s="307">
        <f>AI4-AI3</f>
        <v>1943</v>
      </c>
      <c r="AN3" s="308">
        <f>(AM3-AL3)</f>
        <v>9</v>
      </c>
      <c r="AO3" s="309">
        <f>IFERROR(AN3/AM3,"")</f>
        <v>4.6320123520329388E-3</v>
      </c>
    </row>
    <row r="4" spans="1:41" x14ac:dyDescent="0.2">
      <c r="A4" s="206">
        <v>151</v>
      </c>
      <c r="B4" s="207">
        <v>0.375</v>
      </c>
      <c r="C4" s="208">
        <v>2013</v>
      </c>
      <c r="D4" s="208">
        <v>4</v>
      </c>
      <c r="E4" s="208">
        <v>2</v>
      </c>
      <c r="F4" s="209">
        <v>670084</v>
      </c>
      <c r="G4" s="208">
        <v>16700848</v>
      </c>
      <c r="H4" s="209">
        <v>431462</v>
      </c>
      <c r="I4" s="208">
        <v>4314622</v>
      </c>
      <c r="J4" s="208">
        <v>1</v>
      </c>
      <c r="K4" s="208">
        <v>12</v>
      </c>
      <c r="L4" s="210">
        <v>98.649100000000004</v>
      </c>
      <c r="M4" s="209">
        <v>22.56</v>
      </c>
      <c r="N4" s="211">
        <v>155.88</v>
      </c>
      <c r="O4" s="212">
        <v>2075</v>
      </c>
      <c r="P4" s="197">
        <f t="shared" ref="P4:P33" si="0">F5-F4</f>
        <v>2075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2075</v>
      </c>
      <c r="W4" s="216">
        <f>V4*35.31467</f>
        <v>73277.94025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670084</v>
      </c>
      <c r="AF4" s="206">
        <v>151</v>
      </c>
      <c r="AG4" s="310">
        <v>2</v>
      </c>
      <c r="AH4" s="311">
        <v>670096</v>
      </c>
      <c r="AI4" s="312">
        <f t="shared" ref="AI4:AI34" si="4">IFERROR(AE4*1,0)</f>
        <v>670084</v>
      </c>
      <c r="AJ4" s="313">
        <f t="shared" ref="AJ4:AJ34" si="5">(AI4-AH4)</f>
        <v>-12</v>
      </c>
      <c r="AL4" s="306">
        <f t="shared" ref="AL4:AM33" si="6">AH5-AH4</f>
        <v>2077</v>
      </c>
      <c r="AM4" s="314">
        <f t="shared" si="6"/>
        <v>2075</v>
      </c>
      <c r="AN4" s="315">
        <f t="shared" ref="AN4:AN33" si="7">(AM4-AL4)</f>
        <v>-2</v>
      </c>
      <c r="AO4" s="316">
        <f t="shared" ref="AO4:AO33" si="8">IFERROR(AN4/AM4,"")</f>
        <v>-9.6385542168674694E-4</v>
      </c>
    </row>
    <row r="5" spans="1:41" x14ac:dyDescent="0.2">
      <c r="A5" s="206">
        <v>151</v>
      </c>
      <c r="B5" s="207">
        <v>0.375</v>
      </c>
      <c r="C5" s="208">
        <v>2013</v>
      </c>
      <c r="D5" s="208">
        <v>4</v>
      </c>
      <c r="E5" s="208">
        <v>3</v>
      </c>
      <c r="F5" s="209">
        <v>672159</v>
      </c>
      <c r="G5" s="208">
        <v>16721591</v>
      </c>
      <c r="H5" s="209">
        <v>431761</v>
      </c>
      <c r="I5" s="208">
        <v>4317612</v>
      </c>
      <c r="J5" s="208">
        <v>1</v>
      </c>
      <c r="K5" s="208">
        <v>12</v>
      </c>
      <c r="L5" s="210">
        <v>98.792000000000002</v>
      </c>
      <c r="M5" s="209">
        <v>22.31</v>
      </c>
      <c r="N5" s="211">
        <v>127.43</v>
      </c>
      <c r="O5" s="212">
        <v>1983</v>
      </c>
      <c r="P5" s="197">
        <f t="shared" si="0"/>
        <v>1983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1983</v>
      </c>
      <c r="W5" s="216">
        <f t="shared" ref="W5:W33" si="10">V5*35.31467</f>
        <v>70028.990609999993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672159</v>
      </c>
      <c r="AF5" s="206">
        <v>151</v>
      </c>
      <c r="AG5" s="310">
        <v>3</v>
      </c>
      <c r="AH5" s="311">
        <v>672173</v>
      </c>
      <c r="AI5" s="312">
        <f t="shared" si="4"/>
        <v>672159</v>
      </c>
      <c r="AJ5" s="313">
        <f t="shared" si="5"/>
        <v>-14</v>
      </c>
      <c r="AL5" s="306">
        <f t="shared" si="6"/>
        <v>1984</v>
      </c>
      <c r="AM5" s="314">
        <f t="shared" si="6"/>
        <v>1983</v>
      </c>
      <c r="AN5" s="315">
        <f t="shared" si="7"/>
        <v>-1</v>
      </c>
      <c r="AO5" s="316">
        <f t="shared" si="8"/>
        <v>-5.0428643469490675E-4</v>
      </c>
    </row>
    <row r="6" spans="1:41" x14ac:dyDescent="0.2">
      <c r="A6" s="206">
        <v>151</v>
      </c>
      <c r="B6" s="207">
        <v>0.375</v>
      </c>
      <c r="C6" s="208">
        <v>2013</v>
      </c>
      <c r="D6" s="208">
        <v>4</v>
      </c>
      <c r="E6" s="208">
        <v>4</v>
      </c>
      <c r="F6" s="209">
        <v>674142</v>
      </c>
      <c r="G6" s="208">
        <v>16741420</v>
      </c>
      <c r="H6" s="209">
        <v>432047</v>
      </c>
      <c r="I6" s="208">
        <v>4320474</v>
      </c>
      <c r="J6" s="208">
        <v>1</v>
      </c>
      <c r="K6" s="208">
        <v>12</v>
      </c>
      <c r="L6" s="210">
        <v>98.927000000000007</v>
      </c>
      <c r="M6" s="209">
        <v>23.73</v>
      </c>
      <c r="N6" s="211">
        <v>126.36</v>
      </c>
      <c r="O6" s="212">
        <v>2047</v>
      </c>
      <c r="P6" s="197">
        <f t="shared" si="0"/>
        <v>2047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2047</v>
      </c>
      <c r="W6" s="216">
        <f t="shared" si="10"/>
        <v>72289.129489999992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674142</v>
      </c>
      <c r="AF6" s="206">
        <v>151</v>
      </c>
      <c r="AG6" s="310">
        <v>4</v>
      </c>
      <c r="AH6" s="311">
        <v>674157</v>
      </c>
      <c r="AI6" s="312">
        <f t="shared" si="4"/>
        <v>674142</v>
      </c>
      <c r="AJ6" s="313">
        <f t="shared" si="5"/>
        <v>-15</v>
      </c>
      <c r="AL6" s="306">
        <f t="shared" si="6"/>
        <v>2049</v>
      </c>
      <c r="AM6" s="314">
        <f t="shared" si="6"/>
        <v>2047</v>
      </c>
      <c r="AN6" s="315">
        <f t="shared" si="7"/>
        <v>-2</v>
      </c>
      <c r="AO6" s="316">
        <f t="shared" si="8"/>
        <v>-9.7703957010258913E-4</v>
      </c>
    </row>
    <row r="7" spans="1:41" x14ac:dyDescent="0.2">
      <c r="A7" s="206">
        <v>151</v>
      </c>
      <c r="B7" s="207">
        <v>0.375</v>
      </c>
      <c r="C7" s="208">
        <v>2013</v>
      </c>
      <c r="D7" s="208">
        <v>4</v>
      </c>
      <c r="E7" s="208">
        <v>5</v>
      </c>
      <c r="F7" s="209">
        <v>676189</v>
      </c>
      <c r="G7" s="208">
        <v>16761894</v>
      </c>
      <c r="H7" s="209">
        <v>432341</v>
      </c>
      <c r="I7" s="208">
        <v>4323417</v>
      </c>
      <c r="J7" s="208">
        <v>1</v>
      </c>
      <c r="K7" s="208">
        <v>12</v>
      </c>
      <c r="L7" s="210">
        <v>98.913700000000006</v>
      </c>
      <c r="M7" s="209">
        <v>22.39</v>
      </c>
      <c r="N7" s="211">
        <v>122.78</v>
      </c>
      <c r="O7" s="212">
        <v>1821</v>
      </c>
      <c r="P7" s="197">
        <f t="shared" si="0"/>
        <v>1821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1821</v>
      </c>
      <c r="W7" s="216">
        <f t="shared" si="10"/>
        <v>64308.014069999997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676189</v>
      </c>
      <c r="AF7" s="206">
        <v>151</v>
      </c>
      <c r="AG7" s="310">
        <v>5</v>
      </c>
      <c r="AH7" s="311">
        <v>676206</v>
      </c>
      <c r="AI7" s="312">
        <f t="shared" si="4"/>
        <v>676189</v>
      </c>
      <c r="AJ7" s="313">
        <f t="shared" si="5"/>
        <v>-17</v>
      </c>
      <c r="AL7" s="306">
        <f t="shared" si="6"/>
        <v>1804</v>
      </c>
      <c r="AM7" s="314">
        <f t="shared" si="6"/>
        <v>1821</v>
      </c>
      <c r="AN7" s="315">
        <f t="shared" si="7"/>
        <v>17</v>
      </c>
      <c r="AO7" s="316">
        <f t="shared" si="8"/>
        <v>9.335529928610654E-3</v>
      </c>
    </row>
    <row r="8" spans="1:41" x14ac:dyDescent="0.2">
      <c r="A8" s="206">
        <v>151</v>
      </c>
      <c r="B8" s="207">
        <v>0.375</v>
      </c>
      <c r="C8" s="208">
        <v>2013</v>
      </c>
      <c r="D8" s="208">
        <v>4</v>
      </c>
      <c r="E8" s="208">
        <v>6</v>
      </c>
      <c r="F8" s="209">
        <v>678010</v>
      </c>
      <c r="G8" s="208">
        <v>16780103</v>
      </c>
      <c r="H8" s="209">
        <v>432601</v>
      </c>
      <c r="I8" s="208">
        <v>4326016</v>
      </c>
      <c r="J8" s="208">
        <v>1</v>
      </c>
      <c r="K8" s="208">
        <v>12</v>
      </c>
      <c r="L8" s="210">
        <v>99.523099999999999</v>
      </c>
      <c r="M8" s="209">
        <v>21.35</v>
      </c>
      <c r="N8" s="211">
        <v>130.85</v>
      </c>
      <c r="O8" s="212">
        <v>0</v>
      </c>
      <c r="P8" s="197">
        <f t="shared" si="0"/>
        <v>0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0</v>
      </c>
      <c r="W8" s="216">
        <f t="shared" si="10"/>
        <v>0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678010</v>
      </c>
      <c r="AF8" s="206">
        <v>151</v>
      </c>
      <c r="AG8" s="310">
        <v>6</v>
      </c>
      <c r="AH8" s="311">
        <v>678010</v>
      </c>
      <c r="AI8" s="312">
        <f t="shared" si="4"/>
        <v>678010</v>
      </c>
      <c r="AJ8" s="313">
        <f t="shared" si="5"/>
        <v>0</v>
      </c>
      <c r="AL8" s="306">
        <f t="shared" si="6"/>
        <v>0</v>
      </c>
      <c r="AM8" s="314">
        <f t="shared" si="6"/>
        <v>0</v>
      </c>
      <c r="AN8" s="315">
        <f t="shared" si="7"/>
        <v>0</v>
      </c>
      <c r="AO8" s="316" t="str">
        <f t="shared" si="8"/>
        <v/>
      </c>
    </row>
    <row r="9" spans="1:41" x14ac:dyDescent="0.2">
      <c r="A9" s="206">
        <v>151</v>
      </c>
      <c r="B9" s="207">
        <v>0.375</v>
      </c>
      <c r="C9" s="208">
        <v>2013</v>
      </c>
      <c r="D9" s="208">
        <v>4</v>
      </c>
      <c r="E9" s="208">
        <v>7</v>
      </c>
      <c r="F9" s="209">
        <v>678010</v>
      </c>
      <c r="G9" s="208">
        <v>16780103</v>
      </c>
      <c r="H9" s="209">
        <v>432601</v>
      </c>
      <c r="I9" s="208">
        <v>4326016</v>
      </c>
      <c r="J9" s="208">
        <v>1</v>
      </c>
      <c r="K9" s="208">
        <v>12</v>
      </c>
      <c r="L9" s="210">
        <v>102.8595</v>
      </c>
      <c r="M9" s="209">
        <v>21.48</v>
      </c>
      <c r="N9" s="211">
        <v>3.64</v>
      </c>
      <c r="O9" s="212">
        <v>336</v>
      </c>
      <c r="P9" s="197">
        <f t="shared" si="0"/>
        <v>336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336</v>
      </c>
      <c r="W9" s="216">
        <f t="shared" si="10"/>
        <v>11865.72912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678010</v>
      </c>
      <c r="AF9" s="206">
        <v>151</v>
      </c>
      <c r="AG9" s="310">
        <v>7</v>
      </c>
      <c r="AH9" s="311">
        <v>678010</v>
      </c>
      <c r="AI9" s="312">
        <f t="shared" si="4"/>
        <v>678010</v>
      </c>
      <c r="AJ9" s="313">
        <f t="shared" si="5"/>
        <v>0</v>
      </c>
      <c r="AL9" s="306">
        <f t="shared" si="6"/>
        <v>352</v>
      </c>
      <c r="AM9" s="314">
        <f t="shared" si="6"/>
        <v>336</v>
      </c>
      <c r="AN9" s="315">
        <f t="shared" si="7"/>
        <v>-16</v>
      </c>
      <c r="AO9" s="316">
        <f t="shared" si="8"/>
        <v>-4.7619047619047616E-2</v>
      </c>
    </row>
    <row r="10" spans="1:41" x14ac:dyDescent="0.2">
      <c r="A10" s="206">
        <v>151</v>
      </c>
      <c r="B10" s="207">
        <v>0.375</v>
      </c>
      <c r="C10" s="208">
        <v>2013</v>
      </c>
      <c r="D10" s="208">
        <v>4</v>
      </c>
      <c r="E10" s="208">
        <v>8</v>
      </c>
      <c r="F10" s="209">
        <v>678346</v>
      </c>
      <c r="G10" s="208">
        <v>16783466</v>
      </c>
      <c r="H10" s="209">
        <v>432649</v>
      </c>
      <c r="I10" s="208">
        <v>4326495</v>
      </c>
      <c r="J10" s="208">
        <v>1</v>
      </c>
      <c r="K10" s="208">
        <v>12</v>
      </c>
      <c r="L10" s="210">
        <v>100.3496</v>
      </c>
      <c r="M10" s="209">
        <v>21.44</v>
      </c>
      <c r="N10" s="211">
        <v>93.86</v>
      </c>
      <c r="O10" s="212">
        <v>1909</v>
      </c>
      <c r="P10" s="197">
        <f t="shared" si="0"/>
        <v>1909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1909</v>
      </c>
      <c r="W10" s="216">
        <f t="shared" si="10"/>
        <v>67415.705029999997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678346</v>
      </c>
      <c r="AF10" s="206">
        <v>151</v>
      </c>
      <c r="AG10" s="310">
        <v>8</v>
      </c>
      <c r="AH10" s="311">
        <v>678362</v>
      </c>
      <c r="AI10" s="312">
        <f t="shared" si="4"/>
        <v>678346</v>
      </c>
      <c r="AJ10" s="313">
        <f t="shared" si="5"/>
        <v>-16</v>
      </c>
      <c r="AL10" s="306">
        <f t="shared" si="6"/>
        <v>1894</v>
      </c>
      <c r="AM10" s="314">
        <f t="shared" si="6"/>
        <v>1909</v>
      </c>
      <c r="AN10" s="315">
        <f t="shared" si="7"/>
        <v>15</v>
      </c>
      <c r="AO10" s="316">
        <f t="shared" si="8"/>
        <v>7.8575170246202204E-3</v>
      </c>
    </row>
    <row r="11" spans="1:41" x14ac:dyDescent="0.2">
      <c r="A11" s="206">
        <v>151</v>
      </c>
      <c r="B11" s="207">
        <v>0.375</v>
      </c>
      <c r="C11" s="208">
        <v>2013</v>
      </c>
      <c r="D11" s="208">
        <v>4</v>
      </c>
      <c r="E11" s="208">
        <v>9</v>
      </c>
      <c r="F11" s="209">
        <v>680255</v>
      </c>
      <c r="G11" s="208">
        <v>16802559</v>
      </c>
      <c r="H11" s="209">
        <v>432926</v>
      </c>
      <c r="I11" s="208">
        <v>4329265</v>
      </c>
      <c r="J11" s="208">
        <v>1</v>
      </c>
      <c r="K11" s="208">
        <v>12</v>
      </c>
      <c r="L11" s="210">
        <v>98.589600000000004</v>
      </c>
      <c r="M11" s="209">
        <v>23.7</v>
      </c>
      <c r="N11" s="211">
        <v>138.74</v>
      </c>
      <c r="O11" s="212">
        <v>1967</v>
      </c>
      <c r="P11" s="197">
        <f t="shared" si="0"/>
        <v>1967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1967</v>
      </c>
      <c r="W11" s="219">
        <f t="shared" si="10"/>
        <v>69463.955889999997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680255</v>
      </c>
      <c r="AF11" s="206">
        <v>151</v>
      </c>
      <c r="AG11" s="310">
        <v>9</v>
      </c>
      <c r="AH11" s="311">
        <v>680256</v>
      </c>
      <c r="AI11" s="312">
        <f t="shared" si="4"/>
        <v>680255</v>
      </c>
      <c r="AJ11" s="313">
        <f t="shared" si="5"/>
        <v>-1</v>
      </c>
      <c r="AL11" s="306">
        <f t="shared" si="6"/>
        <v>1966</v>
      </c>
      <c r="AM11" s="314">
        <f t="shared" si="6"/>
        <v>1967</v>
      </c>
      <c r="AN11" s="315">
        <f t="shared" si="7"/>
        <v>1</v>
      </c>
      <c r="AO11" s="316">
        <f t="shared" si="8"/>
        <v>5.0838840874428064E-4</v>
      </c>
    </row>
    <row r="12" spans="1:41" x14ac:dyDescent="0.2">
      <c r="A12" s="206">
        <v>151</v>
      </c>
      <c r="B12" s="207">
        <v>0.375</v>
      </c>
      <c r="C12" s="208">
        <v>2013</v>
      </c>
      <c r="D12" s="208">
        <v>4</v>
      </c>
      <c r="E12" s="208">
        <v>10</v>
      </c>
      <c r="F12" s="209">
        <v>682222</v>
      </c>
      <c r="G12" s="208">
        <v>16822225</v>
      </c>
      <c r="H12" s="209">
        <v>433212</v>
      </c>
      <c r="I12" s="208">
        <v>4332123</v>
      </c>
      <c r="J12" s="208">
        <v>1</v>
      </c>
      <c r="K12" s="208">
        <v>12</v>
      </c>
      <c r="L12" s="210">
        <v>98.592100000000002</v>
      </c>
      <c r="M12" s="209">
        <v>23.87</v>
      </c>
      <c r="N12" s="211">
        <v>116.1</v>
      </c>
      <c r="O12" s="212">
        <v>1945</v>
      </c>
      <c r="P12" s="197">
        <f t="shared" si="0"/>
        <v>1945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1945</v>
      </c>
      <c r="W12" s="219">
        <f t="shared" si="10"/>
        <v>68687.033150000003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682222</v>
      </c>
      <c r="AF12" s="206">
        <v>151</v>
      </c>
      <c r="AG12" s="310">
        <v>10</v>
      </c>
      <c r="AH12" s="311">
        <v>682222</v>
      </c>
      <c r="AI12" s="312">
        <f t="shared" si="4"/>
        <v>682222</v>
      </c>
      <c r="AJ12" s="313">
        <f t="shared" si="5"/>
        <v>0</v>
      </c>
      <c r="AL12" s="306">
        <f t="shared" si="6"/>
        <v>1945</v>
      </c>
      <c r="AM12" s="314">
        <f t="shared" si="6"/>
        <v>1945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151</v>
      </c>
      <c r="B13" s="207">
        <v>0.375</v>
      </c>
      <c r="C13" s="208">
        <v>2013</v>
      </c>
      <c r="D13" s="208">
        <v>4</v>
      </c>
      <c r="E13" s="208">
        <v>11</v>
      </c>
      <c r="F13" s="209">
        <v>684167</v>
      </c>
      <c r="G13" s="208">
        <v>16841679</v>
      </c>
      <c r="H13" s="209">
        <v>433493</v>
      </c>
      <c r="I13" s="208">
        <v>4334933</v>
      </c>
      <c r="J13" s="208">
        <v>1</v>
      </c>
      <c r="K13" s="208">
        <v>12</v>
      </c>
      <c r="L13" s="210">
        <v>98.884100000000004</v>
      </c>
      <c r="M13" s="209">
        <v>23.17</v>
      </c>
      <c r="N13" s="211">
        <v>119.58</v>
      </c>
      <c r="O13" s="212">
        <v>1843</v>
      </c>
      <c r="P13" s="197">
        <f t="shared" si="0"/>
        <v>1843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1843</v>
      </c>
      <c r="W13" s="219">
        <f t="shared" si="10"/>
        <v>65084.936809999999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684167</v>
      </c>
      <c r="AF13" s="206">
        <v>151</v>
      </c>
      <c r="AG13" s="310">
        <v>11</v>
      </c>
      <c r="AH13" s="311">
        <v>684167</v>
      </c>
      <c r="AI13" s="312">
        <f t="shared" si="4"/>
        <v>684167</v>
      </c>
      <c r="AJ13" s="313">
        <f t="shared" si="5"/>
        <v>0</v>
      </c>
      <c r="AL13" s="306">
        <f t="shared" si="6"/>
        <v>1843</v>
      </c>
      <c r="AM13" s="314">
        <f t="shared" si="6"/>
        <v>1843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151</v>
      </c>
      <c r="B14" s="207">
        <v>0.375</v>
      </c>
      <c r="C14" s="208">
        <v>2013</v>
      </c>
      <c r="D14" s="208">
        <v>4</v>
      </c>
      <c r="E14" s="208">
        <v>12</v>
      </c>
      <c r="F14" s="209">
        <v>686010</v>
      </c>
      <c r="G14" s="208">
        <v>16860102</v>
      </c>
      <c r="H14" s="209">
        <v>433761</v>
      </c>
      <c r="I14" s="208">
        <v>4337610</v>
      </c>
      <c r="J14" s="208">
        <v>1</v>
      </c>
      <c r="K14" s="208">
        <v>12</v>
      </c>
      <c r="L14" s="210">
        <v>98.805300000000003</v>
      </c>
      <c r="M14" s="209">
        <v>23.97</v>
      </c>
      <c r="N14" s="211">
        <v>127.43</v>
      </c>
      <c r="O14" s="212">
        <v>1868</v>
      </c>
      <c r="P14" s="197">
        <f t="shared" si="0"/>
        <v>1868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1868</v>
      </c>
      <c r="W14" s="219">
        <f t="shared" si="10"/>
        <v>65967.80356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686010</v>
      </c>
      <c r="AF14" s="206">
        <v>151</v>
      </c>
      <c r="AG14" s="310">
        <v>12</v>
      </c>
      <c r="AH14" s="311">
        <v>686010</v>
      </c>
      <c r="AI14" s="312">
        <f t="shared" si="4"/>
        <v>686010</v>
      </c>
      <c r="AJ14" s="313">
        <f t="shared" si="5"/>
        <v>0</v>
      </c>
      <c r="AL14" s="306">
        <f t="shared" si="6"/>
        <v>1868</v>
      </c>
      <c r="AM14" s="314">
        <f t="shared" si="6"/>
        <v>1868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151</v>
      </c>
      <c r="B15" s="207">
        <v>0.375</v>
      </c>
      <c r="C15" s="208">
        <v>2013</v>
      </c>
      <c r="D15" s="208">
        <v>4</v>
      </c>
      <c r="E15" s="208">
        <v>13</v>
      </c>
      <c r="F15" s="209">
        <v>687878</v>
      </c>
      <c r="G15" s="208">
        <v>16878781</v>
      </c>
      <c r="H15" s="209">
        <v>434031</v>
      </c>
      <c r="I15" s="208">
        <v>4340311</v>
      </c>
      <c r="J15" s="208">
        <v>1</v>
      </c>
      <c r="K15" s="208">
        <v>12</v>
      </c>
      <c r="L15" s="210">
        <v>98.760499999999993</v>
      </c>
      <c r="M15" s="209">
        <v>22.41</v>
      </c>
      <c r="N15" s="211">
        <v>123.7</v>
      </c>
      <c r="O15" s="212">
        <v>97</v>
      </c>
      <c r="P15" s="197">
        <f t="shared" si="0"/>
        <v>97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97</v>
      </c>
      <c r="W15" s="219">
        <f t="shared" si="10"/>
        <v>3425.5229899999999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687878</v>
      </c>
      <c r="AF15" s="206">
        <v>151</v>
      </c>
      <c r="AG15" s="310">
        <v>13</v>
      </c>
      <c r="AH15" s="311">
        <v>687878</v>
      </c>
      <c r="AI15" s="312">
        <f t="shared" si="4"/>
        <v>687878</v>
      </c>
      <c r="AJ15" s="313">
        <f t="shared" si="5"/>
        <v>0</v>
      </c>
      <c r="AL15" s="306">
        <f t="shared" si="6"/>
        <v>97</v>
      </c>
      <c r="AM15" s="314">
        <f t="shared" si="6"/>
        <v>97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151</v>
      </c>
      <c r="B16" s="207">
        <v>0.375</v>
      </c>
      <c r="C16" s="208">
        <v>2013</v>
      </c>
      <c r="D16" s="208">
        <v>4</v>
      </c>
      <c r="E16" s="208">
        <v>14</v>
      </c>
      <c r="F16" s="209">
        <v>687975</v>
      </c>
      <c r="G16" s="208">
        <v>16879754</v>
      </c>
      <c r="H16" s="209">
        <v>434045</v>
      </c>
      <c r="I16" s="208">
        <v>4340453</v>
      </c>
      <c r="J16" s="208">
        <v>1</v>
      </c>
      <c r="K16" s="208">
        <v>12</v>
      </c>
      <c r="L16" s="210">
        <v>100.104</v>
      </c>
      <c r="M16" s="209">
        <v>22</v>
      </c>
      <c r="N16" s="211">
        <v>24.17</v>
      </c>
      <c r="O16" s="212">
        <v>119</v>
      </c>
      <c r="P16" s="197">
        <f t="shared" si="0"/>
        <v>119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119</v>
      </c>
      <c r="W16" s="219">
        <f t="shared" si="10"/>
        <v>4202.4457300000004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687975</v>
      </c>
      <c r="AF16" s="206">
        <v>151</v>
      </c>
      <c r="AG16" s="310">
        <v>14</v>
      </c>
      <c r="AH16" s="311">
        <v>687975</v>
      </c>
      <c r="AI16" s="312">
        <f t="shared" si="4"/>
        <v>687975</v>
      </c>
      <c r="AJ16" s="313">
        <f t="shared" si="5"/>
        <v>0</v>
      </c>
      <c r="AL16" s="306">
        <f t="shared" si="6"/>
        <v>121</v>
      </c>
      <c r="AM16" s="314">
        <f t="shared" si="6"/>
        <v>119</v>
      </c>
      <c r="AN16" s="315">
        <f t="shared" si="7"/>
        <v>-2</v>
      </c>
      <c r="AO16" s="316">
        <f t="shared" si="8"/>
        <v>-1.680672268907563E-2</v>
      </c>
    </row>
    <row r="17" spans="1:41" x14ac:dyDescent="0.2">
      <c r="A17" s="206">
        <v>151</v>
      </c>
      <c r="B17" s="207">
        <v>0.375</v>
      </c>
      <c r="C17" s="208">
        <v>2013</v>
      </c>
      <c r="D17" s="208">
        <v>4</v>
      </c>
      <c r="E17" s="208">
        <v>15</v>
      </c>
      <c r="F17" s="209">
        <v>688094</v>
      </c>
      <c r="G17" s="208">
        <v>16880947</v>
      </c>
      <c r="H17" s="209">
        <v>434061</v>
      </c>
      <c r="I17" s="208">
        <v>4340619</v>
      </c>
      <c r="J17" s="208">
        <v>1</v>
      </c>
      <c r="K17" s="208">
        <v>12</v>
      </c>
      <c r="L17" s="210">
        <v>99.827399999999997</v>
      </c>
      <c r="M17" s="209">
        <v>22.88</v>
      </c>
      <c r="N17" s="211">
        <v>68.540000000000006</v>
      </c>
      <c r="O17" s="212">
        <v>2033</v>
      </c>
      <c r="P17" s="197">
        <f t="shared" si="0"/>
        <v>2033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2033</v>
      </c>
      <c r="W17" s="219">
        <f t="shared" si="10"/>
        <v>71794.724109999996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688094</v>
      </c>
      <c r="AF17" s="206">
        <v>151</v>
      </c>
      <c r="AG17" s="310">
        <v>15</v>
      </c>
      <c r="AH17" s="311">
        <v>688096</v>
      </c>
      <c r="AI17" s="312">
        <f t="shared" si="4"/>
        <v>688094</v>
      </c>
      <c r="AJ17" s="313">
        <f t="shared" si="5"/>
        <v>-2</v>
      </c>
      <c r="AL17" s="306">
        <f t="shared" si="6"/>
        <v>2032</v>
      </c>
      <c r="AM17" s="314">
        <f t="shared" si="6"/>
        <v>2033</v>
      </c>
      <c r="AN17" s="315">
        <f t="shared" si="7"/>
        <v>1</v>
      </c>
      <c r="AO17" s="316">
        <f t="shared" si="8"/>
        <v>4.9188391539596653E-4</v>
      </c>
    </row>
    <row r="18" spans="1:41" x14ac:dyDescent="0.2">
      <c r="A18" s="206">
        <v>151</v>
      </c>
      <c r="B18" s="207">
        <v>0.375</v>
      </c>
      <c r="C18" s="208">
        <v>2013</v>
      </c>
      <c r="D18" s="208">
        <v>4</v>
      </c>
      <c r="E18" s="208">
        <v>16</v>
      </c>
      <c r="F18" s="209">
        <v>690127</v>
      </c>
      <c r="G18" s="208">
        <v>16901273</v>
      </c>
      <c r="H18" s="209">
        <v>434357</v>
      </c>
      <c r="I18" s="208">
        <v>4343574</v>
      </c>
      <c r="J18" s="208">
        <v>1</v>
      </c>
      <c r="K18" s="208">
        <v>12</v>
      </c>
      <c r="L18" s="210">
        <v>98.750900000000001</v>
      </c>
      <c r="M18" s="209">
        <v>24.26</v>
      </c>
      <c r="N18" s="211">
        <v>140.72999999999999</v>
      </c>
      <c r="O18" s="212">
        <v>1920</v>
      </c>
      <c r="P18" s="197">
        <f t="shared" si="0"/>
        <v>1920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1920</v>
      </c>
      <c r="W18" s="219">
        <f t="shared" si="10"/>
        <v>67804.166400000002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690127</v>
      </c>
      <c r="AF18" s="206">
        <v>151</v>
      </c>
      <c r="AG18" s="310">
        <v>16</v>
      </c>
      <c r="AH18" s="311">
        <v>690128</v>
      </c>
      <c r="AI18" s="312">
        <f t="shared" si="4"/>
        <v>690127</v>
      </c>
      <c r="AJ18" s="313">
        <f t="shared" si="5"/>
        <v>-1</v>
      </c>
      <c r="AL18" s="306">
        <f t="shared" si="6"/>
        <v>-690128</v>
      </c>
      <c r="AM18" s="314">
        <f t="shared" si="6"/>
        <v>1920</v>
      </c>
      <c r="AN18" s="315">
        <f t="shared" si="7"/>
        <v>692048</v>
      </c>
      <c r="AO18" s="316">
        <f t="shared" si="8"/>
        <v>360.44166666666666</v>
      </c>
    </row>
    <row r="19" spans="1:41" x14ac:dyDescent="0.2">
      <c r="A19" s="206">
        <v>151</v>
      </c>
      <c r="B19" s="207">
        <v>0.375</v>
      </c>
      <c r="C19" s="208">
        <v>2013</v>
      </c>
      <c r="D19" s="208">
        <v>4</v>
      </c>
      <c r="E19" s="208">
        <v>17</v>
      </c>
      <c r="F19" s="209">
        <v>692047</v>
      </c>
      <c r="G19" s="208">
        <v>16920479</v>
      </c>
      <c r="H19" s="209">
        <v>434637</v>
      </c>
      <c r="I19" s="208">
        <v>4346374</v>
      </c>
      <c r="J19" s="208">
        <v>1</v>
      </c>
      <c r="K19" s="208">
        <v>12</v>
      </c>
      <c r="L19" s="210">
        <v>98.630099999999999</v>
      </c>
      <c r="M19" s="209">
        <v>24.99</v>
      </c>
      <c r="N19" s="211">
        <v>129.99</v>
      </c>
      <c r="O19" s="212">
        <v>1991</v>
      </c>
      <c r="P19" s="197">
        <f t="shared" si="0"/>
        <v>1991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1991</v>
      </c>
      <c r="W19" s="219">
        <f t="shared" si="10"/>
        <v>70311.507970000006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692047</v>
      </c>
      <c r="AF19" s="206"/>
      <c r="AG19" s="310"/>
      <c r="AH19" s="311"/>
      <c r="AI19" s="312">
        <f t="shared" si="4"/>
        <v>692047</v>
      </c>
      <c r="AJ19" s="313">
        <f t="shared" si="5"/>
        <v>692047</v>
      </c>
      <c r="AL19" s="306">
        <f t="shared" si="6"/>
        <v>694040</v>
      </c>
      <c r="AM19" s="314">
        <f t="shared" si="6"/>
        <v>1991</v>
      </c>
      <c r="AN19" s="315">
        <f t="shared" si="7"/>
        <v>-692049</v>
      </c>
      <c r="AO19" s="316">
        <f t="shared" si="8"/>
        <v>-347.58864892014066</v>
      </c>
    </row>
    <row r="20" spans="1:41" x14ac:dyDescent="0.2">
      <c r="A20" s="206">
        <v>151</v>
      </c>
      <c r="B20" s="207">
        <v>0.375</v>
      </c>
      <c r="C20" s="208">
        <v>2013</v>
      </c>
      <c r="D20" s="208">
        <v>4</v>
      </c>
      <c r="E20" s="208">
        <v>18</v>
      </c>
      <c r="F20" s="209">
        <v>694038</v>
      </c>
      <c r="G20" s="208">
        <v>16940387</v>
      </c>
      <c r="H20" s="209">
        <v>434926</v>
      </c>
      <c r="I20" s="208">
        <v>4349269</v>
      </c>
      <c r="J20" s="208">
        <v>1</v>
      </c>
      <c r="K20" s="208">
        <v>12</v>
      </c>
      <c r="L20" s="210">
        <v>98.654899999999998</v>
      </c>
      <c r="M20" s="209">
        <v>24.67</v>
      </c>
      <c r="N20" s="211">
        <v>136.6</v>
      </c>
      <c r="O20" s="212">
        <v>1920</v>
      </c>
      <c r="P20" s="197">
        <f t="shared" si="0"/>
        <v>1920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1920</v>
      </c>
      <c r="W20" s="219">
        <f t="shared" si="10"/>
        <v>67804.166400000002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694038</v>
      </c>
      <c r="AF20" s="206">
        <v>151</v>
      </c>
      <c r="AG20" s="310">
        <v>18</v>
      </c>
      <c r="AH20" s="311">
        <v>694040</v>
      </c>
      <c r="AI20" s="312">
        <f t="shared" si="4"/>
        <v>694038</v>
      </c>
      <c r="AJ20" s="313">
        <f t="shared" si="5"/>
        <v>-2</v>
      </c>
      <c r="AL20" s="306">
        <f t="shared" si="6"/>
        <v>1920</v>
      </c>
      <c r="AM20" s="314">
        <f t="shared" si="6"/>
        <v>1920</v>
      </c>
      <c r="AN20" s="315">
        <f t="shared" si="7"/>
        <v>0</v>
      </c>
      <c r="AO20" s="316">
        <f t="shared" si="8"/>
        <v>0</v>
      </c>
    </row>
    <row r="21" spans="1:41" x14ac:dyDescent="0.2">
      <c r="A21" s="206">
        <v>151</v>
      </c>
      <c r="B21" s="207">
        <v>0.375</v>
      </c>
      <c r="C21" s="208">
        <v>2013</v>
      </c>
      <c r="D21" s="208">
        <v>4</v>
      </c>
      <c r="E21" s="208">
        <v>19</v>
      </c>
      <c r="F21" s="209">
        <v>695958</v>
      </c>
      <c r="G21" s="208">
        <v>16959587</v>
      </c>
      <c r="H21" s="209">
        <v>435206</v>
      </c>
      <c r="I21" s="208">
        <v>4352067</v>
      </c>
      <c r="J21" s="208">
        <v>1</v>
      </c>
      <c r="K21" s="208">
        <v>12</v>
      </c>
      <c r="L21" s="210">
        <v>98.829700000000003</v>
      </c>
      <c r="M21" s="209">
        <v>25.5</v>
      </c>
      <c r="N21" s="211">
        <v>136.04</v>
      </c>
      <c r="O21" s="212">
        <v>1902</v>
      </c>
      <c r="P21" s="197">
        <f t="shared" si="0"/>
        <v>1902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1902</v>
      </c>
      <c r="W21" s="219">
        <f t="shared" si="10"/>
        <v>67168.502340000006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695958</v>
      </c>
      <c r="AF21" s="206">
        <v>151</v>
      </c>
      <c r="AG21" s="310">
        <v>19</v>
      </c>
      <c r="AH21" s="311">
        <v>695960</v>
      </c>
      <c r="AI21" s="312">
        <f t="shared" si="4"/>
        <v>695958</v>
      </c>
      <c r="AJ21" s="313">
        <f t="shared" si="5"/>
        <v>-2</v>
      </c>
      <c r="AL21" s="306">
        <f t="shared" si="6"/>
        <v>1900</v>
      </c>
      <c r="AM21" s="314">
        <f t="shared" si="6"/>
        <v>1902</v>
      </c>
      <c r="AN21" s="315">
        <f t="shared" si="7"/>
        <v>2</v>
      </c>
      <c r="AO21" s="316">
        <f t="shared" si="8"/>
        <v>1.0515247108307045E-3</v>
      </c>
    </row>
    <row r="22" spans="1:41" x14ac:dyDescent="0.2">
      <c r="A22" s="206">
        <v>151</v>
      </c>
      <c r="B22" s="207">
        <v>0.375</v>
      </c>
      <c r="C22" s="208">
        <v>2013</v>
      </c>
      <c r="D22" s="208">
        <v>4</v>
      </c>
      <c r="E22" s="208">
        <v>20</v>
      </c>
      <c r="F22" s="209">
        <v>697860</v>
      </c>
      <c r="G22" s="208">
        <v>16978608</v>
      </c>
      <c r="H22" s="209">
        <v>435479</v>
      </c>
      <c r="I22" s="208">
        <v>4354797</v>
      </c>
      <c r="J22" s="208">
        <v>1</v>
      </c>
      <c r="K22" s="208">
        <v>12</v>
      </c>
      <c r="L22" s="210">
        <v>99.091499999999996</v>
      </c>
      <c r="M22" s="209">
        <v>20.71</v>
      </c>
      <c r="N22" s="211">
        <v>124.47</v>
      </c>
      <c r="O22" s="212">
        <v>96</v>
      </c>
      <c r="P22" s="197">
        <f t="shared" si="0"/>
        <v>96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96</v>
      </c>
      <c r="W22" s="219">
        <f t="shared" si="10"/>
        <v>3390.2083199999997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697860</v>
      </c>
      <c r="AF22" s="206">
        <v>151</v>
      </c>
      <c r="AG22" s="310">
        <v>20</v>
      </c>
      <c r="AH22" s="311">
        <v>697860</v>
      </c>
      <c r="AI22" s="312">
        <f t="shared" si="4"/>
        <v>697860</v>
      </c>
      <c r="AJ22" s="313">
        <f t="shared" si="5"/>
        <v>0</v>
      </c>
      <c r="AL22" s="306">
        <f t="shared" si="6"/>
        <v>97</v>
      </c>
      <c r="AM22" s="314">
        <f t="shared" si="6"/>
        <v>96</v>
      </c>
      <c r="AN22" s="315">
        <f t="shared" si="7"/>
        <v>-1</v>
      </c>
      <c r="AO22" s="316">
        <f t="shared" si="8"/>
        <v>-1.0416666666666666E-2</v>
      </c>
    </row>
    <row r="23" spans="1:41" x14ac:dyDescent="0.2">
      <c r="A23" s="206">
        <v>151</v>
      </c>
      <c r="B23" s="207">
        <v>0.375</v>
      </c>
      <c r="C23" s="208">
        <v>2013</v>
      </c>
      <c r="D23" s="208">
        <v>4</v>
      </c>
      <c r="E23" s="208">
        <v>21</v>
      </c>
      <c r="F23" s="209">
        <v>697956</v>
      </c>
      <c r="G23" s="208">
        <v>16979564</v>
      </c>
      <c r="H23" s="209">
        <v>435492</v>
      </c>
      <c r="I23" s="208">
        <v>4354929</v>
      </c>
      <c r="J23" s="208">
        <v>1</v>
      </c>
      <c r="K23" s="208">
        <v>12</v>
      </c>
      <c r="L23" s="210">
        <v>100.02419999999999</v>
      </c>
      <c r="M23" s="209">
        <v>22.99</v>
      </c>
      <c r="N23" s="211">
        <v>41.6</v>
      </c>
      <c r="O23" s="212">
        <v>211</v>
      </c>
      <c r="P23" s="197">
        <f t="shared" si="0"/>
        <v>211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211</v>
      </c>
      <c r="W23" s="219">
        <f t="shared" si="10"/>
        <v>7451.3953700000002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697956</v>
      </c>
      <c r="AF23" s="206">
        <v>151</v>
      </c>
      <c r="AG23" s="310">
        <v>21</v>
      </c>
      <c r="AH23" s="311">
        <v>697957</v>
      </c>
      <c r="AI23" s="312">
        <f t="shared" si="4"/>
        <v>697956</v>
      </c>
      <c r="AJ23" s="313">
        <f t="shared" si="5"/>
        <v>-1</v>
      </c>
      <c r="AL23" s="306">
        <f t="shared" si="6"/>
        <v>212</v>
      </c>
      <c r="AM23" s="314">
        <f t="shared" si="6"/>
        <v>211</v>
      </c>
      <c r="AN23" s="315">
        <f t="shared" si="7"/>
        <v>-1</v>
      </c>
      <c r="AO23" s="316">
        <f t="shared" si="8"/>
        <v>-4.7393364928909956E-3</v>
      </c>
    </row>
    <row r="24" spans="1:41" x14ac:dyDescent="0.2">
      <c r="A24" s="206">
        <v>151</v>
      </c>
      <c r="B24" s="207">
        <v>0.375</v>
      </c>
      <c r="C24" s="208">
        <v>2013</v>
      </c>
      <c r="D24" s="208">
        <v>4</v>
      </c>
      <c r="E24" s="208">
        <v>22</v>
      </c>
      <c r="F24" s="209">
        <v>698167</v>
      </c>
      <c r="G24" s="208">
        <v>16981676</v>
      </c>
      <c r="H24" s="209">
        <v>435522</v>
      </c>
      <c r="I24" s="208">
        <v>4355229</v>
      </c>
      <c r="J24" s="208">
        <v>1</v>
      </c>
      <c r="K24" s="208">
        <v>12</v>
      </c>
      <c r="L24" s="210">
        <v>99.608800000000002</v>
      </c>
      <c r="M24" s="209">
        <v>23.51</v>
      </c>
      <c r="N24" s="211">
        <v>98.01</v>
      </c>
      <c r="O24" s="212">
        <v>1972</v>
      </c>
      <c r="P24" s="197">
        <f t="shared" si="0"/>
        <v>1972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1972</v>
      </c>
      <c r="W24" s="219">
        <f t="shared" si="10"/>
        <v>69640.529240000003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698167</v>
      </c>
      <c r="AF24" s="206">
        <v>151</v>
      </c>
      <c r="AG24" s="310">
        <v>22</v>
      </c>
      <c r="AH24" s="311">
        <v>698169</v>
      </c>
      <c r="AI24" s="312">
        <f t="shared" si="4"/>
        <v>698167</v>
      </c>
      <c r="AJ24" s="313">
        <f t="shared" si="5"/>
        <v>-2</v>
      </c>
      <c r="AL24" s="306">
        <f t="shared" si="6"/>
        <v>1972</v>
      </c>
      <c r="AM24" s="314">
        <f t="shared" si="6"/>
        <v>1972</v>
      </c>
      <c r="AN24" s="315">
        <f t="shared" si="7"/>
        <v>0</v>
      </c>
      <c r="AO24" s="316">
        <f t="shared" si="8"/>
        <v>0</v>
      </c>
    </row>
    <row r="25" spans="1:41" x14ac:dyDescent="0.2">
      <c r="A25" s="206">
        <v>151</v>
      </c>
      <c r="B25" s="207">
        <v>0.375</v>
      </c>
      <c r="C25" s="208">
        <v>2013</v>
      </c>
      <c r="D25" s="208">
        <v>4</v>
      </c>
      <c r="E25" s="208">
        <v>23</v>
      </c>
      <c r="F25" s="209">
        <v>700139</v>
      </c>
      <c r="G25" s="208">
        <v>17001392</v>
      </c>
      <c r="H25" s="209">
        <v>435810</v>
      </c>
      <c r="I25" s="208">
        <v>4358108</v>
      </c>
      <c r="J25" s="208">
        <v>1</v>
      </c>
      <c r="K25" s="208">
        <v>12</v>
      </c>
      <c r="L25" s="210">
        <v>98.422700000000006</v>
      </c>
      <c r="M25" s="209">
        <v>24.59</v>
      </c>
      <c r="N25" s="211">
        <v>133.63</v>
      </c>
      <c r="O25" s="212">
        <v>1926</v>
      </c>
      <c r="P25" s="197">
        <f t="shared" si="0"/>
        <v>1926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1926</v>
      </c>
      <c r="W25" s="219">
        <f t="shared" si="10"/>
        <v>68016.05442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700139</v>
      </c>
      <c r="AF25" s="206">
        <v>151</v>
      </c>
      <c r="AG25" s="310">
        <v>23</v>
      </c>
      <c r="AH25" s="311">
        <v>700141</v>
      </c>
      <c r="AI25" s="312">
        <f t="shared" si="4"/>
        <v>700139</v>
      </c>
      <c r="AJ25" s="313">
        <f t="shared" si="5"/>
        <v>-2</v>
      </c>
      <c r="AL25" s="306">
        <f t="shared" si="6"/>
        <v>1927</v>
      </c>
      <c r="AM25" s="314">
        <f t="shared" si="6"/>
        <v>1926</v>
      </c>
      <c r="AN25" s="315">
        <f t="shared" si="7"/>
        <v>-1</v>
      </c>
      <c r="AO25" s="316">
        <f t="shared" si="8"/>
        <v>-5.1921079958463135E-4</v>
      </c>
    </row>
    <row r="26" spans="1:41" x14ac:dyDescent="0.2">
      <c r="A26" s="206">
        <v>151</v>
      </c>
      <c r="B26" s="207">
        <v>0.375</v>
      </c>
      <c r="C26" s="208">
        <v>2013</v>
      </c>
      <c r="D26" s="208">
        <v>4</v>
      </c>
      <c r="E26" s="208">
        <v>24</v>
      </c>
      <c r="F26" s="209">
        <v>702065</v>
      </c>
      <c r="G26" s="208">
        <v>17020653</v>
      </c>
      <c r="H26" s="209">
        <v>436091</v>
      </c>
      <c r="I26" s="208">
        <v>4360914</v>
      </c>
      <c r="J26" s="208">
        <v>1</v>
      </c>
      <c r="K26" s="208">
        <v>12</v>
      </c>
      <c r="L26" s="210">
        <v>98.629099999999994</v>
      </c>
      <c r="M26" s="209">
        <v>23.81</v>
      </c>
      <c r="N26" s="211">
        <v>133.55000000000001</v>
      </c>
      <c r="O26" s="212">
        <v>1911</v>
      </c>
      <c r="P26" s="197">
        <f t="shared" si="0"/>
        <v>1911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1911</v>
      </c>
      <c r="W26" s="219">
        <f t="shared" si="10"/>
        <v>67486.334369999997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702065</v>
      </c>
      <c r="AF26" s="206">
        <v>151</v>
      </c>
      <c r="AG26" s="310">
        <v>24</v>
      </c>
      <c r="AH26" s="311">
        <v>702068</v>
      </c>
      <c r="AI26" s="312">
        <f t="shared" si="4"/>
        <v>702065</v>
      </c>
      <c r="AJ26" s="313">
        <f t="shared" si="5"/>
        <v>-3</v>
      </c>
      <c r="AL26" s="306">
        <f t="shared" si="6"/>
        <v>1908</v>
      </c>
      <c r="AM26" s="314">
        <f t="shared" si="6"/>
        <v>1911</v>
      </c>
      <c r="AN26" s="315">
        <f t="shared" si="7"/>
        <v>3</v>
      </c>
      <c r="AO26" s="316">
        <f t="shared" si="8"/>
        <v>1.5698587127158557E-3</v>
      </c>
    </row>
    <row r="27" spans="1:41" x14ac:dyDescent="0.2">
      <c r="A27" s="206">
        <v>151</v>
      </c>
      <c r="B27" s="207">
        <v>0.375</v>
      </c>
      <c r="C27" s="208">
        <v>2013</v>
      </c>
      <c r="D27" s="208">
        <v>4</v>
      </c>
      <c r="E27" s="208">
        <v>25</v>
      </c>
      <c r="F27" s="209">
        <v>703976</v>
      </c>
      <c r="G27" s="208">
        <v>17039762</v>
      </c>
      <c r="H27" s="209">
        <v>436366</v>
      </c>
      <c r="I27" s="208">
        <v>4363669</v>
      </c>
      <c r="J27" s="208">
        <v>1</v>
      </c>
      <c r="K27" s="208">
        <v>12</v>
      </c>
      <c r="L27" s="210">
        <v>98.822699999999998</v>
      </c>
      <c r="M27" s="209">
        <v>21.51</v>
      </c>
      <c r="N27" s="211">
        <v>126.22</v>
      </c>
      <c r="O27" s="212">
        <v>1801</v>
      </c>
      <c r="P27" s="197">
        <f t="shared" si="0"/>
        <v>1801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1801</v>
      </c>
      <c r="W27" s="219">
        <f t="shared" si="10"/>
        <v>63601.720670000002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703976</v>
      </c>
      <c r="AF27" s="206">
        <v>151</v>
      </c>
      <c r="AG27" s="310">
        <v>25</v>
      </c>
      <c r="AH27" s="311">
        <v>703976</v>
      </c>
      <c r="AI27" s="312">
        <f t="shared" si="4"/>
        <v>703976</v>
      </c>
      <c r="AJ27" s="313">
        <f t="shared" si="5"/>
        <v>0</v>
      </c>
      <c r="AL27" s="306">
        <f t="shared" si="6"/>
        <v>1803</v>
      </c>
      <c r="AM27" s="314">
        <f t="shared" si="6"/>
        <v>1801</v>
      </c>
      <c r="AN27" s="315">
        <f t="shared" si="7"/>
        <v>-2</v>
      </c>
      <c r="AO27" s="316">
        <f t="shared" si="8"/>
        <v>-1.1104941699056081E-3</v>
      </c>
    </row>
    <row r="28" spans="1:41" x14ac:dyDescent="0.2">
      <c r="A28" s="206">
        <v>151</v>
      </c>
      <c r="B28" s="207">
        <v>0.375</v>
      </c>
      <c r="C28" s="208">
        <v>2013</v>
      </c>
      <c r="D28" s="208">
        <v>4</v>
      </c>
      <c r="E28" s="208">
        <v>26</v>
      </c>
      <c r="F28" s="209">
        <v>705777</v>
      </c>
      <c r="G28" s="208">
        <v>17057779</v>
      </c>
      <c r="H28" s="209">
        <v>436626</v>
      </c>
      <c r="I28" s="208">
        <v>4366266</v>
      </c>
      <c r="J28" s="208">
        <v>1</v>
      </c>
      <c r="K28" s="208">
        <v>12</v>
      </c>
      <c r="L28" s="210">
        <v>98.784099999999995</v>
      </c>
      <c r="M28" s="209">
        <v>20.25</v>
      </c>
      <c r="N28" s="211">
        <v>124.47</v>
      </c>
      <c r="O28" s="212">
        <v>1778</v>
      </c>
      <c r="P28" s="197">
        <f t="shared" si="0"/>
        <v>1778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1778</v>
      </c>
      <c r="W28" s="219">
        <f t="shared" si="10"/>
        <v>62789.483260000001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705777</v>
      </c>
      <c r="AF28" s="206">
        <v>151</v>
      </c>
      <c r="AG28" s="310">
        <v>26</v>
      </c>
      <c r="AH28" s="311">
        <v>705779</v>
      </c>
      <c r="AI28" s="312">
        <f t="shared" si="4"/>
        <v>705777</v>
      </c>
      <c r="AJ28" s="313">
        <f t="shared" si="5"/>
        <v>-2</v>
      </c>
      <c r="AL28" s="306">
        <f t="shared" si="6"/>
        <v>1776</v>
      </c>
      <c r="AM28" s="314">
        <f t="shared" si="6"/>
        <v>1778</v>
      </c>
      <c r="AN28" s="315">
        <f t="shared" si="7"/>
        <v>2</v>
      </c>
      <c r="AO28" s="316">
        <f t="shared" si="8"/>
        <v>1.1248593925759281E-3</v>
      </c>
    </row>
    <row r="29" spans="1:41" x14ac:dyDescent="0.2">
      <c r="A29" s="206">
        <v>151</v>
      </c>
      <c r="B29" s="207">
        <v>0.375</v>
      </c>
      <c r="C29" s="208">
        <v>2013</v>
      </c>
      <c r="D29" s="208">
        <v>4</v>
      </c>
      <c r="E29" s="208">
        <v>27</v>
      </c>
      <c r="F29" s="209">
        <v>707555</v>
      </c>
      <c r="G29" s="208">
        <v>17075556</v>
      </c>
      <c r="H29" s="209">
        <v>436877</v>
      </c>
      <c r="I29" s="208">
        <v>4368779</v>
      </c>
      <c r="J29" s="208">
        <v>1</v>
      </c>
      <c r="K29" s="208">
        <v>12</v>
      </c>
      <c r="L29" s="210">
        <v>101.0826</v>
      </c>
      <c r="M29" s="209">
        <v>21.64</v>
      </c>
      <c r="N29" s="211">
        <v>125.57</v>
      </c>
      <c r="O29" s="212">
        <v>81</v>
      </c>
      <c r="P29" s="197">
        <f t="shared" si="0"/>
        <v>81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81</v>
      </c>
      <c r="W29" s="219">
        <f t="shared" si="10"/>
        <v>2860.4882699999998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707555</v>
      </c>
      <c r="AF29" s="206">
        <v>151</v>
      </c>
      <c r="AG29" s="310">
        <v>27</v>
      </c>
      <c r="AH29" s="311">
        <v>707555</v>
      </c>
      <c r="AI29" s="312">
        <f t="shared" si="4"/>
        <v>707555</v>
      </c>
      <c r="AJ29" s="313">
        <f t="shared" si="5"/>
        <v>0</v>
      </c>
      <c r="AL29" s="306">
        <f t="shared" si="6"/>
        <v>81</v>
      </c>
      <c r="AM29" s="314">
        <f t="shared" si="6"/>
        <v>81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151</v>
      </c>
      <c r="B30" s="207">
        <v>0.375</v>
      </c>
      <c r="C30" s="208">
        <v>2013</v>
      </c>
      <c r="D30" s="208">
        <v>4</v>
      </c>
      <c r="E30" s="208">
        <v>28</v>
      </c>
      <c r="F30" s="209">
        <v>707636</v>
      </c>
      <c r="G30" s="208">
        <v>17076360</v>
      </c>
      <c r="H30" s="209">
        <v>436889</v>
      </c>
      <c r="I30" s="208">
        <v>4368892</v>
      </c>
      <c r="J30" s="208">
        <v>1</v>
      </c>
      <c r="K30" s="208">
        <v>12</v>
      </c>
      <c r="L30" s="210">
        <v>102.67149999999999</v>
      </c>
      <c r="M30" s="209">
        <v>22.33</v>
      </c>
      <c r="N30" s="211">
        <v>24.36</v>
      </c>
      <c r="O30" s="212">
        <v>190</v>
      </c>
      <c r="P30" s="197">
        <f t="shared" si="0"/>
        <v>190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190</v>
      </c>
      <c r="W30" s="219">
        <f t="shared" si="10"/>
        <v>6709.7873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707636</v>
      </c>
      <c r="AF30" s="206">
        <v>151</v>
      </c>
      <c r="AG30" s="310">
        <v>28</v>
      </c>
      <c r="AH30" s="311">
        <v>707636</v>
      </c>
      <c r="AI30" s="312">
        <f t="shared" si="4"/>
        <v>707636</v>
      </c>
      <c r="AJ30" s="313">
        <f t="shared" si="5"/>
        <v>0</v>
      </c>
      <c r="AL30" s="306">
        <f t="shared" si="6"/>
        <v>194</v>
      </c>
      <c r="AM30" s="314">
        <f t="shared" si="6"/>
        <v>190</v>
      </c>
      <c r="AN30" s="315">
        <f t="shared" si="7"/>
        <v>-4</v>
      </c>
      <c r="AO30" s="316">
        <f t="shared" si="8"/>
        <v>-2.1052631578947368E-2</v>
      </c>
    </row>
    <row r="31" spans="1:41" x14ac:dyDescent="0.2">
      <c r="A31" s="206">
        <v>151</v>
      </c>
      <c r="B31" s="207">
        <v>0.375</v>
      </c>
      <c r="C31" s="208">
        <v>2013</v>
      </c>
      <c r="D31" s="208">
        <v>4</v>
      </c>
      <c r="E31" s="208">
        <v>29</v>
      </c>
      <c r="F31" s="209">
        <v>707826</v>
      </c>
      <c r="G31" s="208">
        <v>17078263</v>
      </c>
      <c r="H31" s="209">
        <v>436915</v>
      </c>
      <c r="I31" s="208">
        <v>4369152</v>
      </c>
      <c r="J31" s="208">
        <v>1</v>
      </c>
      <c r="K31" s="208">
        <v>12</v>
      </c>
      <c r="L31" s="210">
        <v>102.13079999999999</v>
      </c>
      <c r="M31" s="209">
        <v>22.02</v>
      </c>
      <c r="N31" s="211">
        <v>88.51</v>
      </c>
      <c r="O31" s="212">
        <v>1897</v>
      </c>
      <c r="P31" s="197">
        <f t="shared" si="0"/>
        <v>1897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1897</v>
      </c>
      <c r="W31" s="219">
        <f t="shared" si="10"/>
        <v>66991.92899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707826</v>
      </c>
      <c r="AF31" s="206">
        <v>151</v>
      </c>
      <c r="AG31" s="310">
        <v>29</v>
      </c>
      <c r="AH31" s="311">
        <v>707830</v>
      </c>
      <c r="AI31" s="312">
        <f t="shared" si="4"/>
        <v>707826</v>
      </c>
      <c r="AJ31" s="313">
        <f t="shared" si="5"/>
        <v>-4</v>
      </c>
      <c r="AL31" s="306">
        <f t="shared" si="6"/>
        <v>1897</v>
      </c>
      <c r="AM31" s="314">
        <f t="shared" si="6"/>
        <v>1897</v>
      </c>
      <c r="AN31" s="315">
        <f t="shared" si="7"/>
        <v>0</v>
      </c>
      <c r="AO31" s="316">
        <f t="shared" si="8"/>
        <v>0</v>
      </c>
    </row>
    <row r="32" spans="1:41" x14ac:dyDescent="0.2">
      <c r="A32" s="206">
        <v>151</v>
      </c>
      <c r="B32" s="207">
        <v>0.375</v>
      </c>
      <c r="C32" s="208">
        <v>2013</v>
      </c>
      <c r="D32" s="208">
        <v>4</v>
      </c>
      <c r="E32" s="208">
        <v>30</v>
      </c>
      <c r="F32" s="209">
        <v>709723</v>
      </c>
      <c r="G32" s="208">
        <v>17097235</v>
      </c>
      <c r="H32" s="209">
        <v>437183</v>
      </c>
      <c r="I32" s="208">
        <v>4371833</v>
      </c>
      <c r="J32" s="208">
        <v>1</v>
      </c>
      <c r="K32" s="208">
        <v>12</v>
      </c>
      <c r="L32" s="210">
        <v>100.9141</v>
      </c>
      <c r="M32" s="209">
        <v>22.85</v>
      </c>
      <c r="N32" s="211">
        <v>141.91999999999999</v>
      </c>
      <c r="O32" s="212">
        <v>1819</v>
      </c>
      <c r="P32" s="197">
        <f t="shared" si="0"/>
        <v>1819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1819</v>
      </c>
      <c r="W32" s="219">
        <f t="shared" si="10"/>
        <v>64237.384729999998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709723</v>
      </c>
      <c r="AF32" s="206">
        <v>151</v>
      </c>
      <c r="AG32" s="310">
        <v>30</v>
      </c>
      <c r="AH32" s="311">
        <v>709727</v>
      </c>
      <c r="AI32" s="312">
        <f t="shared" si="4"/>
        <v>709723</v>
      </c>
      <c r="AJ32" s="313">
        <f t="shared" si="5"/>
        <v>-4</v>
      </c>
      <c r="AL32" s="306">
        <f t="shared" si="6"/>
        <v>1815</v>
      </c>
      <c r="AM32" s="314">
        <f t="shared" si="6"/>
        <v>1819</v>
      </c>
      <c r="AN32" s="315">
        <f t="shared" si="7"/>
        <v>4</v>
      </c>
      <c r="AO32" s="316">
        <f t="shared" si="8"/>
        <v>2.1990104452996153E-3</v>
      </c>
    </row>
    <row r="33" spans="1:41" ht="13.5" thickBot="1" x14ac:dyDescent="0.25">
      <c r="A33" s="206">
        <v>151</v>
      </c>
      <c r="B33" s="207">
        <v>0.375</v>
      </c>
      <c r="C33" s="208">
        <v>2013</v>
      </c>
      <c r="D33" s="208">
        <v>5</v>
      </c>
      <c r="E33" s="208">
        <v>1</v>
      </c>
      <c r="F33" s="209">
        <v>711542</v>
      </c>
      <c r="G33" s="208">
        <v>17115426</v>
      </c>
      <c r="H33" s="209">
        <v>437440</v>
      </c>
      <c r="I33" s="208">
        <v>4374409</v>
      </c>
      <c r="J33" s="208">
        <v>1</v>
      </c>
      <c r="K33" s="208">
        <v>12</v>
      </c>
      <c r="L33" s="210">
        <v>101.5283</v>
      </c>
      <c r="M33" s="209">
        <v>23.27</v>
      </c>
      <c r="N33" s="211">
        <v>134.31</v>
      </c>
      <c r="O33" s="212">
        <v>134</v>
      </c>
      <c r="P33" s="197">
        <f t="shared" si="0"/>
        <v>-711542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134</v>
      </c>
      <c r="W33" s="223">
        <f t="shared" si="10"/>
        <v>4732.1657800000003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711542</v>
      </c>
      <c r="AF33" s="206">
        <v>151</v>
      </c>
      <c r="AG33" s="310">
        <v>1</v>
      </c>
      <c r="AH33" s="311">
        <v>711542</v>
      </c>
      <c r="AI33" s="312">
        <f t="shared" si="4"/>
        <v>711542</v>
      </c>
      <c r="AJ33" s="313">
        <f t="shared" si="5"/>
        <v>0</v>
      </c>
      <c r="AL33" s="306">
        <f t="shared" si="6"/>
        <v>-711542</v>
      </c>
      <c r="AM33" s="317">
        <f t="shared" si="6"/>
        <v>-711542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102.8595</v>
      </c>
      <c r="M36" s="239">
        <f>MAX(M3:M34)</f>
        <v>25.5</v>
      </c>
      <c r="N36" s="237" t="s">
        <v>26</v>
      </c>
      <c r="O36" s="239">
        <f>SUM(O3:O33)</f>
        <v>43535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43535</v>
      </c>
      <c r="W36" s="243">
        <f>SUM(W3:W33)</f>
        <v>1537424.1584499998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691926</v>
      </c>
      <c r="AK36" s="327" t="s">
        <v>88</v>
      </c>
      <c r="AL36" s="328"/>
      <c r="AM36" s="328"/>
      <c r="AN36" s="326">
        <f>SUM(AN3:AN33)</f>
        <v>21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99.641419354838732</v>
      </c>
      <c r="M37" s="247">
        <f>AVERAGE(M3:M34)</f>
        <v>22.870322580645158</v>
      </c>
      <c r="N37" s="237" t="s">
        <v>84</v>
      </c>
      <c r="O37" s="248">
        <f>O36*35.31467</f>
        <v>1537424.15845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-3.1430491468118259E-5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98.422700000000006</v>
      </c>
      <c r="M38" s="248">
        <f>MIN(M3:M34)</f>
        <v>20.25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109.60556129032261</v>
      </c>
      <c r="M44" s="255">
        <f>M37*(1+$L$43)</f>
        <v>25.157354838709676</v>
      </c>
    </row>
    <row r="45" spans="1:41" x14ac:dyDescent="0.2">
      <c r="K45" s="254" t="s">
        <v>98</v>
      </c>
      <c r="L45" s="255">
        <f>L37*(1-$L$43)</f>
        <v>89.677277419354866</v>
      </c>
      <c r="M45" s="255">
        <f>M37*(1-$L$43)</f>
        <v>20.583290322580645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767" priority="47" stopIfTrue="1" operator="lessThan">
      <formula>$L$45</formula>
    </cfRule>
    <cfRule type="cellIs" dxfId="766" priority="48" stopIfTrue="1" operator="greaterThan">
      <formula>$L$44</formula>
    </cfRule>
  </conditionalFormatting>
  <conditionalFormatting sqref="M3:M34">
    <cfRule type="cellIs" dxfId="765" priority="45" stopIfTrue="1" operator="lessThan">
      <formula>$M$45</formula>
    </cfRule>
    <cfRule type="cellIs" dxfId="764" priority="46" stopIfTrue="1" operator="greaterThan">
      <formula>$M$44</formula>
    </cfRule>
  </conditionalFormatting>
  <conditionalFormatting sqref="O3:O34">
    <cfRule type="cellIs" dxfId="763" priority="44" stopIfTrue="1" operator="lessThan">
      <formula>0</formula>
    </cfRule>
  </conditionalFormatting>
  <conditionalFormatting sqref="O3:O33">
    <cfRule type="cellIs" dxfId="762" priority="43" stopIfTrue="1" operator="lessThan">
      <formula>0</formula>
    </cfRule>
  </conditionalFormatting>
  <conditionalFormatting sqref="O3">
    <cfRule type="cellIs" dxfId="761" priority="42" stopIfTrue="1" operator="notEqual">
      <formula>$P$3</formula>
    </cfRule>
  </conditionalFormatting>
  <conditionalFormatting sqref="O4">
    <cfRule type="cellIs" dxfId="760" priority="41" stopIfTrue="1" operator="notEqual">
      <formula>P$4</formula>
    </cfRule>
  </conditionalFormatting>
  <conditionalFormatting sqref="O5">
    <cfRule type="cellIs" dxfId="759" priority="40" stopIfTrue="1" operator="notEqual">
      <formula>$P$5</formula>
    </cfRule>
  </conditionalFormatting>
  <conditionalFormatting sqref="O6">
    <cfRule type="cellIs" dxfId="758" priority="39" stopIfTrue="1" operator="notEqual">
      <formula>$P$6</formula>
    </cfRule>
  </conditionalFormatting>
  <conditionalFormatting sqref="O7">
    <cfRule type="cellIs" dxfId="757" priority="38" stopIfTrue="1" operator="notEqual">
      <formula>$P$7</formula>
    </cfRule>
  </conditionalFormatting>
  <conditionalFormatting sqref="O8">
    <cfRule type="cellIs" dxfId="756" priority="37" stopIfTrue="1" operator="notEqual">
      <formula>$P$8</formula>
    </cfRule>
  </conditionalFormatting>
  <conditionalFormatting sqref="O9">
    <cfRule type="cellIs" dxfId="755" priority="36" stopIfTrue="1" operator="notEqual">
      <formula>$P$9</formula>
    </cfRule>
  </conditionalFormatting>
  <conditionalFormatting sqref="O10">
    <cfRule type="cellIs" dxfId="754" priority="34" stopIfTrue="1" operator="notEqual">
      <formula>$P$10</formula>
    </cfRule>
    <cfRule type="cellIs" dxfId="753" priority="35" stopIfTrue="1" operator="greaterThan">
      <formula>$P$10</formula>
    </cfRule>
  </conditionalFormatting>
  <conditionalFormatting sqref="O11">
    <cfRule type="cellIs" dxfId="752" priority="32" stopIfTrue="1" operator="notEqual">
      <formula>$P$11</formula>
    </cfRule>
    <cfRule type="cellIs" dxfId="751" priority="33" stopIfTrue="1" operator="greaterThan">
      <formula>$P$11</formula>
    </cfRule>
  </conditionalFormatting>
  <conditionalFormatting sqref="O12">
    <cfRule type="cellIs" dxfId="750" priority="31" stopIfTrue="1" operator="notEqual">
      <formula>$P$12</formula>
    </cfRule>
  </conditionalFormatting>
  <conditionalFormatting sqref="O14">
    <cfRule type="cellIs" dxfId="749" priority="30" stopIfTrue="1" operator="notEqual">
      <formula>$P$14</formula>
    </cfRule>
  </conditionalFormatting>
  <conditionalFormatting sqref="O15">
    <cfRule type="cellIs" dxfId="748" priority="29" stopIfTrue="1" operator="notEqual">
      <formula>$P$15</formula>
    </cfRule>
  </conditionalFormatting>
  <conditionalFormatting sqref="O16">
    <cfRule type="cellIs" dxfId="747" priority="28" stopIfTrue="1" operator="notEqual">
      <formula>$P$16</formula>
    </cfRule>
  </conditionalFormatting>
  <conditionalFormatting sqref="O17">
    <cfRule type="cellIs" dxfId="746" priority="27" stopIfTrue="1" operator="notEqual">
      <formula>$P$17</formula>
    </cfRule>
  </conditionalFormatting>
  <conditionalFormatting sqref="O18">
    <cfRule type="cellIs" dxfId="745" priority="26" stopIfTrue="1" operator="notEqual">
      <formula>$P$18</formula>
    </cfRule>
  </conditionalFormatting>
  <conditionalFormatting sqref="O19">
    <cfRule type="cellIs" dxfId="744" priority="24" stopIfTrue="1" operator="notEqual">
      <formula>$P$19</formula>
    </cfRule>
    <cfRule type="cellIs" dxfId="743" priority="25" stopIfTrue="1" operator="greaterThan">
      <formula>$P$19</formula>
    </cfRule>
  </conditionalFormatting>
  <conditionalFormatting sqref="O20">
    <cfRule type="cellIs" dxfId="742" priority="22" stopIfTrue="1" operator="notEqual">
      <formula>$P$20</formula>
    </cfRule>
    <cfRule type="cellIs" dxfId="741" priority="23" stopIfTrue="1" operator="greaterThan">
      <formula>$P$20</formula>
    </cfRule>
  </conditionalFormatting>
  <conditionalFormatting sqref="O21">
    <cfRule type="cellIs" dxfId="740" priority="21" stopIfTrue="1" operator="notEqual">
      <formula>$P$21</formula>
    </cfRule>
  </conditionalFormatting>
  <conditionalFormatting sqref="O22">
    <cfRule type="cellIs" dxfId="739" priority="20" stopIfTrue="1" operator="notEqual">
      <formula>$P$22</formula>
    </cfRule>
  </conditionalFormatting>
  <conditionalFormatting sqref="O23">
    <cfRule type="cellIs" dxfId="738" priority="19" stopIfTrue="1" operator="notEqual">
      <formula>$P$23</formula>
    </cfRule>
  </conditionalFormatting>
  <conditionalFormatting sqref="O24">
    <cfRule type="cellIs" dxfId="737" priority="17" stopIfTrue="1" operator="notEqual">
      <formula>$P$24</formula>
    </cfRule>
    <cfRule type="cellIs" dxfId="736" priority="18" stopIfTrue="1" operator="greaterThan">
      <formula>$P$24</formula>
    </cfRule>
  </conditionalFormatting>
  <conditionalFormatting sqref="O25">
    <cfRule type="cellIs" dxfId="735" priority="15" stopIfTrue="1" operator="notEqual">
      <formula>$P$25</formula>
    </cfRule>
    <cfRule type="cellIs" dxfId="734" priority="16" stopIfTrue="1" operator="greaterThan">
      <formula>$P$25</formula>
    </cfRule>
  </conditionalFormatting>
  <conditionalFormatting sqref="O26">
    <cfRule type="cellIs" dxfId="733" priority="14" stopIfTrue="1" operator="notEqual">
      <formula>$P$26</formula>
    </cfRule>
  </conditionalFormatting>
  <conditionalFormatting sqref="O27">
    <cfRule type="cellIs" dxfId="732" priority="13" stopIfTrue="1" operator="notEqual">
      <formula>$P$27</formula>
    </cfRule>
  </conditionalFormatting>
  <conditionalFormatting sqref="O28">
    <cfRule type="cellIs" dxfId="731" priority="12" stopIfTrue="1" operator="notEqual">
      <formula>$P$28</formula>
    </cfRule>
  </conditionalFormatting>
  <conditionalFormatting sqref="O29">
    <cfRule type="cellIs" dxfId="730" priority="11" stopIfTrue="1" operator="notEqual">
      <formula>$P$29</formula>
    </cfRule>
  </conditionalFormatting>
  <conditionalFormatting sqref="O30">
    <cfRule type="cellIs" dxfId="729" priority="10" stopIfTrue="1" operator="notEqual">
      <formula>$P$30</formula>
    </cfRule>
  </conditionalFormatting>
  <conditionalFormatting sqref="O31">
    <cfRule type="cellIs" dxfId="728" priority="8" stopIfTrue="1" operator="notEqual">
      <formula>$P$31</formula>
    </cfRule>
    <cfRule type="cellIs" dxfId="727" priority="9" stopIfTrue="1" operator="greaterThan">
      <formula>$P$31</formula>
    </cfRule>
  </conditionalFormatting>
  <conditionalFormatting sqref="O32">
    <cfRule type="cellIs" dxfId="726" priority="6" stopIfTrue="1" operator="notEqual">
      <formula>$P$32</formula>
    </cfRule>
    <cfRule type="cellIs" dxfId="725" priority="7" stopIfTrue="1" operator="greaterThan">
      <formula>$P$32</formula>
    </cfRule>
  </conditionalFormatting>
  <conditionalFormatting sqref="O33">
    <cfRule type="cellIs" dxfId="724" priority="5" stopIfTrue="1" operator="notEqual">
      <formula>$P$33</formula>
    </cfRule>
  </conditionalFormatting>
  <conditionalFormatting sqref="O13">
    <cfRule type="cellIs" dxfId="723" priority="4" stopIfTrue="1" operator="notEqual">
      <formula>$P$13</formula>
    </cfRule>
  </conditionalFormatting>
  <conditionalFormatting sqref="AG3:AG34">
    <cfRule type="cellIs" dxfId="722" priority="3" stopIfTrue="1" operator="notEqual">
      <formula>E3</formula>
    </cfRule>
  </conditionalFormatting>
  <conditionalFormatting sqref="AH3:AH34">
    <cfRule type="cellIs" dxfId="721" priority="2" stopIfTrue="1" operator="notBetween">
      <formula>AI3+$AG$40</formula>
      <formula>AI3-$AG$40</formula>
    </cfRule>
  </conditionalFormatting>
  <conditionalFormatting sqref="AL3:AL33">
    <cfRule type="cellIs" dxfId="72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H31" sqref="H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129</v>
      </c>
      <c r="B3" s="191">
        <v>0.375</v>
      </c>
      <c r="C3" s="192">
        <v>2013</v>
      </c>
      <c r="D3" s="192">
        <v>4</v>
      </c>
      <c r="E3" s="192">
        <v>1</v>
      </c>
      <c r="F3" s="193">
        <v>803948</v>
      </c>
      <c r="G3" s="192">
        <v>0</v>
      </c>
      <c r="H3" s="193">
        <v>735111</v>
      </c>
      <c r="I3" s="192">
        <v>0</v>
      </c>
      <c r="J3" s="192">
        <v>0</v>
      </c>
      <c r="K3" s="192">
        <v>0</v>
      </c>
      <c r="L3" s="194">
        <v>324.14370000000002</v>
      </c>
      <c r="M3" s="193">
        <v>26.5</v>
      </c>
      <c r="N3" s="195">
        <v>0</v>
      </c>
      <c r="O3" s="196">
        <v>20078</v>
      </c>
      <c r="P3" s="197">
        <f>F4-F3</f>
        <v>20078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20078</v>
      </c>
      <c r="W3" s="202">
        <f>V3*35.31467</f>
        <v>709047.94426000002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803948</v>
      </c>
      <c r="AF3" s="190">
        <v>129</v>
      </c>
      <c r="AG3" s="195">
        <v>1</v>
      </c>
      <c r="AH3" s="303">
        <v>804082</v>
      </c>
      <c r="AI3" s="304">
        <f>IFERROR(AE3*1,0)</f>
        <v>803948</v>
      </c>
      <c r="AJ3" s="305">
        <f>(AI3-AH3)</f>
        <v>-134</v>
      </c>
      <c r="AL3" s="306">
        <f>AH4-AH3</f>
        <v>20063</v>
      </c>
      <c r="AM3" s="307">
        <f>AI4-AI3</f>
        <v>20078</v>
      </c>
      <c r="AN3" s="308">
        <f>(AM3-AL3)</f>
        <v>15</v>
      </c>
      <c r="AO3" s="309">
        <f>IFERROR(AN3/AM3,"")</f>
        <v>7.4708636318358401E-4</v>
      </c>
    </row>
    <row r="4" spans="1:41" x14ac:dyDescent="0.2">
      <c r="A4" s="206">
        <v>129</v>
      </c>
      <c r="B4" s="207">
        <v>0.375</v>
      </c>
      <c r="C4" s="208">
        <v>2013</v>
      </c>
      <c r="D4" s="208">
        <v>4</v>
      </c>
      <c r="E4" s="208">
        <v>2</v>
      </c>
      <c r="F4" s="209">
        <v>824026</v>
      </c>
      <c r="G4" s="208">
        <v>0</v>
      </c>
      <c r="H4" s="209">
        <v>735989</v>
      </c>
      <c r="I4" s="208">
        <v>0</v>
      </c>
      <c r="J4" s="208">
        <v>0</v>
      </c>
      <c r="K4" s="208">
        <v>0</v>
      </c>
      <c r="L4" s="210">
        <v>317.67869999999999</v>
      </c>
      <c r="M4" s="209">
        <v>23</v>
      </c>
      <c r="N4" s="211">
        <v>0</v>
      </c>
      <c r="O4" s="212">
        <v>25289</v>
      </c>
      <c r="P4" s="197">
        <f t="shared" ref="P4:P33" si="0">F5-F4</f>
        <v>25289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25289</v>
      </c>
      <c r="W4" s="216">
        <f>V4*35.31467</f>
        <v>893072.68963000004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824026</v>
      </c>
      <c r="AF4" s="206">
        <v>129</v>
      </c>
      <c r="AG4" s="310">
        <v>2</v>
      </c>
      <c r="AH4" s="311">
        <v>824145</v>
      </c>
      <c r="AI4" s="312">
        <f t="shared" ref="AI4:AI34" si="4">IFERROR(AE4*1,0)</f>
        <v>824026</v>
      </c>
      <c r="AJ4" s="313">
        <f t="shared" ref="AJ4:AJ34" si="5">(AI4-AH4)</f>
        <v>-119</v>
      </c>
      <c r="AL4" s="306">
        <f t="shared" ref="AL4:AM33" si="6">AH5-AH4</f>
        <v>25304</v>
      </c>
      <c r="AM4" s="314">
        <f t="shared" si="6"/>
        <v>25289</v>
      </c>
      <c r="AN4" s="315">
        <f t="shared" ref="AN4:AN33" si="7">(AM4-AL4)</f>
        <v>-15</v>
      </c>
      <c r="AO4" s="316">
        <f t="shared" ref="AO4:AO33" si="8">IFERROR(AN4/AM4,"")</f>
        <v>-5.9314326386966665E-4</v>
      </c>
    </row>
    <row r="5" spans="1:41" x14ac:dyDescent="0.2">
      <c r="A5" s="206">
        <v>129</v>
      </c>
      <c r="B5" s="207">
        <v>0.375</v>
      </c>
      <c r="C5" s="208">
        <v>2013</v>
      </c>
      <c r="D5" s="208">
        <v>4</v>
      </c>
      <c r="E5" s="208">
        <v>3</v>
      </c>
      <c r="F5" s="209">
        <v>849315</v>
      </c>
      <c r="G5" s="208">
        <v>0</v>
      </c>
      <c r="H5" s="209">
        <v>737097</v>
      </c>
      <c r="I5" s="208">
        <v>0</v>
      </c>
      <c r="J5" s="208">
        <v>0</v>
      </c>
      <c r="K5" s="208">
        <v>0</v>
      </c>
      <c r="L5" s="210">
        <v>315.16079999999999</v>
      </c>
      <c r="M5" s="209">
        <v>23.3</v>
      </c>
      <c r="N5" s="211">
        <v>0</v>
      </c>
      <c r="O5" s="212">
        <v>25657</v>
      </c>
      <c r="P5" s="197">
        <f t="shared" si="0"/>
        <v>25657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25657</v>
      </c>
      <c r="W5" s="216">
        <f t="shared" ref="W5:W33" si="10">V5*35.31467</f>
        <v>906068.48818999995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849315</v>
      </c>
      <c r="AF5" s="206">
        <v>129</v>
      </c>
      <c r="AG5" s="310">
        <v>3</v>
      </c>
      <c r="AH5" s="311">
        <v>849449</v>
      </c>
      <c r="AI5" s="312">
        <f t="shared" si="4"/>
        <v>849315</v>
      </c>
      <c r="AJ5" s="313">
        <f t="shared" si="5"/>
        <v>-134</v>
      </c>
      <c r="AL5" s="306">
        <f t="shared" si="6"/>
        <v>25663</v>
      </c>
      <c r="AM5" s="314">
        <f t="shared" si="6"/>
        <v>25657</v>
      </c>
      <c r="AN5" s="315">
        <f t="shared" si="7"/>
        <v>-6</v>
      </c>
      <c r="AO5" s="316">
        <f t="shared" si="8"/>
        <v>-2.3385430876563901E-4</v>
      </c>
    </row>
    <row r="6" spans="1:41" x14ac:dyDescent="0.2">
      <c r="A6" s="206">
        <v>129</v>
      </c>
      <c r="B6" s="207">
        <v>0.375</v>
      </c>
      <c r="C6" s="208">
        <v>2013</v>
      </c>
      <c r="D6" s="208">
        <v>4</v>
      </c>
      <c r="E6" s="208">
        <v>4</v>
      </c>
      <c r="F6" s="209">
        <v>874972</v>
      </c>
      <c r="G6" s="208">
        <v>0</v>
      </c>
      <c r="H6" s="209">
        <v>738222</v>
      </c>
      <c r="I6" s="208">
        <v>0</v>
      </c>
      <c r="J6" s="208">
        <v>0</v>
      </c>
      <c r="K6" s="208">
        <v>0</v>
      </c>
      <c r="L6" s="210">
        <v>315.36399999999998</v>
      </c>
      <c r="M6" s="209">
        <v>23.9</v>
      </c>
      <c r="N6" s="211">
        <v>0</v>
      </c>
      <c r="O6" s="212">
        <v>26620</v>
      </c>
      <c r="P6" s="197">
        <f t="shared" si="0"/>
        <v>26620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26620</v>
      </c>
      <c r="W6" s="216">
        <f t="shared" si="10"/>
        <v>940076.51540000003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874972</v>
      </c>
      <c r="AF6" s="206">
        <v>129</v>
      </c>
      <c r="AG6" s="310">
        <v>4</v>
      </c>
      <c r="AH6" s="311">
        <v>875112</v>
      </c>
      <c r="AI6" s="312">
        <f t="shared" si="4"/>
        <v>874972</v>
      </c>
      <c r="AJ6" s="313">
        <f t="shared" si="5"/>
        <v>-140</v>
      </c>
      <c r="AL6" s="306">
        <f t="shared" si="6"/>
        <v>26625</v>
      </c>
      <c r="AM6" s="314">
        <f t="shared" si="6"/>
        <v>26620</v>
      </c>
      <c r="AN6" s="315">
        <f t="shared" si="7"/>
        <v>-5</v>
      </c>
      <c r="AO6" s="316">
        <f t="shared" si="8"/>
        <v>-1.8782870022539445E-4</v>
      </c>
    </row>
    <row r="7" spans="1:41" x14ac:dyDescent="0.2">
      <c r="A7" s="206">
        <v>129</v>
      </c>
      <c r="B7" s="207">
        <v>0.375</v>
      </c>
      <c r="C7" s="208">
        <v>2013</v>
      </c>
      <c r="D7" s="208">
        <v>4</v>
      </c>
      <c r="E7" s="208">
        <v>5</v>
      </c>
      <c r="F7" s="209">
        <v>901592</v>
      </c>
      <c r="G7" s="208">
        <v>0</v>
      </c>
      <c r="H7" s="209">
        <v>739393</v>
      </c>
      <c r="I7" s="208">
        <v>0</v>
      </c>
      <c r="J7" s="208">
        <v>0</v>
      </c>
      <c r="K7" s="208">
        <v>0</v>
      </c>
      <c r="L7" s="210">
        <v>314.45530000000002</v>
      </c>
      <c r="M7" s="209">
        <v>23.9</v>
      </c>
      <c r="N7" s="211">
        <v>0</v>
      </c>
      <c r="O7" s="212">
        <v>25766</v>
      </c>
      <c r="P7" s="197">
        <f t="shared" si="0"/>
        <v>25766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25766</v>
      </c>
      <c r="W7" s="216">
        <f t="shared" si="10"/>
        <v>909917.78721999994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901592</v>
      </c>
      <c r="AF7" s="206">
        <v>129</v>
      </c>
      <c r="AG7" s="310">
        <v>5</v>
      </c>
      <c r="AH7" s="311">
        <v>901737</v>
      </c>
      <c r="AI7" s="312">
        <f t="shared" si="4"/>
        <v>901592</v>
      </c>
      <c r="AJ7" s="313">
        <f t="shared" si="5"/>
        <v>-145</v>
      </c>
      <c r="AL7" s="306">
        <f t="shared" si="6"/>
        <v>25764</v>
      </c>
      <c r="AM7" s="314">
        <f t="shared" si="6"/>
        <v>25766</v>
      </c>
      <c r="AN7" s="315">
        <f t="shared" si="7"/>
        <v>2</v>
      </c>
      <c r="AO7" s="316">
        <f t="shared" si="8"/>
        <v>7.7621671970814246E-5</v>
      </c>
    </row>
    <row r="8" spans="1:41" x14ac:dyDescent="0.2">
      <c r="A8" s="206">
        <v>129</v>
      </c>
      <c r="B8" s="207">
        <v>0.375</v>
      </c>
      <c r="C8" s="208">
        <v>2013</v>
      </c>
      <c r="D8" s="208">
        <v>4</v>
      </c>
      <c r="E8" s="208">
        <v>6</v>
      </c>
      <c r="F8" s="209">
        <v>927358</v>
      </c>
      <c r="G8" s="208">
        <v>0</v>
      </c>
      <c r="H8" s="209">
        <v>740522</v>
      </c>
      <c r="I8" s="208">
        <v>0</v>
      </c>
      <c r="J8" s="208">
        <v>0</v>
      </c>
      <c r="K8" s="208">
        <v>0</v>
      </c>
      <c r="L8" s="210">
        <v>315.60340000000002</v>
      </c>
      <c r="M8" s="209">
        <v>23.7</v>
      </c>
      <c r="N8" s="211">
        <v>0</v>
      </c>
      <c r="O8" s="212">
        <v>8072</v>
      </c>
      <c r="P8" s="197">
        <f t="shared" si="0"/>
        <v>8072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8072</v>
      </c>
      <c r="W8" s="216">
        <f t="shared" si="10"/>
        <v>285060.01623999997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927358</v>
      </c>
      <c r="AF8" s="206">
        <v>129</v>
      </c>
      <c r="AG8" s="310">
        <v>6</v>
      </c>
      <c r="AH8" s="311">
        <v>927501</v>
      </c>
      <c r="AI8" s="312">
        <f t="shared" si="4"/>
        <v>927358</v>
      </c>
      <c r="AJ8" s="313">
        <f t="shared" si="5"/>
        <v>-143</v>
      </c>
      <c r="AL8" s="306">
        <f t="shared" si="6"/>
        <v>7929</v>
      </c>
      <c r="AM8" s="314">
        <f t="shared" si="6"/>
        <v>8072</v>
      </c>
      <c r="AN8" s="315">
        <f t="shared" si="7"/>
        <v>143</v>
      </c>
      <c r="AO8" s="316">
        <f t="shared" si="8"/>
        <v>1.7715559960356789E-2</v>
      </c>
    </row>
    <row r="9" spans="1:41" x14ac:dyDescent="0.2">
      <c r="A9" s="206">
        <v>129</v>
      </c>
      <c r="B9" s="207">
        <v>0.375</v>
      </c>
      <c r="C9" s="208">
        <v>2013</v>
      </c>
      <c r="D9" s="208">
        <v>4</v>
      </c>
      <c r="E9" s="208">
        <v>7</v>
      </c>
      <c r="F9" s="209">
        <v>935430</v>
      </c>
      <c r="G9" s="208">
        <v>0</v>
      </c>
      <c r="H9" s="209">
        <v>740877</v>
      </c>
      <c r="I9" s="208">
        <v>0</v>
      </c>
      <c r="J9" s="208">
        <v>0</v>
      </c>
      <c r="K9" s="208">
        <v>0</v>
      </c>
      <c r="L9" s="210">
        <v>321.63029999999998</v>
      </c>
      <c r="M9" s="209">
        <v>20.8</v>
      </c>
      <c r="N9" s="211">
        <v>0</v>
      </c>
      <c r="O9" s="212">
        <v>5711</v>
      </c>
      <c r="P9" s="197">
        <f t="shared" si="0"/>
        <v>5711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5711</v>
      </c>
      <c r="W9" s="216">
        <f t="shared" si="10"/>
        <v>201682.08037000001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935430</v>
      </c>
      <c r="AF9" s="206">
        <v>129</v>
      </c>
      <c r="AG9" s="310">
        <v>7</v>
      </c>
      <c r="AH9" s="311">
        <v>935430</v>
      </c>
      <c r="AI9" s="312">
        <f t="shared" si="4"/>
        <v>935430</v>
      </c>
      <c r="AJ9" s="313">
        <f t="shared" si="5"/>
        <v>0</v>
      </c>
      <c r="AL9" s="306">
        <f t="shared" si="6"/>
        <v>5860</v>
      </c>
      <c r="AM9" s="314">
        <f t="shared" si="6"/>
        <v>5711</v>
      </c>
      <c r="AN9" s="315">
        <f t="shared" si="7"/>
        <v>-149</v>
      </c>
      <c r="AO9" s="316">
        <f t="shared" si="8"/>
        <v>-2.6090001751006828E-2</v>
      </c>
    </row>
    <row r="10" spans="1:41" x14ac:dyDescent="0.2">
      <c r="A10" s="206">
        <v>129</v>
      </c>
      <c r="B10" s="207">
        <v>0.375</v>
      </c>
      <c r="C10" s="208">
        <v>2013</v>
      </c>
      <c r="D10" s="208">
        <v>4</v>
      </c>
      <c r="E10" s="208">
        <v>8</v>
      </c>
      <c r="F10" s="209">
        <v>941141</v>
      </c>
      <c r="G10" s="208">
        <v>0</v>
      </c>
      <c r="H10" s="209">
        <v>741124</v>
      </c>
      <c r="I10" s="208">
        <v>0</v>
      </c>
      <c r="J10" s="208">
        <v>0</v>
      </c>
      <c r="K10" s="208">
        <v>0</v>
      </c>
      <c r="L10" s="210">
        <v>321.77910000000003</v>
      </c>
      <c r="M10" s="209">
        <v>24.8</v>
      </c>
      <c r="N10" s="211">
        <v>0</v>
      </c>
      <c r="O10" s="212">
        <v>24710</v>
      </c>
      <c r="P10" s="197">
        <f t="shared" si="0"/>
        <v>24710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24710</v>
      </c>
      <c r="W10" s="216">
        <f t="shared" si="10"/>
        <v>872625.49569999997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941141</v>
      </c>
      <c r="AF10" s="206">
        <v>129</v>
      </c>
      <c r="AG10" s="310">
        <v>8</v>
      </c>
      <c r="AH10" s="311">
        <v>941290</v>
      </c>
      <c r="AI10" s="312">
        <f t="shared" si="4"/>
        <v>941141</v>
      </c>
      <c r="AJ10" s="313">
        <f t="shared" si="5"/>
        <v>-149</v>
      </c>
      <c r="AL10" s="306">
        <f t="shared" si="6"/>
        <v>24564</v>
      </c>
      <c r="AM10" s="314">
        <f t="shared" si="6"/>
        <v>24710</v>
      </c>
      <c r="AN10" s="315">
        <f t="shared" si="7"/>
        <v>146</v>
      </c>
      <c r="AO10" s="316">
        <f t="shared" si="8"/>
        <v>5.9085390530149735E-3</v>
      </c>
    </row>
    <row r="11" spans="1:41" x14ac:dyDescent="0.2">
      <c r="A11" s="206">
        <v>129</v>
      </c>
      <c r="B11" s="207">
        <v>0.375</v>
      </c>
      <c r="C11" s="208">
        <v>2013</v>
      </c>
      <c r="D11" s="208">
        <v>4</v>
      </c>
      <c r="E11" s="208">
        <v>9</v>
      </c>
      <c r="F11" s="209">
        <v>965851</v>
      </c>
      <c r="G11" s="208">
        <v>0</v>
      </c>
      <c r="H11" s="209">
        <v>742211</v>
      </c>
      <c r="I11" s="208">
        <v>0</v>
      </c>
      <c r="J11" s="208">
        <v>0</v>
      </c>
      <c r="K11" s="208">
        <v>0</v>
      </c>
      <c r="L11" s="210">
        <v>314.63299999999998</v>
      </c>
      <c r="M11" s="209">
        <v>24.1</v>
      </c>
      <c r="N11" s="211">
        <v>0</v>
      </c>
      <c r="O11" s="212">
        <v>26683</v>
      </c>
      <c r="P11" s="197">
        <f t="shared" si="0"/>
        <v>26683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26683</v>
      </c>
      <c r="W11" s="219">
        <f t="shared" si="10"/>
        <v>942301.33961000002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965851</v>
      </c>
      <c r="AF11" s="206">
        <v>129</v>
      </c>
      <c r="AG11" s="310">
        <v>9</v>
      </c>
      <c r="AH11" s="311">
        <v>965854</v>
      </c>
      <c r="AI11" s="312">
        <f t="shared" si="4"/>
        <v>965851</v>
      </c>
      <c r="AJ11" s="313">
        <f t="shared" si="5"/>
        <v>-3</v>
      </c>
      <c r="AL11" s="306">
        <f t="shared" si="6"/>
        <v>26689</v>
      </c>
      <c r="AM11" s="314">
        <f t="shared" si="6"/>
        <v>26683</v>
      </c>
      <c r="AN11" s="315">
        <f t="shared" si="7"/>
        <v>-6</v>
      </c>
      <c r="AO11" s="316">
        <f t="shared" si="8"/>
        <v>-2.2486227185848667E-4</v>
      </c>
    </row>
    <row r="12" spans="1:41" x14ac:dyDescent="0.2">
      <c r="A12" s="206">
        <v>129</v>
      </c>
      <c r="B12" s="207">
        <v>0.375</v>
      </c>
      <c r="C12" s="208">
        <v>2013</v>
      </c>
      <c r="D12" s="208">
        <v>4</v>
      </c>
      <c r="E12" s="208">
        <v>10</v>
      </c>
      <c r="F12" s="209">
        <v>992534</v>
      </c>
      <c r="G12" s="208">
        <v>0</v>
      </c>
      <c r="H12" s="209">
        <v>743395</v>
      </c>
      <c r="I12" s="208">
        <v>0</v>
      </c>
      <c r="J12" s="208">
        <v>0</v>
      </c>
      <c r="K12" s="208">
        <v>0</v>
      </c>
      <c r="L12" s="210">
        <v>312.57100000000003</v>
      </c>
      <c r="M12" s="209">
        <v>24.3</v>
      </c>
      <c r="N12" s="211">
        <v>0</v>
      </c>
      <c r="O12" s="212">
        <v>27025</v>
      </c>
      <c r="P12" s="197">
        <f t="shared" si="0"/>
        <v>-972975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27025</v>
      </c>
      <c r="W12" s="219">
        <f t="shared" si="10"/>
        <v>954378.95675000001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992534</v>
      </c>
      <c r="AF12" s="206">
        <v>129</v>
      </c>
      <c r="AG12" s="310">
        <v>10</v>
      </c>
      <c r="AH12" s="311">
        <v>992543</v>
      </c>
      <c r="AI12" s="312">
        <f t="shared" si="4"/>
        <v>992534</v>
      </c>
      <c r="AJ12" s="313">
        <f t="shared" si="5"/>
        <v>-9</v>
      </c>
      <c r="AL12" s="306">
        <f t="shared" si="6"/>
        <v>-972973</v>
      </c>
      <c r="AM12" s="314">
        <f t="shared" si="6"/>
        <v>-972975</v>
      </c>
      <c r="AN12" s="315">
        <f t="shared" si="7"/>
        <v>-2</v>
      </c>
      <c r="AO12" s="316">
        <f t="shared" si="8"/>
        <v>2.05555127315707E-6</v>
      </c>
    </row>
    <row r="13" spans="1:41" x14ac:dyDescent="0.2">
      <c r="A13" s="206">
        <v>129</v>
      </c>
      <c r="B13" s="207">
        <v>0.375</v>
      </c>
      <c r="C13" s="208">
        <v>2013</v>
      </c>
      <c r="D13" s="208">
        <v>4</v>
      </c>
      <c r="E13" s="208">
        <v>11</v>
      </c>
      <c r="F13" s="209">
        <v>19559</v>
      </c>
      <c r="G13" s="208">
        <v>0</v>
      </c>
      <c r="H13" s="209">
        <v>744595</v>
      </c>
      <c r="I13" s="208">
        <v>0</v>
      </c>
      <c r="J13" s="208">
        <v>0</v>
      </c>
      <c r="K13" s="208">
        <v>0</v>
      </c>
      <c r="L13" s="210">
        <v>312.24700000000001</v>
      </c>
      <c r="M13" s="209">
        <v>24.2</v>
      </c>
      <c r="N13" s="211">
        <v>0</v>
      </c>
      <c r="O13" s="212">
        <v>27093</v>
      </c>
      <c r="P13" s="197">
        <f t="shared" si="0"/>
        <v>27093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27093</v>
      </c>
      <c r="W13" s="219">
        <f t="shared" si="10"/>
        <v>956780.35430999997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19559</v>
      </c>
      <c r="AF13" s="206">
        <v>129</v>
      </c>
      <c r="AG13" s="310">
        <v>11</v>
      </c>
      <c r="AH13" s="311">
        <v>19570</v>
      </c>
      <c r="AI13" s="312">
        <f t="shared" si="4"/>
        <v>19559</v>
      </c>
      <c r="AJ13" s="313">
        <f t="shared" si="5"/>
        <v>-11</v>
      </c>
      <c r="AL13" s="306">
        <f t="shared" si="6"/>
        <v>27096</v>
      </c>
      <c r="AM13" s="314">
        <f t="shared" si="6"/>
        <v>27093</v>
      </c>
      <c r="AN13" s="315">
        <f t="shared" si="7"/>
        <v>-3</v>
      </c>
      <c r="AO13" s="316">
        <f t="shared" si="8"/>
        <v>-1.1072970878086591E-4</v>
      </c>
    </row>
    <row r="14" spans="1:41" x14ac:dyDescent="0.2">
      <c r="A14" s="206">
        <v>129</v>
      </c>
      <c r="B14" s="207">
        <v>0.375</v>
      </c>
      <c r="C14" s="208">
        <v>2013</v>
      </c>
      <c r="D14" s="208">
        <v>4</v>
      </c>
      <c r="E14" s="208">
        <v>12</v>
      </c>
      <c r="F14" s="209">
        <v>46652</v>
      </c>
      <c r="G14" s="208">
        <v>0</v>
      </c>
      <c r="H14" s="209">
        <v>745799</v>
      </c>
      <c r="I14" s="208">
        <v>0</v>
      </c>
      <c r="J14" s="208">
        <v>0</v>
      </c>
      <c r="K14" s="208">
        <v>0</v>
      </c>
      <c r="L14" s="210">
        <v>311.95100000000002</v>
      </c>
      <c r="M14" s="209">
        <v>24.5</v>
      </c>
      <c r="N14" s="211">
        <v>0</v>
      </c>
      <c r="O14" s="212">
        <v>27040</v>
      </c>
      <c r="P14" s="197">
        <f t="shared" si="0"/>
        <v>27040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27040</v>
      </c>
      <c r="W14" s="219">
        <f t="shared" si="10"/>
        <v>954908.67680000002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46652</v>
      </c>
      <c r="AF14" s="206">
        <v>129</v>
      </c>
      <c r="AG14" s="310">
        <v>12</v>
      </c>
      <c r="AH14" s="311">
        <v>46666</v>
      </c>
      <c r="AI14" s="312">
        <f t="shared" si="4"/>
        <v>46652</v>
      </c>
      <c r="AJ14" s="313">
        <f t="shared" si="5"/>
        <v>-14</v>
      </c>
      <c r="AL14" s="306">
        <f t="shared" si="6"/>
        <v>27045</v>
      </c>
      <c r="AM14" s="314">
        <f t="shared" si="6"/>
        <v>27040</v>
      </c>
      <c r="AN14" s="315">
        <f t="shared" si="7"/>
        <v>-5</v>
      </c>
      <c r="AO14" s="316">
        <f t="shared" si="8"/>
        <v>-1.8491124260355029E-4</v>
      </c>
    </row>
    <row r="15" spans="1:41" x14ac:dyDescent="0.2">
      <c r="A15" s="206">
        <v>129</v>
      </c>
      <c r="B15" s="207">
        <v>0.375</v>
      </c>
      <c r="C15" s="208">
        <v>2013</v>
      </c>
      <c r="D15" s="208">
        <v>4</v>
      </c>
      <c r="E15" s="208">
        <v>13</v>
      </c>
      <c r="F15" s="209">
        <v>73692</v>
      </c>
      <c r="G15" s="208">
        <v>0</v>
      </c>
      <c r="H15" s="209">
        <v>746994</v>
      </c>
      <c r="I15" s="208">
        <v>0</v>
      </c>
      <c r="J15" s="208">
        <v>0</v>
      </c>
      <c r="K15" s="208">
        <v>0</v>
      </c>
      <c r="L15" s="210">
        <v>313.03800000000001</v>
      </c>
      <c r="M15" s="209">
        <v>23.8</v>
      </c>
      <c r="N15" s="211">
        <v>0</v>
      </c>
      <c r="O15" s="212">
        <v>16670</v>
      </c>
      <c r="P15" s="197">
        <f t="shared" si="0"/>
        <v>16670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16670</v>
      </c>
      <c r="W15" s="219">
        <f t="shared" si="10"/>
        <v>588695.54889999994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73692</v>
      </c>
      <c r="AF15" s="206">
        <v>129</v>
      </c>
      <c r="AG15" s="310">
        <v>13</v>
      </c>
      <c r="AH15" s="311">
        <v>73711</v>
      </c>
      <c r="AI15" s="312">
        <f t="shared" si="4"/>
        <v>73692</v>
      </c>
      <c r="AJ15" s="313">
        <f t="shared" si="5"/>
        <v>-19</v>
      </c>
      <c r="AL15" s="306">
        <f t="shared" si="6"/>
        <v>16657</v>
      </c>
      <c r="AM15" s="314">
        <f t="shared" si="6"/>
        <v>16670</v>
      </c>
      <c r="AN15" s="315">
        <f t="shared" si="7"/>
        <v>13</v>
      </c>
      <c r="AO15" s="316">
        <f t="shared" si="8"/>
        <v>7.7984403119376125E-4</v>
      </c>
    </row>
    <row r="16" spans="1:41" x14ac:dyDescent="0.2">
      <c r="A16" s="206">
        <v>129</v>
      </c>
      <c r="B16" s="207">
        <v>0.375</v>
      </c>
      <c r="C16" s="208">
        <v>2013</v>
      </c>
      <c r="D16" s="208">
        <v>4</v>
      </c>
      <c r="E16" s="208">
        <v>14</v>
      </c>
      <c r="F16" s="209">
        <v>90362</v>
      </c>
      <c r="G16" s="208">
        <v>0</v>
      </c>
      <c r="H16" s="209">
        <v>747723</v>
      </c>
      <c r="I16" s="208">
        <v>0</v>
      </c>
      <c r="J16" s="208">
        <v>0</v>
      </c>
      <c r="K16" s="208">
        <v>0</v>
      </c>
      <c r="L16" s="210">
        <v>318.214</v>
      </c>
      <c r="M16" s="209">
        <v>23.8</v>
      </c>
      <c r="N16" s="211">
        <v>0</v>
      </c>
      <c r="O16" s="212">
        <v>8040</v>
      </c>
      <c r="P16" s="197">
        <f t="shared" si="0"/>
        <v>8040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8040</v>
      </c>
      <c r="W16" s="219">
        <f t="shared" si="10"/>
        <v>283929.94679999998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90362</v>
      </c>
      <c r="AF16" s="206">
        <v>129</v>
      </c>
      <c r="AG16" s="310">
        <v>14</v>
      </c>
      <c r="AH16" s="311">
        <v>90368</v>
      </c>
      <c r="AI16" s="312">
        <f t="shared" si="4"/>
        <v>90362</v>
      </c>
      <c r="AJ16" s="313">
        <f t="shared" si="5"/>
        <v>-6</v>
      </c>
      <c r="AL16" s="306">
        <f t="shared" si="6"/>
        <v>8059</v>
      </c>
      <c r="AM16" s="314">
        <f t="shared" si="6"/>
        <v>8040</v>
      </c>
      <c r="AN16" s="315">
        <f t="shared" si="7"/>
        <v>-19</v>
      </c>
      <c r="AO16" s="316">
        <f t="shared" si="8"/>
        <v>-2.3631840796019899E-3</v>
      </c>
    </row>
    <row r="17" spans="1:41" x14ac:dyDescent="0.2">
      <c r="A17" s="206">
        <v>129</v>
      </c>
      <c r="B17" s="207">
        <v>0.375</v>
      </c>
      <c r="C17" s="208">
        <v>2013</v>
      </c>
      <c r="D17" s="208">
        <v>4</v>
      </c>
      <c r="E17" s="208">
        <v>15</v>
      </c>
      <c r="F17" s="209">
        <v>98402</v>
      </c>
      <c r="G17" s="208">
        <v>0</v>
      </c>
      <c r="H17" s="209">
        <v>748071</v>
      </c>
      <c r="I17" s="208">
        <v>0</v>
      </c>
      <c r="J17" s="208">
        <v>0</v>
      </c>
      <c r="K17" s="208">
        <v>0</v>
      </c>
      <c r="L17" s="210">
        <v>320.07</v>
      </c>
      <c r="M17" s="209">
        <v>25.4</v>
      </c>
      <c r="N17" s="211">
        <v>0</v>
      </c>
      <c r="O17" s="212">
        <v>26652</v>
      </c>
      <c r="P17" s="197">
        <f t="shared" si="0"/>
        <v>26652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26652</v>
      </c>
      <c r="W17" s="219">
        <f t="shared" si="10"/>
        <v>941206.58484000002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98402</v>
      </c>
      <c r="AF17" s="206">
        <v>129</v>
      </c>
      <c r="AG17" s="310">
        <v>15</v>
      </c>
      <c r="AH17" s="311">
        <v>98427</v>
      </c>
      <c r="AI17" s="312">
        <f t="shared" si="4"/>
        <v>98402</v>
      </c>
      <c r="AJ17" s="313">
        <f t="shared" si="5"/>
        <v>-25</v>
      </c>
      <c r="AL17" s="306">
        <f t="shared" si="6"/>
        <v>26656</v>
      </c>
      <c r="AM17" s="314">
        <f t="shared" si="6"/>
        <v>26652</v>
      </c>
      <c r="AN17" s="315">
        <f t="shared" si="7"/>
        <v>-4</v>
      </c>
      <c r="AO17" s="316">
        <f t="shared" si="8"/>
        <v>-1.5008254539996998E-4</v>
      </c>
    </row>
    <row r="18" spans="1:41" x14ac:dyDescent="0.2">
      <c r="A18" s="206">
        <v>129</v>
      </c>
      <c r="B18" s="207">
        <v>0.375</v>
      </c>
      <c r="C18" s="208">
        <v>2013</v>
      </c>
      <c r="D18" s="208">
        <v>4</v>
      </c>
      <c r="E18" s="208">
        <v>16</v>
      </c>
      <c r="F18" s="209">
        <v>125054</v>
      </c>
      <c r="G18" s="208">
        <v>0</v>
      </c>
      <c r="H18" s="209">
        <v>749256</v>
      </c>
      <c r="I18" s="208">
        <v>0</v>
      </c>
      <c r="J18" s="208">
        <v>0</v>
      </c>
      <c r="K18" s="208">
        <v>0</v>
      </c>
      <c r="L18" s="210">
        <v>312.59699999999998</v>
      </c>
      <c r="M18" s="209">
        <v>24.8</v>
      </c>
      <c r="N18" s="211">
        <v>0</v>
      </c>
      <c r="O18" s="212">
        <v>26069</v>
      </c>
      <c r="P18" s="197">
        <f t="shared" si="0"/>
        <v>26069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26069</v>
      </c>
      <c r="W18" s="219">
        <f t="shared" si="10"/>
        <v>920618.13222999999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125054</v>
      </c>
      <c r="AF18" s="206">
        <v>129</v>
      </c>
      <c r="AG18" s="310">
        <v>16</v>
      </c>
      <c r="AH18" s="311">
        <v>125083</v>
      </c>
      <c r="AI18" s="312">
        <f t="shared" si="4"/>
        <v>125054</v>
      </c>
      <c r="AJ18" s="313">
        <f t="shared" si="5"/>
        <v>-29</v>
      </c>
      <c r="AL18" s="306">
        <f t="shared" si="6"/>
        <v>-125083</v>
      </c>
      <c r="AM18" s="314">
        <f t="shared" si="6"/>
        <v>26069</v>
      </c>
      <c r="AN18" s="315">
        <f t="shared" si="7"/>
        <v>151152</v>
      </c>
      <c r="AO18" s="316">
        <f t="shared" si="8"/>
        <v>5.7981510606467452</v>
      </c>
    </row>
    <row r="19" spans="1:41" x14ac:dyDescent="0.2">
      <c r="A19" s="206">
        <v>129</v>
      </c>
      <c r="B19" s="207">
        <v>0.375</v>
      </c>
      <c r="C19" s="208">
        <v>2013</v>
      </c>
      <c r="D19" s="208">
        <v>4</v>
      </c>
      <c r="E19" s="208">
        <v>17</v>
      </c>
      <c r="F19" s="209">
        <v>151123</v>
      </c>
      <c r="G19" s="208">
        <v>0</v>
      </c>
      <c r="H19" s="209">
        <v>750415</v>
      </c>
      <c r="I19" s="208">
        <v>0</v>
      </c>
      <c r="J19" s="208">
        <v>0</v>
      </c>
      <c r="K19" s="208">
        <v>0</v>
      </c>
      <c r="L19" s="210">
        <v>312.69</v>
      </c>
      <c r="M19" s="209">
        <v>25.2</v>
      </c>
      <c r="N19" s="211">
        <v>0</v>
      </c>
      <c r="O19" s="212">
        <v>26315</v>
      </c>
      <c r="P19" s="197">
        <f t="shared" si="0"/>
        <v>26315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26315</v>
      </c>
      <c r="W19" s="219">
        <f t="shared" si="10"/>
        <v>929305.54105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151123</v>
      </c>
      <c r="AF19" s="206"/>
      <c r="AG19" s="310"/>
      <c r="AH19" s="311"/>
      <c r="AI19" s="312">
        <f t="shared" si="4"/>
        <v>151123</v>
      </c>
      <c r="AJ19" s="313">
        <f t="shared" si="5"/>
        <v>151123</v>
      </c>
      <c r="AL19" s="306">
        <f t="shared" si="6"/>
        <v>177475</v>
      </c>
      <c r="AM19" s="314">
        <f t="shared" si="6"/>
        <v>26315</v>
      </c>
      <c r="AN19" s="315">
        <f t="shared" si="7"/>
        <v>-151160</v>
      </c>
      <c r="AO19" s="316">
        <f t="shared" si="8"/>
        <v>-5.7442523275698267</v>
      </c>
    </row>
    <row r="20" spans="1:41" x14ac:dyDescent="0.2">
      <c r="A20" s="206">
        <v>129</v>
      </c>
      <c r="B20" s="207">
        <v>0.375</v>
      </c>
      <c r="C20" s="208">
        <v>2013</v>
      </c>
      <c r="D20" s="208">
        <v>4</v>
      </c>
      <c r="E20" s="208">
        <v>18</v>
      </c>
      <c r="F20" s="209">
        <v>177438</v>
      </c>
      <c r="G20" s="208">
        <v>0</v>
      </c>
      <c r="H20" s="209">
        <v>751584</v>
      </c>
      <c r="I20" s="208">
        <v>0</v>
      </c>
      <c r="J20" s="208">
        <v>0</v>
      </c>
      <c r="K20" s="208">
        <v>0</v>
      </c>
      <c r="L20" s="210">
        <v>312.65600000000001</v>
      </c>
      <c r="M20" s="209">
        <v>25.1</v>
      </c>
      <c r="N20" s="211">
        <v>0</v>
      </c>
      <c r="O20" s="212">
        <v>26574</v>
      </c>
      <c r="P20" s="197">
        <f t="shared" si="0"/>
        <v>26574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26574</v>
      </c>
      <c r="W20" s="219">
        <f t="shared" si="10"/>
        <v>938452.04058000003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177438</v>
      </c>
      <c r="AF20" s="206">
        <v>129</v>
      </c>
      <c r="AG20" s="310">
        <v>18</v>
      </c>
      <c r="AH20" s="311">
        <v>177475</v>
      </c>
      <c r="AI20" s="312">
        <f t="shared" si="4"/>
        <v>177438</v>
      </c>
      <c r="AJ20" s="313">
        <f t="shared" si="5"/>
        <v>-37</v>
      </c>
      <c r="AL20" s="306">
        <f t="shared" si="6"/>
        <v>26577</v>
      </c>
      <c r="AM20" s="314">
        <f t="shared" si="6"/>
        <v>26574</v>
      </c>
      <c r="AN20" s="315">
        <f t="shared" si="7"/>
        <v>-3</v>
      </c>
      <c r="AO20" s="316">
        <f t="shared" si="8"/>
        <v>-1.1289230074508918E-4</v>
      </c>
    </row>
    <row r="21" spans="1:41" x14ac:dyDescent="0.2">
      <c r="A21" s="206">
        <v>129</v>
      </c>
      <c r="B21" s="207">
        <v>0.375</v>
      </c>
      <c r="C21" s="208">
        <v>2013</v>
      </c>
      <c r="D21" s="208">
        <v>4</v>
      </c>
      <c r="E21" s="208">
        <v>19</v>
      </c>
      <c r="F21" s="209">
        <v>204012</v>
      </c>
      <c r="G21" s="208">
        <v>0</v>
      </c>
      <c r="H21" s="209">
        <v>752769</v>
      </c>
      <c r="I21" s="208">
        <v>0</v>
      </c>
      <c r="J21" s="208">
        <v>0</v>
      </c>
      <c r="K21" s="208">
        <v>0</v>
      </c>
      <c r="L21" s="210">
        <v>312.40300000000002</v>
      </c>
      <c r="M21" s="209">
        <v>25.5</v>
      </c>
      <c r="N21" s="211">
        <v>0</v>
      </c>
      <c r="O21" s="212">
        <v>26280</v>
      </c>
      <c r="P21" s="197">
        <f t="shared" si="0"/>
        <v>26280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26280</v>
      </c>
      <c r="W21" s="219">
        <f t="shared" si="10"/>
        <v>928069.52760000003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204012</v>
      </c>
      <c r="AF21" s="206">
        <v>129</v>
      </c>
      <c r="AG21" s="310">
        <v>19</v>
      </c>
      <c r="AH21" s="311">
        <v>204052</v>
      </c>
      <c r="AI21" s="312">
        <f t="shared" si="4"/>
        <v>204012</v>
      </c>
      <c r="AJ21" s="313">
        <f t="shared" si="5"/>
        <v>-40</v>
      </c>
      <c r="AL21" s="306">
        <f t="shared" si="6"/>
        <v>26282</v>
      </c>
      <c r="AM21" s="314">
        <f t="shared" si="6"/>
        <v>26280</v>
      </c>
      <c r="AN21" s="315">
        <f t="shared" si="7"/>
        <v>-2</v>
      </c>
      <c r="AO21" s="316">
        <f t="shared" si="8"/>
        <v>-7.6103500761035014E-5</v>
      </c>
    </row>
    <row r="22" spans="1:41" x14ac:dyDescent="0.2">
      <c r="A22" s="206">
        <v>129</v>
      </c>
      <c r="B22" s="207">
        <v>0.375</v>
      </c>
      <c r="C22" s="208">
        <v>2013</v>
      </c>
      <c r="D22" s="208">
        <v>4</v>
      </c>
      <c r="E22" s="208">
        <v>20</v>
      </c>
      <c r="F22" s="209">
        <v>230292</v>
      </c>
      <c r="G22" s="208">
        <v>0</v>
      </c>
      <c r="H22" s="209">
        <v>753931</v>
      </c>
      <c r="I22" s="208">
        <v>0</v>
      </c>
      <c r="J22" s="208">
        <v>0</v>
      </c>
      <c r="K22" s="208">
        <v>0</v>
      </c>
      <c r="L22" s="210">
        <v>313.68299999999999</v>
      </c>
      <c r="M22" s="209">
        <v>24.1</v>
      </c>
      <c r="N22" s="211">
        <v>0</v>
      </c>
      <c r="O22" s="212">
        <v>7992</v>
      </c>
      <c r="P22" s="197">
        <f t="shared" si="0"/>
        <v>7992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7992</v>
      </c>
      <c r="W22" s="219">
        <f t="shared" si="10"/>
        <v>282234.84263999999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230292</v>
      </c>
      <c r="AF22" s="206">
        <v>129</v>
      </c>
      <c r="AG22" s="310">
        <v>20</v>
      </c>
      <c r="AH22" s="311">
        <v>230334</v>
      </c>
      <c r="AI22" s="312">
        <f t="shared" si="4"/>
        <v>230292</v>
      </c>
      <c r="AJ22" s="313">
        <f t="shared" si="5"/>
        <v>-42</v>
      </c>
      <c r="AL22" s="306">
        <f t="shared" si="6"/>
        <v>7950</v>
      </c>
      <c r="AM22" s="314">
        <f t="shared" si="6"/>
        <v>7992</v>
      </c>
      <c r="AN22" s="315">
        <f t="shared" si="7"/>
        <v>42</v>
      </c>
      <c r="AO22" s="316">
        <f t="shared" si="8"/>
        <v>5.2552552552552556E-3</v>
      </c>
    </row>
    <row r="23" spans="1:41" x14ac:dyDescent="0.2">
      <c r="A23" s="206">
        <v>129</v>
      </c>
      <c r="B23" s="207">
        <v>0.375</v>
      </c>
      <c r="C23" s="208">
        <v>2013</v>
      </c>
      <c r="D23" s="208">
        <v>4</v>
      </c>
      <c r="E23" s="208">
        <v>21</v>
      </c>
      <c r="F23" s="209">
        <v>238284</v>
      </c>
      <c r="G23" s="208">
        <v>0</v>
      </c>
      <c r="H23" s="209">
        <v>754284</v>
      </c>
      <c r="I23" s="208">
        <v>0</v>
      </c>
      <c r="J23" s="208">
        <v>0</v>
      </c>
      <c r="K23" s="208">
        <v>0</v>
      </c>
      <c r="L23" s="210">
        <v>319.93799999999999</v>
      </c>
      <c r="M23" s="209">
        <v>20.9</v>
      </c>
      <c r="N23" s="211">
        <v>0</v>
      </c>
      <c r="O23" s="212">
        <v>6188</v>
      </c>
      <c r="P23" s="197">
        <f t="shared" si="0"/>
        <v>6188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6188</v>
      </c>
      <c r="W23" s="219">
        <f t="shared" si="10"/>
        <v>218527.17796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238284</v>
      </c>
      <c r="AF23" s="206">
        <v>129</v>
      </c>
      <c r="AG23" s="310">
        <v>21</v>
      </c>
      <c r="AH23" s="311">
        <v>238284</v>
      </c>
      <c r="AI23" s="312">
        <f t="shared" si="4"/>
        <v>238284</v>
      </c>
      <c r="AJ23" s="313">
        <f t="shared" si="5"/>
        <v>0</v>
      </c>
      <c r="AL23" s="306">
        <f t="shared" si="6"/>
        <v>6236</v>
      </c>
      <c r="AM23" s="314">
        <f t="shared" si="6"/>
        <v>6188</v>
      </c>
      <c r="AN23" s="315">
        <f t="shared" si="7"/>
        <v>-48</v>
      </c>
      <c r="AO23" s="316">
        <f t="shared" si="8"/>
        <v>-7.7569489334195219E-3</v>
      </c>
    </row>
    <row r="24" spans="1:41" x14ac:dyDescent="0.2">
      <c r="A24" s="206">
        <v>129</v>
      </c>
      <c r="B24" s="207">
        <v>0.375</v>
      </c>
      <c r="C24" s="208">
        <v>2013</v>
      </c>
      <c r="D24" s="208">
        <v>4</v>
      </c>
      <c r="E24" s="208">
        <v>22</v>
      </c>
      <c r="F24" s="209">
        <v>244472</v>
      </c>
      <c r="G24" s="208">
        <v>0</v>
      </c>
      <c r="H24" s="209">
        <v>754552</v>
      </c>
      <c r="I24" s="208">
        <v>0</v>
      </c>
      <c r="J24" s="208">
        <v>0</v>
      </c>
      <c r="K24" s="208">
        <v>0</v>
      </c>
      <c r="L24" s="210">
        <v>319.529</v>
      </c>
      <c r="M24" s="209">
        <v>27.9</v>
      </c>
      <c r="N24" s="211">
        <v>0</v>
      </c>
      <c r="O24" s="212">
        <v>27101</v>
      </c>
      <c r="P24" s="197">
        <f t="shared" si="0"/>
        <v>27101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27101</v>
      </c>
      <c r="W24" s="219">
        <f t="shared" si="10"/>
        <v>957062.87167000002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244472</v>
      </c>
      <c r="AF24" s="206">
        <v>129</v>
      </c>
      <c r="AG24" s="310">
        <v>22</v>
      </c>
      <c r="AH24" s="311">
        <v>244520</v>
      </c>
      <c r="AI24" s="312">
        <f t="shared" si="4"/>
        <v>244472</v>
      </c>
      <c r="AJ24" s="313">
        <f t="shared" si="5"/>
        <v>-48</v>
      </c>
      <c r="AL24" s="306">
        <f t="shared" si="6"/>
        <v>27108</v>
      </c>
      <c r="AM24" s="314">
        <f t="shared" si="6"/>
        <v>27101</v>
      </c>
      <c r="AN24" s="315">
        <f t="shared" si="7"/>
        <v>-7</v>
      </c>
      <c r="AO24" s="316">
        <f t="shared" si="8"/>
        <v>-2.5829305191690344E-4</v>
      </c>
    </row>
    <row r="25" spans="1:41" x14ac:dyDescent="0.2">
      <c r="A25" s="206">
        <v>129</v>
      </c>
      <c r="B25" s="207">
        <v>0.375</v>
      </c>
      <c r="C25" s="208">
        <v>2013</v>
      </c>
      <c r="D25" s="208">
        <v>4</v>
      </c>
      <c r="E25" s="208">
        <v>23</v>
      </c>
      <c r="F25" s="209">
        <v>271573</v>
      </c>
      <c r="G25" s="208">
        <v>0</v>
      </c>
      <c r="H25" s="209">
        <v>755764</v>
      </c>
      <c r="I25" s="208">
        <v>0</v>
      </c>
      <c r="J25" s="208">
        <v>0</v>
      </c>
      <c r="K25" s="208">
        <v>0</v>
      </c>
      <c r="L25" s="210">
        <v>311.41899999999998</v>
      </c>
      <c r="M25" s="209">
        <v>25.5</v>
      </c>
      <c r="N25" s="211">
        <v>0</v>
      </c>
      <c r="O25" s="212">
        <v>27212</v>
      </c>
      <c r="P25" s="197">
        <f t="shared" si="0"/>
        <v>27212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27212</v>
      </c>
      <c r="W25" s="219">
        <f t="shared" si="10"/>
        <v>960982.80004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271573</v>
      </c>
      <c r="AF25" s="206">
        <v>129</v>
      </c>
      <c r="AG25" s="310">
        <v>23</v>
      </c>
      <c r="AH25" s="311">
        <v>271628</v>
      </c>
      <c r="AI25" s="312">
        <f t="shared" si="4"/>
        <v>271573</v>
      </c>
      <c r="AJ25" s="313">
        <f t="shared" si="5"/>
        <v>-55</v>
      </c>
      <c r="AL25" s="306">
        <f t="shared" si="6"/>
        <v>27215</v>
      </c>
      <c r="AM25" s="314">
        <f t="shared" si="6"/>
        <v>27212</v>
      </c>
      <c r="AN25" s="315">
        <f t="shared" si="7"/>
        <v>-3</v>
      </c>
      <c r="AO25" s="316">
        <f t="shared" si="8"/>
        <v>-1.1024547993532266E-4</v>
      </c>
    </row>
    <row r="26" spans="1:41" x14ac:dyDescent="0.2">
      <c r="A26" s="206">
        <v>129</v>
      </c>
      <c r="B26" s="207">
        <v>0.375</v>
      </c>
      <c r="C26" s="208">
        <v>2013</v>
      </c>
      <c r="D26" s="208">
        <v>4</v>
      </c>
      <c r="E26" s="208">
        <v>24</v>
      </c>
      <c r="F26" s="209">
        <v>298785</v>
      </c>
      <c r="G26" s="208">
        <v>0</v>
      </c>
      <c r="H26" s="209">
        <v>756986</v>
      </c>
      <c r="I26" s="208">
        <v>0</v>
      </c>
      <c r="J26" s="208">
        <v>0</v>
      </c>
      <c r="K26" s="208">
        <v>0</v>
      </c>
      <c r="L26" s="210">
        <v>309.96100000000001</v>
      </c>
      <c r="M26" s="209">
        <v>25.2</v>
      </c>
      <c r="N26" s="211">
        <v>0</v>
      </c>
      <c r="O26" s="212">
        <v>28234</v>
      </c>
      <c r="P26" s="197">
        <f t="shared" si="0"/>
        <v>28234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28234</v>
      </c>
      <c r="W26" s="219">
        <f t="shared" si="10"/>
        <v>997074.39277999999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298785</v>
      </c>
      <c r="AF26" s="206">
        <v>129</v>
      </c>
      <c r="AG26" s="310">
        <v>24</v>
      </c>
      <c r="AH26" s="311">
        <v>298843</v>
      </c>
      <c r="AI26" s="312">
        <f t="shared" si="4"/>
        <v>298785</v>
      </c>
      <c r="AJ26" s="313">
        <f t="shared" si="5"/>
        <v>-58</v>
      </c>
      <c r="AL26" s="306">
        <f t="shared" si="6"/>
        <v>28238</v>
      </c>
      <c r="AM26" s="314">
        <f t="shared" si="6"/>
        <v>28234</v>
      </c>
      <c r="AN26" s="315">
        <f t="shared" si="7"/>
        <v>-4</v>
      </c>
      <c r="AO26" s="316">
        <f t="shared" si="8"/>
        <v>-1.4167316001983425E-4</v>
      </c>
    </row>
    <row r="27" spans="1:41" x14ac:dyDescent="0.2">
      <c r="A27" s="206">
        <v>129</v>
      </c>
      <c r="B27" s="207">
        <v>0.375</v>
      </c>
      <c r="C27" s="208">
        <v>2013</v>
      </c>
      <c r="D27" s="208">
        <v>4</v>
      </c>
      <c r="E27" s="208">
        <v>25</v>
      </c>
      <c r="F27" s="209">
        <v>327019</v>
      </c>
      <c r="G27" s="208">
        <v>0</v>
      </c>
      <c r="H27" s="209">
        <v>758245</v>
      </c>
      <c r="I27" s="208">
        <v>0</v>
      </c>
      <c r="J27" s="208">
        <v>0</v>
      </c>
      <c r="K27" s="208">
        <v>0</v>
      </c>
      <c r="L27" s="210">
        <v>311.51299999999998</v>
      </c>
      <c r="M27" s="209">
        <v>24.6</v>
      </c>
      <c r="N27" s="211">
        <v>0</v>
      </c>
      <c r="O27" s="212">
        <v>28101</v>
      </c>
      <c r="P27" s="197">
        <f t="shared" si="0"/>
        <v>28101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28101</v>
      </c>
      <c r="W27" s="219">
        <f t="shared" si="10"/>
        <v>992377.54166999995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327019</v>
      </c>
      <c r="AF27" s="206">
        <v>129</v>
      </c>
      <c r="AG27" s="310">
        <v>25</v>
      </c>
      <c r="AH27" s="311">
        <v>327081</v>
      </c>
      <c r="AI27" s="312">
        <f t="shared" si="4"/>
        <v>327019</v>
      </c>
      <c r="AJ27" s="313">
        <f t="shared" si="5"/>
        <v>-62</v>
      </c>
      <c r="AL27" s="306">
        <f t="shared" si="6"/>
        <v>28039</v>
      </c>
      <c r="AM27" s="314">
        <f t="shared" si="6"/>
        <v>28101</v>
      </c>
      <c r="AN27" s="315">
        <f t="shared" si="7"/>
        <v>62</v>
      </c>
      <c r="AO27" s="316">
        <f t="shared" si="8"/>
        <v>2.2063271769687913E-3</v>
      </c>
    </row>
    <row r="28" spans="1:41" x14ac:dyDescent="0.2">
      <c r="A28" s="206">
        <v>129</v>
      </c>
      <c r="B28" s="207">
        <v>0.375</v>
      </c>
      <c r="C28" s="208">
        <v>2013</v>
      </c>
      <c r="D28" s="208">
        <v>4</v>
      </c>
      <c r="E28" s="208">
        <v>26</v>
      </c>
      <c r="F28" s="209">
        <v>355120</v>
      </c>
      <c r="G28" s="208">
        <v>0</v>
      </c>
      <c r="H28" s="209">
        <v>759495</v>
      </c>
      <c r="I28" s="208">
        <v>0</v>
      </c>
      <c r="J28" s="208">
        <v>0</v>
      </c>
      <c r="K28" s="208">
        <v>0</v>
      </c>
      <c r="L28" s="210">
        <v>311.81</v>
      </c>
      <c r="M28" s="209">
        <v>24.3</v>
      </c>
      <c r="N28" s="211">
        <v>0</v>
      </c>
      <c r="O28" s="212">
        <v>16988</v>
      </c>
      <c r="P28" s="197">
        <f t="shared" si="0"/>
        <v>16988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16988</v>
      </c>
      <c r="W28" s="219">
        <f t="shared" si="10"/>
        <v>599925.61395999999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355120</v>
      </c>
      <c r="AF28" s="206">
        <v>129</v>
      </c>
      <c r="AG28" s="310">
        <v>26</v>
      </c>
      <c r="AH28" s="311">
        <v>355120</v>
      </c>
      <c r="AI28" s="312">
        <f t="shared" si="4"/>
        <v>355120</v>
      </c>
      <c r="AJ28" s="313">
        <f t="shared" si="5"/>
        <v>0</v>
      </c>
      <c r="AL28" s="306">
        <f t="shared" si="6"/>
        <v>17047</v>
      </c>
      <c r="AM28" s="314">
        <f t="shared" si="6"/>
        <v>16988</v>
      </c>
      <c r="AN28" s="315">
        <f t="shared" si="7"/>
        <v>-59</v>
      </c>
      <c r="AO28" s="316">
        <f t="shared" si="8"/>
        <v>-3.4730397927949142E-3</v>
      </c>
    </row>
    <row r="29" spans="1:41" x14ac:dyDescent="0.2">
      <c r="A29" s="206">
        <v>129</v>
      </c>
      <c r="B29" s="207">
        <v>0.375</v>
      </c>
      <c r="C29" s="208">
        <v>2013</v>
      </c>
      <c r="D29" s="208">
        <v>4</v>
      </c>
      <c r="E29" s="208">
        <v>27</v>
      </c>
      <c r="F29" s="209">
        <v>372108</v>
      </c>
      <c r="G29" s="208">
        <v>0</v>
      </c>
      <c r="H29" s="209">
        <v>760243</v>
      </c>
      <c r="I29" s="208">
        <v>0</v>
      </c>
      <c r="J29" s="208">
        <v>0</v>
      </c>
      <c r="K29" s="208">
        <v>0</v>
      </c>
      <c r="L29" s="210">
        <v>314.60000000000002</v>
      </c>
      <c r="M29" s="209">
        <v>24.9</v>
      </c>
      <c r="N29" s="211">
        <v>0</v>
      </c>
      <c r="O29" s="212">
        <v>8127</v>
      </c>
      <c r="P29" s="197">
        <f t="shared" si="0"/>
        <v>8127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8127</v>
      </c>
      <c r="W29" s="219">
        <f t="shared" si="10"/>
        <v>287002.32309000002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372108</v>
      </c>
      <c r="AF29" s="206">
        <v>129</v>
      </c>
      <c r="AG29" s="310">
        <v>27</v>
      </c>
      <c r="AH29" s="311">
        <v>372167</v>
      </c>
      <c r="AI29" s="312">
        <f t="shared" si="4"/>
        <v>372108</v>
      </c>
      <c r="AJ29" s="313">
        <f t="shared" si="5"/>
        <v>-59</v>
      </c>
      <c r="AL29" s="306">
        <f t="shared" si="6"/>
        <v>8088</v>
      </c>
      <c r="AM29" s="314">
        <f t="shared" si="6"/>
        <v>8127</v>
      </c>
      <c r="AN29" s="315">
        <f t="shared" si="7"/>
        <v>39</v>
      </c>
      <c r="AO29" s="316">
        <f t="shared" si="8"/>
        <v>4.7988187523071244E-3</v>
      </c>
    </row>
    <row r="30" spans="1:41" x14ac:dyDescent="0.2">
      <c r="A30" s="206">
        <v>129</v>
      </c>
      <c r="B30" s="207">
        <v>0.375</v>
      </c>
      <c r="C30" s="208">
        <v>2013</v>
      </c>
      <c r="D30" s="208">
        <v>4</v>
      </c>
      <c r="E30" s="208">
        <v>28</v>
      </c>
      <c r="F30" s="209">
        <v>380235</v>
      </c>
      <c r="G30" s="208">
        <v>0</v>
      </c>
      <c r="H30" s="209">
        <v>760605</v>
      </c>
      <c r="I30" s="208">
        <v>0</v>
      </c>
      <c r="J30" s="208">
        <v>0</v>
      </c>
      <c r="K30" s="208">
        <v>0</v>
      </c>
      <c r="L30" s="210">
        <v>317.30700000000002</v>
      </c>
      <c r="M30" s="209">
        <v>22.8</v>
      </c>
      <c r="N30" s="211">
        <v>0</v>
      </c>
      <c r="O30" s="212">
        <v>4207</v>
      </c>
      <c r="P30" s="197">
        <f t="shared" si="0"/>
        <v>4207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4207</v>
      </c>
      <c r="W30" s="219">
        <f t="shared" si="10"/>
        <v>148568.81669000001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380235</v>
      </c>
      <c r="AF30" s="206">
        <v>129</v>
      </c>
      <c r="AG30" s="310">
        <v>28</v>
      </c>
      <c r="AH30" s="311">
        <v>380255</v>
      </c>
      <c r="AI30" s="312">
        <f t="shared" si="4"/>
        <v>380235</v>
      </c>
      <c r="AJ30" s="313">
        <f t="shared" si="5"/>
        <v>-20</v>
      </c>
      <c r="AL30" s="306">
        <f t="shared" si="6"/>
        <v>4191</v>
      </c>
      <c r="AM30" s="314">
        <f t="shared" si="6"/>
        <v>4207</v>
      </c>
      <c r="AN30" s="315">
        <f t="shared" si="7"/>
        <v>16</v>
      </c>
      <c r="AO30" s="316">
        <f t="shared" si="8"/>
        <v>3.8031851675778463E-3</v>
      </c>
    </row>
    <row r="31" spans="1:41" x14ac:dyDescent="0.2">
      <c r="A31" s="206">
        <v>129</v>
      </c>
      <c r="B31" s="207">
        <v>0.375</v>
      </c>
      <c r="C31" s="208">
        <v>2013</v>
      </c>
      <c r="D31" s="208">
        <v>4</v>
      </c>
      <c r="E31" s="208">
        <v>29</v>
      </c>
      <c r="F31" s="209">
        <v>384442</v>
      </c>
      <c r="G31" s="208">
        <v>0</v>
      </c>
      <c r="H31" s="209">
        <v>760791</v>
      </c>
      <c r="I31" s="208">
        <v>0</v>
      </c>
      <c r="J31" s="208">
        <v>0</v>
      </c>
      <c r="K31" s="208">
        <v>0</v>
      </c>
      <c r="L31" s="210">
        <v>318.60700000000003</v>
      </c>
      <c r="M31" s="209">
        <v>21.4</v>
      </c>
      <c r="N31" s="211">
        <v>0</v>
      </c>
      <c r="O31" s="212">
        <v>10780</v>
      </c>
      <c r="P31" s="197">
        <f t="shared" si="0"/>
        <v>10780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10780</v>
      </c>
      <c r="W31" s="219">
        <f t="shared" si="10"/>
        <v>380692.14260000002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384442</v>
      </c>
      <c r="AF31" s="206">
        <v>129</v>
      </c>
      <c r="AG31" s="310">
        <v>29</v>
      </c>
      <c r="AH31" s="311">
        <v>384446</v>
      </c>
      <c r="AI31" s="312">
        <f t="shared" si="4"/>
        <v>384442</v>
      </c>
      <c r="AJ31" s="313">
        <f t="shared" si="5"/>
        <v>-4</v>
      </c>
      <c r="AL31" s="306">
        <f t="shared" si="6"/>
        <v>10845</v>
      </c>
      <c r="AM31" s="314">
        <f t="shared" si="6"/>
        <v>10780</v>
      </c>
      <c r="AN31" s="315">
        <f t="shared" si="7"/>
        <v>-65</v>
      </c>
      <c r="AO31" s="316">
        <f t="shared" si="8"/>
        <v>-6.0296846011131727E-3</v>
      </c>
    </row>
    <row r="32" spans="1:41" x14ac:dyDescent="0.2">
      <c r="A32" s="206">
        <v>129</v>
      </c>
      <c r="B32" s="207">
        <v>0.375</v>
      </c>
      <c r="C32" s="208">
        <v>2013</v>
      </c>
      <c r="D32" s="208">
        <v>4</v>
      </c>
      <c r="E32" s="208">
        <v>30</v>
      </c>
      <c r="F32" s="209">
        <v>395222</v>
      </c>
      <c r="G32" s="208">
        <v>0</v>
      </c>
      <c r="H32" s="209">
        <v>761268</v>
      </c>
      <c r="I32" s="208">
        <v>0</v>
      </c>
      <c r="J32" s="208">
        <v>0</v>
      </c>
      <c r="K32" s="208">
        <v>0</v>
      </c>
      <c r="L32" s="210">
        <v>313.31400000000002</v>
      </c>
      <c r="M32" s="209">
        <v>24.3</v>
      </c>
      <c r="N32" s="211">
        <v>0</v>
      </c>
      <c r="O32" s="212">
        <v>18028</v>
      </c>
      <c r="P32" s="197">
        <f t="shared" si="0"/>
        <v>18028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18028</v>
      </c>
      <c r="W32" s="219">
        <f t="shared" si="10"/>
        <v>636652.87075999996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395222</v>
      </c>
      <c r="AF32" s="206">
        <v>129</v>
      </c>
      <c r="AG32" s="310">
        <v>30</v>
      </c>
      <c r="AH32" s="311">
        <v>395291</v>
      </c>
      <c r="AI32" s="312">
        <f t="shared" si="4"/>
        <v>395222</v>
      </c>
      <c r="AJ32" s="313">
        <f t="shared" si="5"/>
        <v>-69</v>
      </c>
      <c r="AL32" s="306">
        <f t="shared" si="6"/>
        <v>18000</v>
      </c>
      <c r="AM32" s="314">
        <f t="shared" si="6"/>
        <v>18028</v>
      </c>
      <c r="AN32" s="315">
        <f t="shared" si="7"/>
        <v>28</v>
      </c>
      <c r="AO32" s="316">
        <f t="shared" si="8"/>
        <v>1.5531395606833815E-3</v>
      </c>
    </row>
    <row r="33" spans="1:41" ht="13.5" thickBot="1" x14ac:dyDescent="0.25">
      <c r="A33" s="206">
        <v>129</v>
      </c>
      <c r="B33" s="207">
        <v>0.375</v>
      </c>
      <c r="C33" s="208">
        <v>2013</v>
      </c>
      <c r="D33" s="208">
        <v>5</v>
      </c>
      <c r="E33" s="208">
        <v>1</v>
      </c>
      <c r="F33" s="209">
        <v>413250</v>
      </c>
      <c r="G33" s="208">
        <v>0</v>
      </c>
      <c r="H33" s="209">
        <v>762068</v>
      </c>
      <c r="I33" s="208">
        <v>0</v>
      </c>
      <c r="J33" s="208">
        <v>0</v>
      </c>
      <c r="K33" s="208">
        <v>0</v>
      </c>
      <c r="L33" s="210">
        <v>313.40199999999999</v>
      </c>
      <c r="M33" s="209">
        <v>24.6</v>
      </c>
      <c r="N33" s="211">
        <v>0</v>
      </c>
      <c r="O33" s="212">
        <v>21104</v>
      </c>
      <c r="P33" s="197">
        <f t="shared" si="0"/>
        <v>-413250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21104</v>
      </c>
      <c r="W33" s="223">
        <f t="shared" si="10"/>
        <v>745280.79567999998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413250</v>
      </c>
      <c r="AF33" s="206">
        <v>129</v>
      </c>
      <c r="AG33" s="310">
        <v>1</v>
      </c>
      <c r="AH33" s="311">
        <v>413291</v>
      </c>
      <c r="AI33" s="312">
        <f t="shared" si="4"/>
        <v>413250</v>
      </c>
      <c r="AJ33" s="313">
        <f t="shared" si="5"/>
        <v>-41</v>
      </c>
      <c r="AL33" s="306">
        <f t="shared" si="6"/>
        <v>-413291</v>
      </c>
      <c r="AM33" s="317">
        <f t="shared" si="6"/>
        <v>-413250</v>
      </c>
      <c r="AN33" s="315">
        <f t="shared" si="7"/>
        <v>41</v>
      </c>
      <c r="AO33" s="316">
        <f t="shared" si="8"/>
        <v>-9.9213551119177259E-5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324.14370000000002</v>
      </c>
      <c r="M36" s="239">
        <f>MAX(M3:M34)</f>
        <v>27.9</v>
      </c>
      <c r="N36" s="237" t="s">
        <v>26</v>
      </c>
      <c r="O36" s="239">
        <f>SUM(O3:O33)</f>
        <v>630406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630406</v>
      </c>
      <c r="W36" s="243">
        <f>SUM(W3:W33)</f>
        <v>22262579.85602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149508</v>
      </c>
      <c r="AK36" s="327" t="s">
        <v>88</v>
      </c>
      <c r="AL36" s="328"/>
      <c r="AM36" s="328"/>
      <c r="AN36" s="326">
        <f>SUM(AN3:AN33)</f>
        <v>134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315.28930000000003</v>
      </c>
      <c r="M37" s="247">
        <f>AVERAGE(M3:M34)</f>
        <v>24.229032258064514</v>
      </c>
      <c r="N37" s="237" t="s">
        <v>84</v>
      </c>
      <c r="O37" s="248">
        <f>O36*35.31467</f>
        <v>22262579.85602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-1.6667744680004179E-4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309.96100000000001</v>
      </c>
      <c r="M38" s="248">
        <f>MIN(M3:M34)</f>
        <v>20.8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346.81823000000003</v>
      </c>
      <c r="M44" s="255">
        <f>M37*(1+$L$43)</f>
        <v>26.651935483870968</v>
      </c>
    </row>
    <row r="45" spans="1:41" x14ac:dyDescent="0.2">
      <c r="K45" s="254" t="s">
        <v>98</v>
      </c>
      <c r="L45" s="255">
        <f>L37*(1-$L$43)</f>
        <v>283.76037000000002</v>
      </c>
      <c r="M45" s="255">
        <f>M37*(1-$L$43)</f>
        <v>21.806129032258063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719" priority="47" stopIfTrue="1" operator="lessThan">
      <formula>$L$45</formula>
    </cfRule>
    <cfRule type="cellIs" dxfId="718" priority="48" stopIfTrue="1" operator="greaterThan">
      <formula>$L$44</formula>
    </cfRule>
  </conditionalFormatting>
  <conditionalFormatting sqref="M3:M34">
    <cfRule type="cellIs" dxfId="717" priority="45" stopIfTrue="1" operator="lessThan">
      <formula>$M$45</formula>
    </cfRule>
    <cfRule type="cellIs" dxfId="716" priority="46" stopIfTrue="1" operator="greaterThan">
      <formula>$M$44</formula>
    </cfRule>
  </conditionalFormatting>
  <conditionalFormatting sqref="O3:O34">
    <cfRule type="cellIs" dxfId="715" priority="44" stopIfTrue="1" operator="lessThan">
      <formula>0</formula>
    </cfRule>
  </conditionalFormatting>
  <conditionalFormatting sqref="O3:O33">
    <cfRule type="cellIs" dxfId="714" priority="43" stopIfTrue="1" operator="lessThan">
      <formula>0</formula>
    </cfRule>
  </conditionalFormatting>
  <conditionalFormatting sqref="O3">
    <cfRule type="cellIs" dxfId="713" priority="42" stopIfTrue="1" operator="notEqual">
      <formula>$P$3</formula>
    </cfRule>
  </conditionalFormatting>
  <conditionalFormatting sqref="O4">
    <cfRule type="cellIs" dxfId="712" priority="41" stopIfTrue="1" operator="notEqual">
      <formula>P$4</formula>
    </cfRule>
  </conditionalFormatting>
  <conditionalFormatting sqref="O5">
    <cfRule type="cellIs" dxfId="711" priority="40" stopIfTrue="1" operator="notEqual">
      <formula>$P$5</formula>
    </cfRule>
  </conditionalFormatting>
  <conditionalFormatting sqref="O6">
    <cfRule type="cellIs" dxfId="710" priority="39" stopIfTrue="1" operator="notEqual">
      <formula>$P$6</formula>
    </cfRule>
  </conditionalFormatting>
  <conditionalFormatting sqref="O7">
    <cfRule type="cellIs" dxfId="709" priority="38" stopIfTrue="1" operator="notEqual">
      <formula>$P$7</formula>
    </cfRule>
  </conditionalFormatting>
  <conditionalFormatting sqref="O8">
    <cfRule type="cellIs" dxfId="708" priority="37" stopIfTrue="1" operator="notEqual">
      <formula>$P$8</formula>
    </cfRule>
  </conditionalFormatting>
  <conditionalFormatting sqref="O9">
    <cfRule type="cellIs" dxfId="707" priority="36" stopIfTrue="1" operator="notEqual">
      <formula>$P$9</formula>
    </cfRule>
  </conditionalFormatting>
  <conditionalFormatting sqref="O10">
    <cfRule type="cellIs" dxfId="706" priority="34" stopIfTrue="1" operator="notEqual">
      <formula>$P$10</formula>
    </cfRule>
    <cfRule type="cellIs" dxfId="705" priority="35" stopIfTrue="1" operator="greaterThan">
      <formula>$P$10</formula>
    </cfRule>
  </conditionalFormatting>
  <conditionalFormatting sqref="O11">
    <cfRule type="cellIs" dxfId="704" priority="32" stopIfTrue="1" operator="notEqual">
      <formula>$P$11</formula>
    </cfRule>
    <cfRule type="cellIs" dxfId="703" priority="33" stopIfTrue="1" operator="greaterThan">
      <formula>$P$11</formula>
    </cfRule>
  </conditionalFormatting>
  <conditionalFormatting sqref="O12">
    <cfRule type="cellIs" dxfId="702" priority="31" stopIfTrue="1" operator="notEqual">
      <formula>$P$12</formula>
    </cfRule>
  </conditionalFormatting>
  <conditionalFormatting sqref="O14">
    <cfRule type="cellIs" dxfId="701" priority="30" stopIfTrue="1" operator="notEqual">
      <formula>$P$14</formula>
    </cfRule>
  </conditionalFormatting>
  <conditionalFormatting sqref="O15">
    <cfRule type="cellIs" dxfId="700" priority="29" stopIfTrue="1" operator="notEqual">
      <formula>$P$15</formula>
    </cfRule>
  </conditionalFormatting>
  <conditionalFormatting sqref="O16">
    <cfRule type="cellIs" dxfId="699" priority="28" stopIfTrue="1" operator="notEqual">
      <formula>$P$16</formula>
    </cfRule>
  </conditionalFormatting>
  <conditionalFormatting sqref="O17">
    <cfRule type="cellIs" dxfId="698" priority="27" stopIfTrue="1" operator="notEqual">
      <formula>$P$17</formula>
    </cfRule>
  </conditionalFormatting>
  <conditionalFormatting sqref="O18">
    <cfRule type="cellIs" dxfId="697" priority="26" stopIfTrue="1" operator="notEqual">
      <formula>$P$18</formula>
    </cfRule>
  </conditionalFormatting>
  <conditionalFormatting sqref="O19">
    <cfRule type="cellIs" dxfId="696" priority="24" stopIfTrue="1" operator="notEqual">
      <formula>$P$19</formula>
    </cfRule>
    <cfRule type="cellIs" dxfId="695" priority="25" stopIfTrue="1" operator="greaterThan">
      <formula>$P$19</formula>
    </cfRule>
  </conditionalFormatting>
  <conditionalFormatting sqref="O20">
    <cfRule type="cellIs" dxfId="694" priority="22" stopIfTrue="1" operator="notEqual">
      <formula>$P$20</formula>
    </cfRule>
    <cfRule type="cellIs" dxfId="693" priority="23" stopIfTrue="1" operator="greaterThan">
      <formula>$P$20</formula>
    </cfRule>
  </conditionalFormatting>
  <conditionalFormatting sqref="O21">
    <cfRule type="cellIs" dxfId="692" priority="21" stopIfTrue="1" operator="notEqual">
      <formula>$P$21</formula>
    </cfRule>
  </conditionalFormatting>
  <conditionalFormatting sqref="O22">
    <cfRule type="cellIs" dxfId="691" priority="20" stopIfTrue="1" operator="notEqual">
      <formula>$P$22</formula>
    </cfRule>
  </conditionalFormatting>
  <conditionalFormatting sqref="O23">
    <cfRule type="cellIs" dxfId="690" priority="19" stopIfTrue="1" operator="notEqual">
      <formula>$P$23</formula>
    </cfRule>
  </conditionalFormatting>
  <conditionalFormatting sqref="O24">
    <cfRule type="cellIs" dxfId="689" priority="17" stopIfTrue="1" operator="notEqual">
      <formula>$P$24</formula>
    </cfRule>
    <cfRule type="cellIs" dxfId="688" priority="18" stopIfTrue="1" operator="greaterThan">
      <formula>$P$24</formula>
    </cfRule>
  </conditionalFormatting>
  <conditionalFormatting sqref="O25">
    <cfRule type="cellIs" dxfId="687" priority="15" stopIfTrue="1" operator="notEqual">
      <formula>$P$25</formula>
    </cfRule>
    <cfRule type="cellIs" dxfId="686" priority="16" stopIfTrue="1" operator="greaterThan">
      <formula>$P$25</formula>
    </cfRule>
  </conditionalFormatting>
  <conditionalFormatting sqref="O26">
    <cfRule type="cellIs" dxfId="685" priority="14" stopIfTrue="1" operator="notEqual">
      <formula>$P$26</formula>
    </cfRule>
  </conditionalFormatting>
  <conditionalFormatting sqref="O27">
    <cfRule type="cellIs" dxfId="684" priority="13" stopIfTrue="1" operator="notEqual">
      <formula>$P$27</formula>
    </cfRule>
  </conditionalFormatting>
  <conditionalFormatting sqref="O28">
    <cfRule type="cellIs" dxfId="683" priority="12" stopIfTrue="1" operator="notEqual">
      <formula>$P$28</formula>
    </cfRule>
  </conditionalFormatting>
  <conditionalFormatting sqref="O29">
    <cfRule type="cellIs" dxfId="682" priority="11" stopIfTrue="1" operator="notEqual">
      <formula>$P$29</formula>
    </cfRule>
  </conditionalFormatting>
  <conditionalFormatting sqref="O30">
    <cfRule type="cellIs" dxfId="681" priority="10" stopIfTrue="1" operator="notEqual">
      <formula>$P$30</formula>
    </cfRule>
  </conditionalFormatting>
  <conditionalFormatting sqref="O31">
    <cfRule type="cellIs" dxfId="680" priority="8" stopIfTrue="1" operator="notEqual">
      <formula>$P$31</formula>
    </cfRule>
    <cfRule type="cellIs" dxfId="679" priority="9" stopIfTrue="1" operator="greaterThan">
      <formula>$P$31</formula>
    </cfRule>
  </conditionalFormatting>
  <conditionalFormatting sqref="O32">
    <cfRule type="cellIs" dxfId="678" priority="6" stopIfTrue="1" operator="notEqual">
      <formula>$P$32</formula>
    </cfRule>
    <cfRule type="cellIs" dxfId="677" priority="7" stopIfTrue="1" operator="greaterThan">
      <formula>$P$32</formula>
    </cfRule>
  </conditionalFormatting>
  <conditionalFormatting sqref="O33">
    <cfRule type="cellIs" dxfId="676" priority="5" stopIfTrue="1" operator="notEqual">
      <formula>$P$33</formula>
    </cfRule>
  </conditionalFormatting>
  <conditionalFormatting sqref="O13">
    <cfRule type="cellIs" dxfId="675" priority="4" stopIfTrue="1" operator="notEqual">
      <formula>$P$13</formula>
    </cfRule>
  </conditionalFormatting>
  <conditionalFormatting sqref="AG3:AG34">
    <cfRule type="cellIs" dxfId="674" priority="3" stopIfTrue="1" operator="notEqual">
      <formula>E3</formula>
    </cfRule>
  </conditionalFormatting>
  <conditionalFormatting sqref="AH3:AH34">
    <cfRule type="cellIs" dxfId="673" priority="2" stopIfTrue="1" operator="notBetween">
      <formula>AI3+$AG$40</formula>
      <formula>AI3-$AG$40</formula>
    </cfRule>
  </conditionalFormatting>
  <conditionalFormatting sqref="AL3:AL33">
    <cfRule type="cellIs" dxfId="67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107</v>
      </c>
      <c r="B3" s="191">
        <v>0.375</v>
      </c>
      <c r="C3" s="192">
        <v>2013</v>
      </c>
      <c r="D3" s="192">
        <v>4</v>
      </c>
      <c r="E3" s="192">
        <v>1</v>
      </c>
      <c r="F3" s="193">
        <v>73419</v>
      </c>
      <c r="G3" s="192">
        <v>0</v>
      </c>
      <c r="H3" s="193">
        <v>157197</v>
      </c>
      <c r="I3" s="192">
        <v>0</v>
      </c>
      <c r="J3" s="192">
        <v>0</v>
      </c>
      <c r="K3" s="192">
        <v>0</v>
      </c>
      <c r="L3" s="194">
        <v>88.9375</v>
      </c>
      <c r="M3" s="193">
        <v>22.2</v>
      </c>
      <c r="N3" s="195">
        <v>0</v>
      </c>
      <c r="O3" s="196">
        <v>1103</v>
      </c>
      <c r="P3" s="197">
        <f>F4-F3</f>
        <v>1103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1103</v>
      </c>
      <c r="W3" s="202">
        <f>V3*35.31467</f>
        <v>38952.081010000002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73419</v>
      </c>
      <c r="AF3" s="190">
        <v>107</v>
      </c>
      <c r="AG3" s="195">
        <v>1</v>
      </c>
      <c r="AH3" s="303">
        <v>73418</v>
      </c>
      <c r="AI3" s="304">
        <f>IFERROR(AE3*1,0)</f>
        <v>73419</v>
      </c>
      <c r="AJ3" s="305">
        <f>(AI3-AH3)</f>
        <v>1</v>
      </c>
      <c r="AL3" s="306">
        <f>AH4-AH3</f>
        <v>1116</v>
      </c>
      <c r="AM3" s="307">
        <f>AI4-AI3</f>
        <v>1103</v>
      </c>
      <c r="AN3" s="308">
        <f>(AM3-AL3)</f>
        <v>-13</v>
      </c>
      <c r="AO3" s="309">
        <f>IFERROR(AN3/AM3,"")</f>
        <v>-1.1786038077969175E-2</v>
      </c>
    </row>
    <row r="4" spans="1:41" x14ac:dyDescent="0.2">
      <c r="A4" s="206">
        <v>107</v>
      </c>
      <c r="B4" s="207">
        <v>0.375</v>
      </c>
      <c r="C4" s="208">
        <v>2013</v>
      </c>
      <c r="D4" s="208">
        <v>4</v>
      </c>
      <c r="E4" s="208">
        <v>2</v>
      </c>
      <c r="F4" s="209">
        <v>74522</v>
      </c>
      <c r="G4" s="208">
        <v>0</v>
      </c>
      <c r="H4" s="209">
        <v>157363</v>
      </c>
      <c r="I4" s="208">
        <v>0</v>
      </c>
      <c r="J4" s="208">
        <v>0</v>
      </c>
      <c r="K4" s="208">
        <v>0</v>
      </c>
      <c r="L4" s="210">
        <v>86.677199999999999</v>
      </c>
      <c r="M4" s="209">
        <v>21.2</v>
      </c>
      <c r="N4" s="211">
        <v>0</v>
      </c>
      <c r="O4" s="212">
        <v>1099</v>
      </c>
      <c r="P4" s="197">
        <f t="shared" ref="P4:P33" si="0">F5-F4</f>
        <v>1099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1099</v>
      </c>
      <c r="W4" s="216">
        <f>V4*35.31467</f>
        <v>38810.822330000003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74522</v>
      </c>
      <c r="AF4" s="206">
        <v>107</v>
      </c>
      <c r="AG4" s="310">
        <v>2</v>
      </c>
      <c r="AH4" s="311">
        <v>74534</v>
      </c>
      <c r="AI4" s="312">
        <f t="shared" ref="AI4:AI34" si="4">IFERROR(AE4*1,0)</f>
        <v>74522</v>
      </c>
      <c r="AJ4" s="313">
        <f t="shared" ref="AJ4:AJ34" si="5">(AI4-AH4)</f>
        <v>-12</v>
      </c>
      <c r="AL4" s="306">
        <f t="shared" ref="AL4:AM33" si="6">AH5-AH4</f>
        <v>1095</v>
      </c>
      <c r="AM4" s="314">
        <f t="shared" si="6"/>
        <v>1099</v>
      </c>
      <c r="AN4" s="315">
        <f t="shared" ref="AN4:AN33" si="7">(AM4-AL4)</f>
        <v>4</v>
      </c>
      <c r="AO4" s="316">
        <f t="shared" ref="AO4:AO33" si="8">IFERROR(AN4/AM4,"")</f>
        <v>3.6396724294813468E-3</v>
      </c>
    </row>
    <row r="5" spans="1:41" x14ac:dyDescent="0.2">
      <c r="A5" s="206">
        <v>107</v>
      </c>
      <c r="B5" s="207">
        <v>0.375</v>
      </c>
      <c r="C5" s="208">
        <v>2013</v>
      </c>
      <c r="D5" s="208">
        <v>4</v>
      </c>
      <c r="E5" s="208">
        <v>3</v>
      </c>
      <c r="F5" s="209">
        <v>75621</v>
      </c>
      <c r="G5" s="208">
        <v>0</v>
      </c>
      <c r="H5" s="209">
        <v>157524</v>
      </c>
      <c r="I5" s="208">
        <v>0</v>
      </c>
      <c r="J5" s="208">
        <v>0</v>
      </c>
      <c r="K5" s="208">
        <v>0</v>
      </c>
      <c r="L5" s="210">
        <v>86.840100000000007</v>
      </c>
      <c r="M5" s="209">
        <v>21</v>
      </c>
      <c r="N5" s="211">
        <v>0</v>
      </c>
      <c r="O5" s="212">
        <v>1366</v>
      </c>
      <c r="P5" s="197">
        <f t="shared" si="0"/>
        <v>1366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1366</v>
      </c>
      <c r="W5" s="216">
        <f t="shared" ref="W5:W33" si="10">V5*35.31467</f>
        <v>48239.839220000002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75621</v>
      </c>
      <c r="AF5" s="206">
        <v>107</v>
      </c>
      <c r="AG5" s="310">
        <v>3</v>
      </c>
      <c r="AH5" s="311">
        <v>75629</v>
      </c>
      <c r="AI5" s="312">
        <f t="shared" si="4"/>
        <v>75621</v>
      </c>
      <c r="AJ5" s="313">
        <f t="shared" si="5"/>
        <v>-8</v>
      </c>
      <c r="AL5" s="306">
        <f t="shared" si="6"/>
        <v>1367</v>
      </c>
      <c r="AM5" s="314">
        <f t="shared" si="6"/>
        <v>1366</v>
      </c>
      <c r="AN5" s="315">
        <f t="shared" si="7"/>
        <v>-1</v>
      </c>
      <c r="AO5" s="316">
        <f t="shared" si="8"/>
        <v>-7.320644216691069E-4</v>
      </c>
    </row>
    <row r="6" spans="1:41" x14ac:dyDescent="0.2">
      <c r="A6" s="206">
        <v>107</v>
      </c>
      <c r="B6" s="207">
        <v>0.375</v>
      </c>
      <c r="C6" s="208">
        <v>2013</v>
      </c>
      <c r="D6" s="208">
        <v>4</v>
      </c>
      <c r="E6" s="208">
        <v>4</v>
      </c>
      <c r="F6" s="209">
        <v>76987</v>
      </c>
      <c r="G6" s="208">
        <v>0</v>
      </c>
      <c r="H6" s="209">
        <v>157723</v>
      </c>
      <c r="I6" s="208">
        <v>0</v>
      </c>
      <c r="J6" s="208">
        <v>0</v>
      </c>
      <c r="K6" s="208">
        <v>0</v>
      </c>
      <c r="L6" s="210">
        <v>86.898799999999994</v>
      </c>
      <c r="M6" s="209">
        <v>22.7</v>
      </c>
      <c r="N6" s="211">
        <v>0</v>
      </c>
      <c r="O6" s="212">
        <v>1189</v>
      </c>
      <c r="P6" s="197">
        <f t="shared" si="0"/>
        <v>1189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1189</v>
      </c>
      <c r="W6" s="216">
        <f t="shared" si="10"/>
        <v>41989.142630000002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76987</v>
      </c>
      <c r="AF6" s="206">
        <v>107</v>
      </c>
      <c r="AG6" s="310">
        <v>4</v>
      </c>
      <c r="AH6" s="311">
        <v>76996</v>
      </c>
      <c r="AI6" s="312">
        <f t="shared" si="4"/>
        <v>76987</v>
      </c>
      <c r="AJ6" s="313">
        <f t="shared" si="5"/>
        <v>-9</v>
      </c>
      <c r="AL6" s="306">
        <f t="shared" si="6"/>
        <v>1184</v>
      </c>
      <c r="AM6" s="314">
        <f t="shared" si="6"/>
        <v>1189</v>
      </c>
      <c r="AN6" s="315">
        <f t="shared" si="7"/>
        <v>5</v>
      </c>
      <c r="AO6" s="316">
        <f t="shared" si="8"/>
        <v>4.2052144659377629E-3</v>
      </c>
    </row>
    <row r="7" spans="1:41" x14ac:dyDescent="0.2">
      <c r="A7" s="206">
        <v>107</v>
      </c>
      <c r="B7" s="207">
        <v>0.375</v>
      </c>
      <c r="C7" s="208">
        <v>2013</v>
      </c>
      <c r="D7" s="208">
        <v>4</v>
      </c>
      <c r="E7" s="208">
        <v>5</v>
      </c>
      <c r="F7" s="209">
        <v>78176</v>
      </c>
      <c r="G7" s="208">
        <v>0</v>
      </c>
      <c r="H7" s="209">
        <v>157897</v>
      </c>
      <c r="I7" s="208">
        <v>0</v>
      </c>
      <c r="J7" s="208">
        <v>0</v>
      </c>
      <c r="K7" s="208">
        <v>0</v>
      </c>
      <c r="L7" s="210">
        <v>86.8904</v>
      </c>
      <c r="M7" s="209">
        <v>21.1</v>
      </c>
      <c r="N7" s="211">
        <v>0</v>
      </c>
      <c r="O7" s="212">
        <v>1116</v>
      </c>
      <c r="P7" s="197">
        <f t="shared" si="0"/>
        <v>1116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1116</v>
      </c>
      <c r="W7" s="216">
        <f t="shared" si="10"/>
        <v>39411.171719999998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78176</v>
      </c>
      <c r="AF7" s="206">
        <v>107</v>
      </c>
      <c r="AG7" s="310">
        <v>5</v>
      </c>
      <c r="AH7" s="311">
        <v>78180</v>
      </c>
      <c r="AI7" s="312">
        <f t="shared" si="4"/>
        <v>78176</v>
      </c>
      <c r="AJ7" s="313">
        <f t="shared" si="5"/>
        <v>-4</v>
      </c>
      <c r="AL7" s="306">
        <f t="shared" si="6"/>
        <v>1130</v>
      </c>
      <c r="AM7" s="314">
        <f t="shared" si="6"/>
        <v>1116</v>
      </c>
      <c r="AN7" s="315">
        <f t="shared" si="7"/>
        <v>-14</v>
      </c>
      <c r="AO7" s="316">
        <f t="shared" si="8"/>
        <v>-1.2544802867383513E-2</v>
      </c>
    </row>
    <row r="8" spans="1:41" x14ac:dyDescent="0.2">
      <c r="A8" s="206">
        <v>107</v>
      </c>
      <c r="B8" s="207">
        <v>0.375</v>
      </c>
      <c r="C8" s="208">
        <v>2013</v>
      </c>
      <c r="D8" s="208">
        <v>4</v>
      </c>
      <c r="E8" s="208">
        <v>6</v>
      </c>
      <c r="F8" s="209">
        <v>79292</v>
      </c>
      <c r="G8" s="208">
        <v>0</v>
      </c>
      <c r="H8" s="209">
        <v>158059</v>
      </c>
      <c r="I8" s="208">
        <v>0</v>
      </c>
      <c r="J8" s="208">
        <v>0</v>
      </c>
      <c r="K8" s="208">
        <v>0</v>
      </c>
      <c r="L8" s="210">
        <v>87.478300000000004</v>
      </c>
      <c r="M8" s="209">
        <v>21.4</v>
      </c>
      <c r="N8" s="211">
        <v>0</v>
      </c>
      <c r="O8" s="212">
        <v>452</v>
      </c>
      <c r="P8" s="197">
        <f t="shared" si="0"/>
        <v>452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452</v>
      </c>
      <c r="W8" s="216">
        <f t="shared" si="10"/>
        <v>15962.23084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79292</v>
      </c>
      <c r="AF8" s="206">
        <v>107</v>
      </c>
      <c r="AG8" s="310">
        <v>6</v>
      </c>
      <c r="AH8" s="311">
        <v>79310</v>
      </c>
      <c r="AI8" s="312">
        <f t="shared" si="4"/>
        <v>79292</v>
      </c>
      <c r="AJ8" s="313">
        <f t="shared" si="5"/>
        <v>-18</v>
      </c>
      <c r="AL8" s="306">
        <f t="shared" si="6"/>
        <v>435</v>
      </c>
      <c r="AM8" s="314">
        <f t="shared" si="6"/>
        <v>452</v>
      </c>
      <c r="AN8" s="315">
        <f t="shared" si="7"/>
        <v>17</v>
      </c>
      <c r="AO8" s="316">
        <f t="shared" si="8"/>
        <v>3.7610619469026552E-2</v>
      </c>
    </row>
    <row r="9" spans="1:41" x14ac:dyDescent="0.2">
      <c r="A9" s="206">
        <v>107</v>
      </c>
      <c r="B9" s="207">
        <v>0.375</v>
      </c>
      <c r="C9" s="208">
        <v>2013</v>
      </c>
      <c r="D9" s="208">
        <v>4</v>
      </c>
      <c r="E9" s="208">
        <v>7</v>
      </c>
      <c r="F9" s="209">
        <v>79744</v>
      </c>
      <c r="G9" s="208">
        <v>0</v>
      </c>
      <c r="H9" s="209">
        <v>158125</v>
      </c>
      <c r="I9" s="208">
        <v>0</v>
      </c>
      <c r="J9" s="208">
        <v>0</v>
      </c>
      <c r="K9" s="208">
        <v>0</v>
      </c>
      <c r="L9" s="210">
        <v>90.923000000000002</v>
      </c>
      <c r="M9" s="209">
        <v>20.9</v>
      </c>
      <c r="N9" s="211">
        <v>0</v>
      </c>
      <c r="O9" s="212">
        <v>319</v>
      </c>
      <c r="P9" s="197">
        <f t="shared" si="0"/>
        <v>319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319</v>
      </c>
      <c r="W9" s="216">
        <f t="shared" si="10"/>
        <v>11265.379730000001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79744</v>
      </c>
      <c r="AF9" s="206">
        <v>107</v>
      </c>
      <c r="AG9" s="310">
        <v>7</v>
      </c>
      <c r="AH9" s="311">
        <v>79745</v>
      </c>
      <c r="AI9" s="312">
        <f t="shared" si="4"/>
        <v>79744</v>
      </c>
      <c r="AJ9" s="313">
        <f t="shared" si="5"/>
        <v>-1</v>
      </c>
      <c r="AL9" s="306">
        <f t="shared" si="6"/>
        <v>328</v>
      </c>
      <c r="AM9" s="314">
        <f t="shared" si="6"/>
        <v>319</v>
      </c>
      <c r="AN9" s="315">
        <f t="shared" si="7"/>
        <v>-9</v>
      </c>
      <c r="AO9" s="316">
        <f t="shared" si="8"/>
        <v>-2.8213166144200628E-2</v>
      </c>
    </row>
    <row r="10" spans="1:41" x14ac:dyDescent="0.2">
      <c r="A10" s="206">
        <v>107</v>
      </c>
      <c r="B10" s="207">
        <v>0.375</v>
      </c>
      <c r="C10" s="208">
        <v>2013</v>
      </c>
      <c r="D10" s="208">
        <v>4</v>
      </c>
      <c r="E10" s="208">
        <v>8</v>
      </c>
      <c r="F10" s="209">
        <v>80063</v>
      </c>
      <c r="G10" s="208">
        <v>0</v>
      </c>
      <c r="H10" s="209">
        <v>158171</v>
      </c>
      <c r="I10" s="208">
        <v>0</v>
      </c>
      <c r="J10" s="208">
        <v>0</v>
      </c>
      <c r="K10" s="208">
        <v>0</v>
      </c>
      <c r="L10" s="210">
        <v>88.476900000000001</v>
      </c>
      <c r="M10" s="209">
        <v>21</v>
      </c>
      <c r="N10" s="211">
        <v>0</v>
      </c>
      <c r="O10" s="212">
        <v>1014</v>
      </c>
      <c r="P10" s="197">
        <f t="shared" si="0"/>
        <v>1014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1014</v>
      </c>
      <c r="W10" s="216">
        <f t="shared" si="10"/>
        <v>35809.075380000002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80063</v>
      </c>
      <c r="AF10" s="206">
        <v>107</v>
      </c>
      <c r="AG10" s="310">
        <v>8</v>
      </c>
      <c r="AH10" s="311">
        <v>80073</v>
      </c>
      <c r="AI10" s="312">
        <f t="shared" si="4"/>
        <v>80063</v>
      </c>
      <c r="AJ10" s="313">
        <f t="shared" si="5"/>
        <v>-10</v>
      </c>
      <c r="AL10" s="306">
        <f t="shared" si="6"/>
        <v>1006</v>
      </c>
      <c r="AM10" s="314">
        <f t="shared" si="6"/>
        <v>1014</v>
      </c>
      <c r="AN10" s="315">
        <f t="shared" si="7"/>
        <v>8</v>
      </c>
      <c r="AO10" s="316">
        <f t="shared" si="8"/>
        <v>7.889546351084813E-3</v>
      </c>
    </row>
    <row r="11" spans="1:41" x14ac:dyDescent="0.2">
      <c r="A11" s="206">
        <v>107</v>
      </c>
      <c r="B11" s="207">
        <v>0.375</v>
      </c>
      <c r="C11" s="208">
        <v>2013</v>
      </c>
      <c r="D11" s="208">
        <v>4</v>
      </c>
      <c r="E11" s="208">
        <v>9</v>
      </c>
      <c r="F11" s="209">
        <v>81077</v>
      </c>
      <c r="G11" s="208">
        <v>0</v>
      </c>
      <c r="H11" s="209">
        <v>158321</v>
      </c>
      <c r="I11" s="208">
        <v>0</v>
      </c>
      <c r="J11" s="208">
        <v>0</v>
      </c>
      <c r="K11" s="208">
        <v>0</v>
      </c>
      <c r="L11" s="210">
        <v>86.692999999999998</v>
      </c>
      <c r="M11" s="209">
        <v>22.2</v>
      </c>
      <c r="N11" s="211">
        <v>0</v>
      </c>
      <c r="O11" s="212">
        <v>1209</v>
      </c>
      <c r="P11" s="197">
        <f t="shared" si="0"/>
        <v>1209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1209</v>
      </c>
      <c r="W11" s="219">
        <f t="shared" si="10"/>
        <v>42695.436029999997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81077</v>
      </c>
      <c r="AF11" s="206">
        <v>107</v>
      </c>
      <c r="AG11" s="310">
        <v>9</v>
      </c>
      <c r="AH11" s="311">
        <v>81079</v>
      </c>
      <c r="AI11" s="312">
        <f t="shared" si="4"/>
        <v>81077</v>
      </c>
      <c r="AJ11" s="313">
        <f t="shared" si="5"/>
        <v>-2</v>
      </c>
      <c r="AL11" s="306">
        <f t="shared" si="6"/>
        <v>1208</v>
      </c>
      <c r="AM11" s="314">
        <f t="shared" si="6"/>
        <v>1209</v>
      </c>
      <c r="AN11" s="315">
        <f t="shared" si="7"/>
        <v>1</v>
      </c>
      <c r="AO11" s="316">
        <f t="shared" si="8"/>
        <v>8.271298593879239E-4</v>
      </c>
    </row>
    <row r="12" spans="1:41" x14ac:dyDescent="0.2">
      <c r="A12" s="206">
        <v>107</v>
      </c>
      <c r="B12" s="207">
        <v>0.375</v>
      </c>
      <c r="C12" s="208">
        <v>2013</v>
      </c>
      <c r="D12" s="208">
        <v>4</v>
      </c>
      <c r="E12" s="208">
        <v>10</v>
      </c>
      <c r="F12" s="209">
        <v>82286</v>
      </c>
      <c r="G12" s="208">
        <v>0</v>
      </c>
      <c r="H12" s="209">
        <v>158498</v>
      </c>
      <c r="I12" s="208">
        <v>0</v>
      </c>
      <c r="J12" s="208">
        <v>0</v>
      </c>
      <c r="K12" s="208">
        <v>0</v>
      </c>
      <c r="L12" s="210">
        <v>86.66</v>
      </c>
      <c r="M12" s="209">
        <v>22.4</v>
      </c>
      <c r="N12" s="211">
        <v>0</v>
      </c>
      <c r="O12" s="212">
        <v>966</v>
      </c>
      <c r="P12" s="197">
        <f t="shared" si="0"/>
        <v>966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966</v>
      </c>
      <c r="W12" s="219">
        <f t="shared" si="10"/>
        <v>34113.971219999999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82286</v>
      </c>
      <c r="AF12" s="206">
        <v>107</v>
      </c>
      <c r="AG12" s="310">
        <v>10</v>
      </c>
      <c r="AH12" s="311">
        <v>82287</v>
      </c>
      <c r="AI12" s="312">
        <f t="shared" si="4"/>
        <v>82286</v>
      </c>
      <c r="AJ12" s="313">
        <f t="shared" si="5"/>
        <v>-1</v>
      </c>
      <c r="AL12" s="306">
        <f t="shared" si="6"/>
        <v>966</v>
      </c>
      <c r="AM12" s="314">
        <f t="shared" si="6"/>
        <v>966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107</v>
      </c>
      <c r="B13" s="207">
        <v>0.375</v>
      </c>
      <c r="C13" s="208">
        <v>2013</v>
      </c>
      <c r="D13" s="208">
        <v>4</v>
      </c>
      <c r="E13" s="208">
        <v>11</v>
      </c>
      <c r="F13" s="209">
        <v>83252</v>
      </c>
      <c r="G13" s="208">
        <v>0</v>
      </c>
      <c r="H13" s="209">
        <v>158640</v>
      </c>
      <c r="I13" s="208">
        <v>0</v>
      </c>
      <c r="J13" s="208">
        <v>0</v>
      </c>
      <c r="K13" s="208">
        <v>0</v>
      </c>
      <c r="L13" s="210">
        <v>87.004000000000005</v>
      </c>
      <c r="M13" s="209">
        <v>21.8</v>
      </c>
      <c r="N13" s="211">
        <v>0</v>
      </c>
      <c r="O13" s="212">
        <v>1112</v>
      </c>
      <c r="P13" s="197">
        <f t="shared" si="0"/>
        <v>1112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1112</v>
      </c>
      <c r="W13" s="219">
        <f t="shared" si="10"/>
        <v>39269.913039999999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83252</v>
      </c>
      <c r="AF13" s="206">
        <v>107</v>
      </c>
      <c r="AG13" s="310">
        <v>11</v>
      </c>
      <c r="AH13" s="311">
        <v>83253</v>
      </c>
      <c r="AI13" s="312">
        <f t="shared" si="4"/>
        <v>83252</v>
      </c>
      <c r="AJ13" s="313">
        <f t="shared" si="5"/>
        <v>-1</v>
      </c>
      <c r="AL13" s="306">
        <f t="shared" si="6"/>
        <v>1113</v>
      </c>
      <c r="AM13" s="314">
        <f t="shared" si="6"/>
        <v>1112</v>
      </c>
      <c r="AN13" s="315">
        <f t="shared" si="7"/>
        <v>-1</v>
      </c>
      <c r="AO13" s="316">
        <f t="shared" si="8"/>
        <v>-8.9928057553956839E-4</v>
      </c>
    </row>
    <row r="14" spans="1:41" x14ac:dyDescent="0.2">
      <c r="A14" s="206">
        <v>107</v>
      </c>
      <c r="B14" s="207">
        <v>0.375</v>
      </c>
      <c r="C14" s="208">
        <v>2013</v>
      </c>
      <c r="D14" s="208">
        <v>4</v>
      </c>
      <c r="E14" s="208">
        <v>12</v>
      </c>
      <c r="F14" s="209">
        <v>84364</v>
      </c>
      <c r="G14" s="208">
        <v>0</v>
      </c>
      <c r="H14" s="209">
        <v>158803</v>
      </c>
      <c r="I14" s="208">
        <v>0</v>
      </c>
      <c r="J14" s="208">
        <v>0</v>
      </c>
      <c r="K14" s="208">
        <v>0</v>
      </c>
      <c r="L14" s="210">
        <v>86.9</v>
      </c>
      <c r="M14" s="209">
        <v>22.7</v>
      </c>
      <c r="N14" s="211">
        <v>0</v>
      </c>
      <c r="O14" s="212">
        <v>1537</v>
      </c>
      <c r="P14" s="197">
        <f t="shared" si="0"/>
        <v>1537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1537</v>
      </c>
      <c r="W14" s="219">
        <f t="shared" si="10"/>
        <v>54278.647790000003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84364</v>
      </c>
      <c r="AF14" s="206">
        <v>107</v>
      </c>
      <c r="AG14" s="310">
        <v>12</v>
      </c>
      <c r="AH14" s="311">
        <v>84366</v>
      </c>
      <c r="AI14" s="312">
        <f t="shared" si="4"/>
        <v>84364</v>
      </c>
      <c r="AJ14" s="313">
        <f t="shared" si="5"/>
        <v>-2</v>
      </c>
      <c r="AL14" s="306">
        <f t="shared" si="6"/>
        <v>1538</v>
      </c>
      <c r="AM14" s="314">
        <f t="shared" si="6"/>
        <v>1537</v>
      </c>
      <c r="AN14" s="315">
        <f t="shared" si="7"/>
        <v>-1</v>
      </c>
      <c r="AO14" s="316">
        <f t="shared" si="8"/>
        <v>-6.5061808718282373E-4</v>
      </c>
    </row>
    <row r="15" spans="1:41" x14ac:dyDescent="0.2">
      <c r="A15" s="206">
        <v>107</v>
      </c>
      <c r="B15" s="207">
        <v>0.375</v>
      </c>
      <c r="C15" s="208">
        <v>2013</v>
      </c>
      <c r="D15" s="208">
        <v>4</v>
      </c>
      <c r="E15" s="208">
        <v>13</v>
      </c>
      <c r="F15" s="209">
        <v>85901</v>
      </c>
      <c r="G15" s="208">
        <v>0</v>
      </c>
      <c r="H15" s="209">
        <v>159028</v>
      </c>
      <c r="I15" s="208">
        <v>0</v>
      </c>
      <c r="J15" s="208">
        <v>0</v>
      </c>
      <c r="K15" s="208">
        <v>0</v>
      </c>
      <c r="L15" s="210">
        <v>86.74</v>
      </c>
      <c r="M15" s="209">
        <v>22.7</v>
      </c>
      <c r="N15" s="211">
        <v>0</v>
      </c>
      <c r="O15" s="212">
        <v>347</v>
      </c>
      <c r="P15" s="197">
        <f t="shared" si="0"/>
        <v>347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347</v>
      </c>
      <c r="W15" s="219">
        <f t="shared" si="10"/>
        <v>12254.190489999999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85901</v>
      </c>
      <c r="AF15" s="206">
        <v>107</v>
      </c>
      <c r="AG15" s="310">
        <v>13</v>
      </c>
      <c r="AH15" s="311">
        <v>85904</v>
      </c>
      <c r="AI15" s="312">
        <f t="shared" si="4"/>
        <v>85901</v>
      </c>
      <c r="AJ15" s="313">
        <f t="shared" si="5"/>
        <v>-3</v>
      </c>
      <c r="AL15" s="306">
        <f t="shared" si="6"/>
        <v>345</v>
      </c>
      <c r="AM15" s="314">
        <f t="shared" si="6"/>
        <v>347</v>
      </c>
      <c r="AN15" s="315">
        <f t="shared" si="7"/>
        <v>2</v>
      </c>
      <c r="AO15" s="316">
        <f t="shared" si="8"/>
        <v>5.763688760806916E-3</v>
      </c>
    </row>
    <row r="16" spans="1:41" x14ac:dyDescent="0.2">
      <c r="A16" s="206">
        <v>107</v>
      </c>
      <c r="B16" s="207">
        <v>0.375</v>
      </c>
      <c r="C16" s="208">
        <v>2013</v>
      </c>
      <c r="D16" s="208">
        <v>4</v>
      </c>
      <c r="E16" s="208">
        <v>14</v>
      </c>
      <c r="F16" s="209">
        <v>86248</v>
      </c>
      <c r="G16" s="208">
        <v>0</v>
      </c>
      <c r="H16" s="209">
        <v>159078</v>
      </c>
      <c r="I16" s="208">
        <v>0</v>
      </c>
      <c r="J16" s="208">
        <v>0</v>
      </c>
      <c r="K16" s="208">
        <v>0</v>
      </c>
      <c r="L16" s="210">
        <v>88.272000000000006</v>
      </c>
      <c r="M16" s="209">
        <v>21.3</v>
      </c>
      <c r="N16" s="211">
        <v>0</v>
      </c>
      <c r="O16" s="212">
        <v>203</v>
      </c>
      <c r="P16" s="197">
        <f t="shared" si="0"/>
        <v>203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203</v>
      </c>
      <c r="W16" s="219">
        <f t="shared" si="10"/>
        <v>7168.8780100000004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86248</v>
      </c>
      <c r="AF16" s="206">
        <v>107</v>
      </c>
      <c r="AG16" s="310">
        <v>14</v>
      </c>
      <c r="AH16" s="311">
        <v>86249</v>
      </c>
      <c r="AI16" s="312">
        <f t="shared" si="4"/>
        <v>86248</v>
      </c>
      <c r="AJ16" s="313">
        <f t="shared" si="5"/>
        <v>-1</v>
      </c>
      <c r="AL16" s="306">
        <f t="shared" si="6"/>
        <v>205</v>
      </c>
      <c r="AM16" s="314">
        <f t="shared" si="6"/>
        <v>203</v>
      </c>
      <c r="AN16" s="315">
        <f t="shared" si="7"/>
        <v>-2</v>
      </c>
      <c r="AO16" s="316">
        <f t="shared" si="8"/>
        <v>-9.852216748768473E-3</v>
      </c>
    </row>
    <row r="17" spans="1:41" x14ac:dyDescent="0.2">
      <c r="A17" s="206">
        <v>107</v>
      </c>
      <c r="B17" s="207">
        <v>0.375</v>
      </c>
      <c r="C17" s="208">
        <v>2013</v>
      </c>
      <c r="D17" s="208">
        <v>4</v>
      </c>
      <c r="E17" s="208">
        <v>15</v>
      </c>
      <c r="F17" s="209">
        <v>86451</v>
      </c>
      <c r="G17" s="208">
        <v>0</v>
      </c>
      <c r="H17" s="209">
        <v>159107</v>
      </c>
      <c r="I17" s="208">
        <v>0</v>
      </c>
      <c r="J17" s="208">
        <v>0</v>
      </c>
      <c r="K17" s="208">
        <v>0</v>
      </c>
      <c r="L17" s="210">
        <v>88.039000000000001</v>
      </c>
      <c r="M17" s="209">
        <v>23.4</v>
      </c>
      <c r="N17" s="211">
        <v>0</v>
      </c>
      <c r="O17" s="212">
        <v>1043</v>
      </c>
      <c r="P17" s="197">
        <f t="shared" si="0"/>
        <v>1043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1043</v>
      </c>
      <c r="W17" s="219">
        <f t="shared" si="10"/>
        <v>36833.200810000002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86451</v>
      </c>
      <c r="AF17" s="206">
        <v>107</v>
      </c>
      <c r="AG17" s="310">
        <v>15</v>
      </c>
      <c r="AH17" s="311">
        <v>86454</v>
      </c>
      <c r="AI17" s="312">
        <f t="shared" si="4"/>
        <v>86451</v>
      </c>
      <c r="AJ17" s="313">
        <f t="shared" si="5"/>
        <v>-3</v>
      </c>
      <c r="AL17" s="306">
        <f t="shared" si="6"/>
        <v>-86454</v>
      </c>
      <c r="AM17" s="314">
        <f t="shared" si="6"/>
        <v>1043</v>
      </c>
      <c r="AN17" s="315">
        <f t="shared" si="7"/>
        <v>87497</v>
      </c>
      <c r="AO17" s="316">
        <f t="shared" si="8"/>
        <v>83.889741131351869</v>
      </c>
    </row>
    <row r="18" spans="1:41" x14ac:dyDescent="0.2">
      <c r="A18" s="206">
        <v>107</v>
      </c>
      <c r="B18" s="207">
        <v>0.375</v>
      </c>
      <c r="C18" s="208">
        <v>2013</v>
      </c>
      <c r="D18" s="208">
        <v>4</v>
      </c>
      <c r="E18" s="208">
        <v>16</v>
      </c>
      <c r="F18" s="209">
        <v>87494</v>
      </c>
      <c r="G18" s="208">
        <v>0</v>
      </c>
      <c r="H18" s="209">
        <v>159261</v>
      </c>
      <c r="I18" s="208">
        <v>0</v>
      </c>
      <c r="J18" s="208">
        <v>0</v>
      </c>
      <c r="K18" s="208">
        <v>0</v>
      </c>
      <c r="L18" s="210">
        <v>86.86</v>
      </c>
      <c r="M18" s="209">
        <v>22.8</v>
      </c>
      <c r="N18" s="211">
        <v>0</v>
      </c>
      <c r="O18" s="212">
        <v>1357</v>
      </c>
      <c r="P18" s="197">
        <f t="shared" si="0"/>
        <v>1357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1357</v>
      </c>
      <c r="W18" s="219">
        <f t="shared" si="10"/>
        <v>47922.007189999997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87494</v>
      </c>
      <c r="AF18" s="206"/>
      <c r="AG18" s="310"/>
      <c r="AH18" s="311"/>
      <c r="AI18" s="312">
        <f t="shared" si="4"/>
        <v>87494</v>
      </c>
      <c r="AJ18" s="313">
        <f t="shared" si="5"/>
        <v>87494</v>
      </c>
      <c r="AL18" s="306">
        <f t="shared" si="6"/>
        <v>0</v>
      </c>
      <c r="AM18" s="314">
        <f t="shared" si="6"/>
        <v>1357</v>
      </c>
      <c r="AN18" s="315">
        <f t="shared" si="7"/>
        <v>1357</v>
      </c>
      <c r="AO18" s="316">
        <f t="shared" si="8"/>
        <v>1</v>
      </c>
    </row>
    <row r="19" spans="1:41" x14ac:dyDescent="0.2">
      <c r="A19" s="206">
        <v>107</v>
      </c>
      <c r="B19" s="207">
        <v>0.375</v>
      </c>
      <c r="C19" s="208">
        <v>2013</v>
      </c>
      <c r="D19" s="208">
        <v>4</v>
      </c>
      <c r="E19" s="208">
        <v>17</v>
      </c>
      <c r="F19" s="209">
        <v>88851</v>
      </c>
      <c r="G19" s="208">
        <v>0</v>
      </c>
      <c r="H19" s="209">
        <v>159460</v>
      </c>
      <c r="I19" s="208">
        <v>0</v>
      </c>
      <c r="J19" s="208">
        <v>0</v>
      </c>
      <c r="K19" s="208">
        <v>0</v>
      </c>
      <c r="L19" s="210">
        <v>86.637</v>
      </c>
      <c r="M19" s="209">
        <v>24</v>
      </c>
      <c r="N19" s="211">
        <v>0</v>
      </c>
      <c r="O19" s="212">
        <v>1256</v>
      </c>
      <c r="P19" s="197">
        <f t="shared" si="0"/>
        <v>1256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1256</v>
      </c>
      <c r="W19" s="219">
        <f t="shared" si="10"/>
        <v>44355.22552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88851</v>
      </c>
      <c r="AF19" s="206"/>
      <c r="AG19" s="310"/>
      <c r="AH19" s="311"/>
      <c r="AI19" s="312">
        <f t="shared" si="4"/>
        <v>88851</v>
      </c>
      <c r="AJ19" s="313">
        <f t="shared" si="5"/>
        <v>88851</v>
      </c>
      <c r="AL19" s="306">
        <f t="shared" si="6"/>
        <v>0</v>
      </c>
      <c r="AM19" s="314">
        <f t="shared" si="6"/>
        <v>1256</v>
      </c>
      <c r="AN19" s="315">
        <f t="shared" si="7"/>
        <v>1256</v>
      </c>
      <c r="AO19" s="316">
        <f t="shared" si="8"/>
        <v>1</v>
      </c>
    </row>
    <row r="20" spans="1:41" x14ac:dyDescent="0.2">
      <c r="A20" s="206">
        <v>107</v>
      </c>
      <c r="B20" s="207">
        <v>0.375</v>
      </c>
      <c r="C20" s="208">
        <v>2013</v>
      </c>
      <c r="D20" s="208">
        <v>4</v>
      </c>
      <c r="E20" s="208">
        <v>18</v>
      </c>
      <c r="F20" s="209">
        <v>90107</v>
      </c>
      <c r="G20" s="208">
        <v>0</v>
      </c>
      <c r="H20" s="209">
        <v>159645</v>
      </c>
      <c r="I20" s="208">
        <v>0</v>
      </c>
      <c r="J20" s="208">
        <v>0</v>
      </c>
      <c r="K20" s="208">
        <v>0</v>
      </c>
      <c r="L20" s="210">
        <v>86.688999999999993</v>
      </c>
      <c r="M20" s="209">
        <v>24</v>
      </c>
      <c r="N20" s="211">
        <v>0</v>
      </c>
      <c r="O20" s="212">
        <v>853</v>
      </c>
      <c r="P20" s="197">
        <f t="shared" si="0"/>
        <v>853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853</v>
      </c>
      <c r="W20" s="219">
        <f t="shared" si="10"/>
        <v>30123.413509999998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90107</v>
      </c>
      <c r="AF20" s="206"/>
      <c r="AG20" s="310"/>
      <c r="AH20" s="311"/>
      <c r="AI20" s="312">
        <f t="shared" si="4"/>
        <v>90107</v>
      </c>
      <c r="AJ20" s="313">
        <f t="shared" si="5"/>
        <v>90107</v>
      </c>
      <c r="AL20" s="306">
        <f t="shared" si="6"/>
        <v>90964</v>
      </c>
      <c r="AM20" s="314">
        <f t="shared" si="6"/>
        <v>853</v>
      </c>
      <c r="AN20" s="315">
        <f t="shared" si="7"/>
        <v>-90111</v>
      </c>
      <c r="AO20" s="316">
        <f t="shared" si="8"/>
        <v>-105.6400937866354</v>
      </c>
    </row>
    <row r="21" spans="1:41" x14ac:dyDescent="0.2">
      <c r="A21" s="206">
        <v>107</v>
      </c>
      <c r="B21" s="207">
        <v>0.375</v>
      </c>
      <c r="C21" s="208">
        <v>2013</v>
      </c>
      <c r="D21" s="208">
        <v>4</v>
      </c>
      <c r="E21" s="208">
        <v>19</v>
      </c>
      <c r="F21" s="209">
        <v>90960</v>
      </c>
      <c r="G21" s="208">
        <v>0</v>
      </c>
      <c r="H21" s="209">
        <v>159769</v>
      </c>
      <c r="I21" s="208">
        <v>0</v>
      </c>
      <c r="J21" s="208">
        <v>0</v>
      </c>
      <c r="K21" s="208">
        <v>0</v>
      </c>
      <c r="L21" s="210">
        <v>87.02</v>
      </c>
      <c r="M21" s="209">
        <v>24.8</v>
      </c>
      <c r="N21" s="211">
        <v>0</v>
      </c>
      <c r="O21" s="212">
        <v>907</v>
      </c>
      <c r="P21" s="197">
        <f t="shared" si="0"/>
        <v>907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907</v>
      </c>
      <c r="W21" s="219">
        <f t="shared" si="10"/>
        <v>32030.40569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90960</v>
      </c>
      <c r="AF21" s="206">
        <v>107</v>
      </c>
      <c r="AG21" s="310">
        <v>19</v>
      </c>
      <c r="AH21" s="311">
        <v>90964</v>
      </c>
      <c r="AI21" s="312">
        <f t="shared" si="4"/>
        <v>90960</v>
      </c>
      <c r="AJ21" s="313">
        <f t="shared" si="5"/>
        <v>-4</v>
      </c>
      <c r="AL21" s="306">
        <f t="shared" si="6"/>
        <v>905</v>
      </c>
      <c r="AM21" s="314">
        <f t="shared" si="6"/>
        <v>907</v>
      </c>
      <c r="AN21" s="315">
        <f t="shared" si="7"/>
        <v>2</v>
      </c>
      <c r="AO21" s="316">
        <f t="shared" si="8"/>
        <v>2.205071664829107E-3</v>
      </c>
    </row>
    <row r="22" spans="1:41" x14ac:dyDescent="0.2">
      <c r="A22" s="206">
        <v>107</v>
      </c>
      <c r="B22" s="207">
        <v>0.375</v>
      </c>
      <c r="C22" s="208">
        <v>2013</v>
      </c>
      <c r="D22" s="208">
        <v>4</v>
      </c>
      <c r="E22" s="208">
        <v>20</v>
      </c>
      <c r="F22" s="209">
        <v>91867</v>
      </c>
      <c r="G22" s="208">
        <v>0</v>
      </c>
      <c r="H22" s="209">
        <v>159902</v>
      </c>
      <c r="I22" s="208">
        <v>0</v>
      </c>
      <c r="J22" s="208">
        <v>0</v>
      </c>
      <c r="K22" s="208">
        <v>0</v>
      </c>
      <c r="L22" s="210">
        <v>87.234999999999999</v>
      </c>
      <c r="M22" s="209">
        <v>21.7</v>
      </c>
      <c r="N22" s="211">
        <v>0</v>
      </c>
      <c r="O22" s="212">
        <v>468</v>
      </c>
      <c r="P22" s="197">
        <f t="shared" si="0"/>
        <v>468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468</v>
      </c>
      <c r="W22" s="219">
        <f t="shared" si="10"/>
        <v>16527.26556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91867</v>
      </c>
      <c r="AF22" s="206">
        <v>107</v>
      </c>
      <c r="AG22" s="310">
        <v>20</v>
      </c>
      <c r="AH22" s="311">
        <v>91869</v>
      </c>
      <c r="AI22" s="312">
        <f t="shared" si="4"/>
        <v>91867</v>
      </c>
      <c r="AJ22" s="313">
        <f t="shared" si="5"/>
        <v>-2</v>
      </c>
      <c r="AL22" s="306">
        <f t="shared" si="6"/>
        <v>467</v>
      </c>
      <c r="AM22" s="314">
        <f t="shared" si="6"/>
        <v>468</v>
      </c>
      <c r="AN22" s="315">
        <f t="shared" si="7"/>
        <v>1</v>
      </c>
      <c r="AO22" s="316">
        <f t="shared" si="8"/>
        <v>2.136752136752137E-3</v>
      </c>
    </row>
    <row r="23" spans="1:41" x14ac:dyDescent="0.2">
      <c r="A23" s="206">
        <v>107</v>
      </c>
      <c r="B23" s="207">
        <v>0.375</v>
      </c>
      <c r="C23" s="208">
        <v>2013</v>
      </c>
      <c r="D23" s="208">
        <v>4</v>
      </c>
      <c r="E23" s="208">
        <v>21</v>
      </c>
      <c r="F23" s="209">
        <v>92335</v>
      </c>
      <c r="G23" s="208">
        <v>0</v>
      </c>
      <c r="H23" s="209">
        <v>159970</v>
      </c>
      <c r="I23" s="208">
        <v>0</v>
      </c>
      <c r="J23" s="208">
        <v>0</v>
      </c>
      <c r="K23" s="208">
        <v>0</v>
      </c>
      <c r="L23" s="210">
        <v>88.106999999999999</v>
      </c>
      <c r="M23" s="209">
        <v>21.6</v>
      </c>
      <c r="N23" s="211">
        <v>0</v>
      </c>
      <c r="O23" s="212">
        <v>215</v>
      </c>
      <c r="P23" s="197">
        <f t="shared" si="0"/>
        <v>215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215</v>
      </c>
      <c r="W23" s="219">
        <f t="shared" si="10"/>
        <v>7592.6540500000001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92335</v>
      </c>
      <c r="AF23" s="206">
        <v>107</v>
      </c>
      <c r="AG23" s="310">
        <v>21</v>
      </c>
      <c r="AH23" s="311">
        <v>92336</v>
      </c>
      <c r="AI23" s="312">
        <f t="shared" si="4"/>
        <v>92335</v>
      </c>
      <c r="AJ23" s="313">
        <f t="shared" si="5"/>
        <v>-1</v>
      </c>
      <c r="AL23" s="306">
        <f t="shared" si="6"/>
        <v>218</v>
      </c>
      <c r="AM23" s="314">
        <f t="shared" si="6"/>
        <v>215</v>
      </c>
      <c r="AN23" s="315">
        <f t="shared" si="7"/>
        <v>-3</v>
      </c>
      <c r="AO23" s="316">
        <f t="shared" si="8"/>
        <v>-1.3953488372093023E-2</v>
      </c>
    </row>
    <row r="24" spans="1:41" x14ac:dyDescent="0.2">
      <c r="A24" s="206">
        <v>107</v>
      </c>
      <c r="B24" s="207">
        <v>0.375</v>
      </c>
      <c r="C24" s="208">
        <v>2013</v>
      </c>
      <c r="D24" s="208">
        <v>4</v>
      </c>
      <c r="E24" s="208">
        <v>22</v>
      </c>
      <c r="F24" s="209">
        <v>92550</v>
      </c>
      <c r="G24" s="208">
        <v>0</v>
      </c>
      <c r="H24" s="209">
        <v>160001</v>
      </c>
      <c r="I24" s="208">
        <v>0</v>
      </c>
      <c r="J24" s="208">
        <v>0</v>
      </c>
      <c r="K24" s="208">
        <v>0</v>
      </c>
      <c r="L24" s="210">
        <v>87.77</v>
      </c>
      <c r="M24" s="209">
        <v>23.9</v>
      </c>
      <c r="N24" s="211">
        <v>0</v>
      </c>
      <c r="O24" s="212">
        <v>1764</v>
      </c>
      <c r="P24" s="197">
        <f t="shared" si="0"/>
        <v>1764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1764</v>
      </c>
      <c r="W24" s="219">
        <f t="shared" si="10"/>
        <v>62295.077879999997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92550</v>
      </c>
      <c r="AF24" s="206">
        <v>107</v>
      </c>
      <c r="AG24" s="310">
        <v>22</v>
      </c>
      <c r="AH24" s="311">
        <v>92554</v>
      </c>
      <c r="AI24" s="312">
        <f t="shared" si="4"/>
        <v>92550</v>
      </c>
      <c r="AJ24" s="313">
        <f t="shared" si="5"/>
        <v>-4</v>
      </c>
      <c r="AL24" s="306">
        <f t="shared" si="6"/>
        <v>1764</v>
      </c>
      <c r="AM24" s="314">
        <f t="shared" si="6"/>
        <v>1764</v>
      </c>
      <c r="AN24" s="315">
        <f t="shared" si="7"/>
        <v>0</v>
      </c>
      <c r="AO24" s="316">
        <f t="shared" si="8"/>
        <v>0</v>
      </c>
    </row>
    <row r="25" spans="1:41" x14ac:dyDescent="0.2">
      <c r="A25" s="206">
        <v>107</v>
      </c>
      <c r="B25" s="207">
        <v>0.375</v>
      </c>
      <c r="C25" s="208">
        <v>2013</v>
      </c>
      <c r="D25" s="208">
        <v>4</v>
      </c>
      <c r="E25" s="208">
        <v>23</v>
      </c>
      <c r="F25" s="209">
        <v>94314</v>
      </c>
      <c r="G25" s="208">
        <v>0</v>
      </c>
      <c r="H25" s="209">
        <v>160261</v>
      </c>
      <c r="I25" s="208">
        <v>0</v>
      </c>
      <c r="J25" s="208">
        <v>0</v>
      </c>
      <c r="K25" s="208">
        <v>0</v>
      </c>
      <c r="L25" s="210">
        <v>86.320999999999998</v>
      </c>
      <c r="M25" s="209">
        <v>25.4</v>
      </c>
      <c r="N25" s="211">
        <v>0</v>
      </c>
      <c r="O25" s="212">
        <v>1242</v>
      </c>
      <c r="P25" s="197">
        <f t="shared" si="0"/>
        <v>1242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1242</v>
      </c>
      <c r="W25" s="219">
        <f t="shared" si="10"/>
        <v>43860.820139999996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94314</v>
      </c>
      <c r="AF25" s="206">
        <v>107</v>
      </c>
      <c r="AG25" s="310">
        <v>23</v>
      </c>
      <c r="AH25" s="311">
        <v>94318</v>
      </c>
      <c r="AI25" s="312">
        <f t="shared" si="4"/>
        <v>94314</v>
      </c>
      <c r="AJ25" s="313">
        <f t="shared" si="5"/>
        <v>-4</v>
      </c>
      <c r="AL25" s="306">
        <f t="shared" si="6"/>
        <v>1243</v>
      </c>
      <c r="AM25" s="314">
        <f t="shared" si="6"/>
        <v>1242</v>
      </c>
      <c r="AN25" s="315">
        <f t="shared" si="7"/>
        <v>-1</v>
      </c>
      <c r="AO25" s="316">
        <f t="shared" si="8"/>
        <v>-8.0515297906602254E-4</v>
      </c>
    </row>
    <row r="26" spans="1:41" x14ac:dyDescent="0.2">
      <c r="A26" s="206">
        <v>107</v>
      </c>
      <c r="B26" s="207">
        <v>0.375</v>
      </c>
      <c r="C26" s="208">
        <v>2013</v>
      </c>
      <c r="D26" s="208">
        <v>4</v>
      </c>
      <c r="E26" s="208">
        <v>24</v>
      </c>
      <c r="F26" s="209">
        <v>95556</v>
      </c>
      <c r="G26" s="208">
        <v>0</v>
      </c>
      <c r="H26" s="209">
        <v>160444</v>
      </c>
      <c r="I26" s="208">
        <v>0</v>
      </c>
      <c r="J26" s="208">
        <v>0</v>
      </c>
      <c r="K26" s="208">
        <v>0</v>
      </c>
      <c r="L26" s="210">
        <v>86.676000000000002</v>
      </c>
      <c r="M26" s="209">
        <v>23.4</v>
      </c>
      <c r="N26" s="211">
        <v>0</v>
      </c>
      <c r="O26" s="212">
        <v>1145</v>
      </c>
      <c r="P26" s="197">
        <f t="shared" si="0"/>
        <v>1145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1145</v>
      </c>
      <c r="W26" s="219">
        <f t="shared" si="10"/>
        <v>40435.297149999999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95556</v>
      </c>
      <c r="AF26" s="206">
        <v>107</v>
      </c>
      <c r="AG26" s="310">
        <v>24</v>
      </c>
      <c r="AH26" s="311">
        <v>95561</v>
      </c>
      <c r="AI26" s="312">
        <f t="shared" si="4"/>
        <v>95556</v>
      </c>
      <c r="AJ26" s="313">
        <f t="shared" si="5"/>
        <v>-5</v>
      </c>
      <c r="AL26" s="306">
        <f t="shared" si="6"/>
        <v>1143</v>
      </c>
      <c r="AM26" s="314">
        <f t="shared" si="6"/>
        <v>1145</v>
      </c>
      <c r="AN26" s="315">
        <f t="shared" si="7"/>
        <v>2</v>
      </c>
      <c r="AO26" s="316">
        <f t="shared" si="8"/>
        <v>1.7467248908296944E-3</v>
      </c>
    </row>
    <row r="27" spans="1:41" x14ac:dyDescent="0.2">
      <c r="A27" s="206">
        <v>107</v>
      </c>
      <c r="B27" s="207">
        <v>0.375</v>
      </c>
      <c r="C27" s="208">
        <v>2013</v>
      </c>
      <c r="D27" s="208">
        <v>4</v>
      </c>
      <c r="E27" s="208">
        <v>25</v>
      </c>
      <c r="F27" s="209">
        <v>96701</v>
      </c>
      <c r="G27" s="208">
        <v>0</v>
      </c>
      <c r="H27" s="209">
        <v>160612</v>
      </c>
      <c r="I27" s="208">
        <v>0</v>
      </c>
      <c r="J27" s="208">
        <v>0</v>
      </c>
      <c r="K27" s="208">
        <v>0</v>
      </c>
      <c r="L27" s="210">
        <v>86.850999999999999</v>
      </c>
      <c r="M27" s="209">
        <v>23.1</v>
      </c>
      <c r="N27" s="211">
        <v>0</v>
      </c>
      <c r="O27" s="212">
        <v>1687</v>
      </c>
      <c r="P27" s="197">
        <f t="shared" si="0"/>
        <v>1687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1687</v>
      </c>
      <c r="W27" s="219">
        <f t="shared" si="10"/>
        <v>59575.848290000002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96701</v>
      </c>
      <c r="AF27" s="206">
        <v>107</v>
      </c>
      <c r="AG27" s="310">
        <v>25</v>
      </c>
      <c r="AH27" s="311">
        <v>96704</v>
      </c>
      <c r="AI27" s="312">
        <f t="shared" si="4"/>
        <v>96701</v>
      </c>
      <c r="AJ27" s="313">
        <f t="shared" si="5"/>
        <v>-3</v>
      </c>
      <c r="AL27" s="306">
        <f t="shared" si="6"/>
        <v>1688</v>
      </c>
      <c r="AM27" s="314">
        <f t="shared" si="6"/>
        <v>1687</v>
      </c>
      <c r="AN27" s="315">
        <f t="shared" si="7"/>
        <v>-1</v>
      </c>
      <c r="AO27" s="316">
        <f t="shared" si="8"/>
        <v>-5.9276822762299936E-4</v>
      </c>
    </row>
    <row r="28" spans="1:41" x14ac:dyDescent="0.2">
      <c r="A28" s="206">
        <v>107</v>
      </c>
      <c r="B28" s="207">
        <v>0.375</v>
      </c>
      <c r="C28" s="208">
        <v>2013</v>
      </c>
      <c r="D28" s="208">
        <v>4</v>
      </c>
      <c r="E28" s="208">
        <v>26</v>
      </c>
      <c r="F28" s="209">
        <v>98388</v>
      </c>
      <c r="G28" s="208">
        <v>0</v>
      </c>
      <c r="H28" s="209">
        <v>160860</v>
      </c>
      <c r="I28" s="208">
        <v>0</v>
      </c>
      <c r="J28" s="208">
        <v>0</v>
      </c>
      <c r="K28" s="208">
        <v>0</v>
      </c>
      <c r="L28" s="210">
        <v>86.563000000000002</v>
      </c>
      <c r="M28" s="209">
        <v>22.9</v>
      </c>
      <c r="N28" s="211">
        <v>0</v>
      </c>
      <c r="O28" s="212">
        <v>1260</v>
      </c>
      <c r="P28" s="197">
        <f t="shared" si="0"/>
        <v>1260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1260</v>
      </c>
      <c r="W28" s="219">
        <f t="shared" si="10"/>
        <v>44496.484199999999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98388</v>
      </c>
      <c r="AF28" s="206">
        <v>107</v>
      </c>
      <c r="AG28" s="310">
        <v>26</v>
      </c>
      <c r="AH28" s="311">
        <v>98392</v>
      </c>
      <c r="AI28" s="312">
        <f t="shared" si="4"/>
        <v>98388</v>
      </c>
      <c r="AJ28" s="313">
        <f t="shared" si="5"/>
        <v>-4</v>
      </c>
      <c r="AL28" s="306">
        <f t="shared" si="6"/>
        <v>1259</v>
      </c>
      <c r="AM28" s="314">
        <f t="shared" si="6"/>
        <v>1260</v>
      </c>
      <c r="AN28" s="315">
        <f t="shared" si="7"/>
        <v>1</v>
      </c>
      <c r="AO28" s="316">
        <f t="shared" si="8"/>
        <v>7.9365079365079365E-4</v>
      </c>
    </row>
    <row r="29" spans="1:41" x14ac:dyDescent="0.2">
      <c r="A29" s="206">
        <v>107</v>
      </c>
      <c r="B29" s="207">
        <v>0.375</v>
      </c>
      <c r="C29" s="208">
        <v>2013</v>
      </c>
      <c r="D29" s="208">
        <v>4</v>
      </c>
      <c r="E29" s="208">
        <v>27</v>
      </c>
      <c r="F29" s="209">
        <v>99648</v>
      </c>
      <c r="G29" s="208">
        <v>0</v>
      </c>
      <c r="H29" s="209">
        <v>161041</v>
      </c>
      <c r="I29" s="208">
        <v>0</v>
      </c>
      <c r="J29" s="208">
        <v>0</v>
      </c>
      <c r="K29" s="208">
        <v>0</v>
      </c>
      <c r="L29" s="210">
        <v>89.028999999999996</v>
      </c>
      <c r="M29" s="209">
        <v>22.6</v>
      </c>
      <c r="N29" s="211">
        <v>0</v>
      </c>
      <c r="O29" s="212">
        <v>309</v>
      </c>
      <c r="P29" s="197">
        <f t="shared" si="0"/>
        <v>309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309</v>
      </c>
      <c r="W29" s="219">
        <f t="shared" si="10"/>
        <v>10912.233029999999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99648</v>
      </c>
      <c r="AF29" s="206">
        <v>107</v>
      </c>
      <c r="AG29" s="310">
        <v>27</v>
      </c>
      <c r="AH29" s="311">
        <v>99651</v>
      </c>
      <c r="AI29" s="312">
        <f t="shared" si="4"/>
        <v>99648</v>
      </c>
      <c r="AJ29" s="313">
        <f t="shared" si="5"/>
        <v>-3</v>
      </c>
      <c r="AL29" s="306">
        <f t="shared" si="6"/>
        <v>307</v>
      </c>
      <c r="AM29" s="314">
        <f t="shared" si="6"/>
        <v>309</v>
      </c>
      <c r="AN29" s="315">
        <f t="shared" si="7"/>
        <v>2</v>
      </c>
      <c r="AO29" s="316">
        <f t="shared" si="8"/>
        <v>6.4724919093851136E-3</v>
      </c>
    </row>
    <row r="30" spans="1:41" x14ac:dyDescent="0.2">
      <c r="A30" s="206">
        <v>107</v>
      </c>
      <c r="B30" s="207">
        <v>0.375</v>
      </c>
      <c r="C30" s="208">
        <v>2013</v>
      </c>
      <c r="D30" s="208">
        <v>4</v>
      </c>
      <c r="E30" s="208">
        <v>28</v>
      </c>
      <c r="F30" s="209">
        <v>99957</v>
      </c>
      <c r="G30" s="208">
        <v>0</v>
      </c>
      <c r="H30" s="209">
        <v>161085</v>
      </c>
      <c r="I30" s="208">
        <v>0</v>
      </c>
      <c r="J30" s="208">
        <v>0</v>
      </c>
      <c r="K30" s="208">
        <v>0</v>
      </c>
      <c r="L30" s="210">
        <v>90.802999999999997</v>
      </c>
      <c r="M30" s="209">
        <v>23.3</v>
      </c>
      <c r="N30" s="211">
        <v>0</v>
      </c>
      <c r="O30" s="212">
        <v>340</v>
      </c>
      <c r="P30" s="197">
        <f t="shared" si="0"/>
        <v>340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340</v>
      </c>
      <c r="W30" s="219">
        <f t="shared" si="10"/>
        <v>12006.987799999999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99957</v>
      </c>
      <c r="AF30" s="206">
        <v>107</v>
      </c>
      <c r="AG30" s="310">
        <v>28</v>
      </c>
      <c r="AH30" s="311">
        <v>99958</v>
      </c>
      <c r="AI30" s="312">
        <f t="shared" si="4"/>
        <v>99957</v>
      </c>
      <c r="AJ30" s="313">
        <f t="shared" si="5"/>
        <v>-1</v>
      </c>
      <c r="AL30" s="306">
        <f t="shared" si="6"/>
        <v>346</v>
      </c>
      <c r="AM30" s="314">
        <f t="shared" si="6"/>
        <v>340</v>
      </c>
      <c r="AN30" s="315">
        <f t="shared" si="7"/>
        <v>-6</v>
      </c>
      <c r="AO30" s="316">
        <f t="shared" si="8"/>
        <v>-1.7647058823529412E-2</v>
      </c>
    </row>
    <row r="31" spans="1:41" x14ac:dyDescent="0.2">
      <c r="A31" s="206">
        <v>107</v>
      </c>
      <c r="B31" s="207">
        <v>0.375</v>
      </c>
      <c r="C31" s="208">
        <v>2013</v>
      </c>
      <c r="D31" s="208">
        <v>4</v>
      </c>
      <c r="E31" s="208">
        <v>29</v>
      </c>
      <c r="F31" s="209">
        <v>100297</v>
      </c>
      <c r="G31" s="208">
        <v>0</v>
      </c>
      <c r="H31" s="209">
        <v>161134</v>
      </c>
      <c r="I31" s="208">
        <v>0</v>
      </c>
      <c r="J31" s="208">
        <v>0</v>
      </c>
      <c r="K31" s="208">
        <v>0</v>
      </c>
      <c r="L31" s="210">
        <v>90.290999999999997</v>
      </c>
      <c r="M31" s="209">
        <v>22.5</v>
      </c>
      <c r="N31" s="211">
        <v>0</v>
      </c>
      <c r="O31" s="212">
        <v>2245</v>
      </c>
      <c r="P31" s="197">
        <f t="shared" si="0"/>
        <v>2245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2245</v>
      </c>
      <c r="W31" s="219">
        <f t="shared" si="10"/>
        <v>79281.434150000001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100297</v>
      </c>
      <c r="AF31" s="206">
        <v>107</v>
      </c>
      <c r="AG31" s="310">
        <v>29</v>
      </c>
      <c r="AH31" s="311">
        <v>100304</v>
      </c>
      <c r="AI31" s="312">
        <f t="shared" si="4"/>
        <v>100297</v>
      </c>
      <c r="AJ31" s="313">
        <f t="shared" si="5"/>
        <v>-7</v>
      </c>
      <c r="AL31" s="306">
        <f t="shared" si="6"/>
        <v>2243</v>
      </c>
      <c r="AM31" s="314">
        <f t="shared" si="6"/>
        <v>2245</v>
      </c>
      <c r="AN31" s="315">
        <f t="shared" si="7"/>
        <v>2</v>
      </c>
      <c r="AO31" s="316">
        <f t="shared" si="8"/>
        <v>8.9086859688195994E-4</v>
      </c>
    </row>
    <row r="32" spans="1:41" x14ac:dyDescent="0.2">
      <c r="A32" s="206">
        <v>107</v>
      </c>
      <c r="B32" s="207">
        <v>0.375</v>
      </c>
      <c r="C32" s="208">
        <v>2013</v>
      </c>
      <c r="D32" s="208">
        <v>4</v>
      </c>
      <c r="E32" s="208">
        <v>30</v>
      </c>
      <c r="F32" s="209">
        <v>102542</v>
      </c>
      <c r="G32" s="208">
        <v>0</v>
      </c>
      <c r="H32" s="209">
        <v>161457</v>
      </c>
      <c r="I32" s="208">
        <v>0</v>
      </c>
      <c r="J32" s="208">
        <v>0</v>
      </c>
      <c r="K32" s="208">
        <v>0</v>
      </c>
      <c r="L32" s="210">
        <v>88.606999999999999</v>
      </c>
      <c r="M32" s="209">
        <v>25.4</v>
      </c>
      <c r="N32" s="211">
        <v>0</v>
      </c>
      <c r="O32" s="212">
        <v>1530</v>
      </c>
      <c r="P32" s="197">
        <f t="shared" si="0"/>
        <v>1530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1530</v>
      </c>
      <c r="W32" s="219">
        <f t="shared" si="10"/>
        <v>54031.445099999997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102542</v>
      </c>
      <c r="AF32" s="206">
        <v>107</v>
      </c>
      <c r="AG32" s="310">
        <v>30</v>
      </c>
      <c r="AH32" s="311">
        <v>102547</v>
      </c>
      <c r="AI32" s="312">
        <f t="shared" si="4"/>
        <v>102542</v>
      </c>
      <c r="AJ32" s="313">
        <f t="shared" si="5"/>
        <v>-5</v>
      </c>
      <c r="AL32" s="306">
        <f t="shared" si="6"/>
        <v>1526</v>
      </c>
      <c r="AM32" s="314">
        <f t="shared" si="6"/>
        <v>1530</v>
      </c>
      <c r="AN32" s="315">
        <f t="shared" si="7"/>
        <v>4</v>
      </c>
      <c r="AO32" s="316">
        <f t="shared" si="8"/>
        <v>2.6143790849673201E-3</v>
      </c>
    </row>
    <row r="33" spans="1:41" ht="13.5" thickBot="1" x14ac:dyDescent="0.25">
      <c r="A33" s="206">
        <v>107</v>
      </c>
      <c r="B33" s="207">
        <v>0.375</v>
      </c>
      <c r="C33" s="208">
        <v>2013</v>
      </c>
      <c r="D33" s="208">
        <v>5</v>
      </c>
      <c r="E33" s="208">
        <v>1</v>
      </c>
      <c r="F33" s="209">
        <v>104072</v>
      </c>
      <c r="G33" s="208">
        <v>0</v>
      </c>
      <c r="H33" s="209">
        <v>161675</v>
      </c>
      <c r="I33" s="208">
        <v>0</v>
      </c>
      <c r="J33" s="208">
        <v>0</v>
      </c>
      <c r="K33" s="208">
        <v>0</v>
      </c>
      <c r="L33" s="210">
        <v>89.477000000000004</v>
      </c>
      <c r="M33" s="209">
        <v>23.9</v>
      </c>
      <c r="N33" s="211">
        <v>0</v>
      </c>
      <c r="O33" s="212">
        <v>293</v>
      </c>
      <c r="P33" s="197">
        <f t="shared" si="0"/>
        <v>-104072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293</v>
      </c>
      <c r="W33" s="223">
        <f t="shared" si="10"/>
        <v>10347.19831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104072</v>
      </c>
      <c r="AF33" s="206">
        <v>107</v>
      </c>
      <c r="AG33" s="310">
        <v>1</v>
      </c>
      <c r="AH33" s="311">
        <v>104073</v>
      </c>
      <c r="AI33" s="312">
        <f t="shared" si="4"/>
        <v>104072</v>
      </c>
      <c r="AJ33" s="313">
        <f t="shared" si="5"/>
        <v>-1</v>
      </c>
      <c r="AL33" s="306">
        <f t="shared" si="6"/>
        <v>-104073</v>
      </c>
      <c r="AM33" s="317">
        <f t="shared" si="6"/>
        <v>-104072</v>
      </c>
      <c r="AN33" s="315">
        <f t="shared" si="7"/>
        <v>1</v>
      </c>
      <c r="AO33" s="316">
        <f t="shared" si="8"/>
        <v>-9.608732416019679E-6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90.923000000000002</v>
      </c>
      <c r="M36" s="239">
        <f>MAX(M3:M34)</f>
        <v>25.4</v>
      </c>
      <c r="N36" s="237" t="s">
        <v>26</v>
      </c>
      <c r="O36" s="239">
        <f>SUM(O3:O33)</f>
        <v>30946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30946</v>
      </c>
      <c r="W36" s="243">
        <f>SUM(W3:W33)</f>
        <v>1092847.7778199997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28</v>
      </c>
      <c r="AJ36" s="326">
        <f>SUM(AJ3:AJ33)</f>
        <v>266334</v>
      </c>
      <c r="AK36" s="327" t="s">
        <v>88</v>
      </c>
      <c r="AL36" s="328"/>
      <c r="AM36" s="328"/>
      <c r="AN36" s="326">
        <f>SUM(AN3:AN33)</f>
        <v>-1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87.689232258064507</v>
      </c>
      <c r="M37" s="247">
        <f>AVERAGE(M3:M34)</f>
        <v>22.687096774193545</v>
      </c>
      <c r="N37" s="237" t="s">
        <v>84</v>
      </c>
      <c r="O37" s="248">
        <f>O36*35.31467</f>
        <v>1092847.77782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3</v>
      </c>
      <c r="AN37" s="331">
        <f>IFERROR(AN36/SUM(AM3:AM33),"")</f>
        <v>1.3620452471431101E-5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86.320999999999998</v>
      </c>
      <c r="M38" s="248">
        <f>MIN(M3:M34)</f>
        <v>20.9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96.458155483870968</v>
      </c>
      <c r="M44" s="255">
        <f>M37*(1+$L$43)</f>
        <v>24.955806451612901</v>
      </c>
    </row>
    <row r="45" spans="1:41" x14ac:dyDescent="0.2">
      <c r="K45" s="254" t="s">
        <v>98</v>
      </c>
      <c r="L45" s="255">
        <f>L37*(1-$L$43)</f>
        <v>78.920309032258061</v>
      </c>
      <c r="M45" s="255">
        <f>M37*(1-$L$43)</f>
        <v>20.41838709677419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671" priority="47" stopIfTrue="1" operator="lessThan">
      <formula>$L$45</formula>
    </cfRule>
    <cfRule type="cellIs" dxfId="670" priority="48" stopIfTrue="1" operator="greaterThan">
      <formula>$L$44</formula>
    </cfRule>
  </conditionalFormatting>
  <conditionalFormatting sqref="M3:M34">
    <cfRule type="cellIs" dxfId="669" priority="45" stopIfTrue="1" operator="lessThan">
      <formula>$M$45</formula>
    </cfRule>
    <cfRule type="cellIs" dxfId="668" priority="46" stopIfTrue="1" operator="greaterThan">
      <formula>$M$44</formula>
    </cfRule>
  </conditionalFormatting>
  <conditionalFormatting sqref="O3:O34">
    <cfRule type="cellIs" dxfId="667" priority="44" stopIfTrue="1" operator="lessThan">
      <formula>0</formula>
    </cfRule>
  </conditionalFormatting>
  <conditionalFormatting sqref="O3:O33">
    <cfRule type="cellIs" dxfId="666" priority="43" stopIfTrue="1" operator="lessThan">
      <formula>0</formula>
    </cfRule>
  </conditionalFormatting>
  <conditionalFormatting sqref="O3">
    <cfRule type="cellIs" dxfId="665" priority="42" stopIfTrue="1" operator="notEqual">
      <formula>$P$3</formula>
    </cfRule>
  </conditionalFormatting>
  <conditionalFormatting sqref="O4">
    <cfRule type="cellIs" dxfId="664" priority="41" stopIfTrue="1" operator="notEqual">
      <formula>P$4</formula>
    </cfRule>
  </conditionalFormatting>
  <conditionalFormatting sqref="O5">
    <cfRule type="cellIs" dxfId="663" priority="40" stopIfTrue="1" operator="notEqual">
      <formula>$P$5</formula>
    </cfRule>
  </conditionalFormatting>
  <conditionalFormatting sqref="O6">
    <cfRule type="cellIs" dxfId="662" priority="39" stopIfTrue="1" operator="notEqual">
      <formula>$P$6</formula>
    </cfRule>
  </conditionalFormatting>
  <conditionalFormatting sqref="O7">
    <cfRule type="cellIs" dxfId="661" priority="38" stopIfTrue="1" operator="notEqual">
      <formula>$P$7</formula>
    </cfRule>
  </conditionalFormatting>
  <conditionalFormatting sqref="O8">
    <cfRule type="cellIs" dxfId="660" priority="37" stopIfTrue="1" operator="notEqual">
      <formula>$P$8</formula>
    </cfRule>
  </conditionalFormatting>
  <conditionalFormatting sqref="O9">
    <cfRule type="cellIs" dxfId="659" priority="36" stopIfTrue="1" operator="notEqual">
      <formula>$P$9</formula>
    </cfRule>
  </conditionalFormatting>
  <conditionalFormatting sqref="O10">
    <cfRule type="cellIs" dxfId="658" priority="34" stopIfTrue="1" operator="notEqual">
      <formula>$P$10</formula>
    </cfRule>
    <cfRule type="cellIs" dxfId="657" priority="35" stopIfTrue="1" operator="greaterThan">
      <formula>$P$10</formula>
    </cfRule>
  </conditionalFormatting>
  <conditionalFormatting sqref="O11">
    <cfRule type="cellIs" dxfId="656" priority="32" stopIfTrue="1" operator="notEqual">
      <formula>$P$11</formula>
    </cfRule>
    <cfRule type="cellIs" dxfId="655" priority="33" stopIfTrue="1" operator="greaterThan">
      <formula>$P$11</formula>
    </cfRule>
  </conditionalFormatting>
  <conditionalFormatting sqref="O12">
    <cfRule type="cellIs" dxfId="654" priority="31" stopIfTrue="1" operator="notEqual">
      <formula>$P$12</formula>
    </cfRule>
  </conditionalFormatting>
  <conditionalFormatting sqref="O14">
    <cfRule type="cellIs" dxfId="653" priority="30" stopIfTrue="1" operator="notEqual">
      <formula>$P$14</formula>
    </cfRule>
  </conditionalFormatting>
  <conditionalFormatting sqref="O15">
    <cfRule type="cellIs" dxfId="652" priority="29" stopIfTrue="1" operator="notEqual">
      <formula>$P$15</formula>
    </cfRule>
  </conditionalFormatting>
  <conditionalFormatting sqref="O16">
    <cfRule type="cellIs" dxfId="651" priority="28" stopIfTrue="1" operator="notEqual">
      <formula>$P$16</formula>
    </cfRule>
  </conditionalFormatting>
  <conditionalFormatting sqref="O17">
    <cfRule type="cellIs" dxfId="650" priority="27" stopIfTrue="1" operator="notEqual">
      <formula>$P$17</formula>
    </cfRule>
  </conditionalFormatting>
  <conditionalFormatting sqref="O18">
    <cfRule type="cellIs" dxfId="649" priority="26" stopIfTrue="1" operator="notEqual">
      <formula>$P$18</formula>
    </cfRule>
  </conditionalFormatting>
  <conditionalFormatting sqref="O19">
    <cfRule type="cellIs" dxfId="648" priority="24" stopIfTrue="1" operator="notEqual">
      <formula>$P$19</formula>
    </cfRule>
    <cfRule type="cellIs" dxfId="647" priority="25" stopIfTrue="1" operator="greaterThan">
      <formula>$P$19</formula>
    </cfRule>
  </conditionalFormatting>
  <conditionalFormatting sqref="O20">
    <cfRule type="cellIs" dxfId="646" priority="22" stopIfTrue="1" operator="notEqual">
      <formula>$P$20</formula>
    </cfRule>
    <cfRule type="cellIs" dxfId="645" priority="23" stopIfTrue="1" operator="greaterThan">
      <formula>$P$20</formula>
    </cfRule>
  </conditionalFormatting>
  <conditionalFormatting sqref="O21">
    <cfRule type="cellIs" dxfId="644" priority="21" stopIfTrue="1" operator="notEqual">
      <formula>$P$21</formula>
    </cfRule>
  </conditionalFormatting>
  <conditionalFormatting sqref="O22">
    <cfRule type="cellIs" dxfId="643" priority="20" stopIfTrue="1" operator="notEqual">
      <formula>$P$22</formula>
    </cfRule>
  </conditionalFormatting>
  <conditionalFormatting sqref="O23">
    <cfRule type="cellIs" dxfId="642" priority="19" stopIfTrue="1" operator="notEqual">
      <formula>$P$23</formula>
    </cfRule>
  </conditionalFormatting>
  <conditionalFormatting sqref="O24">
    <cfRule type="cellIs" dxfId="641" priority="17" stopIfTrue="1" operator="notEqual">
      <formula>$P$24</formula>
    </cfRule>
    <cfRule type="cellIs" dxfId="640" priority="18" stopIfTrue="1" operator="greaterThan">
      <formula>$P$24</formula>
    </cfRule>
  </conditionalFormatting>
  <conditionalFormatting sqref="O25">
    <cfRule type="cellIs" dxfId="639" priority="15" stopIfTrue="1" operator="notEqual">
      <formula>$P$25</formula>
    </cfRule>
    <cfRule type="cellIs" dxfId="638" priority="16" stopIfTrue="1" operator="greaterThan">
      <formula>$P$25</formula>
    </cfRule>
  </conditionalFormatting>
  <conditionalFormatting sqref="O26">
    <cfRule type="cellIs" dxfId="637" priority="14" stopIfTrue="1" operator="notEqual">
      <formula>$P$26</formula>
    </cfRule>
  </conditionalFormatting>
  <conditionalFormatting sqref="O27">
    <cfRule type="cellIs" dxfId="636" priority="13" stopIfTrue="1" operator="notEqual">
      <formula>$P$27</formula>
    </cfRule>
  </conditionalFormatting>
  <conditionalFormatting sqref="O28">
    <cfRule type="cellIs" dxfId="635" priority="12" stopIfTrue="1" operator="notEqual">
      <formula>$P$28</formula>
    </cfRule>
  </conditionalFormatting>
  <conditionalFormatting sqref="O29">
    <cfRule type="cellIs" dxfId="634" priority="11" stopIfTrue="1" operator="notEqual">
      <formula>$P$29</formula>
    </cfRule>
  </conditionalFormatting>
  <conditionalFormatting sqref="O30">
    <cfRule type="cellIs" dxfId="633" priority="10" stopIfTrue="1" operator="notEqual">
      <formula>$P$30</formula>
    </cfRule>
  </conditionalFormatting>
  <conditionalFormatting sqref="O31">
    <cfRule type="cellIs" dxfId="632" priority="8" stopIfTrue="1" operator="notEqual">
      <formula>$P$31</formula>
    </cfRule>
    <cfRule type="cellIs" dxfId="631" priority="9" stopIfTrue="1" operator="greaterThan">
      <formula>$P$31</formula>
    </cfRule>
  </conditionalFormatting>
  <conditionalFormatting sqref="O32">
    <cfRule type="cellIs" dxfId="630" priority="6" stopIfTrue="1" operator="notEqual">
      <formula>$P$32</formula>
    </cfRule>
    <cfRule type="cellIs" dxfId="629" priority="7" stopIfTrue="1" operator="greaterThan">
      <formula>$P$32</formula>
    </cfRule>
  </conditionalFormatting>
  <conditionalFormatting sqref="O33">
    <cfRule type="cellIs" dxfId="628" priority="5" stopIfTrue="1" operator="notEqual">
      <formula>$P$33</formula>
    </cfRule>
  </conditionalFormatting>
  <conditionalFormatting sqref="O13">
    <cfRule type="cellIs" dxfId="627" priority="4" stopIfTrue="1" operator="notEqual">
      <formula>$P$13</formula>
    </cfRule>
  </conditionalFormatting>
  <conditionalFormatting sqref="AG3:AG34">
    <cfRule type="cellIs" dxfId="626" priority="3" stopIfTrue="1" operator="notEqual">
      <formula>E3</formula>
    </cfRule>
  </conditionalFormatting>
  <conditionalFormatting sqref="AH3:AH34">
    <cfRule type="cellIs" dxfId="625" priority="2" stopIfTrue="1" operator="notBetween">
      <formula>AI3+$AG$40</formula>
      <formula>AI3-$AG$40</formula>
    </cfRule>
  </conditionalFormatting>
  <conditionalFormatting sqref="AL3:AL33">
    <cfRule type="cellIs" dxfId="62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2" sqref="F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105</v>
      </c>
      <c r="B3" s="191">
        <v>0.375</v>
      </c>
      <c r="C3" s="192">
        <v>2013</v>
      </c>
      <c r="D3" s="192">
        <v>4</v>
      </c>
      <c r="E3" s="192">
        <v>1</v>
      </c>
      <c r="F3" s="193">
        <v>720117</v>
      </c>
      <c r="G3" s="192">
        <v>0</v>
      </c>
      <c r="H3" s="193">
        <v>694290</v>
      </c>
      <c r="I3" s="192">
        <v>0</v>
      </c>
      <c r="J3" s="192">
        <v>0</v>
      </c>
      <c r="K3" s="192">
        <v>0</v>
      </c>
      <c r="L3" s="194">
        <v>323.97919999999999</v>
      </c>
      <c r="M3" s="193">
        <v>21.6</v>
      </c>
      <c r="N3" s="195">
        <v>0</v>
      </c>
      <c r="O3" s="196">
        <v>6281</v>
      </c>
      <c r="P3" s="197">
        <f>F4-F3</f>
        <v>6281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6281</v>
      </c>
      <c r="W3" s="202">
        <f>V3*35.31467</f>
        <v>221811.44227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720117</v>
      </c>
      <c r="AF3" s="190">
        <v>105</v>
      </c>
      <c r="AG3" s="195">
        <v>1</v>
      </c>
      <c r="AH3" s="303">
        <v>720116</v>
      </c>
      <c r="AI3" s="304">
        <f>IFERROR(AE3*1,0)</f>
        <v>720117</v>
      </c>
      <c r="AJ3" s="305">
        <f>(AI3-AH3)</f>
        <v>1</v>
      </c>
      <c r="AL3" s="306">
        <f>AH4-AH3</f>
        <v>6284</v>
      </c>
      <c r="AM3" s="307">
        <f>AI4-AI3</f>
        <v>6281</v>
      </c>
      <c r="AN3" s="308">
        <f>(AM3-AL3)</f>
        <v>-3</v>
      </c>
      <c r="AO3" s="309">
        <f>IFERROR(AN3/AM3,"")</f>
        <v>-4.7763095048559148E-4</v>
      </c>
    </row>
    <row r="4" spans="1:41" x14ac:dyDescent="0.2">
      <c r="A4" s="206">
        <v>105</v>
      </c>
      <c r="B4" s="207">
        <v>0.375</v>
      </c>
      <c r="C4" s="208">
        <v>2013</v>
      </c>
      <c r="D4" s="208">
        <v>4</v>
      </c>
      <c r="E4" s="208">
        <v>2</v>
      </c>
      <c r="F4" s="209">
        <v>726398</v>
      </c>
      <c r="G4" s="208">
        <v>0</v>
      </c>
      <c r="H4" s="209">
        <v>694563</v>
      </c>
      <c r="I4" s="208">
        <v>0</v>
      </c>
      <c r="J4" s="208">
        <v>0</v>
      </c>
      <c r="K4" s="208">
        <v>0</v>
      </c>
      <c r="L4" s="210">
        <v>317.95100000000002</v>
      </c>
      <c r="M4" s="209">
        <v>21.5</v>
      </c>
      <c r="N4" s="211">
        <v>0</v>
      </c>
      <c r="O4" s="212">
        <v>8001</v>
      </c>
      <c r="P4" s="197">
        <f t="shared" ref="P4:P33" si="0">F5-F4</f>
        <v>8001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8001</v>
      </c>
      <c r="W4" s="216">
        <f>V4*35.31467</f>
        <v>282552.67466999998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726398</v>
      </c>
      <c r="AF4" s="206">
        <v>105</v>
      </c>
      <c r="AG4" s="310">
        <v>2</v>
      </c>
      <c r="AH4" s="311">
        <v>726400</v>
      </c>
      <c r="AI4" s="312">
        <f t="shared" ref="AI4:AI34" si="4">IFERROR(AE4*1,0)</f>
        <v>726398</v>
      </c>
      <c r="AJ4" s="313">
        <f t="shared" ref="AJ4:AJ34" si="5">(AI4-AH4)</f>
        <v>-2</v>
      </c>
      <c r="AL4" s="306">
        <f t="shared" ref="AL4:AM33" si="6">AH5-AH4</f>
        <v>8003</v>
      </c>
      <c r="AM4" s="314">
        <f t="shared" si="6"/>
        <v>8001</v>
      </c>
      <c r="AN4" s="315">
        <f t="shared" ref="AN4:AN33" si="7">(AM4-AL4)</f>
        <v>-2</v>
      </c>
      <c r="AO4" s="316">
        <f t="shared" ref="AO4:AO33" si="8">IFERROR(AN4/AM4,"")</f>
        <v>-2.4996875390576176E-4</v>
      </c>
    </row>
    <row r="5" spans="1:41" x14ac:dyDescent="0.2">
      <c r="A5" s="206">
        <v>105</v>
      </c>
      <c r="B5" s="207">
        <v>0.375</v>
      </c>
      <c r="C5" s="208">
        <v>2013</v>
      </c>
      <c r="D5" s="208">
        <v>4</v>
      </c>
      <c r="E5" s="208">
        <v>3</v>
      </c>
      <c r="F5" s="209">
        <v>734399</v>
      </c>
      <c r="G5" s="208">
        <v>0</v>
      </c>
      <c r="H5" s="209">
        <v>694912</v>
      </c>
      <c r="I5" s="208">
        <v>0</v>
      </c>
      <c r="J5" s="208">
        <v>0</v>
      </c>
      <c r="K5" s="208">
        <v>0</v>
      </c>
      <c r="L5" s="210">
        <v>315.61829999999998</v>
      </c>
      <c r="M5" s="209">
        <v>22.6</v>
      </c>
      <c r="N5" s="211">
        <v>0</v>
      </c>
      <c r="O5" s="212">
        <v>7943</v>
      </c>
      <c r="P5" s="197">
        <f t="shared" si="0"/>
        <v>7943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7943</v>
      </c>
      <c r="W5" s="216">
        <f t="shared" ref="W5:W33" si="10">V5*35.31467</f>
        <v>280504.42381000001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734399</v>
      </c>
      <c r="AF5" s="206">
        <v>105</v>
      </c>
      <c r="AG5" s="310">
        <v>3</v>
      </c>
      <c r="AH5" s="311">
        <v>734403</v>
      </c>
      <c r="AI5" s="312">
        <f t="shared" si="4"/>
        <v>734399</v>
      </c>
      <c r="AJ5" s="313">
        <f t="shared" si="5"/>
        <v>-4</v>
      </c>
      <c r="AL5" s="306">
        <f t="shared" si="6"/>
        <v>7941</v>
      </c>
      <c r="AM5" s="314">
        <f t="shared" si="6"/>
        <v>7943</v>
      </c>
      <c r="AN5" s="315">
        <f t="shared" si="7"/>
        <v>2</v>
      </c>
      <c r="AO5" s="316">
        <f t="shared" si="8"/>
        <v>2.5179403248143021E-4</v>
      </c>
    </row>
    <row r="6" spans="1:41" x14ac:dyDescent="0.2">
      <c r="A6" s="206">
        <v>105</v>
      </c>
      <c r="B6" s="207">
        <v>0.375</v>
      </c>
      <c r="C6" s="208">
        <v>2013</v>
      </c>
      <c r="D6" s="208">
        <v>4</v>
      </c>
      <c r="E6" s="208">
        <v>4</v>
      </c>
      <c r="F6" s="209">
        <v>742342</v>
      </c>
      <c r="G6" s="208">
        <v>0</v>
      </c>
      <c r="H6" s="209">
        <v>695259</v>
      </c>
      <c r="I6" s="208">
        <v>0</v>
      </c>
      <c r="J6" s="208">
        <v>0</v>
      </c>
      <c r="K6" s="208">
        <v>0</v>
      </c>
      <c r="L6" s="210">
        <v>315.82150000000001</v>
      </c>
      <c r="M6" s="209">
        <v>22.9</v>
      </c>
      <c r="N6" s="211">
        <v>0</v>
      </c>
      <c r="O6" s="212">
        <v>7914</v>
      </c>
      <c r="P6" s="197">
        <f t="shared" si="0"/>
        <v>7914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7914</v>
      </c>
      <c r="W6" s="216">
        <f t="shared" si="10"/>
        <v>279480.29837999999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742342</v>
      </c>
      <c r="AF6" s="206">
        <v>105</v>
      </c>
      <c r="AG6" s="310">
        <v>4</v>
      </c>
      <c r="AH6" s="311">
        <v>742344</v>
      </c>
      <c r="AI6" s="312">
        <f t="shared" si="4"/>
        <v>742342</v>
      </c>
      <c r="AJ6" s="313">
        <f t="shared" si="5"/>
        <v>-2</v>
      </c>
      <c r="AL6" s="306">
        <f t="shared" si="6"/>
        <v>7914</v>
      </c>
      <c r="AM6" s="314">
        <f t="shared" si="6"/>
        <v>7914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105</v>
      </c>
      <c r="B7" s="207">
        <v>0.375</v>
      </c>
      <c r="C7" s="208">
        <v>2013</v>
      </c>
      <c r="D7" s="208">
        <v>4</v>
      </c>
      <c r="E7" s="208">
        <v>5</v>
      </c>
      <c r="F7" s="209">
        <v>750256</v>
      </c>
      <c r="G7" s="208">
        <v>0</v>
      </c>
      <c r="H7" s="209">
        <v>695605</v>
      </c>
      <c r="I7" s="208">
        <v>0</v>
      </c>
      <c r="J7" s="208">
        <v>0</v>
      </c>
      <c r="K7" s="208">
        <v>0</v>
      </c>
      <c r="L7" s="210">
        <v>315.05810000000002</v>
      </c>
      <c r="M7" s="209">
        <v>22.8</v>
      </c>
      <c r="N7" s="211">
        <v>0</v>
      </c>
      <c r="O7" s="212">
        <v>7720</v>
      </c>
      <c r="P7" s="197">
        <f t="shared" si="0"/>
        <v>7720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7720</v>
      </c>
      <c r="W7" s="216">
        <f t="shared" si="10"/>
        <v>272629.2524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750256</v>
      </c>
      <c r="AF7" s="206">
        <v>105</v>
      </c>
      <c r="AG7" s="310">
        <v>5</v>
      </c>
      <c r="AH7" s="311">
        <v>750258</v>
      </c>
      <c r="AI7" s="312">
        <f t="shared" si="4"/>
        <v>750256</v>
      </c>
      <c r="AJ7" s="313">
        <f t="shared" si="5"/>
        <v>-2</v>
      </c>
      <c r="AL7" s="306">
        <f t="shared" si="6"/>
        <v>7723</v>
      </c>
      <c r="AM7" s="314">
        <f t="shared" si="6"/>
        <v>7720</v>
      </c>
      <c r="AN7" s="315">
        <f t="shared" si="7"/>
        <v>-3</v>
      </c>
      <c r="AO7" s="316">
        <f t="shared" si="8"/>
        <v>-3.8860103626943003E-4</v>
      </c>
    </row>
    <row r="8" spans="1:41" x14ac:dyDescent="0.2">
      <c r="A8" s="206">
        <v>105</v>
      </c>
      <c r="B8" s="207">
        <v>0.375</v>
      </c>
      <c r="C8" s="208">
        <v>2013</v>
      </c>
      <c r="D8" s="208">
        <v>4</v>
      </c>
      <c r="E8" s="208">
        <v>6</v>
      </c>
      <c r="F8" s="209">
        <v>757976</v>
      </c>
      <c r="G8" s="208">
        <v>0</v>
      </c>
      <c r="H8" s="209">
        <v>695941</v>
      </c>
      <c r="I8" s="208">
        <v>0</v>
      </c>
      <c r="J8" s="208">
        <v>0</v>
      </c>
      <c r="K8" s="208">
        <v>0</v>
      </c>
      <c r="L8" s="210">
        <v>316.14370000000002</v>
      </c>
      <c r="M8" s="209">
        <v>22.5</v>
      </c>
      <c r="N8" s="211">
        <v>0</v>
      </c>
      <c r="O8" s="212">
        <v>7604</v>
      </c>
      <c r="P8" s="197">
        <f t="shared" si="0"/>
        <v>7604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7604</v>
      </c>
      <c r="W8" s="216">
        <f t="shared" si="10"/>
        <v>268532.75068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757976</v>
      </c>
      <c r="AF8" s="206">
        <v>105</v>
      </c>
      <c r="AG8" s="310">
        <v>6</v>
      </c>
      <c r="AH8" s="311">
        <v>757981</v>
      </c>
      <c r="AI8" s="312">
        <f t="shared" si="4"/>
        <v>757976</v>
      </c>
      <c r="AJ8" s="313">
        <f t="shared" si="5"/>
        <v>-5</v>
      </c>
      <c r="AL8" s="306">
        <f t="shared" si="6"/>
        <v>7603</v>
      </c>
      <c r="AM8" s="314">
        <f t="shared" si="6"/>
        <v>7604</v>
      </c>
      <c r="AN8" s="315">
        <f t="shared" si="7"/>
        <v>1</v>
      </c>
      <c r="AO8" s="316">
        <f t="shared" si="8"/>
        <v>1.3150973172014729E-4</v>
      </c>
    </row>
    <row r="9" spans="1:41" x14ac:dyDescent="0.2">
      <c r="A9" s="206">
        <v>105</v>
      </c>
      <c r="B9" s="207">
        <v>0.375</v>
      </c>
      <c r="C9" s="208">
        <v>2013</v>
      </c>
      <c r="D9" s="208">
        <v>4</v>
      </c>
      <c r="E9" s="208">
        <v>7</v>
      </c>
      <c r="F9" s="209">
        <v>765580</v>
      </c>
      <c r="G9" s="208">
        <v>0</v>
      </c>
      <c r="H9" s="209">
        <v>696266</v>
      </c>
      <c r="I9" s="208">
        <v>0</v>
      </c>
      <c r="J9" s="208">
        <v>0</v>
      </c>
      <c r="K9" s="208">
        <v>0</v>
      </c>
      <c r="L9" s="210">
        <v>321.7278</v>
      </c>
      <c r="M9" s="209">
        <v>22.2</v>
      </c>
      <c r="N9" s="211">
        <v>0</v>
      </c>
      <c r="O9" s="212">
        <v>8404</v>
      </c>
      <c r="P9" s="197">
        <f t="shared" si="0"/>
        <v>8404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8404</v>
      </c>
      <c r="W9" s="216">
        <f t="shared" si="10"/>
        <v>296784.48667999997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765580</v>
      </c>
      <c r="AF9" s="206">
        <v>105</v>
      </c>
      <c r="AG9" s="310">
        <v>7</v>
      </c>
      <c r="AH9" s="311">
        <v>765584</v>
      </c>
      <c r="AI9" s="312">
        <f t="shared" si="4"/>
        <v>765580</v>
      </c>
      <c r="AJ9" s="313">
        <f t="shared" si="5"/>
        <v>-4</v>
      </c>
      <c r="AL9" s="306">
        <f t="shared" si="6"/>
        <v>8402</v>
      </c>
      <c r="AM9" s="314">
        <f t="shared" si="6"/>
        <v>8404</v>
      </c>
      <c r="AN9" s="315">
        <f t="shared" si="7"/>
        <v>2</v>
      </c>
      <c r="AO9" s="316">
        <f t="shared" si="8"/>
        <v>2.3798191337458352E-4</v>
      </c>
    </row>
    <row r="10" spans="1:41" x14ac:dyDescent="0.2">
      <c r="A10" s="206">
        <v>105</v>
      </c>
      <c r="B10" s="207">
        <v>0.375</v>
      </c>
      <c r="C10" s="208">
        <v>2013</v>
      </c>
      <c r="D10" s="208">
        <v>4</v>
      </c>
      <c r="E10" s="208">
        <v>8</v>
      </c>
      <c r="F10" s="209">
        <v>773984</v>
      </c>
      <c r="G10" s="208">
        <v>0</v>
      </c>
      <c r="H10" s="209">
        <v>696625</v>
      </c>
      <c r="I10" s="208">
        <v>0</v>
      </c>
      <c r="J10" s="208">
        <v>0</v>
      </c>
      <c r="K10" s="208">
        <v>0</v>
      </c>
      <c r="L10" s="210">
        <v>321.54559999999998</v>
      </c>
      <c r="M10" s="209">
        <v>22.2</v>
      </c>
      <c r="N10" s="211">
        <v>0</v>
      </c>
      <c r="O10" s="212">
        <v>8231</v>
      </c>
      <c r="P10" s="197">
        <f t="shared" si="0"/>
        <v>8231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8231</v>
      </c>
      <c r="W10" s="216">
        <f t="shared" si="10"/>
        <v>290675.04876999999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773984</v>
      </c>
      <c r="AF10" s="206">
        <v>105</v>
      </c>
      <c r="AG10" s="310">
        <v>8</v>
      </c>
      <c r="AH10" s="311">
        <v>773986</v>
      </c>
      <c r="AI10" s="312">
        <f t="shared" si="4"/>
        <v>773984</v>
      </c>
      <c r="AJ10" s="313">
        <f t="shared" si="5"/>
        <v>-2</v>
      </c>
      <c r="AL10" s="306">
        <f t="shared" si="6"/>
        <v>8229</v>
      </c>
      <c r="AM10" s="314">
        <f t="shared" si="6"/>
        <v>8231</v>
      </c>
      <c r="AN10" s="315">
        <f t="shared" si="7"/>
        <v>2</v>
      </c>
      <c r="AO10" s="316">
        <f t="shared" si="8"/>
        <v>2.4298384157453529E-4</v>
      </c>
    </row>
    <row r="11" spans="1:41" x14ac:dyDescent="0.2">
      <c r="A11" s="206">
        <v>105</v>
      </c>
      <c r="B11" s="207">
        <v>0.375</v>
      </c>
      <c r="C11" s="208">
        <v>2013</v>
      </c>
      <c r="D11" s="208">
        <v>4</v>
      </c>
      <c r="E11" s="208">
        <v>9</v>
      </c>
      <c r="F11" s="209">
        <v>782215</v>
      </c>
      <c r="G11" s="208">
        <v>0</v>
      </c>
      <c r="H11" s="209">
        <v>696986</v>
      </c>
      <c r="I11" s="208">
        <v>0</v>
      </c>
      <c r="J11" s="208">
        <v>0</v>
      </c>
      <c r="K11" s="208">
        <v>0</v>
      </c>
      <c r="L11" s="210">
        <v>315.09399999999999</v>
      </c>
      <c r="M11" s="209">
        <v>23.2</v>
      </c>
      <c r="N11" s="211">
        <v>0</v>
      </c>
      <c r="O11" s="212">
        <v>9053</v>
      </c>
      <c r="P11" s="197">
        <f t="shared" si="0"/>
        <v>9053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9053</v>
      </c>
      <c r="W11" s="219">
        <f t="shared" si="10"/>
        <v>319703.70750999998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782215</v>
      </c>
      <c r="AF11" s="206">
        <v>105</v>
      </c>
      <c r="AG11" s="310">
        <v>9</v>
      </c>
      <c r="AH11" s="311">
        <v>782215</v>
      </c>
      <c r="AI11" s="312">
        <f t="shared" si="4"/>
        <v>782215</v>
      </c>
      <c r="AJ11" s="313">
        <f t="shared" si="5"/>
        <v>0</v>
      </c>
      <c r="AL11" s="306">
        <f t="shared" si="6"/>
        <v>-782215</v>
      </c>
      <c r="AM11" s="314">
        <f t="shared" si="6"/>
        <v>9053</v>
      </c>
      <c r="AN11" s="315">
        <f t="shared" si="7"/>
        <v>791268</v>
      </c>
      <c r="AO11" s="316">
        <f t="shared" si="8"/>
        <v>87.403954490224237</v>
      </c>
    </row>
    <row r="12" spans="1:41" x14ac:dyDescent="0.2">
      <c r="A12" s="206">
        <v>105</v>
      </c>
      <c r="B12" s="207">
        <v>0.375</v>
      </c>
      <c r="C12" s="208">
        <v>2013</v>
      </c>
      <c r="D12" s="208">
        <v>4</v>
      </c>
      <c r="E12" s="208">
        <v>10</v>
      </c>
      <c r="F12" s="209">
        <v>791268</v>
      </c>
      <c r="G12" s="208">
        <v>0</v>
      </c>
      <c r="H12" s="209">
        <v>697385</v>
      </c>
      <c r="I12" s="208">
        <v>0</v>
      </c>
      <c r="J12" s="208">
        <v>0</v>
      </c>
      <c r="K12" s="208">
        <v>0</v>
      </c>
      <c r="L12" s="210">
        <v>313.08</v>
      </c>
      <c r="M12" s="209">
        <v>23.3</v>
      </c>
      <c r="N12" s="211">
        <v>0</v>
      </c>
      <c r="O12" s="212">
        <v>10871</v>
      </c>
      <c r="P12" s="197">
        <f t="shared" si="0"/>
        <v>10871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10871</v>
      </c>
      <c r="W12" s="219">
        <f t="shared" si="10"/>
        <v>383905.77756999998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791268</v>
      </c>
      <c r="AF12" s="206"/>
      <c r="AG12" s="310"/>
      <c r="AH12" s="311"/>
      <c r="AI12" s="312">
        <f t="shared" si="4"/>
        <v>791268</v>
      </c>
      <c r="AJ12" s="313">
        <f t="shared" si="5"/>
        <v>791268</v>
      </c>
      <c r="AL12" s="306">
        <f t="shared" si="6"/>
        <v>802138</v>
      </c>
      <c r="AM12" s="314">
        <f t="shared" si="6"/>
        <v>10871</v>
      </c>
      <c r="AN12" s="315">
        <f t="shared" si="7"/>
        <v>-791267</v>
      </c>
      <c r="AO12" s="316">
        <f t="shared" si="8"/>
        <v>-72.786956121791917</v>
      </c>
    </row>
    <row r="13" spans="1:41" x14ac:dyDescent="0.2">
      <c r="A13" s="206">
        <v>105</v>
      </c>
      <c r="B13" s="207">
        <v>0.375</v>
      </c>
      <c r="C13" s="208">
        <v>2013</v>
      </c>
      <c r="D13" s="208">
        <v>4</v>
      </c>
      <c r="E13" s="208">
        <v>11</v>
      </c>
      <c r="F13" s="209">
        <v>802139</v>
      </c>
      <c r="G13" s="208">
        <v>0</v>
      </c>
      <c r="H13" s="209">
        <v>697866</v>
      </c>
      <c r="I13" s="208">
        <v>0</v>
      </c>
      <c r="J13" s="208">
        <v>0</v>
      </c>
      <c r="K13" s="208">
        <v>0</v>
      </c>
      <c r="L13" s="210">
        <v>312.66399999999999</v>
      </c>
      <c r="M13" s="209">
        <v>23.3</v>
      </c>
      <c r="N13" s="211">
        <v>0</v>
      </c>
      <c r="O13" s="212">
        <v>11019</v>
      </c>
      <c r="P13" s="197">
        <f t="shared" si="0"/>
        <v>11019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11019</v>
      </c>
      <c r="W13" s="219">
        <f t="shared" si="10"/>
        <v>389132.34872999997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802139</v>
      </c>
      <c r="AF13" s="206">
        <v>105</v>
      </c>
      <c r="AG13" s="310">
        <v>11</v>
      </c>
      <c r="AH13" s="311">
        <v>802138</v>
      </c>
      <c r="AI13" s="312">
        <f t="shared" si="4"/>
        <v>802139</v>
      </c>
      <c r="AJ13" s="313">
        <f t="shared" si="5"/>
        <v>1</v>
      </c>
      <c r="AL13" s="306">
        <f t="shared" si="6"/>
        <v>11020</v>
      </c>
      <c r="AM13" s="314">
        <f t="shared" si="6"/>
        <v>11019</v>
      </c>
      <c r="AN13" s="315">
        <f t="shared" si="7"/>
        <v>-1</v>
      </c>
      <c r="AO13" s="316">
        <f t="shared" si="8"/>
        <v>-9.0752336872674478E-5</v>
      </c>
    </row>
    <row r="14" spans="1:41" x14ac:dyDescent="0.2">
      <c r="A14" s="206">
        <v>105</v>
      </c>
      <c r="B14" s="207">
        <v>0.375</v>
      </c>
      <c r="C14" s="208">
        <v>2013</v>
      </c>
      <c r="D14" s="208">
        <v>4</v>
      </c>
      <c r="E14" s="208">
        <v>12</v>
      </c>
      <c r="F14" s="209">
        <v>813158</v>
      </c>
      <c r="G14" s="208">
        <v>0</v>
      </c>
      <c r="H14" s="209">
        <v>698353</v>
      </c>
      <c r="I14" s="208">
        <v>0</v>
      </c>
      <c r="J14" s="208">
        <v>0</v>
      </c>
      <c r="K14" s="208">
        <v>0</v>
      </c>
      <c r="L14" s="210">
        <v>312.37200000000001</v>
      </c>
      <c r="M14" s="209">
        <v>23.5</v>
      </c>
      <c r="N14" s="211">
        <v>0</v>
      </c>
      <c r="O14" s="212">
        <v>9807</v>
      </c>
      <c r="P14" s="197">
        <f t="shared" si="0"/>
        <v>9807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9807</v>
      </c>
      <c r="W14" s="219">
        <f t="shared" si="10"/>
        <v>346330.96869000001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813158</v>
      </c>
      <c r="AF14" s="206">
        <v>105</v>
      </c>
      <c r="AG14" s="310">
        <v>12</v>
      </c>
      <c r="AH14" s="311">
        <v>813158</v>
      </c>
      <c r="AI14" s="312">
        <f t="shared" si="4"/>
        <v>813158</v>
      </c>
      <c r="AJ14" s="313">
        <f t="shared" si="5"/>
        <v>0</v>
      </c>
      <c r="AL14" s="306">
        <f t="shared" si="6"/>
        <v>9807</v>
      </c>
      <c r="AM14" s="314">
        <f t="shared" si="6"/>
        <v>9807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105</v>
      </c>
      <c r="B15" s="207">
        <v>0.375</v>
      </c>
      <c r="C15" s="208">
        <v>2013</v>
      </c>
      <c r="D15" s="208">
        <v>4</v>
      </c>
      <c r="E15" s="208">
        <v>13</v>
      </c>
      <c r="F15" s="209">
        <v>822965</v>
      </c>
      <c r="G15" s="208">
        <v>0</v>
      </c>
      <c r="H15" s="209">
        <v>698786</v>
      </c>
      <c r="I15" s="208">
        <v>0</v>
      </c>
      <c r="J15" s="208">
        <v>0</v>
      </c>
      <c r="K15" s="208">
        <v>0</v>
      </c>
      <c r="L15" s="210">
        <v>313.49900000000002</v>
      </c>
      <c r="M15" s="209">
        <v>23</v>
      </c>
      <c r="N15" s="211">
        <v>0</v>
      </c>
      <c r="O15" s="212">
        <v>10878</v>
      </c>
      <c r="P15" s="197">
        <f t="shared" si="0"/>
        <v>10878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10878</v>
      </c>
      <c r="W15" s="219">
        <f t="shared" si="10"/>
        <v>384152.98025999998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822965</v>
      </c>
      <c r="AF15" s="206">
        <v>105</v>
      </c>
      <c r="AG15" s="310">
        <v>13</v>
      </c>
      <c r="AH15" s="311">
        <v>822965</v>
      </c>
      <c r="AI15" s="312">
        <f t="shared" si="4"/>
        <v>822965</v>
      </c>
      <c r="AJ15" s="313">
        <f t="shared" si="5"/>
        <v>0</v>
      </c>
      <c r="AL15" s="306">
        <f t="shared" si="6"/>
        <v>-822965</v>
      </c>
      <c r="AM15" s="314">
        <f t="shared" si="6"/>
        <v>10878</v>
      </c>
      <c r="AN15" s="315">
        <f t="shared" si="7"/>
        <v>833843</v>
      </c>
      <c r="AO15" s="316">
        <f t="shared" si="8"/>
        <v>76.654072439786731</v>
      </c>
    </row>
    <row r="16" spans="1:41" x14ac:dyDescent="0.2">
      <c r="A16" s="206">
        <v>105</v>
      </c>
      <c r="B16" s="207">
        <v>0.375</v>
      </c>
      <c r="C16" s="208">
        <v>2013</v>
      </c>
      <c r="D16" s="208">
        <v>4</v>
      </c>
      <c r="E16" s="208">
        <v>14</v>
      </c>
      <c r="F16" s="209">
        <v>833843</v>
      </c>
      <c r="G16" s="208">
        <v>0</v>
      </c>
      <c r="H16" s="209">
        <v>699257</v>
      </c>
      <c r="I16" s="208">
        <v>0</v>
      </c>
      <c r="J16" s="208">
        <v>0</v>
      </c>
      <c r="K16" s="208">
        <v>0</v>
      </c>
      <c r="L16" s="210">
        <v>318.21300000000002</v>
      </c>
      <c r="M16" s="209">
        <v>23.3</v>
      </c>
      <c r="N16" s="211">
        <v>0</v>
      </c>
      <c r="O16" s="212">
        <v>11236</v>
      </c>
      <c r="P16" s="197">
        <f t="shared" si="0"/>
        <v>11236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11236</v>
      </c>
      <c r="W16" s="219">
        <f t="shared" si="10"/>
        <v>396795.63212000002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833843</v>
      </c>
      <c r="AF16" s="206"/>
      <c r="AG16" s="310"/>
      <c r="AH16" s="311"/>
      <c r="AI16" s="312">
        <f t="shared" si="4"/>
        <v>833843</v>
      </c>
      <c r="AJ16" s="313">
        <f t="shared" si="5"/>
        <v>833843</v>
      </c>
      <c r="AL16" s="306">
        <f t="shared" si="6"/>
        <v>0</v>
      </c>
      <c r="AM16" s="314">
        <f t="shared" si="6"/>
        <v>11236</v>
      </c>
      <c r="AN16" s="315">
        <f t="shared" si="7"/>
        <v>11236</v>
      </c>
      <c r="AO16" s="316">
        <f t="shared" si="8"/>
        <v>1</v>
      </c>
    </row>
    <row r="17" spans="1:41" x14ac:dyDescent="0.2">
      <c r="A17" s="206">
        <v>105</v>
      </c>
      <c r="B17" s="207">
        <v>0.375</v>
      </c>
      <c r="C17" s="208">
        <v>2013</v>
      </c>
      <c r="D17" s="208">
        <v>4</v>
      </c>
      <c r="E17" s="208">
        <v>15</v>
      </c>
      <c r="F17" s="209">
        <v>845079</v>
      </c>
      <c r="G17" s="208">
        <v>0</v>
      </c>
      <c r="H17" s="209">
        <v>699742</v>
      </c>
      <c r="I17" s="208">
        <v>0</v>
      </c>
      <c r="J17" s="208">
        <v>0</v>
      </c>
      <c r="K17" s="208">
        <v>0</v>
      </c>
      <c r="L17" s="210">
        <v>319.84800000000001</v>
      </c>
      <c r="M17" s="209">
        <v>23</v>
      </c>
      <c r="N17" s="211">
        <v>0</v>
      </c>
      <c r="O17" s="212">
        <v>10266</v>
      </c>
      <c r="P17" s="197">
        <f t="shared" si="0"/>
        <v>10266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10266</v>
      </c>
      <c r="W17" s="219">
        <f t="shared" si="10"/>
        <v>362540.40221999999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845079</v>
      </c>
      <c r="AF17" s="206"/>
      <c r="AG17" s="310"/>
      <c r="AH17" s="311"/>
      <c r="AI17" s="312">
        <f t="shared" si="4"/>
        <v>845079</v>
      </c>
      <c r="AJ17" s="313">
        <f t="shared" si="5"/>
        <v>845079</v>
      </c>
      <c r="AL17" s="306">
        <f t="shared" si="6"/>
        <v>0</v>
      </c>
      <c r="AM17" s="314">
        <f t="shared" si="6"/>
        <v>10266</v>
      </c>
      <c r="AN17" s="315">
        <f t="shared" si="7"/>
        <v>10266</v>
      </c>
      <c r="AO17" s="316">
        <f t="shared" si="8"/>
        <v>1</v>
      </c>
    </row>
    <row r="18" spans="1:41" x14ac:dyDescent="0.2">
      <c r="A18" s="206">
        <v>105</v>
      </c>
      <c r="B18" s="207">
        <v>0.375</v>
      </c>
      <c r="C18" s="208">
        <v>2013</v>
      </c>
      <c r="D18" s="208">
        <v>4</v>
      </c>
      <c r="E18" s="208">
        <v>16</v>
      </c>
      <c r="F18" s="209">
        <v>855345</v>
      </c>
      <c r="G18" s="208">
        <v>0</v>
      </c>
      <c r="H18" s="209">
        <v>700195</v>
      </c>
      <c r="I18" s="208">
        <v>0</v>
      </c>
      <c r="J18" s="208">
        <v>0</v>
      </c>
      <c r="K18" s="208">
        <v>0</v>
      </c>
      <c r="L18" s="210">
        <v>313.04300000000001</v>
      </c>
      <c r="M18" s="209">
        <v>23.7</v>
      </c>
      <c r="N18" s="211">
        <v>0</v>
      </c>
      <c r="O18" s="212">
        <v>10461</v>
      </c>
      <c r="P18" s="197">
        <f t="shared" si="0"/>
        <v>10461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10461</v>
      </c>
      <c r="W18" s="219">
        <f t="shared" si="10"/>
        <v>369426.76286999998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855345</v>
      </c>
      <c r="AF18" s="206"/>
      <c r="AG18" s="310"/>
      <c r="AH18" s="311"/>
      <c r="AI18" s="312">
        <f t="shared" si="4"/>
        <v>855345</v>
      </c>
      <c r="AJ18" s="313">
        <f t="shared" si="5"/>
        <v>855345</v>
      </c>
      <c r="AL18" s="306">
        <f t="shared" si="6"/>
        <v>0</v>
      </c>
      <c r="AM18" s="314">
        <f t="shared" si="6"/>
        <v>10461</v>
      </c>
      <c r="AN18" s="315">
        <f t="shared" si="7"/>
        <v>10461</v>
      </c>
      <c r="AO18" s="316">
        <f t="shared" si="8"/>
        <v>1</v>
      </c>
    </row>
    <row r="19" spans="1:41" x14ac:dyDescent="0.2">
      <c r="A19" s="206">
        <v>105</v>
      </c>
      <c r="B19" s="207">
        <v>0.375</v>
      </c>
      <c r="C19" s="208">
        <v>2013</v>
      </c>
      <c r="D19" s="208">
        <v>4</v>
      </c>
      <c r="E19" s="208">
        <v>17</v>
      </c>
      <c r="F19" s="209">
        <v>865806</v>
      </c>
      <c r="G19" s="208">
        <v>0</v>
      </c>
      <c r="H19" s="209">
        <v>700658</v>
      </c>
      <c r="I19" s="208">
        <v>0</v>
      </c>
      <c r="J19" s="208">
        <v>0</v>
      </c>
      <c r="K19" s="208">
        <v>0</v>
      </c>
      <c r="L19" s="210">
        <v>313.10500000000002</v>
      </c>
      <c r="M19" s="209">
        <v>23.9</v>
      </c>
      <c r="N19" s="211">
        <v>0</v>
      </c>
      <c r="O19" s="212">
        <v>10640</v>
      </c>
      <c r="P19" s="197">
        <f t="shared" si="0"/>
        <v>10640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10640</v>
      </c>
      <c r="W19" s="219">
        <f t="shared" si="10"/>
        <v>375748.08879999997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865806</v>
      </c>
      <c r="AF19" s="206"/>
      <c r="AG19" s="310"/>
      <c r="AH19" s="311"/>
      <c r="AI19" s="312">
        <f t="shared" si="4"/>
        <v>865806</v>
      </c>
      <c r="AJ19" s="313">
        <f t="shared" si="5"/>
        <v>865806</v>
      </c>
      <c r="AL19" s="306">
        <f t="shared" si="6"/>
        <v>0</v>
      </c>
      <c r="AM19" s="314">
        <f t="shared" si="6"/>
        <v>10640</v>
      </c>
      <c r="AN19" s="315">
        <f t="shared" si="7"/>
        <v>10640</v>
      </c>
      <c r="AO19" s="316">
        <f t="shared" si="8"/>
        <v>1</v>
      </c>
    </row>
    <row r="20" spans="1:41" x14ac:dyDescent="0.2">
      <c r="A20" s="206">
        <v>105</v>
      </c>
      <c r="B20" s="207">
        <v>0.375</v>
      </c>
      <c r="C20" s="208">
        <v>2013</v>
      </c>
      <c r="D20" s="208">
        <v>4</v>
      </c>
      <c r="E20" s="208">
        <v>18</v>
      </c>
      <c r="F20" s="209">
        <v>876446</v>
      </c>
      <c r="G20" s="208">
        <v>0</v>
      </c>
      <c r="H20" s="209">
        <v>701129</v>
      </c>
      <c r="I20" s="208">
        <v>0</v>
      </c>
      <c r="J20" s="208">
        <v>0</v>
      </c>
      <c r="K20" s="208">
        <v>0</v>
      </c>
      <c r="L20" s="210">
        <v>313.06099999999998</v>
      </c>
      <c r="M20" s="209">
        <v>23.9</v>
      </c>
      <c r="N20" s="211">
        <v>0</v>
      </c>
      <c r="O20" s="212">
        <v>11020</v>
      </c>
      <c r="P20" s="197">
        <f t="shared" si="0"/>
        <v>11020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11020</v>
      </c>
      <c r="W20" s="219">
        <f t="shared" si="10"/>
        <v>389167.66340000002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876446</v>
      </c>
      <c r="AF20" s="206"/>
      <c r="AG20" s="310"/>
      <c r="AH20" s="311"/>
      <c r="AI20" s="312">
        <f t="shared" si="4"/>
        <v>876446</v>
      </c>
      <c r="AJ20" s="313">
        <f t="shared" si="5"/>
        <v>876446</v>
      </c>
      <c r="AL20" s="306">
        <f t="shared" si="6"/>
        <v>887466</v>
      </c>
      <c r="AM20" s="314">
        <f t="shared" si="6"/>
        <v>11020</v>
      </c>
      <c r="AN20" s="315">
        <f t="shared" si="7"/>
        <v>-876446</v>
      </c>
      <c r="AO20" s="316">
        <f t="shared" si="8"/>
        <v>-79.532304900181487</v>
      </c>
    </row>
    <row r="21" spans="1:41" x14ac:dyDescent="0.2">
      <c r="A21" s="206">
        <v>105</v>
      </c>
      <c r="B21" s="207">
        <v>0.375</v>
      </c>
      <c r="C21" s="208">
        <v>2013</v>
      </c>
      <c r="D21" s="208">
        <v>4</v>
      </c>
      <c r="E21" s="208">
        <v>19</v>
      </c>
      <c r="F21" s="209">
        <v>887466</v>
      </c>
      <c r="G21" s="208">
        <v>0</v>
      </c>
      <c r="H21" s="209">
        <v>701617</v>
      </c>
      <c r="I21" s="208">
        <v>0</v>
      </c>
      <c r="J21" s="208">
        <v>0</v>
      </c>
      <c r="K21" s="208">
        <v>0</v>
      </c>
      <c r="L21" s="210">
        <v>312.80700000000002</v>
      </c>
      <c r="M21" s="209">
        <v>24.1</v>
      </c>
      <c r="N21" s="211">
        <v>0</v>
      </c>
      <c r="O21" s="212">
        <v>6418</v>
      </c>
      <c r="P21" s="197">
        <f t="shared" si="0"/>
        <v>6418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6418</v>
      </c>
      <c r="W21" s="219">
        <f t="shared" si="10"/>
        <v>226649.55205999999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887466</v>
      </c>
      <c r="AF21" s="206">
        <v>105</v>
      </c>
      <c r="AG21" s="310">
        <v>19</v>
      </c>
      <c r="AH21" s="311">
        <v>887466</v>
      </c>
      <c r="AI21" s="312">
        <f t="shared" si="4"/>
        <v>887466</v>
      </c>
      <c r="AJ21" s="313">
        <f t="shared" si="5"/>
        <v>0</v>
      </c>
      <c r="AL21" s="306">
        <f t="shared" si="6"/>
        <v>-887466</v>
      </c>
      <c r="AM21" s="314">
        <f t="shared" si="6"/>
        <v>6418</v>
      </c>
      <c r="AN21" s="315">
        <f t="shared" si="7"/>
        <v>893884</v>
      </c>
      <c r="AO21" s="316">
        <f t="shared" si="8"/>
        <v>139.27765659083826</v>
      </c>
    </row>
    <row r="22" spans="1:41" x14ac:dyDescent="0.2">
      <c r="A22" s="206">
        <v>105</v>
      </c>
      <c r="B22" s="207">
        <v>0.375</v>
      </c>
      <c r="C22" s="208">
        <v>2013</v>
      </c>
      <c r="D22" s="208">
        <v>4</v>
      </c>
      <c r="E22" s="208">
        <v>20</v>
      </c>
      <c r="F22" s="209">
        <v>893884</v>
      </c>
      <c r="G22" s="208">
        <v>0</v>
      </c>
      <c r="H22" s="209">
        <v>701900</v>
      </c>
      <c r="I22" s="208">
        <v>0</v>
      </c>
      <c r="J22" s="208">
        <v>0</v>
      </c>
      <c r="K22" s="208">
        <v>0</v>
      </c>
      <c r="L22" s="210">
        <v>314.27699999999999</v>
      </c>
      <c r="M22" s="209">
        <v>22.4</v>
      </c>
      <c r="N22" s="211">
        <v>0</v>
      </c>
      <c r="O22" s="212">
        <v>10395</v>
      </c>
      <c r="P22" s="197">
        <f t="shared" si="0"/>
        <v>10395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10395</v>
      </c>
      <c r="W22" s="219">
        <f t="shared" si="10"/>
        <v>367095.99465000001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893884</v>
      </c>
      <c r="AF22" s="206"/>
      <c r="AG22" s="310"/>
      <c r="AH22" s="311"/>
      <c r="AI22" s="312">
        <f t="shared" si="4"/>
        <v>893884</v>
      </c>
      <c r="AJ22" s="313">
        <f t="shared" si="5"/>
        <v>893884</v>
      </c>
      <c r="AL22" s="306">
        <f t="shared" si="6"/>
        <v>0</v>
      </c>
      <c r="AM22" s="314">
        <f t="shared" si="6"/>
        <v>10395</v>
      </c>
      <c r="AN22" s="315">
        <f t="shared" si="7"/>
        <v>10395</v>
      </c>
      <c r="AO22" s="316">
        <f t="shared" si="8"/>
        <v>1</v>
      </c>
    </row>
    <row r="23" spans="1:41" x14ac:dyDescent="0.2">
      <c r="A23" s="206">
        <v>105</v>
      </c>
      <c r="B23" s="207">
        <v>0.375</v>
      </c>
      <c r="C23" s="208">
        <v>2013</v>
      </c>
      <c r="D23" s="208">
        <v>4</v>
      </c>
      <c r="E23" s="208">
        <v>21</v>
      </c>
      <c r="F23" s="209">
        <v>904279</v>
      </c>
      <c r="G23" s="208">
        <v>0</v>
      </c>
      <c r="H23" s="209">
        <v>702349</v>
      </c>
      <c r="I23" s="208">
        <v>0</v>
      </c>
      <c r="J23" s="208">
        <v>0</v>
      </c>
      <c r="K23" s="208">
        <v>0</v>
      </c>
      <c r="L23" s="210">
        <v>319.80799999999999</v>
      </c>
      <c r="M23" s="209">
        <v>23.5</v>
      </c>
      <c r="N23" s="211">
        <v>0</v>
      </c>
      <c r="O23" s="212">
        <v>11381</v>
      </c>
      <c r="P23" s="197">
        <f t="shared" si="0"/>
        <v>11381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11381</v>
      </c>
      <c r="W23" s="219">
        <f t="shared" si="10"/>
        <v>401916.25926999998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904279</v>
      </c>
      <c r="AF23" s="206"/>
      <c r="AG23" s="310"/>
      <c r="AH23" s="311"/>
      <c r="AI23" s="312">
        <f t="shared" si="4"/>
        <v>904279</v>
      </c>
      <c r="AJ23" s="313">
        <f t="shared" si="5"/>
        <v>904279</v>
      </c>
      <c r="AL23" s="306">
        <f t="shared" si="6"/>
        <v>0</v>
      </c>
      <c r="AM23" s="314">
        <f t="shared" si="6"/>
        <v>11381</v>
      </c>
      <c r="AN23" s="315">
        <f t="shared" si="7"/>
        <v>11381</v>
      </c>
      <c r="AO23" s="316">
        <f t="shared" si="8"/>
        <v>1</v>
      </c>
    </row>
    <row r="24" spans="1:41" x14ac:dyDescent="0.2">
      <c r="A24" s="206">
        <v>105</v>
      </c>
      <c r="B24" s="207">
        <v>0.375</v>
      </c>
      <c r="C24" s="208">
        <v>2013</v>
      </c>
      <c r="D24" s="208">
        <v>4</v>
      </c>
      <c r="E24" s="208">
        <v>22</v>
      </c>
      <c r="F24" s="209">
        <v>915660</v>
      </c>
      <c r="G24" s="208">
        <v>0</v>
      </c>
      <c r="H24" s="209">
        <v>702841</v>
      </c>
      <c r="I24" s="208">
        <v>0</v>
      </c>
      <c r="J24" s="208">
        <v>0</v>
      </c>
      <c r="K24" s="208">
        <v>0</v>
      </c>
      <c r="L24" s="210">
        <v>319.28100000000001</v>
      </c>
      <c r="M24" s="209">
        <v>23.4</v>
      </c>
      <c r="N24" s="211">
        <v>0</v>
      </c>
      <c r="O24" s="212">
        <v>10825</v>
      </c>
      <c r="P24" s="197">
        <f t="shared" si="0"/>
        <v>10825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10825</v>
      </c>
      <c r="W24" s="219">
        <f t="shared" si="10"/>
        <v>382281.30274999997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915660</v>
      </c>
      <c r="AF24" s="206"/>
      <c r="AG24" s="310"/>
      <c r="AH24" s="311"/>
      <c r="AI24" s="312">
        <f t="shared" si="4"/>
        <v>915660</v>
      </c>
      <c r="AJ24" s="313">
        <f t="shared" si="5"/>
        <v>915660</v>
      </c>
      <c r="AL24" s="306">
        <f t="shared" si="6"/>
        <v>0</v>
      </c>
      <c r="AM24" s="314">
        <f t="shared" si="6"/>
        <v>10825</v>
      </c>
      <c r="AN24" s="315">
        <f t="shared" si="7"/>
        <v>10825</v>
      </c>
      <c r="AO24" s="316">
        <f t="shared" si="8"/>
        <v>1</v>
      </c>
    </row>
    <row r="25" spans="1:41" x14ac:dyDescent="0.2">
      <c r="A25" s="206">
        <v>105</v>
      </c>
      <c r="B25" s="207">
        <v>0.375</v>
      </c>
      <c r="C25" s="208">
        <v>2013</v>
      </c>
      <c r="D25" s="208">
        <v>4</v>
      </c>
      <c r="E25" s="208">
        <v>23</v>
      </c>
      <c r="F25" s="209">
        <v>926485</v>
      </c>
      <c r="G25" s="208">
        <v>0</v>
      </c>
      <c r="H25" s="209">
        <v>703322</v>
      </c>
      <c r="I25" s="208">
        <v>0</v>
      </c>
      <c r="J25" s="208">
        <v>0</v>
      </c>
      <c r="K25" s="208">
        <v>0</v>
      </c>
      <c r="L25" s="210">
        <v>311.86</v>
      </c>
      <c r="M25" s="209">
        <v>24.2</v>
      </c>
      <c r="N25" s="211">
        <v>0</v>
      </c>
      <c r="O25" s="212">
        <v>11167</v>
      </c>
      <c r="P25" s="197">
        <f t="shared" si="0"/>
        <v>11167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11167</v>
      </c>
      <c r="W25" s="219">
        <f t="shared" si="10"/>
        <v>394358.91989000002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926485</v>
      </c>
      <c r="AF25" s="206"/>
      <c r="AG25" s="310"/>
      <c r="AH25" s="311"/>
      <c r="AI25" s="312">
        <f t="shared" si="4"/>
        <v>926485</v>
      </c>
      <c r="AJ25" s="313">
        <f t="shared" si="5"/>
        <v>926485</v>
      </c>
      <c r="AL25" s="306">
        <f t="shared" si="6"/>
        <v>0</v>
      </c>
      <c r="AM25" s="314">
        <f t="shared" si="6"/>
        <v>11167</v>
      </c>
      <c r="AN25" s="315">
        <f t="shared" si="7"/>
        <v>11167</v>
      </c>
      <c r="AO25" s="316">
        <f t="shared" si="8"/>
        <v>1</v>
      </c>
    </row>
    <row r="26" spans="1:41" x14ac:dyDescent="0.2">
      <c r="A26" s="206">
        <v>105</v>
      </c>
      <c r="B26" s="207">
        <v>0.375</v>
      </c>
      <c r="C26" s="208">
        <v>2013</v>
      </c>
      <c r="D26" s="208">
        <v>4</v>
      </c>
      <c r="E26" s="208">
        <v>24</v>
      </c>
      <c r="F26" s="209">
        <v>937652</v>
      </c>
      <c r="G26" s="208">
        <v>0</v>
      </c>
      <c r="H26" s="209">
        <v>703821</v>
      </c>
      <c r="I26" s="208">
        <v>0</v>
      </c>
      <c r="J26" s="208">
        <v>0</v>
      </c>
      <c r="K26" s="208">
        <v>0</v>
      </c>
      <c r="L26" s="210">
        <v>310.40800000000002</v>
      </c>
      <c r="M26" s="209">
        <v>24.1</v>
      </c>
      <c r="N26" s="211">
        <v>0</v>
      </c>
      <c r="O26" s="212">
        <v>10277</v>
      </c>
      <c r="P26" s="197">
        <f t="shared" si="0"/>
        <v>10277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10277</v>
      </c>
      <c r="W26" s="219">
        <f t="shared" si="10"/>
        <v>362928.86359000002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937652</v>
      </c>
      <c r="AF26" s="206"/>
      <c r="AG26" s="310"/>
      <c r="AH26" s="311"/>
      <c r="AI26" s="312">
        <f t="shared" si="4"/>
        <v>937652</v>
      </c>
      <c r="AJ26" s="313">
        <f t="shared" si="5"/>
        <v>937652</v>
      </c>
      <c r="AL26" s="306">
        <f t="shared" si="6"/>
        <v>0</v>
      </c>
      <c r="AM26" s="314">
        <f t="shared" si="6"/>
        <v>10277</v>
      </c>
      <c r="AN26" s="315">
        <f t="shared" si="7"/>
        <v>10277</v>
      </c>
      <c r="AO26" s="316">
        <f t="shared" si="8"/>
        <v>1</v>
      </c>
    </row>
    <row r="27" spans="1:41" x14ac:dyDescent="0.2">
      <c r="A27" s="206">
        <v>105</v>
      </c>
      <c r="B27" s="207">
        <v>0.375</v>
      </c>
      <c r="C27" s="208">
        <v>2013</v>
      </c>
      <c r="D27" s="208">
        <v>4</v>
      </c>
      <c r="E27" s="208">
        <v>25</v>
      </c>
      <c r="F27" s="209">
        <v>947929</v>
      </c>
      <c r="G27" s="208">
        <v>0</v>
      </c>
      <c r="H27" s="209">
        <v>704277</v>
      </c>
      <c r="I27" s="208">
        <v>0</v>
      </c>
      <c r="J27" s="208">
        <v>0</v>
      </c>
      <c r="K27" s="208">
        <v>0</v>
      </c>
      <c r="L27" s="210">
        <v>312.05599999999998</v>
      </c>
      <c r="M27" s="209">
        <v>23.5</v>
      </c>
      <c r="N27" s="211">
        <v>0</v>
      </c>
      <c r="O27" s="212">
        <v>10551</v>
      </c>
      <c r="P27" s="197">
        <f t="shared" si="0"/>
        <v>10551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10551</v>
      </c>
      <c r="W27" s="219">
        <f t="shared" si="10"/>
        <v>372605.08317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947929</v>
      </c>
      <c r="AF27" s="206"/>
      <c r="AG27" s="310"/>
      <c r="AH27" s="311"/>
      <c r="AI27" s="312">
        <f t="shared" si="4"/>
        <v>947929</v>
      </c>
      <c r="AJ27" s="313">
        <f t="shared" si="5"/>
        <v>947929</v>
      </c>
      <c r="AL27" s="306">
        <f t="shared" si="6"/>
        <v>0</v>
      </c>
      <c r="AM27" s="314">
        <f t="shared" si="6"/>
        <v>10551</v>
      </c>
      <c r="AN27" s="315">
        <f t="shared" si="7"/>
        <v>10551</v>
      </c>
      <c r="AO27" s="316">
        <f t="shared" si="8"/>
        <v>1</v>
      </c>
    </row>
    <row r="28" spans="1:41" x14ac:dyDescent="0.2">
      <c r="A28" s="206">
        <v>105</v>
      </c>
      <c r="B28" s="207">
        <v>0.375</v>
      </c>
      <c r="C28" s="208">
        <v>2013</v>
      </c>
      <c r="D28" s="208">
        <v>4</v>
      </c>
      <c r="E28" s="208">
        <v>26</v>
      </c>
      <c r="F28" s="209">
        <v>958480</v>
      </c>
      <c r="G28" s="208">
        <v>0</v>
      </c>
      <c r="H28" s="209">
        <v>704745</v>
      </c>
      <c r="I28" s="208">
        <v>0</v>
      </c>
      <c r="J28" s="208">
        <v>0</v>
      </c>
      <c r="K28" s="208">
        <v>0</v>
      </c>
      <c r="L28" s="210">
        <v>312.346</v>
      </c>
      <c r="M28" s="209">
        <v>23.7</v>
      </c>
      <c r="N28" s="211">
        <v>0</v>
      </c>
      <c r="O28" s="212">
        <v>7372</v>
      </c>
      <c r="P28" s="197">
        <f t="shared" si="0"/>
        <v>7372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7372</v>
      </c>
      <c r="W28" s="219">
        <f t="shared" si="10"/>
        <v>260339.74724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958480</v>
      </c>
      <c r="AF28" s="206"/>
      <c r="AG28" s="310"/>
      <c r="AH28" s="311"/>
      <c r="AI28" s="312">
        <f t="shared" si="4"/>
        <v>958480</v>
      </c>
      <c r="AJ28" s="313">
        <f t="shared" si="5"/>
        <v>958480</v>
      </c>
      <c r="AL28" s="306">
        <f t="shared" si="6"/>
        <v>0</v>
      </c>
      <c r="AM28" s="314">
        <f t="shared" si="6"/>
        <v>7372</v>
      </c>
      <c r="AN28" s="315">
        <f t="shared" si="7"/>
        <v>7372</v>
      </c>
      <c r="AO28" s="316">
        <f t="shared" si="8"/>
        <v>1</v>
      </c>
    </row>
    <row r="29" spans="1:41" x14ac:dyDescent="0.2">
      <c r="A29" s="206">
        <v>105</v>
      </c>
      <c r="B29" s="207">
        <v>0.375</v>
      </c>
      <c r="C29" s="208">
        <v>2013</v>
      </c>
      <c r="D29" s="208">
        <v>4</v>
      </c>
      <c r="E29" s="208">
        <v>27</v>
      </c>
      <c r="F29" s="209">
        <v>965852</v>
      </c>
      <c r="G29" s="208">
        <v>0</v>
      </c>
      <c r="H29" s="209">
        <v>705070</v>
      </c>
      <c r="I29" s="208">
        <v>0</v>
      </c>
      <c r="J29" s="208">
        <v>0</v>
      </c>
      <c r="K29" s="208">
        <v>0</v>
      </c>
      <c r="L29" s="210">
        <v>314.709</v>
      </c>
      <c r="M29" s="209">
        <v>24.3</v>
      </c>
      <c r="N29" s="211">
        <v>0</v>
      </c>
      <c r="O29" s="212">
        <v>11253</v>
      </c>
      <c r="P29" s="197">
        <f t="shared" si="0"/>
        <v>11253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11253</v>
      </c>
      <c r="W29" s="219">
        <f t="shared" si="10"/>
        <v>397395.98151000001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965852</v>
      </c>
      <c r="AF29" s="206"/>
      <c r="AG29" s="310"/>
      <c r="AH29" s="311"/>
      <c r="AI29" s="312">
        <f t="shared" si="4"/>
        <v>965852</v>
      </c>
      <c r="AJ29" s="313">
        <f t="shared" si="5"/>
        <v>965852</v>
      </c>
      <c r="AL29" s="306">
        <f t="shared" si="6"/>
        <v>0</v>
      </c>
      <c r="AM29" s="314">
        <f t="shared" si="6"/>
        <v>11253</v>
      </c>
      <c r="AN29" s="315">
        <f t="shared" si="7"/>
        <v>11253</v>
      </c>
      <c r="AO29" s="316">
        <f t="shared" si="8"/>
        <v>1</v>
      </c>
    </row>
    <row r="30" spans="1:41" x14ac:dyDescent="0.2">
      <c r="A30" s="206">
        <v>105</v>
      </c>
      <c r="B30" s="207">
        <v>0.375</v>
      </c>
      <c r="C30" s="208">
        <v>2013</v>
      </c>
      <c r="D30" s="208">
        <v>4</v>
      </c>
      <c r="E30" s="208">
        <v>28</v>
      </c>
      <c r="F30" s="209">
        <v>977105</v>
      </c>
      <c r="G30" s="208">
        <v>0</v>
      </c>
      <c r="H30" s="209">
        <v>705558</v>
      </c>
      <c r="I30" s="208">
        <v>0</v>
      </c>
      <c r="J30" s="208">
        <v>0</v>
      </c>
      <c r="K30" s="208">
        <v>0</v>
      </c>
      <c r="L30" s="210">
        <v>317.13</v>
      </c>
      <c r="M30" s="209">
        <v>23.9</v>
      </c>
      <c r="N30" s="211">
        <v>0</v>
      </c>
      <c r="O30" s="212">
        <v>7390</v>
      </c>
      <c r="P30" s="197">
        <f t="shared" si="0"/>
        <v>7390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7390</v>
      </c>
      <c r="W30" s="219">
        <f t="shared" si="10"/>
        <v>260975.41130000001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977105</v>
      </c>
      <c r="AF30" s="206"/>
      <c r="AG30" s="310"/>
      <c r="AH30" s="311"/>
      <c r="AI30" s="312">
        <f t="shared" si="4"/>
        <v>977105</v>
      </c>
      <c r="AJ30" s="313">
        <f t="shared" si="5"/>
        <v>977105</v>
      </c>
      <c r="AL30" s="306">
        <f t="shared" si="6"/>
        <v>0</v>
      </c>
      <c r="AM30" s="314">
        <f t="shared" si="6"/>
        <v>7390</v>
      </c>
      <c r="AN30" s="315">
        <f t="shared" si="7"/>
        <v>7390</v>
      </c>
      <c r="AO30" s="316">
        <f t="shared" si="8"/>
        <v>1</v>
      </c>
    </row>
    <row r="31" spans="1:41" x14ac:dyDescent="0.2">
      <c r="A31" s="206">
        <v>105</v>
      </c>
      <c r="B31" s="207">
        <v>0.375</v>
      </c>
      <c r="C31" s="208">
        <v>2013</v>
      </c>
      <c r="D31" s="208">
        <v>4</v>
      </c>
      <c r="E31" s="208">
        <v>29</v>
      </c>
      <c r="F31" s="209">
        <v>984495</v>
      </c>
      <c r="G31" s="208">
        <v>0</v>
      </c>
      <c r="H31" s="209">
        <v>705880</v>
      </c>
      <c r="I31" s="208">
        <v>0</v>
      </c>
      <c r="J31" s="208">
        <v>0</v>
      </c>
      <c r="K31" s="208">
        <v>0</v>
      </c>
      <c r="L31" s="210">
        <v>318.28800000000001</v>
      </c>
      <c r="M31" s="209">
        <v>23.5</v>
      </c>
      <c r="N31" s="211">
        <v>0</v>
      </c>
      <c r="O31" s="212">
        <v>10605</v>
      </c>
      <c r="P31" s="197">
        <f t="shared" si="0"/>
        <v>10605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10605</v>
      </c>
      <c r="W31" s="219">
        <f t="shared" si="10"/>
        <v>374512.07535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984495</v>
      </c>
      <c r="AF31" s="206"/>
      <c r="AG31" s="310"/>
      <c r="AH31" s="311"/>
      <c r="AI31" s="312">
        <f t="shared" si="4"/>
        <v>984495</v>
      </c>
      <c r="AJ31" s="313">
        <f t="shared" si="5"/>
        <v>984495</v>
      </c>
      <c r="AL31" s="306">
        <f t="shared" si="6"/>
        <v>0</v>
      </c>
      <c r="AM31" s="314">
        <f t="shared" si="6"/>
        <v>10605</v>
      </c>
      <c r="AN31" s="315">
        <f t="shared" si="7"/>
        <v>10605</v>
      </c>
      <c r="AO31" s="316">
        <f t="shared" si="8"/>
        <v>1</v>
      </c>
    </row>
    <row r="32" spans="1:41" x14ac:dyDescent="0.2">
      <c r="A32" s="206">
        <v>105</v>
      </c>
      <c r="B32" s="207">
        <v>0.375</v>
      </c>
      <c r="C32" s="208">
        <v>2013</v>
      </c>
      <c r="D32" s="208">
        <v>4</v>
      </c>
      <c r="E32" s="208">
        <v>30</v>
      </c>
      <c r="F32" s="209">
        <v>995100</v>
      </c>
      <c r="G32" s="208">
        <v>0</v>
      </c>
      <c r="H32" s="209">
        <v>706349</v>
      </c>
      <c r="I32" s="208">
        <v>0</v>
      </c>
      <c r="J32" s="208">
        <v>0</v>
      </c>
      <c r="K32" s="208">
        <v>0</v>
      </c>
      <c r="L32" s="210">
        <v>313.09300000000002</v>
      </c>
      <c r="M32" s="209">
        <v>23.7</v>
      </c>
      <c r="N32" s="211">
        <v>0</v>
      </c>
      <c r="O32" s="212">
        <v>10590</v>
      </c>
      <c r="P32" s="197">
        <f t="shared" si="0"/>
        <v>-989410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10590</v>
      </c>
      <c r="W32" s="219">
        <f t="shared" si="10"/>
        <v>373982.3553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995100</v>
      </c>
      <c r="AF32" s="206"/>
      <c r="AG32" s="310"/>
      <c r="AH32" s="311"/>
      <c r="AI32" s="312">
        <f t="shared" si="4"/>
        <v>995100</v>
      </c>
      <c r="AJ32" s="313">
        <f t="shared" si="5"/>
        <v>995100</v>
      </c>
      <c r="AL32" s="306">
        <f t="shared" si="6"/>
        <v>0</v>
      </c>
      <c r="AM32" s="314">
        <f t="shared" si="6"/>
        <v>-989410</v>
      </c>
      <c r="AN32" s="315">
        <f t="shared" si="7"/>
        <v>-989410</v>
      </c>
      <c r="AO32" s="316">
        <f t="shared" si="8"/>
        <v>1</v>
      </c>
    </row>
    <row r="33" spans="1:41" ht="13.5" thickBot="1" x14ac:dyDescent="0.25">
      <c r="A33" s="206">
        <v>105</v>
      </c>
      <c r="B33" s="207">
        <v>0.375</v>
      </c>
      <c r="C33" s="208">
        <v>2013</v>
      </c>
      <c r="D33" s="208">
        <v>5</v>
      </c>
      <c r="E33" s="208">
        <v>1</v>
      </c>
      <c r="F33" s="209">
        <v>5690</v>
      </c>
      <c r="G33" s="208">
        <v>0</v>
      </c>
      <c r="H33" s="209">
        <v>706816</v>
      </c>
      <c r="I33" s="208">
        <v>0</v>
      </c>
      <c r="J33" s="208">
        <v>0</v>
      </c>
      <c r="K33" s="208">
        <v>0</v>
      </c>
      <c r="L33" s="210">
        <v>313.48599999999999</v>
      </c>
      <c r="M33" s="209">
        <v>24</v>
      </c>
      <c r="N33" s="211">
        <v>0</v>
      </c>
      <c r="O33" s="212">
        <v>11531</v>
      </c>
      <c r="P33" s="197">
        <f t="shared" si="0"/>
        <v>-5690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11531</v>
      </c>
      <c r="W33" s="223">
        <f t="shared" si="10"/>
        <v>407213.45977000002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5690</v>
      </c>
      <c r="AF33" s="206"/>
      <c r="AG33" s="310"/>
      <c r="AH33" s="311"/>
      <c r="AI33" s="312">
        <f t="shared" si="4"/>
        <v>5690</v>
      </c>
      <c r="AJ33" s="313">
        <f t="shared" si="5"/>
        <v>5690</v>
      </c>
      <c r="AL33" s="306">
        <f t="shared" si="6"/>
        <v>0</v>
      </c>
      <c r="AM33" s="317">
        <f t="shared" si="6"/>
        <v>-5690</v>
      </c>
      <c r="AN33" s="315">
        <f t="shared" si="7"/>
        <v>-5690</v>
      </c>
      <c r="AO33" s="316">
        <f t="shared" si="8"/>
        <v>1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323.97919999999999</v>
      </c>
      <c r="M36" s="239">
        <f>MAX(M3:M34)</f>
        <v>24.3</v>
      </c>
      <c r="N36" s="237" t="s">
        <v>26</v>
      </c>
      <c r="O36" s="239">
        <f>SUM(O3:O33)</f>
        <v>297104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297104</v>
      </c>
      <c r="W36" s="243">
        <f>SUM(W3:W33)</f>
        <v>10492129.715679998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13</v>
      </c>
      <c r="AJ36" s="326">
        <f>SUM(AJ3:AJ33)</f>
        <v>15480379</v>
      </c>
      <c r="AK36" s="327" t="s">
        <v>88</v>
      </c>
      <c r="AL36" s="328"/>
      <c r="AM36" s="328"/>
      <c r="AN36" s="326">
        <f>SUM(AN3:AN33)</f>
        <v>-1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315.52816774193548</v>
      </c>
      <c r="M37" s="247">
        <f>AVERAGE(M3:M34)</f>
        <v>23.248387096774191</v>
      </c>
      <c r="N37" s="237" t="s">
        <v>84</v>
      </c>
      <c r="O37" s="248">
        <f>O36*35.31467</f>
        <v>10492129.715679999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18</v>
      </c>
      <c r="AN37" s="331">
        <f>IFERROR(AN36/SUM(AM3:AM33),"")</f>
        <v>1.3886632311138328E-6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310.40800000000002</v>
      </c>
      <c r="M38" s="248">
        <f>MIN(M3:M34)</f>
        <v>21.5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347.08098451612904</v>
      </c>
      <c r="M44" s="255">
        <f>M37*(1+$L$43)</f>
        <v>25.573225806451614</v>
      </c>
    </row>
    <row r="45" spans="1:41" x14ac:dyDescent="0.2">
      <c r="K45" s="254" t="s">
        <v>98</v>
      </c>
      <c r="L45" s="255">
        <f>L37*(1-$L$43)</f>
        <v>283.97535096774192</v>
      </c>
      <c r="M45" s="255">
        <f>M37*(1-$L$43)</f>
        <v>20.923548387096773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623" priority="47" stopIfTrue="1" operator="lessThan">
      <formula>$L$45</formula>
    </cfRule>
    <cfRule type="cellIs" dxfId="622" priority="48" stopIfTrue="1" operator="greaterThan">
      <formula>$L$44</formula>
    </cfRule>
  </conditionalFormatting>
  <conditionalFormatting sqref="M3:M34">
    <cfRule type="cellIs" dxfId="621" priority="45" stopIfTrue="1" operator="lessThan">
      <formula>$M$45</formula>
    </cfRule>
    <cfRule type="cellIs" dxfId="620" priority="46" stopIfTrue="1" operator="greaterThan">
      <formula>$M$44</formula>
    </cfRule>
  </conditionalFormatting>
  <conditionalFormatting sqref="O3:O34">
    <cfRule type="cellIs" dxfId="619" priority="44" stopIfTrue="1" operator="lessThan">
      <formula>0</formula>
    </cfRule>
  </conditionalFormatting>
  <conditionalFormatting sqref="O3:O33">
    <cfRule type="cellIs" dxfId="618" priority="43" stopIfTrue="1" operator="lessThan">
      <formula>0</formula>
    </cfRule>
  </conditionalFormatting>
  <conditionalFormatting sqref="O3">
    <cfRule type="cellIs" dxfId="617" priority="42" stopIfTrue="1" operator="notEqual">
      <formula>$P$3</formula>
    </cfRule>
  </conditionalFormatting>
  <conditionalFormatting sqref="O4">
    <cfRule type="cellIs" dxfId="616" priority="41" stopIfTrue="1" operator="notEqual">
      <formula>P$4</formula>
    </cfRule>
  </conditionalFormatting>
  <conditionalFormatting sqref="O5">
    <cfRule type="cellIs" dxfId="615" priority="40" stopIfTrue="1" operator="notEqual">
      <formula>$P$5</formula>
    </cfRule>
  </conditionalFormatting>
  <conditionalFormatting sqref="O6">
    <cfRule type="cellIs" dxfId="614" priority="39" stopIfTrue="1" operator="notEqual">
      <formula>$P$6</formula>
    </cfRule>
  </conditionalFormatting>
  <conditionalFormatting sqref="O7">
    <cfRule type="cellIs" dxfId="613" priority="38" stopIfTrue="1" operator="notEqual">
      <formula>$P$7</formula>
    </cfRule>
  </conditionalFormatting>
  <conditionalFormatting sqref="O8">
    <cfRule type="cellIs" dxfId="612" priority="37" stopIfTrue="1" operator="notEqual">
      <formula>$P$8</formula>
    </cfRule>
  </conditionalFormatting>
  <conditionalFormatting sqref="O9">
    <cfRule type="cellIs" dxfId="611" priority="36" stopIfTrue="1" operator="notEqual">
      <formula>$P$9</formula>
    </cfRule>
  </conditionalFormatting>
  <conditionalFormatting sqref="O10">
    <cfRule type="cellIs" dxfId="610" priority="34" stopIfTrue="1" operator="notEqual">
      <formula>$P$10</formula>
    </cfRule>
    <cfRule type="cellIs" dxfId="609" priority="35" stopIfTrue="1" operator="greaterThan">
      <formula>$P$10</formula>
    </cfRule>
  </conditionalFormatting>
  <conditionalFormatting sqref="O11">
    <cfRule type="cellIs" dxfId="608" priority="32" stopIfTrue="1" operator="notEqual">
      <formula>$P$11</formula>
    </cfRule>
    <cfRule type="cellIs" dxfId="607" priority="33" stopIfTrue="1" operator="greaterThan">
      <formula>$P$11</formula>
    </cfRule>
  </conditionalFormatting>
  <conditionalFormatting sqref="O12">
    <cfRule type="cellIs" dxfId="606" priority="31" stopIfTrue="1" operator="notEqual">
      <formula>$P$12</formula>
    </cfRule>
  </conditionalFormatting>
  <conditionalFormatting sqref="O14">
    <cfRule type="cellIs" dxfId="605" priority="30" stopIfTrue="1" operator="notEqual">
      <formula>$P$14</formula>
    </cfRule>
  </conditionalFormatting>
  <conditionalFormatting sqref="O15">
    <cfRule type="cellIs" dxfId="604" priority="29" stopIfTrue="1" operator="notEqual">
      <formula>$P$15</formula>
    </cfRule>
  </conditionalFormatting>
  <conditionalFormatting sqref="O16">
    <cfRule type="cellIs" dxfId="603" priority="28" stopIfTrue="1" operator="notEqual">
      <formula>$P$16</formula>
    </cfRule>
  </conditionalFormatting>
  <conditionalFormatting sqref="O17">
    <cfRule type="cellIs" dxfId="602" priority="27" stopIfTrue="1" operator="notEqual">
      <formula>$P$17</formula>
    </cfRule>
  </conditionalFormatting>
  <conditionalFormatting sqref="O18">
    <cfRule type="cellIs" dxfId="601" priority="26" stopIfTrue="1" operator="notEqual">
      <formula>$P$18</formula>
    </cfRule>
  </conditionalFormatting>
  <conditionalFormatting sqref="O19">
    <cfRule type="cellIs" dxfId="600" priority="24" stopIfTrue="1" operator="notEqual">
      <formula>$P$19</formula>
    </cfRule>
    <cfRule type="cellIs" dxfId="599" priority="25" stopIfTrue="1" operator="greaterThan">
      <formula>$P$19</formula>
    </cfRule>
  </conditionalFormatting>
  <conditionalFormatting sqref="O20">
    <cfRule type="cellIs" dxfId="598" priority="22" stopIfTrue="1" operator="notEqual">
      <formula>$P$20</formula>
    </cfRule>
    <cfRule type="cellIs" dxfId="597" priority="23" stopIfTrue="1" operator="greaterThan">
      <formula>$P$20</formula>
    </cfRule>
  </conditionalFormatting>
  <conditionalFormatting sqref="O21">
    <cfRule type="cellIs" dxfId="596" priority="21" stopIfTrue="1" operator="notEqual">
      <formula>$P$21</formula>
    </cfRule>
  </conditionalFormatting>
  <conditionalFormatting sqref="O22">
    <cfRule type="cellIs" dxfId="595" priority="20" stopIfTrue="1" operator="notEqual">
      <formula>$P$22</formula>
    </cfRule>
  </conditionalFormatting>
  <conditionalFormatting sqref="O23">
    <cfRule type="cellIs" dxfId="594" priority="19" stopIfTrue="1" operator="notEqual">
      <formula>$P$23</formula>
    </cfRule>
  </conditionalFormatting>
  <conditionalFormatting sqref="O24">
    <cfRule type="cellIs" dxfId="593" priority="17" stopIfTrue="1" operator="notEqual">
      <formula>$P$24</formula>
    </cfRule>
    <cfRule type="cellIs" dxfId="592" priority="18" stopIfTrue="1" operator="greaterThan">
      <formula>$P$24</formula>
    </cfRule>
  </conditionalFormatting>
  <conditionalFormatting sqref="O25">
    <cfRule type="cellIs" dxfId="591" priority="15" stopIfTrue="1" operator="notEqual">
      <formula>$P$25</formula>
    </cfRule>
    <cfRule type="cellIs" dxfId="590" priority="16" stopIfTrue="1" operator="greaterThan">
      <formula>$P$25</formula>
    </cfRule>
  </conditionalFormatting>
  <conditionalFormatting sqref="O26">
    <cfRule type="cellIs" dxfId="589" priority="14" stopIfTrue="1" operator="notEqual">
      <formula>$P$26</formula>
    </cfRule>
  </conditionalFormatting>
  <conditionalFormatting sqref="O27">
    <cfRule type="cellIs" dxfId="588" priority="13" stopIfTrue="1" operator="notEqual">
      <formula>$P$27</formula>
    </cfRule>
  </conditionalFormatting>
  <conditionalFormatting sqref="O28">
    <cfRule type="cellIs" dxfId="587" priority="12" stopIfTrue="1" operator="notEqual">
      <formula>$P$28</formula>
    </cfRule>
  </conditionalFormatting>
  <conditionalFormatting sqref="O29">
    <cfRule type="cellIs" dxfId="586" priority="11" stopIfTrue="1" operator="notEqual">
      <formula>$P$29</formula>
    </cfRule>
  </conditionalFormatting>
  <conditionalFormatting sqref="O30">
    <cfRule type="cellIs" dxfId="585" priority="10" stopIfTrue="1" operator="notEqual">
      <formula>$P$30</formula>
    </cfRule>
  </conditionalFormatting>
  <conditionalFormatting sqref="O31">
    <cfRule type="cellIs" dxfId="584" priority="8" stopIfTrue="1" operator="notEqual">
      <formula>$P$31</formula>
    </cfRule>
    <cfRule type="cellIs" dxfId="583" priority="9" stopIfTrue="1" operator="greaterThan">
      <formula>$P$31</formula>
    </cfRule>
  </conditionalFormatting>
  <conditionalFormatting sqref="O32">
    <cfRule type="cellIs" dxfId="582" priority="6" stopIfTrue="1" operator="notEqual">
      <formula>$P$32</formula>
    </cfRule>
    <cfRule type="cellIs" dxfId="581" priority="7" stopIfTrue="1" operator="greaterThan">
      <formula>$P$32</formula>
    </cfRule>
  </conditionalFormatting>
  <conditionalFormatting sqref="O33">
    <cfRule type="cellIs" dxfId="580" priority="5" stopIfTrue="1" operator="notEqual">
      <formula>$P$33</formula>
    </cfRule>
  </conditionalFormatting>
  <conditionalFormatting sqref="O13">
    <cfRule type="cellIs" dxfId="579" priority="4" stopIfTrue="1" operator="notEqual">
      <formula>$P$13</formula>
    </cfRule>
  </conditionalFormatting>
  <conditionalFormatting sqref="AG3:AG34">
    <cfRule type="cellIs" dxfId="578" priority="3" stopIfTrue="1" operator="notEqual">
      <formula>E3</formula>
    </cfRule>
  </conditionalFormatting>
  <conditionalFormatting sqref="AH3:AH34">
    <cfRule type="cellIs" dxfId="577" priority="2" stopIfTrue="1" operator="notBetween">
      <formula>AI3+$AG$40</formula>
      <formula>AI3-$AG$40</formula>
    </cfRule>
  </conditionalFormatting>
  <conditionalFormatting sqref="AL3:AL33">
    <cfRule type="cellIs" dxfId="57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D32" sqref="D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101</v>
      </c>
      <c r="B3" s="191">
        <v>0.375</v>
      </c>
      <c r="C3" s="192">
        <v>2013</v>
      </c>
      <c r="D3" s="192">
        <v>4</v>
      </c>
      <c r="E3" s="192">
        <v>1</v>
      </c>
      <c r="F3" s="193">
        <v>537915</v>
      </c>
      <c r="G3" s="192">
        <v>0</v>
      </c>
      <c r="H3" s="193">
        <v>97752</v>
      </c>
      <c r="I3" s="192">
        <v>0</v>
      </c>
      <c r="J3" s="192">
        <v>0</v>
      </c>
      <c r="K3" s="192">
        <v>0</v>
      </c>
      <c r="L3" s="194">
        <v>324.85750000000002</v>
      </c>
      <c r="M3" s="193">
        <v>12.4</v>
      </c>
      <c r="N3" s="195">
        <v>0</v>
      </c>
      <c r="O3" s="196">
        <v>1037</v>
      </c>
      <c r="P3" s="197">
        <f>F4-F3</f>
        <v>1037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1037</v>
      </c>
      <c r="W3" s="202">
        <f>V3*35.31467</f>
        <v>36621.312789999996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537915</v>
      </c>
      <c r="AF3" s="190">
        <v>101</v>
      </c>
      <c r="AG3" s="195">
        <v>1</v>
      </c>
      <c r="AH3" s="303">
        <v>537915</v>
      </c>
      <c r="AI3" s="304">
        <f>IFERROR(AE3*1,0)</f>
        <v>537915</v>
      </c>
      <c r="AJ3" s="305">
        <f>(AI3-AH3)</f>
        <v>0</v>
      </c>
      <c r="AL3" s="306">
        <f>AH4-AH3</f>
        <v>1037</v>
      </c>
      <c r="AM3" s="307">
        <f>AI4-AI3</f>
        <v>1037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101</v>
      </c>
      <c r="B4" s="207">
        <v>0.375</v>
      </c>
      <c r="C4" s="208">
        <v>2013</v>
      </c>
      <c r="D4" s="208">
        <v>4</v>
      </c>
      <c r="E4" s="208">
        <v>2</v>
      </c>
      <c r="F4" s="209">
        <v>538952</v>
      </c>
      <c r="G4" s="208">
        <v>0</v>
      </c>
      <c r="H4" s="209">
        <v>97794</v>
      </c>
      <c r="I4" s="208">
        <v>0</v>
      </c>
      <c r="J4" s="208">
        <v>0</v>
      </c>
      <c r="K4" s="208">
        <v>0</v>
      </c>
      <c r="L4" s="210">
        <v>320.7679</v>
      </c>
      <c r="M4" s="209">
        <v>12.8</v>
      </c>
      <c r="N4" s="211">
        <v>0</v>
      </c>
      <c r="O4" s="212">
        <v>1039</v>
      </c>
      <c r="P4" s="197">
        <f t="shared" ref="P4:P33" si="0">F5-F4</f>
        <v>1039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1039</v>
      </c>
      <c r="W4" s="216">
        <f>V4*35.31467</f>
        <v>36691.942130000003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538952</v>
      </c>
      <c r="AF4" s="206">
        <v>101</v>
      </c>
      <c r="AG4" s="310">
        <v>2</v>
      </c>
      <c r="AH4" s="311">
        <v>538952</v>
      </c>
      <c r="AI4" s="312">
        <f t="shared" ref="AI4:AI34" si="4">IFERROR(AE4*1,0)</f>
        <v>538952</v>
      </c>
      <c r="AJ4" s="313">
        <f t="shared" ref="AJ4:AJ34" si="5">(AI4-AH4)</f>
        <v>0</v>
      </c>
      <c r="AL4" s="306">
        <f t="shared" ref="AL4:AM33" si="6">AH5-AH4</f>
        <v>-538952</v>
      </c>
      <c r="AM4" s="314">
        <f t="shared" si="6"/>
        <v>1039</v>
      </c>
      <c r="AN4" s="315">
        <f t="shared" ref="AN4:AN33" si="7">(AM4-AL4)</f>
        <v>539991</v>
      </c>
      <c r="AO4" s="316">
        <f t="shared" ref="AO4:AO33" si="8">IFERROR(AN4/AM4,"")</f>
        <v>519.72184793070255</v>
      </c>
    </row>
    <row r="5" spans="1:41" x14ac:dyDescent="0.2">
      <c r="A5" s="206">
        <v>101</v>
      </c>
      <c r="B5" s="207">
        <v>0.375</v>
      </c>
      <c r="C5" s="208">
        <v>2013</v>
      </c>
      <c r="D5" s="208">
        <v>4</v>
      </c>
      <c r="E5" s="208">
        <v>3</v>
      </c>
      <c r="F5" s="209">
        <v>539991</v>
      </c>
      <c r="G5" s="208">
        <v>0</v>
      </c>
      <c r="H5" s="209">
        <v>97837</v>
      </c>
      <c r="I5" s="208">
        <v>0</v>
      </c>
      <c r="J5" s="208">
        <v>0</v>
      </c>
      <c r="K5" s="208">
        <v>0</v>
      </c>
      <c r="L5" s="210">
        <v>319.30259999999998</v>
      </c>
      <c r="M5" s="209">
        <v>12.8</v>
      </c>
      <c r="N5" s="211">
        <v>0</v>
      </c>
      <c r="O5" s="212">
        <v>1039</v>
      </c>
      <c r="P5" s="197">
        <f t="shared" si="0"/>
        <v>1039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1039</v>
      </c>
      <c r="W5" s="216">
        <f t="shared" ref="W5:W33" si="10">V5*35.31467</f>
        <v>36691.942130000003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539991</v>
      </c>
      <c r="AF5" s="206"/>
      <c r="AG5" s="310"/>
      <c r="AH5" s="311"/>
      <c r="AI5" s="312">
        <f t="shared" si="4"/>
        <v>539991</v>
      </c>
      <c r="AJ5" s="313">
        <f t="shared" si="5"/>
        <v>539991</v>
      </c>
      <c r="AL5" s="306">
        <f t="shared" si="6"/>
        <v>541030</v>
      </c>
      <c r="AM5" s="314">
        <f t="shared" si="6"/>
        <v>1039</v>
      </c>
      <c r="AN5" s="315">
        <f t="shared" si="7"/>
        <v>-539991</v>
      </c>
      <c r="AO5" s="316">
        <f t="shared" si="8"/>
        <v>-519.72184793070255</v>
      </c>
    </row>
    <row r="6" spans="1:41" x14ac:dyDescent="0.2">
      <c r="A6" s="206">
        <v>101</v>
      </c>
      <c r="B6" s="207">
        <v>0.375</v>
      </c>
      <c r="C6" s="208">
        <v>2013</v>
      </c>
      <c r="D6" s="208">
        <v>4</v>
      </c>
      <c r="E6" s="208">
        <v>4</v>
      </c>
      <c r="F6" s="209">
        <v>541030</v>
      </c>
      <c r="G6" s="208">
        <v>0</v>
      </c>
      <c r="H6" s="209">
        <v>97881</v>
      </c>
      <c r="I6" s="208">
        <v>0</v>
      </c>
      <c r="J6" s="208">
        <v>0</v>
      </c>
      <c r="K6" s="208">
        <v>0</v>
      </c>
      <c r="L6" s="210">
        <v>319.39080000000001</v>
      </c>
      <c r="M6" s="209">
        <v>13.3</v>
      </c>
      <c r="N6" s="211">
        <v>0</v>
      </c>
      <c r="O6" s="212">
        <v>1072</v>
      </c>
      <c r="P6" s="197">
        <f t="shared" si="0"/>
        <v>1072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1072</v>
      </c>
      <c r="W6" s="216">
        <f t="shared" si="10"/>
        <v>37857.326240000002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541030</v>
      </c>
      <c r="AF6" s="206">
        <v>101</v>
      </c>
      <c r="AG6" s="310">
        <v>4</v>
      </c>
      <c r="AH6" s="311">
        <v>541030</v>
      </c>
      <c r="AI6" s="312">
        <f t="shared" si="4"/>
        <v>541030</v>
      </c>
      <c r="AJ6" s="313">
        <f t="shared" si="5"/>
        <v>0</v>
      </c>
      <c r="AL6" s="306">
        <f t="shared" si="6"/>
        <v>1074</v>
      </c>
      <c r="AM6" s="314">
        <f t="shared" si="6"/>
        <v>1072</v>
      </c>
      <c r="AN6" s="315">
        <f t="shared" si="7"/>
        <v>-2</v>
      </c>
      <c r="AO6" s="316">
        <f t="shared" si="8"/>
        <v>-1.8656716417910447E-3</v>
      </c>
    </row>
    <row r="7" spans="1:41" x14ac:dyDescent="0.2">
      <c r="A7" s="206">
        <v>101</v>
      </c>
      <c r="B7" s="207">
        <v>0.375</v>
      </c>
      <c r="C7" s="208">
        <v>2013</v>
      </c>
      <c r="D7" s="208">
        <v>4</v>
      </c>
      <c r="E7" s="208">
        <v>5</v>
      </c>
      <c r="F7" s="209">
        <v>542102</v>
      </c>
      <c r="G7" s="208">
        <v>0</v>
      </c>
      <c r="H7" s="209">
        <v>97925</v>
      </c>
      <c r="I7" s="208">
        <v>0</v>
      </c>
      <c r="J7" s="208">
        <v>0</v>
      </c>
      <c r="K7" s="208">
        <v>0</v>
      </c>
      <c r="L7" s="210">
        <v>318.84399999999999</v>
      </c>
      <c r="M7" s="209">
        <v>12.5</v>
      </c>
      <c r="N7" s="211">
        <v>0</v>
      </c>
      <c r="O7" s="212">
        <v>1054</v>
      </c>
      <c r="P7" s="197">
        <f t="shared" si="0"/>
        <v>1054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1054</v>
      </c>
      <c r="W7" s="216">
        <f t="shared" si="10"/>
        <v>37221.662179999999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542102</v>
      </c>
      <c r="AF7" s="206">
        <v>101</v>
      </c>
      <c r="AG7" s="310">
        <v>5</v>
      </c>
      <c r="AH7" s="311">
        <v>542104</v>
      </c>
      <c r="AI7" s="312">
        <f t="shared" si="4"/>
        <v>542102</v>
      </c>
      <c r="AJ7" s="313">
        <f t="shared" si="5"/>
        <v>-2</v>
      </c>
      <c r="AL7" s="306">
        <f t="shared" si="6"/>
        <v>1057</v>
      </c>
      <c r="AM7" s="314">
        <f t="shared" si="6"/>
        <v>1054</v>
      </c>
      <c r="AN7" s="315">
        <f t="shared" si="7"/>
        <v>-3</v>
      </c>
      <c r="AO7" s="316">
        <f t="shared" si="8"/>
        <v>-2.8462998102466793E-3</v>
      </c>
    </row>
    <row r="8" spans="1:41" x14ac:dyDescent="0.2">
      <c r="A8" s="206">
        <v>101</v>
      </c>
      <c r="B8" s="207">
        <v>0.375</v>
      </c>
      <c r="C8" s="208">
        <v>2013</v>
      </c>
      <c r="D8" s="208">
        <v>4</v>
      </c>
      <c r="E8" s="208">
        <v>6</v>
      </c>
      <c r="F8" s="209">
        <v>543156</v>
      </c>
      <c r="G8" s="208">
        <v>0</v>
      </c>
      <c r="H8" s="209">
        <v>97968</v>
      </c>
      <c r="I8" s="208">
        <v>0</v>
      </c>
      <c r="J8" s="208">
        <v>0</v>
      </c>
      <c r="K8" s="208">
        <v>0</v>
      </c>
      <c r="L8" s="210">
        <v>319.6651</v>
      </c>
      <c r="M8" s="209">
        <v>12.2</v>
      </c>
      <c r="N8" s="211">
        <v>0</v>
      </c>
      <c r="O8" s="212">
        <v>1013</v>
      </c>
      <c r="P8" s="197">
        <f t="shared" si="0"/>
        <v>1013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1013</v>
      </c>
      <c r="W8" s="216">
        <f t="shared" si="10"/>
        <v>35773.760710000002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543156</v>
      </c>
      <c r="AF8" s="206">
        <v>101</v>
      </c>
      <c r="AG8" s="310">
        <v>6</v>
      </c>
      <c r="AH8" s="311">
        <v>543161</v>
      </c>
      <c r="AI8" s="312">
        <f t="shared" si="4"/>
        <v>543156</v>
      </c>
      <c r="AJ8" s="313">
        <f t="shared" si="5"/>
        <v>-5</v>
      </c>
      <c r="AL8" s="306">
        <f t="shared" si="6"/>
        <v>1013</v>
      </c>
      <c r="AM8" s="314">
        <f t="shared" si="6"/>
        <v>1013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101</v>
      </c>
      <c r="B9" s="207">
        <v>0.375</v>
      </c>
      <c r="C9" s="208">
        <v>2013</v>
      </c>
      <c r="D9" s="208">
        <v>4</v>
      </c>
      <c r="E9" s="208">
        <v>7</v>
      </c>
      <c r="F9" s="209">
        <v>544169</v>
      </c>
      <c r="G9" s="208">
        <v>0</v>
      </c>
      <c r="H9" s="209">
        <v>98010</v>
      </c>
      <c r="I9" s="208">
        <v>0</v>
      </c>
      <c r="J9" s="208">
        <v>0</v>
      </c>
      <c r="K9" s="208">
        <v>0</v>
      </c>
      <c r="L9" s="210">
        <v>323.06939999999997</v>
      </c>
      <c r="M9" s="209">
        <v>12.9</v>
      </c>
      <c r="N9" s="211">
        <v>0</v>
      </c>
      <c r="O9" s="212">
        <v>854</v>
      </c>
      <c r="P9" s="197">
        <f t="shared" si="0"/>
        <v>854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854</v>
      </c>
      <c r="W9" s="216">
        <f t="shared" si="10"/>
        <v>30158.728179999998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544169</v>
      </c>
      <c r="AF9" s="206">
        <v>101</v>
      </c>
      <c r="AG9" s="310">
        <v>7</v>
      </c>
      <c r="AH9" s="311">
        <v>544174</v>
      </c>
      <c r="AI9" s="312">
        <f t="shared" si="4"/>
        <v>544169</v>
      </c>
      <c r="AJ9" s="313">
        <f t="shared" si="5"/>
        <v>-5</v>
      </c>
      <c r="AL9" s="306">
        <f t="shared" si="6"/>
        <v>849</v>
      </c>
      <c r="AM9" s="314">
        <f t="shared" si="6"/>
        <v>854</v>
      </c>
      <c r="AN9" s="315">
        <f t="shared" si="7"/>
        <v>5</v>
      </c>
      <c r="AO9" s="316">
        <f t="shared" si="8"/>
        <v>5.8548009367681503E-3</v>
      </c>
    </row>
    <row r="10" spans="1:41" x14ac:dyDescent="0.2">
      <c r="A10" s="206">
        <v>101</v>
      </c>
      <c r="B10" s="207">
        <v>0.375</v>
      </c>
      <c r="C10" s="208">
        <v>2013</v>
      </c>
      <c r="D10" s="208">
        <v>4</v>
      </c>
      <c r="E10" s="208">
        <v>8</v>
      </c>
      <c r="F10" s="209">
        <v>545023</v>
      </c>
      <c r="G10" s="208">
        <v>0</v>
      </c>
      <c r="H10" s="209">
        <v>98045</v>
      </c>
      <c r="I10" s="208">
        <v>0</v>
      </c>
      <c r="J10" s="208">
        <v>0</v>
      </c>
      <c r="K10" s="208">
        <v>0</v>
      </c>
      <c r="L10" s="210">
        <v>322.9083</v>
      </c>
      <c r="M10" s="209">
        <v>13.2</v>
      </c>
      <c r="N10" s="211">
        <v>0</v>
      </c>
      <c r="O10" s="212">
        <v>741</v>
      </c>
      <c r="P10" s="197">
        <f t="shared" si="0"/>
        <v>741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741</v>
      </c>
      <c r="W10" s="216">
        <f t="shared" si="10"/>
        <v>26168.170470000001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545023</v>
      </c>
      <c r="AF10" s="206">
        <v>101</v>
      </c>
      <c r="AG10" s="310">
        <v>8</v>
      </c>
      <c r="AH10" s="311">
        <v>545023</v>
      </c>
      <c r="AI10" s="312">
        <f t="shared" si="4"/>
        <v>545023</v>
      </c>
      <c r="AJ10" s="313">
        <f t="shared" si="5"/>
        <v>0</v>
      </c>
      <c r="AL10" s="306">
        <f t="shared" si="6"/>
        <v>741</v>
      </c>
      <c r="AM10" s="314">
        <f t="shared" si="6"/>
        <v>741</v>
      </c>
      <c r="AN10" s="315">
        <f t="shared" si="7"/>
        <v>0</v>
      </c>
      <c r="AO10" s="316">
        <f t="shared" si="8"/>
        <v>0</v>
      </c>
    </row>
    <row r="11" spans="1:41" x14ac:dyDescent="0.2">
      <c r="A11" s="206">
        <v>101</v>
      </c>
      <c r="B11" s="207">
        <v>0.375</v>
      </c>
      <c r="C11" s="208">
        <v>2013</v>
      </c>
      <c r="D11" s="208">
        <v>4</v>
      </c>
      <c r="E11" s="208">
        <v>9</v>
      </c>
      <c r="F11" s="209">
        <v>545764</v>
      </c>
      <c r="G11" s="208">
        <v>0</v>
      </c>
      <c r="H11" s="209">
        <v>98076</v>
      </c>
      <c r="I11" s="208">
        <v>0</v>
      </c>
      <c r="J11" s="208">
        <v>0</v>
      </c>
      <c r="K11" s="208">
        <v>0</v>
      </c>
      <c r="L11" s="210">
        <v>318.5326</v>
      </c>
      <c r="M11" s="209">
        <v>14.4</v>
      </c>
      <c r="N11" s="211">
        <v>0</v>
      </c>
      <c r="O11" s="212">
        <v>823</v>
      </c>
      <c r="P11" s="197">
        <f t="shared" si="0"/>
        <v>823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823</v>
      </c>
      <c r="W11" s="219">
        <f t="shared" si="10"/>
        <v>29063.973409999999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545764</v>
      </c>
      <c r="AF11" s="206">
        <v>101</v>
      </c>
      <c r="AG11" s="310">
        <v>9</v>
      </c>
      <c r="AH11" s="311">
        <v>545764</v>
      </c>
      <c r="AI11" s="312">
        <f t="shared" si="4"/>
        <v>545764</v>
      </c>
      <c r="AJ11" s="313">
        <f t="shared" si="5"/>
        <v>0</v>
      </c>
      <c r="AL11" s="306">
        <f t="shared" si="6"/>
        <v>823</v>
      </c>
      <c r="AM11" s="314">
        <f t="shared" si="6"/>
        <v>823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101</v>
      </c>
      <c r="B12" s="207">
        <v>0.375</v>
      </c>
      <c r="C12" s="208">
        <v>2013</v>
      </c>
      <c r="D12" s="208">
        <v>4</v>
      </c>
      <c r="E12" s="208">
        <v>10</v>
      </c>
      <c r="F12" s="209">
        <v>546587</v>
      </c>
      <c r="G12" s="208">
        <v>0</v>
      </c>
      <c r="H12" s="209">
        <v>98110</v>
      </c>
      <c r="I12" s="208">
        <v>0</v>
      </c>
      <c r="J12" s="208">
        <v>0</v>
      </c>
      <c r="K12" s="208">
        <v>0</v>
      </c>
      <c r="L12" s="210">
        <v>317.04059999999998</v>
      </c>
      <c r="M12" s="209">
        <v>14.3</v>
      </c>
      <c r="N12" s="211">
        <v>0</v>
      </c>
      <c r="O12" s="212">
        <v>770</v>
      </c>
      <c r="P12" s="197">
        <f t="shared" si="0"/>
        <v>770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770</v>
      </c>
      <c r="W12" s="219">
        <f t="shared" si="10"/>
        <v>27192.295900000001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546587</v>
      </c>
      <c r="AF12" s="206">
        <v>101</v>
      </c>
      <c r="AG12" s="310">
        <v>10</v>
      </c>
      <c r="AH12" s="311">
        <v>546587</v>
      </c>
      <c r="AI12" s="312">
        <f t="shared" si="4"/>
        <v>546587</v>
      </c>
      <c r="AJ12" s="313">
        <f t="shared" si="5"/>
        <v>0</v>
      </c>
      <c r="AL12" s="306">
        <f t="shared" si="6"/>
        <v>-546587</v>
      </c>
      <c r="AM12" s="314">
        <f t="shared" si="6"/>
        <v>770</v>
      </c>
      <c r="AN12" s="315">
        <f t="shared" si="7"/>
        <v>547357</v>
      </c>
      <c r="AO12" s="316">
        <f t="shared" si="8"/>
        <v>710.85324675324671</v>
      </c>
    </row>
    <row r="13" spans="1:41" x14ac:dyDescent="0.2">
      <c r="A13" s="206">
        <v>101</v>
      </c>
      <c r="B13" s="207">
        <v>0.375</v>
      </c>
      <c r="C13" s="208">
        <v>2013</v>
      </c>
      <c r="D13" s="208">
        <v>4</v>
      </c>
      <c r="E13" s="208">
        <v>11</v>
      </c>
      <c r="F13" s="209">
        <v>547357</v>
      </c>
      <c r="G13" s="208">
        <v>0</v>
      </c>
      <c r="H13" s="209">
        <v>98143</v>
      </c>
      <c r="I13" s="208">
        <v>0</v>
      </c>
      <c r="J13" s="208">
        <v>0</v>
      </c>
      <c r="K13" s="208">
        <v>0</v>
      </c>
      <c r="L13" s="210">
        <v>316.93729999999999</v>
      </c>
      <c r="M13" s="209">
        <v>14.5</v>
      </c>
      <c r="N13" s="211">
        <v>0</v>
      </c>
      <c r="O13" s="212">
        <v>847</v>
      </c>
      <c r="P13" s="197">
        <f t="shared" si="0"/>
        <v>847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847</v>
      </c>
      <c r="W13" s="219">
        <f t="shared" si="10"/>
        <v>29911.52549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547357</v>
      </c>
      <c r="AF13" s="206"/>
      <c r="AG13" s="310"/>
      <c r="AH13" s="311"/>
      <c r="AI13" s="312">
        <f t="shared" si="4"/>
        <v>547357</v>
      </c>
      <c r="AJ13" s="313">
        <f t="shared" si="5"/>
        <v>547357</v>
      </c>
      <c r="AL13" s="306">
        <f t="shared" si="6"/>
        <v>548204</v>
      </c>
      <c r="AM13" s="314">
        <f t="shared" si="6"/>
        <v>847</v>
      </c>
      <c r="AN13" s="315">
        <f t="shared" si="7"/>
        <v>-547357</v>
      </c>
      <c r="AO13" s="316">
        <f t="shared" si="8"/>
        <v>-646.23022432113339</v>
      </c>
    </row>
    <row r="14" spans="1:41" x14ac:dyDescent="0.2">
      <c r="A14" s="206">
        <v>101</v>
      </c>
      <c r="B14" s="207">
        <v>0.375</v>
      </c>
      <c r="C14" s="208">
        <v>2013</v>
      </c>
      <c r="D14" s="208">
        <v>4</v>
      </c>
      <c r="E14" s="208">
        <v>12</v>
      </c>
      <c r="F14" s="209">
        <v>548204</v>
      </c>
      <c r="G14" s="208">
        <v>0</v>
      </c>
      <c r="H14" s="209">
        <v>98178</v>
      </c>
      <c r="I14" s="208">
        <v>0</v>
      </c>
      <c r="J14" s="208">
        <v>0</v>
      </c>
      <c r="K14" s="208">
        <v>0</v>
      </c>
      <c r="L14" s="210">
        <v>316.67529999999999</v>
      </c>
      <c r="M14" s="209">
        <v>14.6</v>
      </c>
      <c r="N14" s="211">
        <v>0</v>
      </c>
      <c r="O14" s="212">
        <v>809</v>
      </c>
      <c r="P14" s="197">
        <f t="shared" si="0"/>
        <v>809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809</v>
      </c>
      <c r="W14" s="219">
        <f t="shared" si="10"/>
        <v>28569.568029999999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548204</v>
      </c>
      <c r="AF14" s="206">
        <v>101</v>
      </c>
      <c r="AG14" s="310">
        <v>12</v>
      </c>
      <c r="AH14" s="311">
        <v>548204</v>
      </c>
      <c r="AI14" s="312">
        <f t="shared" si="4"/>
        <v>548204</v>
      </c>
      <c r="AJ14" s="313">
        <f t="shared" si="5"/>
        <v>0</v>
      </c>
      <c r="AL14" s="306">
        <f t="shared" si="6"/>
        <v>809</v>
      </c>
      <c r="AM14" s="314">
        <f t="shared" si="6"/>
        <v>809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101</v>
      </c>
      <c r="B15" s="207">
        <v>0.375</v>
      </c>
      <c r="C15" s="208">
        <v>2013</v>
      </c>
      <c r="D15" s="208">
        <v>4</v>
      </c>
      <c r="E15" s="208">
        <v>13</v>
      </c>
      <c r="F15" s="209">
        <v>549013</v>
      </c>
      <c r="G15" s="208">
        <v>0</v>
      </c>
      <c r="H15" s="209">
        <v>98212</v>
      </c>
      <c r="I15" s="208">
        <v>0</v>
      </c>
      <c r="J15" s="208">
        <v>0</v>
      </c>
      <c r="K15" s="208">
        <v>0</v>
      </c>
      <c r="L15" s="210">
        <v>317.34120000000001</v>
      </c>
      <c r="M15" s="209">
        <v>13.9</v>
      </c>
      <c r="N15" s="211">
        <v>0</v>
      </c>
      <c r="O15" s="212">
        <v>142</v>
      </c>
      <c r="P15" s="197">
        <f t="shared" si="0"/>
        <v>142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142</v>
      </c>
      <c r="W15" s="219">
        <f t="shared" si="10"/>
        <v>5014.6831400000001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549013</v>
      </c>
      <c r="AF15" s="206">
        <v>101</v>
      </c>
      <c r="AG15" s="310">
        <v>13</v>
      </c>
      <c r="AH15" s="311">
        <v>549013</v>
      </c>
      <c r="AI15" s="312">
        <f t="shared" si="4"/>
        <v>549013</v>
      </c>
      <c r="AJ15" s="313">
        <f t="shared" si="5"/>
        <v>0</v>
      </c>
      <c r="AL15" s="306">
        <f t="shared" si="6"/>
        <v>142</v>
      </c>
      <c r="AM15" s="314">
        <f t="shared" si="6"/>
        <v>142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101</v>
      </c>
      <c r="B16" s="207">
        <v>0.375</v>
      </c>
      <c r="C16" s="208">
        <v>2013</v>
      </c>
      <c r="D16" s="208">
        <v>4</v>
      </c>
      <c r="E16" s="208">
        <v>14</v>
      </c>
      <c r="F16" s="209">
        <v>549155</v>
      </c>
      <c r="G16" s="208">
        <v>0</v>
      </c>
      <c r="H16" s="209">
        <v>98218</v>
      </c>
      <c r="I16" s="208">
        <v>0</v>
      </c>
      <c r="J16" s="208">
        <v>0</v>
      </c>
      <c r="K16" s="208">
        <v>0</v>
      </c>
      <c r="L16" s="210">
        <v>320.54289999999997</v>
      </c>
      <c r="M16" s="209">
        <v>19.100000000000001</v>
      </c>
      <c r="N16" s="211">
        <v>0</v>
      </c>
      <c r="O16" s="212">
        <v>24</v>
      </c>
      <c r="P16" s="197">
        <f t="shared" si="0"/>
        <v>24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24</v>
      </c>
      <c r="W16" s="219">
        <f t="shared" si="10"/>
        <v>847.55207999999993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549155</v>
      </c>
      <c r="AF16" s="206">
        <v>101</v>
      </c>
      <c r="AG16" s="310">
        <v>14</v>
      </c>
      <c r="AH16" s="311">
        <v>549155</v>
      </c>
      <c r="AI16" s="312">
        <f t="shared" si="4"/>
        <v>549155</v>
      </c>
      <c r="AJ16" s="313">
        <f t="shared" si="5"/>
        <v>0</v>
      </c>
      <c r="AL16" s="306">
        <f t="shared" si="6"/>
        <v>24</v>
      </c>
      <c r="AM16" s="314">
        <f t="shared" si="6"/>
        <v>24</v>
      </c>
      <c r="AN16" s="315">
        <f t="shared" si="7"/>
        <v>0</v>
      </c>
      <c r="AO16" s="316">
        <f t="shared" si="8"/>
        <v>0</v>
      </c>
    </row>
    <row r="17" spans="1:41" x14ac:dyDescent="0.2">
      <c r="A17" s="206">
        <v>101</v>
      </c>
      <c r="B17" s="207">
        <v>0.375</v>
      </c>
      <c r="C17" s="208">
        <v>2013</v>
      </c>
      <c r="D17" s="208">
        <v>4</v>
      </c>
      <c r="E17" s="208">
        <v>15</v>
      </c>
      <c r="F17" s="209">
        <v>549179</v>
      </c>
      <c r="G17" s="208">
        <v>0</v>
      </c>
      <c r="H17" s="209">
        <v>98219</v>
      </c>
      <c r="I17" s="208">
        <v>0</v>
      </c>
      <c r="J17" s="208">
        <v>0</v>
      </c>
      <c r="K17" s="208">
        <v>0</v>
      </c>
      <c r="L17" s="210">
        <v>321.44869999999997</v>
      </c>
      <c r="M17" s="209">
        <v>20.3</v>
      </c>
      <c r="N17" s="211">
        <v>0</v>
      </c>
      <c r="O17" s="212">
        <v>0</v>
      </c>
      <c r="P17" s="197">
        <f t="shared" si="0"/>
        <v>0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0</v>
      </c>
      <c r="W17" s="219">
        <f t="shared" si="10"/>
        <v>0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549179</v>
      </c>
      <c r="AF17" s="206">
        <v>101</v>
      </c>
      <c r="AG17" s="310">
        <v>15</v>
      </c>
      <c r="AH17" s="311">
        <v>549179</v>
      </c>
      <c r="AI17" s="312">
        <f t="shared" si="4"/>
        <v>549179</v>
      </c>
      <c r="AJ17" s="313">
        <f t="shared" si="5"/>
        <v>0</v>
      </c>
      <c r="AL17" s="306">
        <f t="shared" si="6"/>
        <v>0</v>
      </c>
      <c r="AM17" s="314">
        <f t="shared" si="6"/>
        <v>0</v>
      </c>
      <c r="AN17" s="315">
        <f t="shared" si="7"/>
        <v>0</v>
      </c>
      <c r="AO17" s="316" t="str">
        <f t="shared" si="8"/>
        <v/>
      </c>
    </row>
    <row r="18" spans="1:41" x14ac:dyDescent="0.2">
      <c r="A18" s="206">
        <v>101</v>
      </c>
      <c r="B18" s="207">
        <v>0.375</v>
      </c>
      <c r="C18" s="208">
        <v>2013</v>
      </c>
      <c r="D18" s="208">
        <v>4</v>
      </c>
      <c r="E18" s="208">
        <v>16</v>
      </c>
      <c r="F18" s="209">
        <v>549179</v>
      </c>
      <c r="G18" s="208">
        <v>0</v>
      </c>
      <c r="H18" s="209">
        <v>98219</v>
      </c>
      <c r="I18" s="208">
        <v>0</v>
      </c>
      <c r="J18" s="208">
        <v>0</v>
      </c>
      <c r="K18" s="208">
        <v>0</v>
      </c>
      <c r="L18" s="210">
        <v>317.10210000000001</v>
      </c>
      <c r="M18" s="209">
        <v>21.7</v>
      </c>
      <c r="N18" s="211">
        <v>0</v>
      </c>
      <c r="O18" s="212">
        <v>0</v>
      </c>
      <c r="P18" s="197">
        <f t="shared" si="0"/>
        <v>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0</v>
      </c>
      <c r="W18" s="219">
        <f t="shared" si="10"/>
        <v>0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549179</v>
      </c>
      <c r="AF18" s="206">
        <v>101</v>
      </c>
      <c r="AG18" s="310">
        <v>16</v>
      </c>
      <c r="AH18" s="311">
        <v>549179</v>
      </c>
      <c r="AI18" s="312">
        <f t="shared" si="4"/>
        <v>549179</v>
      </c>
      <c r="AJ18" s="313">
        <f t="shared" si="5"/>
        <v>0</v>
      </c>
      <c r="AL18" s="306">
        <f t="shared" si="6"/>
        <v>-549179</v>
      </c>
      <c r="AM18" s="314">
        <f t="shared" si="6"/>
        <v>0</v>
      </c>
      <c r="AN18" s="315">
        <f t="shared" si="7"/>
        <v>549179</v>
      </c>
      <c r="AO18" s="316" t="str">
        <f t="shared" si="8"/>
        <v/>
      </c>
    </row>
    <row r="19" spans="1:41" x14ac:dyDescent="0.2">
      <c r="A19" s="206">
        <v>101</v>
      </c>
      <c r="B19" s="207">
        <v>0.375</v>
      </c>
      <c r="C19" s="208">
        <v>2013</v>
      </c>
      <c r="D19" s="208">
        <v>4</v>
      </c>
      <c r="E19" s="208">
        <v>17</v>
      </c>
      <c r="F19" s="209">
        <v>549179</v>
      </c>
      <c r="G19" s="208">
        <v>0</v>
      </c>
      <c r="H19" s="209">
        <v>98219</v>
      </c>
      <c r="I19" s="208">
        <v>0</v>
      </c>
      <c r="J19" s="208">
        <v>0</v>
      </c>
      <c r="K19" s="208">
        <v>0</v>
      </c>
      <c r="L19" s="210">
        <v>317.05</v>
      </c>
      <c r="M19" s="209">
        <v>22.8</v>
      </c>
      <c r="N19" s="211">
        <v>0</v>
      </c>
      <c r="O19" s="212">
        <v>0</v>
      </c>
      <c r="P19" s="197">
        <f t="shared" si="0"/>
        <v>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0</v>
      </c>
      <c r="W19" s="219">
        <f t="shared" si="10"/>
        <v>0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549179</v>
      </c>
      <c r="AF19" s="206"/>
      <c r="AG19" s="310"/>
      <c r="AH19" s="311"/>
      <c r="AI19" s="312">
        <f t="shared" si="4"/>
        <v>549179</v>
      </c>
      <c r="AJ19" s="313">
        <f t="shared" si="5"/>
        <v>549179</v>
      </c>
      <c r="AL19" s="306">
        <f t="shared" si="6"/>
        <v>549179</v>
      </c>
      <c r="AM19" s="314">
        <f t="shared" si="6"/>
        <v>0</v>
      </c>
      <c r="AN19" s="315">
        <f t="shared" si="7"/>
        <v>-549179</v>
      </c>
      <c r="AO19" s="316" t="str">
        <f t="shared" si="8"/>
        <v/>
      </c>
    </row>
    <row r="20" spans="1:41" x14ac:dyDescent="0.2">
      <c r="A20" s="206">
        <v>101</v>
      </c>
      <c r="B20" s="207">
        <v>0.375</v>
      </c>
      <c r="C20" s="208">
        <v>2013</v>
      </c>
      <c r="D20" s="208">
        <v>4</v>
      </c>
      <c r="E20" s="208">
        <v>18</v>
      </c>
      <c r="F20" s="209">
        <v>549179</v>
      </c>
      <c r="G20" s="208">
        <v>0</v>
      </c>
      <c r="H20" s="209">
        <v>98219</v>
      </c>
      <c r="I20" s="208">
        <v>0</v>
      </c>
      <c r="J20" s="208">
        <v>0</v>
      </c>
      <c r="K20" s="208">
        <v>0</v>
      </c>
      <c r="L20" s="210">
        <v>316.98489999999998</v>
      </c>
      <c r="M20" s="209">
        <v>22.2</v>
      </c>
      <c r="N20" s="211">
        <v>0</v>
      </c>
      <c r="O20" s="212">
        <v>0</v>
      </c>
      <c r="P20" s="197">
        <f t="shared" si="0"/>
        <v>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0</v>
      </c>
      <c r="W20" s="219">
        <f t="shared" si="10"/>
        <v>0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549179</v>
      </c>
      <c r="AF20" s="206">
        <v>101</v>
      </c>
      <c r="AG20" s="310">
        <v>18</v>
      </c>
      <c r="AH20" s="311">
        <v>549179</v>
      </c>
      <c r="AI20" s="312">
        <f t="shared" si="4"/>
        <v>549179</v>
      </c>
      <c r="AJ20" s="313">
        <f t="shared" si="5"/>
        <v>0</v>
      </c>
      <c r="AL20" s="306">
        <f t="shared" si="6"/>
        <v>0</v>
      </c>
      <c r="AM20" s="314">
        <f t="shared" si="6"/>
        <v>0</v>
      </c>
      <c r="AN20" s="315">
        <f t="shared" si="7"/>
        <v>0</v>
      </c>
      <c r="AO20" s="316" t="str">
        <f t="shared" si="8"/>
        <v/>
      </c>
    </row>
    <row r="21" spans="1:41" x14ac:dyDescent="0.2">
      <c r="A21" s="206">
        <v>101</v>
      </c>
      <c r="B21" s="207">
        <v>0.375</v>
      </c>
      <c r="C21" s="208">
        <v>2013</v>
      </c>
      <c r="D21" s="208">
        <v>4</v>
      </c>
      <c r="E21" s="208">
        <v>19</v>
      </c>
      <c r="F21" s="209">
        <v>549179</v>
      </c>
      <c r="G21" s="208">
        <v>0</v>
      </c>
      <c r="H21" s="209">
        <v>98219</v>
      </c>
      <c r="I21" s="208">
        <v>0</v>
      </c>
      <c r="J21" s="208">
        <v>0</v>
      </c>
      <c r="K21" s="208">
        <v>0</v>
      </c>
      <c r="L21" s="210">
        <v>316.76240000000001</v>
      </c>
      <c r="M21" s="209">
        <v>23</v>
      </c>
      <c r="N21" s="211">
        <v>0</v>
      </c>
      <c r="O21" s="212">
        <v>60</v>
      </c>
      <c r="P21" s="197">
        <f t="shared" si="0"/>
        <v>60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60</v>
      </c>
      <c r="W21" s="219">
        <f t="shared" si="10"/>
        <v>2118.8802000000001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549179</v>
      </c>
      <c r="AF21" s="206">
        <v>101</v>
      </c>
      <c r="AG21" s="310">
        <v>19</v>
      </c>
      <c r="AH21" s="311">
        <v>549179</v>
      </c>
      <c r="AI21" s="312">
        <f t="shared" si="4"/>
        <v>549179</v>
      </c>
      <c r="AJ21" s="313">
        <f t="shared" si="5"/>
        <v>0</v>
      </c>
      <c r="AL21" s="306">
        <f t="shared" si="6"/>
        <v>59</v>
      </c>
      <c r="AM21" s="314">
        <f t="shared" si="6"/>
        <v>60</v>
      </c>
      <c r="AN21" s="315">
        <f t="shared" si="7"/>
        <v>1</v>
      </c>
      <c r="AO21" s="316">
        <f t="shared" si="8"/>
        <v>1.6666666666666666E-2</v>
      </c>
    </row>
    <row r="22" spans="1:41" x14ac:dyDescent="0.2">
      <c r="A22" s="206">
        <v>101</v>
      </c>
      <c r="B22" s="207">
        <v>0.375</v>
      </c>
      <c r="C22" s="208">
        <v>2013</v>
      </c>
      <c r="D22" s="208">
        <v>4</v>
      </c>
      <c r="E22" s="208">
        <v>20</v>
      </c>
      <c r="F22" s="209">
        <v>549239</v>
      </c>
      <c r="G22" s="208">
        <v>0</v>
      </c>
      <c r="H22" s="209">
        <v>98221</v>
      </c>
      <c r="I22" s="208">
        <v>0</v>
      </c>
      <c r="J22" s="208">
        <v>0</v>
      </c>
      <c r="K22" s="208">
        <v>0</v>
      </c>
      <c r="L22" s="210">
        <v>317.70609999999999</v>
      </c>
      <c r="M22" s="209">
        <v>17.7</v>
      </c>
      <c r="N22" s="211">
        <v>0</v>
      </c>
      <c r="O22" s="212">
        <v>52</v>
      </c>
      <c r="P22" s="197">
        <f t="shared" si="0"/>
        <v>52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52</v>
      </c>
      <c r="W22" s="219">
        <f t="shared" si="10"/>
        <v>1836.36284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549239</v>
      </c>
      <c r="AF22" s="206">
        <v>101</v>
      </c>
      <c r="AG22" s="310">
        <v>20</v>
      </c>
      <c r="AH22" s="311">
        <v>549238</v>
      </c>
      <c r="AI22" s="312">
        <f t="shared" si="4"/>
        <v>549239</v>
      </c>
      <c r="AJ22" s="313">
        <f t="shared" si="5"/>
        <v>1</v>
      </c>
      <c r="AL22" s="306">
        <f t="shared" si="6"/>
        <v>53</v>
      </c>
      <c r="AM22" s="314">
        <f t="shared" si="6"/>
        <v>52</v>
      </c>
      <c r="AN22" s="315">
        <f t="shared" si="7"/>
        <v>-1</v>
      </c>
      <c r="AO22" s="316">
        <f t="shared" si="8"/>
        <v>-1.9230769230769232E-2</v>
      </c>
    </row>
    <row r="23" spans="1:41" x14ac:dyDescent="0.2">
      <c r="A23" s="206">
        <v>101</v>
      </c>
      <c r="B23" s="207">
        <v>0.375</v>
      </c>
      <c r="C23" s="208">
        <v>2013</v>
      </c>
      <c r="D23" s="208">
        <v>4</v>
      </c>
      <c r="E23" s="208">
        <v>21</v>
      </c>
      <c r="F23" s="209">
        <v>549291</v>
      </c>
      <c r="G23" s="208">
        <v>0</v>
      </c>
      <c r="H23" s="209">
        <v>98223</v>
      </c>
      <c r="I23" s="208">
        <v>0</v>
      </c>
      <c r="J23" s="208">
        <v>0</v>
      </c>
      <c r="K23" s="208">
        <v>0</v>
      </c>
      <c r="L23" s="210">
        <v>321.33300000000003</v>
      </c>
      <c r="M23" s="209">
        <v>19.399999999999999</v>
      </c>
      <c r="N23" s="211">
        <v>0</v>
      </c>
      <c r="O23" s="212">
        <v>0</v>
      </c>
      <c r="P23" s="197">
        <f t="shared" si="0"/>
        <v>0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0</v>
      </c>
      <c r="W23" s="219">
        <f t="shared" si="10"/>
        <v>0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549291</v>
      </c>
      <c r="AF23" s="206">
        <v>101</v>
      </c>
      <c r="AG23" s="310">
        <v>21</v>
      </c>
      <c r="AH23" s="311">
        <v>549291</v>
      </c>
      <c r="AI23" s="312">
        <f t="shared" si="4"/>
        <v>549291</v>
      </c>
      <c r="AJ23" s="313">
        <f t="shared" si="5"/>
        <v>0</v>
      </c>
      <c r="AL23" s="306">
        <f t="shared" si="6"/>
        <v>-549291</v>
      </c>
      <c r="AM23" s="314">
        <f t="shared" si="6"/>
        <v>0</v>
      </c>
      <c r="AN23" s="315">
        <f t="shared" si="7"/>
        <v>549291</v>
      </c>
      <c r="AO23" s="316" t="str">
        <f t="shared" si="8"/>
        <v/>
      </c>
    </row>
    <row r="24" spans="1:41" x14ac:dyDescent="0.2">
      <c r="A24" s="206">
        <v>101</v>
      </c>
      <c r="B24" s="207">
        <v>0.375</v>
      </c>
      <c r="C24" s="208">
        <v>2013</v>
      </c>
      <c r="D24" s="208">
        <v>4</v>
      </c>
      <c r="E24" s="208">
        <v>22</v>
      </c>
      <c r="F24" s="209">
        <v>549291</v>
      </c>
      <c r="G24" s="208">
        <v>0</v>
      </c>
      <c r="H24" s="209">
        <v>98223</v>
      </c>
      <c r="I24" s="208">
        <v>0</v>
      </c>
      <c r="J24" s="208">
        <v>0</v>
      </c>
      <c r="K24" s="208">
        <v>0</v>
      </c>
      <c r="L24" s="210">
        <v>320.8485</v>
      </c>
      <c r="M24" s="209">
        <v>20.7</v>
      </c>
      <c r="N24" s="211">
        <v>0</v>
      </c>
      <c r="O24" s="212">
        <v>0</v>
      </c>
      <c r="P24" s="197">
        <f t="shared" si="0"/>
        <v>0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0</v>
      </c>
      <c r="W24" s="219">
        <f t="shared" si="10"/>
        <v>0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549291</v>
      </c>
      <c r="AF24" s="206"/>
      <c r="AG24" s="310"/>
      <c r="AH24" s="311"/>
      <c r="AI24" s="312">
        <f t="shared" si="4"/>
        <v>549291</v>
      </c>
      <c r="AJ24" s="313">
        <f t="shared" si="5"/>
        <v>549291</v>
      </c>
      <c r="AL24" s="306">
        <f t="shared" si="6"/>
        <v>549291</v>
      </c>
      <c r="AM24" s="314">
        <f t="shared" si="6"/>
        <v>0</v>
      </c>
      <c r="AN24" s="315">
        <f t="shared" si="7"/>
        <v>-549291</v>
      </c>
      <c r="AO24" s="316" t="str">
        <f t="shared" si="8"/>
        <v/>
      </c>
    </row>
    <row r="25" spans="1:41" x14ac:dyDescent="0.2">
      <c r="A25" s="206">
        <v>101</v>
      </c>
      <c r="B25" s="207">
        <v>0.375</v>
      </c>
      <c r="C25" s="208">
        <v>2013</v>
      </c>
      <c r="D25" s="208">
        <v>4</v>
      </c>
      <c r="E25" s="208">
        <v>23</v>
      </c>
      <c r="F25" s="209">
        <v>549291</v>
      </c>
      <c r="G25" s="208">
        <v>0</v>
      </c>
      <c r="H25" s="209">
        <v>98223</v>
      </c>
      <c r="I25" s="208">
        <v>0</v>
      </c>
      <c r="J25" s="208">
        <v>0</v>
      </c>
      <c r="K25" s="208">
        <v>0</v>
      </c>
      <c r="L25" s="210">
        <v>315.76</v>
      </c>
      <c r="M25" s="209">
        <v>21.7</v>
      </c>
      <c r="N25" s="211">
        <v>0</v>
      </c>
      <c r="O25" s="212">
        <v>143</v>
      </c>
      <c r="P25" s="197">
        <f t="shared" si="0"/>
        <v>143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143</v>
      </c>
      <c r="W25" s="219">
        <f t="shared" si="10"/>
        <v>5049.9978099999998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549291</v>
      </c>
      <c r="AF25" s="206">
        <v>101</v>
      </c>
      <c r="AG25" s="310">
        <v>23</v>
      </c>
      <c r="AH25" s="311">
        <v>549291</v>
      </c>
      <c r="AI25" s="312">
        <f t="shared" si="4"/>
        <v>549291</v>
      </c>
      <c r="AJ25" s="313">
        <f t="shared" si="5"/>
        <v>0</v>
      </c>
      <c r="AL25" s="306">
        <f t="shared" si="6"/>
        <v>145</v>
      </c>
      <c r="AM25" s="314">
        <f t="shared" si="6"/>
        <v>143</v>
      </c>
      <c r="AN25" s="315">
        <f t="shared" si="7"/>
        <v>-2</v>
      </c>
      <c r="AO25" s="316">
        <f t="shared" si="8"/>
        <v>-1.3986013986013986E-2</v>
      </c>
    </row>
    <row r="26" spans="1:41" x14ac:dyDescent="0.2">
      <c r="A26" s="206">
        <v>101</v>
      </c>
      <c r="B26" s="207">
        <v>0.375</v>
      </c>
      <c r="C26" s="208">
        <v>2013</v>
      </c>
      <c r="D26" s="208">
        <v>4</v>
      </c>
      <c r="E26" s="208">
        <v>24</v>
      </c>
      <c r="F26" s="209">
        <v>549434</v>
      </c>
      <c r="G26" s="208">
        <v>0</v>
      </c>
      <c r="H26" s="209">
        <v>98229</v>
      </c>
      <c r="I26" s="208">
        <v>0</v>
      </c>
      <c r="J26" s="208">
        <v>0</v>
      </c>
      <c r="K26" s="208">
        <v>0</v>
      </c>
      <c r="L26" s="210">
        <v>314.95780000000002</v>
      </c>
      <c r="M26" s="209">
        <v>21</v>
      </c>
      <c r="N26" s="211">
        <v>0</v>
      </c>
      <c r="O26" s="212">
        <v>798</v>
      </c>
      <c r="P26" s="197">
        <f t="shared" si="0"/>
        <v>798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798</v>
      </c>
      <c r="W26" s="219">
        <f t="shared" si="10"/>
        <v>28181.106660000001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549434</v>
      </c>
      <c r="AF26" s="206">
        <v>101</v>
      </c>
      <c r="AG26" s="310">
        <v>24</v>
      </c>
      <c r="AH26" s="311">
        <v>549436</v>
      </c>
      <c r="AI26" s="312">
        <f t="shared" si="4"/>
        <v>549434</v>
      </c>
      <c r="AJ26" s="313">
        <f t="shared" si="5"/>
        <v>-2</v>
      </c>
      <c r="AL26" s="306">
        <f t="shared" si="6"/>
        <v>798</v>
      </c>
      <c r="AM26" s="314">
        <f t="shared" si="6"/>
        <v>798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101</v>
      </c>
      <c r="B27" s="207">
        <v>0.375</v>
      </c>
      <c r="C27" s="208">
        <v>2013</v>
      </c>
      <c r="D27" s="208">
        <v>4</v>
      </c>
      <c r="E27" s="208">
        <v>25</v>
      </c>
      <c r="F27" s="209">
        <v>550232</v>
      </c>
      <c r="G27" s="208">
        <v>0</v>
      </c>
      <c r="H27" s="209">
        <v>98263</v>
      </c>
      <c r="I27" s="208">
        <v>0</v>
      </c>
      <c r="J27" s="208">
        <v>0</v>
      </c>
      <c r="K27" s="208">
        <v>0</v>
      </c>
      <c r="L27" s="210">
        <v>316.0378</v>
      </c>
      <c r="M27" s="209">
        <v>14.3</v>
      </c>
      <c r="N27" s="211">
        <v>0</v>
      </c>
      <c r="O27" s="212">
        <v>839</v>
      </c>
      <c r="P27" s="197">
        <f t="shared" si="0"/>
        <v>839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839</v>
      </c>
      <c r="W27" s="219">
        <f t="shared" si="10"/>
        <v>29629.008129999998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550232</v>
      </c>
      <c r="AF27" s="206">
        <v>101</v>
      </c>
      <c r="AG27" s="310">
        <v>25</v>
      </c>
      <c r="AH27" s="311">
        <v>550234</v>
      </c>
      <c r="AI27" s="312">
        <f t="shared" si="4"/>
        <v>550232</v>
      </c>
      <c r="AJ27" s="313">
        <f t="shared" si="5"/>
        <v>-2</v>
      </c>
      <c r="AL27" s="306">
        <f t="shared" si="6"/>
        <v>839</v>
      </c>
      <c r="AM27" s="314">
        <f t="shared" si="6"/>
        <v>839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101</v>
      </c>
      <c r="B28" s="207">
        <v>0.375</v>
      </c>
      <c r="C28" s="208">
        <v>2013</v>
      </c>
      <c r="D28" s="208">
        <v>4</v>
      </c>
      <c r="E28" s="208">
        <v>26</v>
      </c>
      <c r="F28" s="209">
        <v>551071</v>
      </c>
      <c r="G28" s="208">
        <v>0</v>
      </c>
      <c r="H28" s="209">
        <v>98298</v>
      </c>
      <c r="I28" s="208">
        <v>0</v>
      </c>
      <c r="J28" s="208">
        <v>0</v>
      </c>
      <c r="K28" s="208">
        <v>0</v>
      </c>
      <c r="L28" s="210">
        <v>316.12670000000003</v>
      </c>
      <c r="M28" s="209">
        <v>13.2</v>
      </c>
      <c r="N28" s="211">
        <v>0</v>
      </c>
      <c r="O28" s="212">
        <v>891</v>
      </c>
      <c r="P28" s="197">
        <f t="shared" si="0"/>
        <v>891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891</v>
      </c>
      <c r="W28" s="219">
        <f t="shared" si="10"/>
        <v>31465.37097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551071</v>
      </c>
      <c r="AF28" s="206">
        <v>101</v>
      </c>
      <c r="AG28" s="310">
        <v>26</v>
      </c>
      <c r="AH28" s="311">
        <v>551073</v>
      </c>
      <c r="AI28" s="312">
        <f t="shared" si="4"/>
        <v>551071</v>
      </c>
      <c r="AJ28" s="313">
        <f t="shared" si="5"/>
        <v>-2</v>
      </c>
      <c r="AL28" s="306">
        <f t="shared" si="6"/>
        <v>889</v>
      </c>
      <c r="AM28" s="314">
        <f t="shared" si="6"/>
        <v>891</v>
      </c>
      <c r="AN28" s="315">
        <f t="shared" si="7"/>
        <v>2</v>
      </c>
      <c r="AO28" s="316">
        <f t="shared" si="8"/>
        <v>2.2446689113355782E-3</v>
      </c>
    </row>
    <row r="29" spans="1:41" x14ac:dyDescent="0.2">
      <c r="A29" s="206">
        <v>101</v>
      </c>
      <c r="B29" s="207">
        <v>0.375</v>
      </c>
      <c r="C29" s="208">
        <v>2013</v>
      </c>
      <c r="D29" s="208">
        <v>4</v>
      </c>
      <c r="E29" s="208">
        <v>27</v>
      </c>
      <c r="F29" s="209">
        <v>551962</v>
      </c>
      <c r="G29" s="208">
        <v>0</v>
      </c>
      <c r="H29" s="209">
        <v>98335</v>
      </c>
      <c r="I29" s="208">
        <v>0</v>
      </c>
      <c r="J29" s="208">
        <v>0</v>
      </c>
      <c r="K29" s="208">
        <v>0</v>
      </c>
      <c r="L29" s="210">
        <v>317.4744</v>
      </c>
      <c r="M29" s="209">
        <v>13.3</v>
      </c>
      <c r="N29" s="211">
        <v>0</v>
      </c>
      <c r="O29" s="212">
        <v>892</v>
      </c>
      <c r="P29" s="197">
        <f t="shared" si="0"/>
        <v>892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892</v>
      </c>
      <c r="W29" s="219">
        <f t="shared" si="10"/>
        <v>31500.68564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551962</v>
      </c>
      <c r="AF29" s="206">
        <v>101</v>
      </c>
      <c r="AG29" s="310">
        <v>27</v>
      </c>
      <c r="AH29" s="311">
        <v>551962</v>
      </c>
      <c r="AI29" s="312">
        <f t="shared" si="4"/>
        <v>551962</v>
      </c>
      <c r="AJ29" s="313">
        <f t="shared" si="5"/>
        <v>0</v>
      </c>
      <c r="AL29" s="306">
        <f t="shared" si="6"/>
        <v>892</v>
      </c>
      <c r="AM29" s="314">
        <f t="shared" si="6"/>
        <v>892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101</v>
      </c>
      <c r="B30" s="207">
        <v>0.375</v>
      </c>
      <c r="C30" s="208">
        <v>2013</v>
      </c>
      <c r="D30" s="208">
        <v>4</v>
      </c>
      <c r="E30" s="208">
        <v>28</v>
      </c>
      <c r="F30" s="209">
        <v>552854</v>
      </c>
      <c r="G30" s="208">
        <v>0</v>
      </c>
      <c r="H30" s="209">
        <v>98373</v>
      </c>
      <c r="I30" s="208">
        <v>0</v>
      </c>
      <c r="J30" s="208">
        <v>0</v>
      </c>
      <c r="K30" s="208">
        <v>0</v>
      </c>
      <c r="L30" s="210">
        <v>319.20400000000001</v>
      </c>
      <c r="M30" s="209">
        <v>14.7</v>
      </c>
      <c r="N30" s="211">
        <v>0</v>
      </c>
      <c r="O30" s="212">
        <v>859</v>
      </c>
      <c r="P30" s="197">
        <f t="shared" si="0"/>
        <v>859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859</v>
      </c>
      <c r="W30" s="219">
        <f t="shared" si="10"/>
        <v>30335.301530000001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552854</v>
      </c>
      <c r="AF30" s="206">
        <v>101</v>
      </c>
      <c r="AG30" s="310">
        <v>28</v>
      </c>
      <c r="AH30" s="311">
        <v>552854</v>
      </c>
      <c r="AI30" s="312">
        <f t="shared" si="4"/>
        <v>552854</v>
      </c>
      <c r="AJ30" s="313">
        <f t="shared" si="5"/>
        <v>0</v>
      </c>
      <c r="AL30" s="306">
        <f t="shared" si="6"/>
        <v>861</v>
      </c>
      <c r="AM30" s="314">
        <f t="shared" si="6"/>
        <v>859</v>
      </c>
      <c r="AN30" s="315">
        <f t="shared" si="7"/>
        <v>-2</v>
      </c>
      <c r="AO30" s="316">
        <f t="shared" si="8"/>
        <v>-2.3282887077997671E-3</v>
      </c>
    </row>
    <row r="31" spans="1:41" x14ac:dyDescent="0.2">
      <c r="A31" s="206">
        <v>101</v>
      </c>
      <c r="B31" s="207">
        <v>0.375</v>
      </c>
      <c r="C31" s="208">
        <v>2013</v>
      </c>
      <c r="D31" s="208">
        <v>4</v>
      </c>
      <c r="E31" s="208">
        <v>29</v>
      </c>
      <c r="F31" s="209">
        <v>553713</v>
      </c>
      <c r="G31" s="208">
        <v>0</v>
      </c>
      <c r="H31" s="209">
        <v>98408</v>
      </c>
      <c r="I31" s="208">
        <v>0</v>
      </c>
      <c r="J31" s="208">
        <v>0</v>
      </c>
      <c r="K31" s="208">
        <v>0</v>
      </c>
      <c r="L31" s="210">
        <v>319.67529999999999</v>
      </c>
      <c r="M31" s="209">
        <v>14.8</v>
      </c>
      <c r="N31" s="211">
        <v>0</v>
      </c>
      <c r="O31" s="212">
        <v>904</v>
      </c>
      <c r="P31" s="197">
        <f t="shared" si="0"/>
        <v>904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904</v>
      </c>
      <c r="W31" s="219">
        <f t="shared" si="10"/>
        <v>31924.46168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553713</v>
      </c>
      <c r="AF31" s="206">
        <v>101</v>
      </c>
      <c r="AG31" s="310">
        <v>29</v>
      </c>
      <c r="AH31" s="311">
        <v>553715</v>
      </c>
      <c r="AI31" s="312">
        <f t="shared" si="4"/>
        <v>553713</v>
      </c>
      <c r="AJ31" s="313">
        <f t="shared" si="5"/>
        <v>-2</v>
      </c>
      <c r="AL31" s="306">
        <f t="shared" si="6"/>
        <v>902</v>
      </c>
      <c r="AM31" s="314">
        <f t="shared" si="6"/>
        <v>904</v>
      </c>
      <c r="AN31" s="315">
        <f t="shared" si="7"/>
        <v>2</v>
      </c>
      <c r="AO31" s="316">
        <f t="shared" si="8"/>
        <v>2.2123893805309734E-3</v>
      </c>
    </row>
    <row r="32" spans="1:41" x14ac:dyDescent="0.2">
      <c r="A32" s="206">
        <v>101</v>
      </c>
      <c r="B32" s="207">
        <v>0.375</v>
      </c>
      <c r="C32" s="208">
        <v>2013</v>
      </c>
      <c r="D32" s="208">
        <v>4</v>
      </c>
      <c r="E32" s="208">
        <v>30</v>
      </c>
      <c r="F32" s="209">
        <v>554617</v>
      </c>
      <c r="G32" s="208">
        <v>0</v>
      </c>
      <c r="H32" s="209">
        <v>98446</v>
      </c>
      <c r="I32" s="208">
        <v>0</v>
      </c>
      <c r="J32" s="208">
        <v>0</v>
      </c>
      <c r="K32" s="208">
        <v>0</v>
      </c>
      <c r="L32" s="210">
        <v>316.00170000000003</v>
      </c>
      <c r="M32" s="209">
        <v>14.4</v>
      </c>
      <c r="N32" s="211">
        <v>0</v>
      </c>
      <c r="O32" s="212">
        <v>959</v>
      </c>
      <c r="P32" s="197">
        <f t="shared" si="0"/>
        <v>959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959</v>
      </c>
      <c r="W32" s="219">
        <f t="shared" si="10"/>
        <v>33866.768530000001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554617</v>
      </c>
      <c r="AF32" s="206">
        <v>101</v>
      </c>
      <c r="AG32" s="310">
        <v>30</v>
      </c>
      <c r="AH32" s="311">
        <v>554617</v>
      </c>
      <c r="AI32" s="312">
        <f t="shared" si="4"/>
        <v>554617</v>
      </c>
      <c r="AJ32" s="313">
        <f t="shared" si="5"/>
        <v>0</v>
      </c>
      <c r="AL32" s="306">
        <f t="shared" si="6"/>
        <v>959</v>
      </c>
      <c r="AM32" s="314">
        <f t="shared" si="6"/>
        <v>959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101</v>
      </c>
      <c r="B33" s="207">
        <v>0.375</v>
      </c>
      <c r="C33" s="208">
        <v>2013</v>
      </c>
      <c r="D33" s="208">
        <v>5</v>
      </c>
      <c r="E33" s="208">
        <v>1</v>
      </c>
      <c r="F33" s="209">
        <v>555576</v>
      </c>
      <c r="G33" s="208">
        <v>0</v>
      </c>
      <c r="H33" s="209">
        <v>98487</v>
      </c>
      <c r="I33" s="208">
        <v>0</v>
      </c>
      <c r="J33" s="208">
        <v>0</v>
      </c>
      <c r="K33" s="208">
        <v>0</v>
      </c>
      <c r="L33" s="210">
        <v>316.43180000000001</v>
      </c>
      <c r="M33" s="209">
        <v>14.9</v>
      </c>
      <c r="N33" s="211">
        <v>0</v>
      </c>
      <c r="O33" s="212">
        <v>975</v>
      </c>
      <c r="P33" s="197">
        <f t="shared" si="0"/>
        <v>-555576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975</v>
      </c>
      <c r="W33" s="223">
        <f t="shared" si="10"/>
        <v>34431.803249999997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555576</v>
      </c>
      <c r="AF33" s="206">
        <v>101</v>
      </c>
      <c r="AG33" s="310">
        <v>1</v>
      </c>
      <c r="AH33" s="311">
        <v>555576</v>
      </c>
      <c r="AI33" s="312">
        <f t="shared" si="4"/>
        <v>555576</v>
      </c>
      <c r="AJ33" s="313">
        <f t="shared" si="5"/>
        <v>0</v>
      </c>
      <c r="AL33" s="306">
        <f t="shared" si="6"/>
        <v>-555576</v>
      </c>
      <c r="AM33" s="317">
        <f t="shared" si="6"/>
        <v>-555576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/>
      <c r="B34" s="224"/>
      <c r="C34" s="33"/>
      <c r="D34" s="33"/>
      <c r="E34" s="33"/>
      <c r="F34" s="225"/>
      <c r="G34" s="33"/>
      <c r="H34" s="225"/>
      <c r="I34" s="33"/>
      <c r="J34" s="33"/>
      <c r="K34" s="33"/>
      <c r="L34" s="226"/>
      <c r="M34" s="225"/>
      <c r="N34" s="227"/>
      <c r="O34" s="228"/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/>
      </c>
      <c r="AF34" s="35"/>
      <c r="AG34" s="318"/>
      <c r="AH34" s="319"/>
      <c r="AI34" s="320">
        <f t="shared" si="4"/>
        <v>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31</v>
      </c>
      <c r="K36" s="237" t="s">
        <v>82</v>
      </c>
      <c r="L36" s="239">
        <f>MAX(L3:L34)</f>
        <v>324.85750000000002</v>
      </c>
      <c r="M36" s="239">
        <f>MAX(M3:M34)</f>
        <v>23</v>
      </c>
      <c r="N36" s="237" t="s">
        <v>26</v>
      </c>
      <c r="O36" s="239">
        <f>SUM(O3:O33)</f>
        <v>18636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18636</v>
      </c>
      <c r="W36" s="243">
        <f>SUM(W3:W33)</f>
        <v>658124.19011999993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27</v>
      </c>
      <c r="AJ36" s="326">
        <f>SUM(AJ3:AJ33)</f>
        <v>2185799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318.6058290322581</v>
      </c>
      <c r="M37" s="247">
        <f>AVERAGE(M3:M34)</f>
        <v>16.2258064516129</v>
      </c>
      <c r="N37" s="237" t="s">
        <v>84</v>
      </c>
      <c r="O37" s="248">
        <f>O36*35.31467</f>
        <v>658124.19012000004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4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314.95780000000002</v>
      </c>
      <c r="M38" s="248">
        <f>MIN(M3:M34)</f>
        <v>12.2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350.46641193548396</v>
      </c>
      <c r="M44" s="255">
        <f>M37*(1+$L$43)</f>
        <v>17.848387096774193</v>
      </c>
    </row>
    <row r="45" spans="1:41" x14ac:dyDescent="0.2">
      <c r="K45" s="254" t="s">
        <v>98</v>
      </c>
      <c r="L45" s="255">
        <f>L37*(1-$L$43)</f>
        <v>286.7452461290323</v>
      </c>
      <c r="M45" s="255">
        <f>M37*(1-$L$43)</f>
        <v>14.603225806451611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575" priority="47" stopIfTrue="1" operator="lessThan">
      <formula>$L$45</formula>
    </cfRule>
    <cfRule type="cellIs" dxfId="574" priority="48" stopIfTrue="1" operator="greaterThan">
      <formula>$L$44</formula>
    </cfRule>
  </conditionalFormatting>
  <conditionalFormatting sqref="M3:M34">
    <cfRule type="cellIs" dxfId="573" priority="45" stopIfTrue="1" operator="lessThan">
      <formula>$M$45</formula>
    </cfRule>
    <cfRule type="cellIs" dxfId="572" priority="46" stopIfTrue="1" operator="greaterThan">
      <formula>$M$44</formula>
    </cfRule>
  </conditionalFormatting>
  <conditionalFormatting sqref="O3:O34">
    <cfRule type="cellIs" dxfId="571" priority="44" stopIfTrue="1" operator="lessThan">
      <formula>0</formula>
    </cfRule>
  </conditionalFormatting>
  <conditionalFormatting sqref="O3:O33">
    <cfRule type="cellIs" dxfId="570" priority="43" stopIfTrue="1" operator="lessThan">
      <formula>0</formula>
    </cfRule>
  </conditionalFormatting>
  <conditionalFormatting sqref="O3">
    <cfRule type="cellIs" dxfId="569" priority="42" stopIfTrue="1" operator="notEqual">
      <formula>$P$3</formula>
    </cfRule>
  </conditionalFormatting>
  <conditionalFormatting sqref="O4">
    <cfRule type="cellIs" dxfId="568" priority="41" stopIfTrue="1" operator="notEqual">
      <formula>P$4</formula>
    </cfRule>
  </conditionalFormatting>
  <conditionalFormatting sqref="O5">
    <cfRule type="cellIs" dxfId="567" priority="40" stopIfTrue="1" operator="notEqual">
      <formula>$P$5</formula>
    </cfRule>
  </conditionalFormatting>
  <conditionalFormatting sqref="O6">
    <cfRule type="cellIs" dxfId="566" priority="39" stopIfTrue="1" operator="notEqual">
      <formula>$P$6</formula>
    </cfRule>
  </conditionalFormatting>
  <conditionalFormatting sqref="O7">
    <cfRule type="cellIs" dxfId="565" priority="38" stopIfTrue="1" operator="notEqual">
      <formula>$P$7</formula>
    </cfRule>
  </conditionalFormatting>
  <conditionalFormatting sqref="O8">
    <cfRule type="cellIs" dxfId="564" priority="37" stopIfTrue="1" operator="notEqual">
      <formula>$P$8</formula>
    </cfRule>
  </conditionalFormatting>
  <conditionalFormatting sqref="O9">
    <cfRule type="cellIs" dxfId="563" priority="36" stopIfTrue="1" operator="notEqual">
      <formula>$P$9</formula>
    </cfRule>
  </conditionalFormatting>
  <conditionalFormatting sqref="O10">
    <cfRule type="cellIs" dxfId="562" priority="34" stopIfTrue="1" operator="notEqual">
      <formula>$P$10</formula>
    </cfRule>
    <cfRule type="cellIs" dxfId="561" priority="35" stopIfTrue="1" operator="greaterThan">
      <formula>$P$10</formula>
    </cfRule>
  </conditionalFormatting>
  <conditionalFormatting sqref="O11">
    <cfRule type="cellIs" dxfId="560" priority="32" stopIfTrue="1" operator="notEqual">
      <formula>$P$11</formula>
    </cfRule>
    <cfRule type="cellIs" dxfId="559" priority="33" stopIfTrue="1" operator="greaterThan">
      <formula>$P$11</formula>
    </cfRule>
  </conditionalFormatting>
  <conditionalFormatting sqref="O12">
    <cfRule type="cellIs" dxfId="558" priority="31" stopIfTrue="1" operator="notEqual">
      <formula>$P$12</formula>
    </cfRule>
  </conditionalFormatting>
  <conditionalFormatting sqref="O14">
    <cfRule type="cellIs" dxfId="557" priority="30" stopIfTrue="1" operator="notEqual">
      <formula>$P$14</formula>
    </cfRule>
  </conditionalFormatting>
  <conditionalFormatting sqref="O15">
    <cfRule type="cellIs" dxfId="556" priority="29" stopIfTrue="1" operator="notEqual">
      <formula>$P$15</formula>
    </cfRule>
  </conditionalFormatting>
  <conditionalFormatting sqref="O16">
    <cfRule type="cellIs" dxfId="555" priority="28" stopIfTrue="1" operator="notEqual">
      <formula>$P$16</formula>
    </cfRule>
  </conditionalFormatting>
  <conditionalFormatting sqref="O17">
    <cfRule type="cellIs" dxfId="554" priority="27" stopIfTrue="1" operator="notEqual">
      <formula>$P$17</formula>
    </cfRule>
  </conditionalFormatting>
  <conditionalFormatting sqref="O18">
    <cfRule type="cellIs" dxfId="553" priority="26" stopIfTrue="1" operator="notEqual">
      <formula>$P$18</formula>
    </cfRule>
  </conditionalFormatting>
  <conditionalFormatting sqref="O19">
    <cfRule type="cellIs" dxfId="552" priority="24" stopIfTrue="1" operator="notEqual">
      <formula>$P$19</formula>
    </cfRule>
    <cfRule type="cellIs" dxfId="551" priority="25" stopIfTrue="1" operator="greaterThan">
      <formula>$P$19</formula>
    </cfRule>
  </conditionalFormatting>
  <conditionalFormatting sqref="O20">
    <cfRule type="cellIs" dxfId="550" priority="22" stopIfTrue="1" operator="notEqual">
      <formula>$P$20</formula>
    </cfRule>
    <cfRule type="cellIs" dxfId="549" priority="23" stopIfTrue="1" operator="greaterThan">
      <formula>$P$20</formula>
    </cfRule>
  </conditionalFormatting>
  <conditionalFormatting sqref="O21">
    <cfRule type="cellIs" dxfId="548" priority="21" stopIfTrue="1" operator="notEqual">
      <formula>$P$21</formula>
    </cfRule>
  </conditionalFormatting>
  <conditionalFormatting sqref="O22">
    <cfRule type="cellIs" dxfId="547" priority="20" stopIfTrue="1" operator="notEqual">
      <formula>$P$22</formula>
    </cfRule>
  </conditionalFormatting>
  <conditionalFormatting sqref="O23">
    <cfRule type="cellIs" dxfId="546" priority="19" stopIfTrue="1" operator="notEqual">
      <formula>$P$23</formula>
    </cfRule>
  </conditionalFormatting>
  <conditionalFormatting sqref="O24">
    <cfRule type="cellIs" dxfId="545" priority="17" stopIfTrue="1" operator="notEqual">
      <formula>$P$24</formula>
    </cfRule>
    <cfRule type="cellIs" dxfId="544" priority="18" stopIfTrue="1" operator="greaterThan">
      <formula>$P$24</formula>
    </cfRule>
  </conditionalFormatting>
  <conditionalFormatting sqref="O25">
    <cfRule type="cellIs" dxfId="543" priority="15" stopIfTrue="1" operator="notEqual">
      <formula>$P$25</formula>
    </cfRule>
    <cfRule type="cellIs" dxfId="542" priority="16" stopIfTrue="1" operator="greaterThan">
      <formula>$P$25</formula>
    </cfRule>
  </conditionalFormatting>
  <conditionalFormatting sqref="O26">
    <cfRule type="cellIs" dxfId="541" priority="14" stopIfTrue="1" operator="notEqual">
      <formula>$P$26</formula>
    </cfRule>
  </conditionalFormatting>
  <conditionalFormatting sqref="O27">
    <cfRule type="cellIs" dxfId="540" priority="13" stopIfTrue="1" operator="notEqual">
      <formula>$P$27</formula>
    </cfRule>
  </conditionalFormatting>
  <conditionalFormatting sqref="O28">
    <cfRule type="cellIs" dxfId="539" priority="12" stopIfTrue="1" operator="notEqual">
      <formula>$P$28</formula>
    </cfRule>
  </conditionalFormatting>
  <conditionalFormatting sqref="O29">
    <cfRule type="cellIs" dxfId="538" priority="11" stopIfTrue="1" operator="notEqual">
      <formula>$P$29</formula>
    </cfRule>
  </conditionalFormatting>
  <conditionalFormatting sqref="O30">
    <cfRule type="cellIs" dxfId="537" priority="10" stopIfTrue="1" operator="notEqual">
      <formula>$P$30</formula>
    </cfRule>
  </conditionalFormatting>
  <conditionalFormatting sqref="O31">
    <cfRule type="cellIs" dxfId="536" priority="8" stopIfTrue="1" operator="notEqual">
      <formula>$P$31</formula>
    </cfRule>
    <cfRule type="cellIs" dxfId="535" priority="9" stopIfTrue="1" operator="greaterThan">
      <formula>$P$31</formula>
    </cfRule>
  </conditionalFormatting>
  <conditionalFormatting sqref="O32">
    <cfRule type="cellIs" dxfId="534" priority="6" stopIfTrue="1" operator="notEqual">
      <formula>$P$32</formula>
    </cfRule>
    <cfRule type="cellIs" dxfId="533" priority="7" stopIfTrue="1" operator="greaterThan">
      <formula>$P$32</formula>
    </cfRule>
  </conditionalFormatting>
  <conditionalFormatting sqref="O33">
    <cfRule type="cellIs" dxfId="532" priority="5" stopIfTrue="1" operator="notEqual">
      <formula>$P$33</formula>
    </cfRule>
  </conditionalFormatting>
  <conditionalFormatting sqref="O13">
    <cfRule type="cellIs" dxfId="531" priority="4" stopIfTrue="1" operator="notEqual">
      <formula>$P$13</formula>
    </cfRule>
  </conditionalFormatting>
  <conditionalFormatting sqref="AG3:AG34">
    <cfRule type="cellIs" dxfId="530" priority="3" stopIfTrue="1" operator="notEqual">
      <formula>E3</formula>
    </cfRule>
  </conditionalFormatting>
  <conditionalFormatting sqref="AH3:AH34">
    <cfRule type="cellIs" dxfId="529" priority="2" stopIfTrue="1" operator="notBetween">
      <formula>AI3+$AG$40</formula>
      <formula>AI3-$AG$40</formula>
    </cfRule>
  </conditionalFormatting>
  <conditionalFormatting sqref="AL3:AL33">
    <cfRule type="cellIs" dxfId="52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13031-01</vt:lpstr>
      <vt:lpstr>FENO RESINAS, S.A. D</vt:lpstr>
      <vt:lpstr>COMERCIALIZADORA DE </vt:lpstr>
      <vt:lpstr>PRESFORZADOS MEXICAN</vt:lpstr>
      <vt:lpstr>MEXCOAT, S.A. DE C.V</vt:lpstr>
      <vt:lpstr>PRUP, S.A. DE C.V.</vt:lpstr>
      <vt:lpstr>TEXTILES Y ACABADOS </vt:lpstr>
      <vt:lpstr>INDUSTRIAL DE ESPUMA</vt:lpstr>
      <vt:lpstr>NOBLE CHEM, S.A. DE </vt:lpstr>
      <vt:lpstr>TIZAYUCA TEXTIL VUVA</vt:lpstr>
      <vt:lpstr>PROTEXA RECUBRIMIENT</vt:lpstr>
      <vt:lpstr>FRITOS TOTIS, S.A. D</vt:lpstr>
      <vt:lpstr>PRODUCCION Y ESPECIA</vt:lpstr>
      <vt:lpstr>GRUPO ROMATEX DE MEX</vt:lpstr>
      <vt:lpstr>VALCHEM INDUSTRIAL, </vt:lpstr>
      <vt:lpstr>TEJIMAQ, S.A. DE C.V</vt:lpstr>
      <vt:lpstr>MOLIENDAS TIZAYUCA, </vt:lpstr>
      <vt:lpstr>TECAMAC INDUSTRIAL, </vt:lpstr>
      <vt:lpstr>ZINC Y SUS DERIVADOS</vt:lpstr>
      <vt:lpstr>IMPERQUIMIA SA DE CV</vt:lpstr>
      <vt:lpstr>Comparativo vs. Proveedor</vt:lpstr>
      <vt:lpstr>Balance Volumetrico</vt:lpstr>
      <vt:lpstr>'Balance Volumetrico'!Print_Area</vt:lpstr>
      <vt:lpstr>'Comparativo vs. Proveedor'!Print_Area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Carlos Fernandez</cp:lastModifiedBy>
  <cp:lastPrinted>2009-10-21T18:54:47Z</cp:lastPrinted>
  <dcterms:created xsi:type="dcterms:W3CDTF">2006-01-17T19:06:07Z</dcterms:created>
  <dcterms:modified xsi:type="dcterms:W3CDTF">2013-07-14T23:36:09Z</dcterms:modified>
</cp:coreProperties>
</file>