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8265" yWindow="-165" windowWidth="10785" windowHeight="9240" tabRatio="945" activeTab="21"/>
  </bookViews>
  <sheets>
    <sheet name="13031-01" sheetId="29" r:id="rId1"/>
    <sheet name="FENO RESINAS, S.A. D" sheetId="60" r:id="rId2"/>
    <sheet name="COMERCIALIZADORA DE " sheetId="62" r:id="rId3"/>
    <sheet name="PRESFORZADOS MEXICAN" sheetId="61" r:id="rId4"/>
    <sheet name="MEXCOAT, S.A. DE C.V" sheetId="59" r:id="rId5"/>
    <sheet name="PRUP, S.A. DE C.V." sheetId="58" r:id="rId6"/>
    <sheet name="TEXTILES Y ACABADOS " sheetId="57" r:id="rId7"/>
    <sheet name="INDUSTRIAL DE ESPUMA" sheetId="56" r:id="rId8"/>
    <sheet name="NOBLE CHEM, S.A. DE " sheetId="55" r:id="rId9"/>
    <sheet name="TIZAYUCA TEXTIL VUVA" sheetId="54" r:id="rId10"/>
    <sheet name="PROTEXA RECUBRIMIENT" sheetId="53" r:id="rId11"/>
    <sheet name="FRITOS TOTIS, S.A. D" sheetId="52" r:id="rId12"/>
    <sheet name="PRODUCCION Y ESPECIA" sheetId="51" r:id="rId13"/>
    <sheet name="GRUPO ROMATEX DE MEX" sheetId="50" r:id="rId14"/>
    <sheet name="VALCHEM INDUSTRIAL, " sheetId="49" r:id="rId15"/>
    <sheet name="TEJIMAQ, S.A. DE C.V" sheetId="48" r:id="rId16"/>
    <sheet name="MOLIENDAS TIZAYUCA, " sheetId="47" r:id="rId17"/>
    <sheet name="TECAMAC INDUSTRIAL, " sheetId="46" r:id="rId18"/>
    <sheet name="ZINC Y SUS DERIVADOS" sheetId="45" r:id="rId19"/>
    <sheet name="IMPERQUIMIA SA DE CV" sheetId="44" r:id="rId20"/>
    <sheet name="Comparativo vs. Proveedor" sheetId="3" r:id="rId21"/>
    <sheet name="Balance Volumetrico" sheetId="22" r:id="rId22"/>
  </sheets>
  <definedNames>
    <definedName name="Comercializadora">#REF!</definedName>
    <definedName name="Espumas">#REF!</definedName>
    <definedName name="FENO">#REF!</definedName>
    <definedName name="IMPERQUIMIA">#REF!</definedName>
    <definedName name="MEXCOAT">#REF!</definedName>
    <definedName name="MOLIENDAS">#REF!</definedName>
    <definedName name="PREMEX">#REF!</definedName>
    <definedName name="Print_Area" localSheetId="21">'Balance Volumetrico'!$A$1:$AQ$53</definedName>
    <definedName name="Print_Area" localSheetId="20">'Comparativo vs. Proveedor'!$A$1:$Q$57</definedName>
    <definedName name="PROESA">#REF!</definedName>
    <definedName name="PRUP">#REF!</definedName>
    <definedName name="QUIMICA">#REF!</definedName>
    <definedName name="TECAMAC">#REF!</definedName>
    <definedName name="TEJIMAQ">#REF!</definedName>
    <definedName name="TEXSA">#REF!</definedName>
    <definedName name="Textiles">#REF!</definedName>
    <definedName name="TextilesROMATEX">#REF!</definedName>
    <definedName name="TOTIS">#REF!</definedName>
    <definedName name="Valchem">#REF!</definedName>
    <definedName name="VUVA">#REF!</definedName>
    <definedName name="ZINC">#REF!</definedName>
  </definedNames>
  <calcPr calcId="145621"/>
</workbook>
</file>

<file path=xl/calcChain.xml><?xml version="1.0" encoding="utf-8"?>
<calcChain xmlns="http://schemas.openxmlformats.org/spreadsheetml/2006/main">
  <c r="AJ50" i="22" l="1"/>
  <c r="AK12" i="22"/>
  <c r="AK13" i="22"/>
  <c r="AK14" i="22"/>
  <c r="AK15" i="22"/>
  <c r="AK16" i="22"/>
  <c r="AK17" i="22"/>
  <c r="AK18" i="22"/>
  <c r="AK19" i="22"/>
  <c r="AK20" i="22"/>
  <c r="AK21" i="22"/>
  <c r="AP21" i="22" s="1"/>
  <c r="AK22" i="22"/>
  <c r="AK23" i="22"/>
  <c r="AK24" i="22"/>
  <c r="AK25" i="22"/>
  <c r="AK26" i="22"/>
  <c r="AK27" i="22"/>
  <c r="AK28" i="22"/>
  <c r="AK29" i="22"/>
  <c r="AK30" i="22"/>
  <c r="AK31" i="22"/>
  <c r="AK32" i="22"/>
  <c r="AK33" i="22"/>
  <c r="AK34" i="22"/>
  <c r="AK35" i="22"/>
  <c r="AK36" i="22"/>
  <c r="AK37" i="22"/>
  <c r="AK38" i="22"/>
  <c r="AK39" i="22"/>
  <c r="AK40" i="22"/>
  <c r="AK41" i="22"/>
  <c r="AK11" i="22"/>
  <c r="AJ44" i="22"/>
  <c r="AI50" i="22"/>
  <c r="AI44" i="22"/>
  <c r="AH50" i="22"/>
  <c r="AG50" i="22"/>
  <c r="AH44" i="22"/>
  <c r="AG44" i="22"/>
  <c r="M38" i="62"/>
  <c r="L38" i="62"/>
  <c r="AG37" i="62"/>
  <c r="M37" i="62"/>
  <c r="M45" i="62" s="1"/>
  <c r="L37" i="62"/>
  <c r="L45" i="62" s="1"/>
  <c r="AG36" i="62"/>
  <c r="O36" i="62"/>
  <c r="O37" i="62" s="1"/>
  <c r="M36" i="62"/>
  <c r="L36" i="62"/>
  <c r="E36" i="62"/>
  <c r="AE34" i="62"/>
  <c r="AI34" i="62" s="1"/>
  <c r="AJ34" i="62" s="1"/>
  <c r="AL33" i="62"/>
  <c r="AE33" i="62"/>
  <c r="AI33" i="62" s="1"/>
  <c r="V33" i="62"/>
  <c r="W33" i="62" s="1"/>
  <c r="S33" i="62"/>
  <c r="P33" i="62"/>
  <c r="AL32" i="62"/>
  <c r="AE32" i="62"/>
  <c r="AI32" i="62" s="1"/>
  <c r="AJ32" i="62" s="1"/>
  <c r="V32" i="62"/>
  <c r="W32" i="62" s="1"/>
  <c r="S32" i="62"/>
  <c r="Z32" i="62" s="1"/>
  <c r="P32" i="62"/>
  <c r="AL31" i="62"/>
  <c r="AE31" i="62"/>
  <c r="AI31" i="62"/>
  <c r="AJ31" i="62" s="1"/>
  <c r="V31" i="62"/>
  <c r="W31" i="62" s="1"/>
  <c r="S31" i="62"/>
  <c r="R31" i="62" s="1"/>
  <c r="T31" i="62" s="1"/>
  <c r="AA31" i="62" s="1"/>
  <c r="P31" i="62"/>
  <c r="AL30" i="62"/>
  <c r="AE30" i="62"/>
  <c r="AI30" i="62" s="1"/>
  <c r="AJ30" i="62" s="1"/>
  <c r="V30" i="62"/>
  <c r="W30" i="62" s="1"/>
  <c r="S30" i="62"/>
  <c r="Z30" i="62" s="1"/>
  <c r="P30" i="62"/>
  <c r="AL29" i="62"/>
  <c r="AE29" i="62"/>
  <c r="AI29" i="62"/>
  <c r="AM28" i="62" s="1"/>
  <c r="AN28" i="62" s="1"/>
  <c r="AO28" i="62" s="1"/>
  <c r="V29" i="62"/>
  <c r="W29" i="62" s="1"/>
  <c r="S29" i="62"/>
  <c r="P29" i="62"/>
  <c r="AL28" i="62"/>
  <c r="AE28" i="62"/>
  <c r="AI28" i="62" s="1"/>
  <c r="AJ28" i="62" s="1"/>
  <c r="V28" i="62"/>
  <c r="W28" i="62" s="1"/>
  <c r="S28" i="62"/>
  <c r="Z28" i="62" s="1"/>
  <c r="P28" i="62"/>
  <c r="AL27" i="62"/>
  <c r="AE27" i="62"/>
  <c r="AI27" i="62"/>
  <c r="AJ27" i="62" s="1"/>
  <c r="V27" i="62"/>
  <c r="W27" i="62" s="1"/>
  <c r="S27" i="62"/>
  <c r="P27" i="62"/>
  <c r="AL26" i="62"/>
  <c r="AE26" i="62"/>
  <c r="AI26" i="62" s="1"/>
  <c r="AJ26" i="62" s="1"/>
  <c r="V26" i="62"/>
  <c r="W26" i="62" s="1"/>
  <c r="S26" i="62"/>
  <c r="Z26" i="62" s="1"/>
  <c r="P26" i="62"/>
  <c r="AL25" i="62"/>
  <c r="AE25" i="62"/>
  <c r="AI25" i="62"/>
  <c r="AJ25" i="62" s="1"/>
  <c r="V25" i="62"/>
  <c r="W25" i="62" s="1"/>
  <c r="S25" i="62"/>
  <c r="P25" i="62"/>
  <c r="AL24" i="62"/>
  <c r="AE24" i="62"/>
  <c r="AI24" i="62" s="1"/>
  <c r="AJ24" i="62" s="1"/>
  <c r="V24" i="62"/>
  <c r="W24" i="62" s="1"/>
  <c r="S24" i="62"/>
  <c r="Z24" i="62" s="1"/>
  <c r="P24" i="62"/>
  <c r="AL23" i="62"/>
  <c r="AE23" i="62"/>
  <c r="AI23" i="62"/>
  <c r="AJ23" i="62" s="1"/>
  <c r="V23" i="62"/>
  <c r="W23" i="62" s="1"/>
  <c r="S23" i="62"/>
  <c r="R23" i="62" s="1"/>
  <c r="T23" i="62" s="1"/>
  <c r="AA23" i="62" s="1"/>
  <c r="P23" i="62"/>
  <c r="AL22" i="62"/>
  <c r="AE22" i="62"/>
  <c r="AI22" i="62" s="1"/>
  <c r="AJ22" i="62" s="1"/>
  <c r="V22" i="62"/>
  <c r="W22" i="62" s="1"/>
  <c r="S22" i="62"/>
  <c r="Z22" i="62" s="1"/>
  <c r="P22" i="62"/>
  <c r="AL21" i="62"/>
  <c r="AE21" i="62"/>
  <c r="AI21" i="62"/>
  <c r="V21" i="62"/>
  <c r="W21" i="62" s="1"/>
  <c r="S21" i="62"/>
  <c r="R21" i="62" s="1"/>
  <c r="T21" i="62" s="1"/>
  <c r="AA21" i="62" s="1"/>
  <c r="P21" i="62"/>
  <c r="AL20" i="62"/>
  <c r="AE20" i="62"/>
  <c r="AI20" i="62" s="1"/>
  <c r="AJ20" i="62" s="1"/>
  <c r="V20" i="62"/>
  <c r="W20" i="62" s="1"/>
  <c r="S20" i="62"/>
  <c r="Z20" i="62" s="1"/>
  <c r="P20" i="62"/>
  <c r="AL19" i="62"/>
  <c r="AE19" i="62"/>
  <c r="AI19" i="62"/>
  <c r="AJ19" i="62" s="1"/>
  <c r="V19" i="62"/>
  <c r="W19" i="62" s="1"/>
  <c r="S19" i="62"/>
  <c r="P19" i="62"/>
  <c r="AL18" i="62"/>
  <c r="AE18" i="62"/>
  <c r="AI18" i="62" s="1"/>
  <c r="AJ18" i="62" s="1"/>
  <c r="V18" i="62"/>
  <c r="W18" i="62" s="1"/>
  <c r="S18" i="62"/>
  <c r="Z18" i="62" s="1"/>
  <c r="P18" i="62"/>
  <c r="AL17" i="62"/>
  <c r="AE17" i="62"/>
  <c r="AI17" i="62"/>
  <c r="AJ17" i="62" s="1"/>
  <c r="V17" i="62"/>
  <c r="W17" i="62" s="1"/>
  <c r="S17" i="62"/>
  <c r="P17" i="62"/>
  <c r="AL16" i="62"/>
  <c r="AE16" i="62"/>
  <c r="AI16" i="62" s="1"/>
  <c r="AJ16" i="62" s="1"/>
  <c r="V16" i="62"/>
  <c r="W16" i="62" s="1"/>
  <c r="S16" i="62"/>
  <c r="Z16" i="62" s="1"/>
  <c r="P16" i="62"/>
  <c r="AL15" i="62"/>
  <c r="AE15" i="62"/>
  <c r="AI15" i="62"/>
  <c r="AJ15" i="62" s="1"/>
  <c r="V15" i="62"/>
  <c r="W15" i="62" s="1"/>
  <c r="S15" i="62"/>
  <c r="P15" i="62"/>
  <c r="AL14" i="62"/>
  <c r="AE14" i="62"/>
  <c r="AI14" i="62" s="1"/>
  <c r="AJ14" i="62" s="1"/>
  <c r="V14" i="62"/>
  <c r="W14" i="62" s="1"/>
  <c r="S14" i="62"/>
  <c r="Z14" i="62" s="1"/>
  <c r="P14" i="62"/>
  <c r="AL13" i="62"/>
  <c r="AE13" i="62"/>
  <c r="AI13" i="62"/>
  <c r="AJ13" i="62" s="1"/>
  <c r="V13" i="62"/>
  <c r="W13" i="62" s="1"/>
  <c r="S13" i="62"/>
  <c r="P13" i="62"/>
  <c r="AL12" i="62"/>
  <c r="AE12" i="62"/>
  <c r="AI12" i="62" s="1"/>
  <c r="AJ12" i="62" s="1"/>
  <c r="V12" i="62"/>
  <c r="W12" i="62" s="1"/>
  <c r="S12" i="62"/>
  <c r="Z12" i="62" s="1"/>
  <c r="P12" i="62"/>
  <c r="AL11" i="62"/>
  <c r="AE11" i="62"/>
  <c r="AI11" i="62"/>
  <c r="AJ11" i="62" s="1"/>
  <c r="V11" i="62"/>
  <c r="W11" i="62" s="1"/>
  <c r="S11" i="62"/>
  <c r="P11" i="62"/>
  <c r="AL10" i="62"/>
  <c r="AE10" i="62"/>
  <c r="AI10" i="62" s="1"/>
  <c r="AJ10" i="62" s="1"/>
  <c r="V10" i="62"/>
  <c r="W10" i="62" s="1"/>
  <c r="S10" i="62"/>
  <c r="Z10" i="62" s="1"/>
  <c r="P10" i="62"/>
  <c r="AL9" i="62"/>
  <c r="AE9" i="62"/>
  <c r="AI9" i="62"/>
  <c r="AJ9" i="62" s="1"/>
  <c r="V9" i="62"/>
  <c r="W9" i="62" s="1"/>
  <c r="S9" i="62"/>
  <c r="P9" i="62"/>
  <c r="AL8" i="62"/>
  <c r="AI8" i="62"/>
  <c r="AJ8" i="62" s="1"/>
  <c r="AE8" i="62"/>
  <c r="V8" i="62"/>
  <c r="W8" i="62" s="1"/>
  <c r="S8" i="62"/>
  <c r="R8" i="62" s="1"/>
  <c r="T8" i="62" s="1"/>
  <c r="AA8" i="62" s="1"/>
  <c r="P8" i="62"/>
  <c r="AL7" i="62"/>
  <c r="AJ7" i="62"/>
  <c r="AE7" i="62"/>
  <c r="AI7" i="62" s="1"/>
  <c r="V7" i="62"/>
  <c r="W7" i="62" s="1"/>
  <c r="S7" i="62"/>
  <c r="R7" i="62" s="1"/>
  <c r="T7" i="62" s="1"/>
  <c r="AA7" i="62" s="1"/>
  <c r="P7" i="62"/>
  <c r="AL6" i="62"/>
  <c r="AE6" i="62"/>
  <c r="AI6" i="62"/>
  <c r="AJ6" i="62" s="1"/>
  <c r="V6" i="62"/>
  <c r="W6" i="62" s="1"/>
  <c r="S6" i="62"/>
  <c r="P6" i="62"/>
  <c r="AL5" i="62"/>
  <c r="AE5" i="62"/>
  <c r="AI5" i="62" s="1"/>
  <c r="AJ5" i="62" s="1"/>
  <c r="V5" i="62"/>
  <c r="W5" i="62" s="1"/>
  <c r="S5" i="62"/>
  <c r="Z5" i="62" s="1"/>
  <c r="P5" i="62"/>
  <c r="AL4" i="62"/>
  <c r="AE4" i="62"/>
  <c r="AI4" i="62"/>
  <c r="AJ4" i="62" s="1"/>
  <c r="V4" i="62"/>
  <c r="W4" i="62" s="1"/>
  <c r="W36" i="62" s="1"/>
  <c r="S4" i="62"/>
  <c r="P4" i="62"/>
  <c r="AL3" i="62"/>
  <c r="AE3" i="62"/>
  <c r="AI3" i="62" s="1"/>
  <c r="AJ3" i="62" s="1"/>
  <c r="V3" i="62"/>
  <c r="W3" i="62" s="1"/>
  <c r="S3" i="62"/>
  <c r="Z3" i="62" s="1"/>
  <c r="P3" i="62"/>
  <c r="M38" i="61"/>
  <c r="L38" i="61"/>
  <c r="AG37" i="61"/>
  <c r="M37" i="61"/>
  <c r="M45" i="61" s="1"/>
  <c r="L37" i="61"/>
  <c r="L44" i="61"/>
  <c r="AG36" i="61"/>
  <c r="O36" i="61"/>
  <c r="O37" i="61" s="1"/>
  <c r="M36" i="61"/>
  <c r="L36" i="61"/>
  <c r="E36" i="61"/>
  <c r="AE34" i="61"/>
  <c r="AI34" i="61" s="1"/>
  <c r="AJ34" i="61" s="1"/>
  <c r="AL33" i="61"/>
  <c r="AE33" i="61"/>
  <c r="AI33" i="61" s="1"/>
  <c r="AJ33" i="61" s="1"/>
  <c r="V33" i="61"/>
  <c r="W33" i="61" s="1"/>
  <c r="S33" i="61"/>
  <c r="Z33" i="61" s="1"/>
  <c r="P33" i="61"/>
  <c r="AL32" i="61"/>
  <c r="AE32" i="61"/>
  <c r="AI32" i="61"/>
  <c r="V32" i="61"/>
  <c r="W32" i="61" s="1"/>
  <c r="S32" i="61"/>
  <c r="P32" i="61"/>
  <c r="AL31" i="61"/>
  <c r="AE31" i="61"/>
  <c r="AI31" i="61" s="1"/>
  <c r="AM30" i="61" s="1"/>
  <c r="AN30" i="61" s="1"/>
  <c r="AO30" i="61" s="1"/>
  <c r="V31" i="61"/>
  <c r="W31" i="61"/>
  <c r="S31" i="61"/>
  <c r="P31" i="61"/>
  <c r="AL30" i="61"/>
  <c r="AE30" i="61"/>
  <c r="AI30" i="61" s="1"/>
  <c r="V30" i="61"/>
  <c r="W30" i="61" s="1"/>
  <c r="S30" i="61"/>
  <c r="P30" i="61"/>
  <c r="AL29" i="61"/>
  <c r="AE29" i="61"/>
  <c r="AI29" i="61" s="1"/>
  <c r="V29" i="61"/>
  <c r="W29" i="61"/>
  <c r="S29" i="61"/>
  <c r="Z29" i="61" s="1"/>
  <c r="P29" i="61"/>
  <c r="AL28" i="61"/>
  <c r="AE28" i="61"/>
  <c r="AI28" i="61" s="1"/>
  <c r="V28" i="61"/>
  <c r="W28" i="61" s="1"/>
  <c r="S28" i="61"/>
  <c r="P28" i="61"/>
  <c r="AL27" i="61"/>
  <c r="AE27" i="61"/>
  <c r="AI27" i="61" s="1"/>
  <c r="V27" i="61"/>
  <c r="W27" i="61"/>
  <c r="S27" i="61"/>
  <c r="R27" i="61" s="1"/>
  <c r="P27" i="61"/>
  <c r="AL26" i="61"/>
  <c r="AE26" i="61"/>
  <c r="AI26" i="61" s="1"/>
  <c r="V26" i="61"/>
  <c r="W26" i="61" s="1"/>
  <c r="S26" i="61"/>
  <c r="P26" i="61"/>
  <c r="AL25" i="61"/>
  <c r="AE25" i="61"/>
  <c r="AI25" i="61" s="1"/>
  <c r="V25" i="61"/>
  <c r="W25" i="61"/>
  <c r="S25" i="61"/>
  <c r="P25" i="61"/>
  <c r="AL24" i="61"/>
  <c r="AE24" i="61"/>
  <c r="AI24" i="61" s="1"/>
  <c r="V24" i="61"/>
  <c r="W24" i="61" s="1"/>
  <c r="S24" i="61"/>
  <c r="P24" i="61"/>
  <c r="AL23" i="61"/>
  <c r="AE23" i="61"/>
  <c r="AI23" i="61" s="1"/>
  <c r="V23" i="61"/>
  <c r="W23" i="61"/>
  <c r="S23" i="61"/>
  <c r="R23" i="61" s="1"/>
  <c r="T23" i="61" s="1"/>
  <c r="AA23" i="61" s="1"/>
  <c r="P23" i="61"/>
  <c r="AL22" i="61"/>
  <c r="AE22" i="61"/>
  <c r="AI22" i="61" s="1"/>
  <c r="V22" i="61"/>
  <c r="W22" i="61" s="1"/>
  <c r="S22" i="61"/>
  <c r="P22" i="61"/>
  <c r="AL21" i="61"/>
  <c r="AE21" i="61"/>
  <c r="AI21" i="61" s="1"/>
  <c r="V21" i="61"/>
  <c r="W21" i="61"/>
  <c r="S21" i="61"/>
  <c r="Z21" i="61" s="1"/>
  <c r="P21" i="61"/>
  <c r="AL20" i="61"/>
  <c r="AE20" i="61"/>
  <c r="AI20" i="61" s="1"/>
  <c r="V20" i="61"/>
  <c r="W20" i="61" s="1"/>
  <c r="S20" i="61"/>
  <c r="P20" i="61"/>
  <c r="AL19" i="61"/>
  <c r="AE19" i="61"/>
  <c r="AI19" i="61" s="1"/>
  <c r="V19" i="61"/>
  <c r="W19" i="61"/>
  <c r="S19" i="61"/>
  <c r="P19" i="61"/>
  <c r="AL18" i="61"/>
  <c r="AE18" i="61"/>
  <c r="AI18" i="61" s="1"/>
  <c r="AM18" i="61" s="1"/>
  <c r="AN18" i="61" s="1"/>
  <c r="AO18" i="61" s="1"/>
  <c r="V18" i="61"/>
  <c r="W18" i="61" s="1"/>
  <c r="S18" i="61"/>
  <c r="P18" i="61"/>
  <c r="AL17" i="61"/>
  <c r="AE17" i="61"/>
  <c r="AI17" i="61" s="1"/>
  <c r="V17" i="61"/>
  <c r="W17" i="61"/>
  <c r="S17" i="61"/>
  <c r="R17" i="61" s="1"/>
  <c r="T17" i="61" s="1"/>
  <c r="P17" i="61"/>
  <c r="AL16" i="61"/>
  <c r="AE16" i="61"/>
  <c r="AI16" i="61" s="1"/>
  <c r="V16" i="61"/>
  <c r="W16" i="61" s="1"/>
  <c r="S16" i="61"/>
  <c r="P16" i="61"/>
  <c r="AL15" i="61"/>
  <c r="AE15" i="61"/>
  <c r="AI15" i="61" s="1"/>
  <c r="AM15" i="61" s="1"/>
  <c r="V15" i="61"/>
  <c r="W15" i="61"/>
  <c r="S15" i="61"/>
  <c r="R15" i="61" s="1"/>
  <c r="T15" i="61" s="1"/>
  <c r="AA15" i="61" s="1"/>
  <c r="P15" i="61"/>
  <c r="AL14" i="61"/>
  <c r="AE14" i="61"/>
  <c r="AI14" i="61" s="1"/>
  <c r="V14" i="61"/>
  <c r="W14" i="61" s="1"/>
  <c r="S14" i="61"/>
  <c r="P14" i="61"/>
  <c r="AL13" i="61"/>
  <c r="AE13" i="61"/>
  <c r="AI13" i="61" s="1"/>
  <c r="V13" i="61"/>
  <c r="W13" i="61"/>
  <c r="S13" i="61"/>
  <c r="Z13" i="61" s="1"/>
  <c r="P13" i="61"/>
  <c r="AL12" i="61"/>
  <c r="AE12" i="61"/>
  <c r="AI12" i="61" s="1"/>
  <c r="V12" i="61"/>
  <c r="W12" i="61" s="1"/>
  <c r="S12" i="61"/>
  <c r="P12" i="61"/>
  <c r="AL11" i="61"/>
  <c r="AE11" i="61"/>
  <c r="AI11" i="61" s="1"/>
  <c r="V11" i="61"/>
  <c r="W11" i="61"/>
  <c r="S11" i="61"/>
  <c r="R11" i="61" s="1"/>
  <c r="Y11" i="61" s="1"/>
  <c r="P11" i="61"/>
  <c r="AL10" i="61"/>
  <c r="AE10" i="61"/>
  <c r="AI10" i="61" s="1"/>
  <c r="V10" i="61"/>
  <c r="W10" i="61"/>
  <c r="S10" i="61"/>
  <c r="R10" i="61" s="1"/>
  <c r="P10" i="61"/>
  <c r="AL9" i="61"/>
  <c r="AE9" i="61"/>
  <c r="AI9" i="61" s="1"/>
  <c r="V9" i="61"/>
  <c r="W9" i="61" s="1"/>
  <c r="S9" i="61"/>
  <c r="R9" i="61" s="1"/>
  <c r="P9" i="61"/>
  <c r="AL8" i="61"/>
  <c r="AE8" i="61"/>
  <c r="AI8" i="61" s="1"/>
  <c r="V8" i="61"/>
  <c r="W8" i="61"/>
  <c r="S8" i="61"/>
  <c r="P8" i="61"/>
  <c r="AL7" i="61"/>
  <c r="AE7" i="61"/>
  <c r="AI7" i="61" s="1"/>
  <c r="V7" i="61"/>
  <c r="W7" i="61" s="1"/>
  <c r="S7" i="61"/>
  <c r="R7" i="61" s="1"/>
  <c r="T7" i="61" s="1"/>
  <c r="P7" i="61"/>
  <c r="AL6" i="61"/>
  <c r="AE6" i="61"/>
  <c r="AI6" i="61" s="1"/>
  <c r="V6" i="61"/>
  <c r="W6" i="61"/>
  <c r="S6" i="61"/>
  <c r="P6" i="61"/>
  <c r="AL5" i="61"/>
  <c r="AE5" i="61"/>
  <c r="AI5" i="61" s="1"/>
  <c r="AJ5" i="61" s="1"/>
  <c r="V5" i="61"/>
  <c r="W5" i="61" s="1"/>
  <c r="S5" i="61"/>
  <c r="R5" i="61" s="1"/>
  <c r="Y5" i="61" s="1"/>
  <c r="P5" i="61"/>
  <c r="AL4" i="61"/>
  <c r="AE4" i="61"/>
  <c r="AI4" i="61" s="1"/>
  <c r="V4" i="61"/>
  <c r="W4" i="61"/>
  <c r="S4" i="61"/>
  <c r="P4" i="61"/>
  <c r="AL3" i="61"/>
  <c r="AE3" i="61"/>
  <c r="AI3" i="61" s="1"/>
  <c r="AJ3" i="61"/>
  <c r="V3" i="61"/>
  <c r="W3" i="61" s="1"/>
  <c r="S3" i="61"/>
  <c r="P3" i="61"/>
  <c r="AG38" i="29"/>
  <c r="AG37" i="29"/>
  <c r="AE35" i="29"/>
  <c r="AI35" i="29" s="1"/>
  <c r="AJ35" i="29"/>
  <c r="AE34" i="29"/>
  <c r="AI34" i="29" s="1"/>
  <c r="AJ34" i="29" s="1"/>
  <c r="AE33" i="29"/>
  <c r="AI33" i="29" s="1"/>
  <c r="AJ33" i="29" s="1"/>
  <c r="AE32" i="29"/>
  <c r="AI32" i="29" s="1"/>
  <c r="AJ32" i="29" s="1"/>
  <c r="AE31" i="29"/>
  <c r="AI31" i="29" s="1"/>
  <c r="AJ31" i="29" s="1"/>
  <c r="AE30" i="29"/>
  <c r="AI30" i="29" s="1"/>
  <c r="AJ30" i="29" s="1"/>
  <c r="AE29" i="29"/>
  <c r="AI29" i="29" s="1"/>
  <c r="AJ29" i="29" s="1"/>
  <c r="AE28" i="29"/>
  <c r="AI28" i="29" s="1"/>
  <c r="AJ28" i="29" s="1"/>
  <c r="AE27" i="29"/>
  <c r="AI27" i="29" s="1"/>
  <c r="AJ27" i="29"/>
  <c r="AE26" i="29"/>
  <c r="AI26" i="29" s="1"/>
  <c r="AJ26" i="29" s="1"/>
  <c r="AE25" i="29"/>
  <c r="AI25" i="29" s="1"/>
  <c r="AJ25" i="29" s="1"/>
  <c r="AE24" i="29"/>
  <c r="AI24" i="29" s="1"/>
  <c r="AJ24" i="29" s="1"/>
  <c r="AJ37" i="29" s="1"/>
  <c r="AJ38" i="29" s="1"/>
  <c r="AE23" i="29"/>
  <c r="AI23" i="29" s="1"/>
  <c r="AJ23" i="29" s="1"/>
  <c r="AE22" i="29"/>
  <c r="AI22" i="29" s="1"/>
  <c r="AJ22" i="29" s="1"/>
  <c r="AE21" i="29"/>
  <c r="AI21" i="29" s="1"/>
  <c r="AJ21" i="29" s="1"/>
  <c r="AE20" i="29"/>
  <c r="AI20" i="29" s="1"/>
  <c r="AJ20" i="29" s="1"/>
  <c r="AE19" i="29"/>
  <c r="AI19" i="29" s="1"/>
  <c r="AJ19" i="29"/>
  <c r="AE18" i="29"/>
  <c r="AI18" i="29" s="1"/>
  <c r="AJ18" i="29" s="1"/>
  <c r="AE17" i="29"/>
  <c r="AI17" i="29" s="1"/>
  <c r="AJ17" i="29" s="1"/>
  <c r="AE16" i="29"/>
  <c r="AI16" i="29" s="1"/>
  <c r="AJ16" i="29" s="1"/>
  <c r="AE15" i="29"/>
  <c r="AI15" i="29" s="1"/>
  <c r="AJ15" i="29" s="1"/>
  <c r="AE14" i="29"/>
  <c r="AI14" i="29" s="1"/>
  <c r="AJ14" i="29" s="1"/>
  <c r="AE13" i="29"/>
  <c r="AI13" i="29" s="1"/>
  <c r="AJ13" i="29" s="1"/>
  <c r="AE12" i="29"/>
  <c r="AI12" i="29"/>
  <c r="AJ12" i="29" s="1"/>
  <c r="AE11" i="29"/>
  <c r="AI11" i="29" s="1"/>
  <c r="AJ11" i="29" s="1"/>
  <c r="AE10" i="29"/>
  <c r="AI10" i="29" s="1"/>
  <c r="AJ10" i="29" s="1"/>
  <c r="AE9" i="29"/>
  <c r="AI9" i="29" s="1"/>
  <c r="AJ9" i="29" s="1"/>
  <c r="AE8" i="29"/>
  <c r="AI8" i="29"/>
  <c r="AJ8" i="29" s="1"/>
  <c r="AE7" i="29"/>
  <c r="AI7" i="29" s="1"/>
  <c r="AJ7" i="29" s="1"/>
  <c r="AE6" i="29"/>
  <c r="AI6" i="29"/>
  <c r="AJ6" i="29" s="1"/>
  <c r="AE5" i="29"/>
  <c r="AI5" i="29" s="1"/>
  <c r="AJ5" i="29" s="1"/>
  <c r="AE4" i="29"/>
  <c r="AI4" i="29"/>
  <c r="AJ4" i="29" s="1"/>
  <c r="AG37" i="44"/>
  <c r="AG36" i="44"/>
  <c r="AE34" i="44"/>
  <c r="AI34" i="44" s="1"/>
  <c r="AJ34" i="44" s="1"/>
  <c r="AL33" i="44"/>
  <c r="AE33" i="44"/>
  <c r="AI33" i="44" s="1"/>
  <c r="AJ33" i="44" s="1"/>
  <c r="AL32" i="44"/>
  <c r="AE32" i="44"/>
  <c r="AI32" i="44" s="1"/>
  <c r="AJ32" i="44" s="1"/>
  <c r="AL31" i="44"/>
  <c r="AE31" i="44"/>
  <c r="AI31" i="44" s="1"/>
  <c r="AJ31" i="44" s="1"/>
  <c r="AL30" i="44"/>
  <c r="AE30" i="44"/>
  <c r="AI30" i="44" s="1"/>
  <c r="AJ30" i="44" s="1"/>
  <c r="AL29" i="44"/>
  <c r="AE29" i="44"/>
  <c r="AI29" i="44"/>
  <c r="AJ29" i="44" s="1"/>
  <c r="AL28" i="44"/>
  <c r="AE28" i="44"/>
  <c r="AI28" i="44" s="1"/>
  <c r="AJ28" i="44" s="1"/>
  <c r="AL27" i="44"/>
  <c r="AE27" i="44"/>
  <c r="AI27" i="44" s="1"/>
  <c r="AJ27" i="44" s="1"/>
  <c r="AL26" i="44"/>
  <c r="AE26" i="44"/>
  <c r="AI26" i="44"/>
  <c r="AJ26" i="44" s="1"/>
  <c r="AL25" i="44"/>
  <c r="AE25" i="44"/>
  <c r="AI25" i="44" s="1"/>
  <c r="AJ25" i="44" s="1"/>
  <c r="AL24" i="44"/>
  <c r="AE24" i="44"/>
  <c r="AI24" i="44" s="1"/>
  <c r="AJ24" i="44" s="1"/>
  <c r="AL23" i="44"/>
  <c r="AE23" i="44"/>
  <c r="AI23" i="44"/>
  <c r="AJ23" i="44" s="1"/>
  <c r="AL22" i="44"/>
  <c r="AE22" i="44"/>
  <c r="AI22" i="44" s="1"/>
  <c r="AJ22" i="44" s="1"/>
  <c r="AL21" i="44"/>
  <c r="AE21" i="44"/>
  <c r="AI21" i="44" s="1"/>
  <c r="AJ21" i="44" s="1"/>
  <c r="AL20" i="44"/>
  <c r="AE20" i="44"/>
  <c r="AI20" i="44" s="1"/>
  <c r="AJ20" i="44" s="1"/>
  <c r="AL19" i="44"/>
  <c r="AE19" i="44"/>
  <c r="AI19" i="44" s="1"/>
  <c r="AJ19" i="44" s="1"/>
  <c r="AL18" i="44"/>
  <c r="AE18" i="44"/>
  <c r="AI18" i="44" s="1"/>
  <c r="AJ18" i="44" s="1"/>
  <c r="AL17" i="44"/>
  <c r="AE17" i="44"/>
  <c r="AI17" i="44" s="1"/>
  <c r="AL16" i="44"/>
  <c r="AE16" i="44"/>
  <c r="AI16" i="44" s="1"/>
  <c r="AJ16" i="44" s="1"/>
  <c r="AL15" i="44"/>
  <c r="AE15" i="44"/>
  <c r="AI15" i="44" s="1"/>
  <c r="AJ15" i="44" s="1"/>
  <c r="AL14" i="44"/>
  <c r="AE14" i="44"/>
  <c r="AI14" i="44"/>
  <c r="AJ14" i="44" s="1"/>
  <c r="AL13" i="44"/>
  <c r="AE13" i="44"/>
  <c r="AI13" i="44" s="1"/>
  <c r="AJ13" i="44" s="1"/>
  <c r="AL12" i="44"/>
  <c r="AE12" i="44"/>
  <c r="AI12" i="44" s="1"/>
  <c r="AJ12" i="44" s="1"/>
  <c r="AL11" i="44"/>
  <c r="AE11" i="44"/>
  <c r="AI11" i="44"/>
  <c r="AJ11" i="44" s="1"/>
  <c r="AL10" i="44"/>
  <c r="AE10" i="44"/>
  <c r="AI10" i="44" s="1"/>
  <c r="AJ10" i="44" s="1"/>
  <c r="AL9" i="44"/>
  <c r="AE9" i="44"/>
  <c r="AI9" i="44" s="1"/>
  <c r="AJ9" i="44" s="1"/>
  <c r="AL8" i="44"/>
  <c r="AE8" i="44"/>
  <c r="AI8" i="44" s="1"/>
  <c r="AJ8" i="44" s="1"/>
  <c r="AL7" i="44"/>
  <c r="AE7" i="44"/>
  <c r="AI7" i="44" s="1"/>
  <c r="AJ7" i="44" s="1"/>
  <c r="AL6" i="44"/>
  <c r="AE6" i="44"/>
  <c r="AI6" i="44" s="1"/>
  <c r="AJ6" i="44" s="1"/>
  <c r="AL5" i="44"/>
  <c r="AE5" i="44"/>
  <c r="AI5" i="44"/>
  <c r="AJ5" i="44" s="1"/>
  <c r="AL4" i="44"/>
  <c r="AE4" i="44"/>
  <c r="AI4" i="44" s="1"/>
  <c r="AJ4" i="44" s="1"/>
  <c r="AL3" i="44"/>
  <c r="AE3" i="44"/>
  <c r="AI3" i="44" s="1"/>
  <c r="AJ3" i="44" s="1"/>
  <c r="AG37" i="45"/>
  <c r="AG36" i="45"/>
  <c r="AE34" i="45"/>
  <c r="AI34" i="45" s="1"/>
  <c r="AJ34" i="45" s="1"/>
  <c r="AL33" i="45"/>
  <c r="AE33" i="45"/>
  <c r="AI33" i="45" s="1"/>
  <c r="AJ33" i="45" s="1"/>
  <c r="AL32" i="45"/>
  <c r="AE32" i="45"/>
  <c r="AI32" i="45" s="1"/>
  <c r="AJ32" i="45"/>
  <c r="AL31" i="45"/>
  <c r="AE31" i="45"/>
  <c r="AI31" i="45" s="1"/>
  <c r="AJ31" i="45" s="1"/>
  <c r="AL30" i="45"/>
  <c r="AE30" i="45"/>
  <c r="AI30" i="45" s="1"/>
  <c r="AJ30" i="45" s="1"/>
  <c r="AL29" i="45"/>
  <c r="AE29" i="45"/>
  <c r="AI29" i="45" s="1"/>
  <c r="AJ29" i="45" s="1"/>
  <c r="AL28" i="45"/>
  <c r="AE28" i="45"/>
  <c r="AI28" i="45" s="1"/>
  <c r="AJ28" i="45" s="1"/>
  <c r="AL27" i="45"/>
  <c r="AE27" i="45"/>
  <c r="AI27" i="45" s="1"/>
  <c r="AJ27" i="45" s="1"/>
  <c r="AL26" i="45"/>
  <c r="AE26" i="45"/>
  <c r="AI26" i="45" s="1"/>
  <c r="AJ26" i="45" s="1"/>
  <c r="AL25" i="45"/>
  <c r="AE25" i="45"/>
  <c r="AI25" i="45" s="1"/>
  <c r="AJ25" i="45" s="1"/>
  <c r="AL24" i="45"/>
  <c r="AE24" i="45"/>
  <c r="AI24" i="45" s="1"/>
  <c r="AJ24" i="45" s="1"/>
  <c r="AL23" i="45"/>
  <c r="AE23" i="45"/>
  <c r="AI23" i="45" s="1"/>
  <c r="AJ23" i="45" s="1"/>
  <c r="AL22" i="45"/>
  <c r="AE22" i="45"/>
  <c r="AI22" i="45" s="1"/>
  <c r="AJ22" i="45" s="1"/>
  <c r="AL21" i="45"/>
  <c r="AE21" i="45"/>
  <c r="AI21" i="45" s="1"/>
  <c r="AJ21" i="45"/>
  <c r="AL20" i="45"/>
  <c r="AE20" i="45"/>
  <c r="AI20" i="45" s="1"/>
  <c r="AJ20" i="45"/>
  <c r="AL19" i="45"/>
  <c r="AE19" i="45"/>
  <c r="AI19" i="45" s="1"/>
  <c r="AJ19" i="45" s="1"/>
  <c r="AL18" i="45"/>
  <c r="AE18" i="45"/>
  <c r="AI18" i="45" s="1"/>
  <c r="AJ18" i="45"/>
  <c r="AL17" i="45"/>
  <c r="AE17" i="45"/>
  <c r="AI17" i="45" s="1"/>
  <c r="AJ17" i="45"/>
  <c r="AL16" i="45"/>
  <c r="AE16" i="45"/>
  <c r="AI16" i="45" s="1"/>
  <c r="AJ16" i="45" s="1"/>
  <c r="AL15" i="45"/>
  <c r="AE15" i="45"/>
  <c r="AI15" i="45" s="1"/>
  <c r="AJ15" i="45" s="1"/>
  <c r="AL14" i="45"/>
  <c r="AE14" i="45"/>
  <c r="AI14" i="45" s="1"/>
  <c r="AJ14" i="45" s="1"/>
  <c r="AL13" i="45"/>
  <c r="AE13" i="45"/>
  <c r="AI13" i="45" s="1"/>
  <c r="AJ13" i="45" s="1"/>
  <c r="AL12" i="45"/>
  <c r="AE12" i="45"/>
  <c r="AI12" i="45" s="1"/>
  <c r="AJ12" i="45" s="1"/>
  <c r="AL11" i="45"/>
  <c r="AE11" i="45"/>
  <c r="AI11" i="45" s="1"/>
  <c r="AJ11" i="45" s="1"/>
  <c r="AL10" i="45"/>
  <c r="AE10" i="45"/>
  <c r="AI10" i="45" s="1"/>
  <c r="AJ10" i="45" s="1"/>
  <c r="AL9" i="45"/>
  <c r="AE9" i="45"/>
  <c r="AI9" i="45" s="1"/>
  <c r="AL8" i="45"/>
  <c r="AE8" i="45"/>
  <c r="AI8" i="45" s="1"/>
  <c r="AJ8" i="45" s="1"/>
  <c r="AL7" i="45"/>
  <c r="AE7" i="45"/>
  <c r="AI7" i="45" s="1"/>
  <c r="AJ7" i="45" s="1"/>
  <c r="AL6" i="45"/>
  <c r="AE6" i="45"/>
  <c r="AI6" i="45" s="1"/>
  <c r="AJ6" i="45" s="1"/>
  <c r="AL5" i="45"/>
  <c r="AE5" i="45"/>
  <c r="AI5" i="45" s="1"/>
  <c r="AL4" i="45"/>
  <c r="AE4" i="45"/>
  <c r="AI4" i="45" s="1"/>
  <c r="AJ4" i="45"/>
  <c r="AL3" i="45"/>
  <c r="AE3" i="45"/>
  <c r="AI3" i="45" s="1"/>
  <c r="AJ3" i="45" s="1"/>
  <c r="AG37" i="46"/>
  <c r="AG36" i="46"/>
  <c r="AE34" i="46"/>
  <c r="AI34" i="46" s="1"/>
  <c r="AJ34" i="46" s="1"/>
  <c r="AL33" i="46"/>
  <c r="AE33" i="46"/>
  <c r="AI33" i="46"/>
  <c r="AM32" i="46" s="1"/>
  <c r="AN32" i="46" s="1"/>
  <c r="AO32" i="46" s="1"/>
  <c r="AL32" i="46"/>
  <c r="AE32" i="46"/>
  <c r="AI32" i="46"/>
  <c r="AJ32" i="46" s="1"/>
  <c r="AL31" i="46"/>
  <c r="AE31" i="46"/>
  <c r="AI31" i="46" s="1"/>
  <c r="AJ31" i="46" s="1"/>
  <c r="AL30" i="46"/>
  <c r="AE30" i="46"/>
  <c r="AI30" i="46" s="1"/>
  <c r="AJ30" i="46" s="1"/>
  <c r="AL29" i="46"/>
  <c r="AE29" i="46"/>
  <c r="AI29" i="46" s="1"/>
  <c r="AJ29" i="46" s="1"/>
  <c r="AL28" i="46"/>
  <c r="AE28" i="46"/>
  <c r="AI28" i="46"/>
  <c r="AJ28" i="46" s="1"/>
  <c r="AL27" i="46"/>
  <c r="AE27" i="46"/>
  <c r="AI27" i="46" s="1"/>
  <c r="AJ27" i="46" s="1"/>
  <c r="AL26" i="46"/>
  <c r="AE26" i="46"/>
  <c r="AI26" i="46" s="1"/>
  <c r="AJ26" i="46" s="1"/>
  <c r="AL25" i="46"/>
  <c r="AE25" i="46"/>
  <c r="AI25" i="46"/>
  <c r="AJ25" i="46" s="1"/>
  <c r="AL24" i="46"/>
  <c r="AE24" i="46"/>
  <c r="AI24" i="46"/>
  <c r="AJ24" i="46" s="1"/>
  <c r="AL23" i="46"/>
  <c r="AE23" i="46"/>
  <c r="AI23" i="46" s="1"/>
  <c r="AJ23" i="46" s="1"/>
  <c r="AL22" i="46"/>
  <c r="AE22" i="46"/>
  <c r="AI22" i="46" s="1"/>
  <c r="AJ22" i="46" s="1"/>
  <c r="AL21" i="46"/>
  <c r="AE21" i="46"/>
  <c r="AI21" i="46" s="1"/>
  <c r="AJ21" i="46" s="1"/>
  <c r="AL20" i="46"/>
  <c r="AE20" i="46"/>
  <c r="AI20" i="46"/>
  <c r="AJ20" i="46" s="1"/>
  <c r="AL19" i="46"/>
  <c r="AE19" i="46"/>
  <c r="AI19" i="46" s="1"/>
  <c r="AJ19" i="46" s="1"/>
  <c r="AL18" i="46"/>
  <c r="AE18" i="46"/>
  <c r="AI18" i="46" s="1"/>
  <c r="AJ18" i="46" s="1"/>
  <c r="AL17" i="46"/>
  <c r="AE17" i="46"/>
  <c r="AI17" i="46" s="1"/>
  <c r="AJ17" i="46" s="1"/>
  <c r="AL16" i="46"/>
  <c r="AE16" i="46"/>
  <c r="AI16" i="46"/>
  <c r="AJ16" i="46" s="1"/>
  <c r="AL15" i="46"/>
  <c r="AE15" i="46"/>
  <c r="AI15" i="46" s="1"/>
  <c r="AJ15" i="46" s="1"/>
  <c r="AL14" i="46"/>
  <c r="AE14" i="46"/>
  <c r="AI14" i="46" s="1"/>
  <c r="AL13" i="46"/>
  <c r="AE13" i="46"/>
  <c r="AI13" i="46" s="1"/>
  <c r="AJ13" i="46" s="1"/>
  <c r="AL12" i="46"/>
  <c r="AE12" i="46"/>
  <c r="AI12" i="46"/>
  <c r="AJ12" i="46" s="1"/>
  <c r="AL11" i="46"/>
  <c r="AE11" i="46"/>
  <c r="AI11" i="46" s="1"/>
  <c r="AJ11" i="46" s="1"/>
  <c r="AL10" i="46"/>
  <c r="AN10" i="46" s="1"/>
  <c r="AO10" i="46" s="1"/>
  <c r="AE10" i="46"/>
  <c r="AI10" i="46" s="1"/>
  <c r="AJ10" i="46" s="1"/>
  <c r="AL9" i="46"/>
  <c r="AE9" i="46"/>
  <c r="AI9" i="46"/>
  <c r="AJ9" i="46" s="1"/>
  <c r="AL8" i="46"/>
  <c r="AE8" i="46"/>
  <c r="AI8" i="46"/>
  <c r="AJ8" i="46" s="1"/>
  <c r="AL7" i="46"/>
  <c r="AE7" i="46"/>
  <c r="AI7" i="46" s="1"/>
  <c r="AJ7" i="46" s="1"/>
  <c r="AL6" i="46"/>
  <c r="AE6" i="46"/>
  <c r="AI6" i="46" s="1"/>
  <c r="AJ6" i="46" s="1"/>
  <c r="AL5" i="46"/>
  <c r="AE5" i="46"/>
  <c r="AI5" i="46" s="1"/>
  <c r="AJ5" i="46" s="1"/>
  <c r="AL4" i="46"/>
  <c r="AE4" i="46"/>
  <c r="AI4" i="46"/>
  <c r="AJ4" i="46" s="1"/>
  <c r="AL3" i="46"/>
  <c r="AE3" i="46"/>
  <c r="AI3" i="46" s="1"/>
  <c r="AJ3" i="46" s="1"/>
  <c r="AG37" i="47"/>
  <c r="AG36" i="47"/>
  <c r="AE34" i="47"/>
  <c r="AI34" i="47" s="1"/>
  <c r="AJ34" i="47" s="1"/>
  <c r="AL33" i="47"/>
  <c r="AE33" i="47"/>
  <c r="AI33" i="47" s="1"/>
  <c r="AJ33" i="47" s="1"/>
  <c r="AL32" i="47"/>
  <c r="AE32" i="47"/>
  <c r="AI32" i="47" s="1"/>
  <c r="AJ32" i="47" s="1"/>
  <c r="AL31" i="47"/>
  <c r="AE31" i="47"/>
  <c r="AI31" i="47" s="1"/>
  <c r="AJ31" i="47" s="1"/>
  <c r="AL30" i="47"/>
  <c r="AE30" i="47"/>
  <c r="AI30" i="47" s="1"/>
  <c r="AJ30" i="47" s="1"/>
  <c r="AL29" i="47"/>
  <c r="AE29" i="47"/>
  <c r="AI29" i="47" s="1"/>
  <c r="AJ29" i="47" s="1"/>
  <c r="AL28" i="47"/>
  <c r="AE28" i="47"/>
  <c r="AI28" i="47" s="1"/>
  <c r="AJ28" i="47" s="1"/>
  <c r="AL27" i="47"/>
  <c r="AE27" i="47"/>
  <c r="AI27" i="47" s="1"/>
  <c r="AJ27" i="47" s="1"/>
  <c r="AL26" i="47"/>
  <c r="AE26" i="47"/>
  <c r="AI26" i="47" s="1"/>
  <c r="AJ26" i="47" s="1"/>
  <c r="AL25" i="47"/>
  <c r="AE25" i="47"/>
  <c r="AI25" i="47" s="1"/>
  <c r="AJ25" i="47" s="1"/>
  <c r="AL24" i="47"/>
  <c r="AE24" i="47"/>
  <c r="AI24" i="47" s="1"/>
  <c r="AJ24" i="47" s="1"/>
  <c r="AL23" i="47"/>
  <c r="AE23" i="47"/>
  <c r="AI23" i="47" s="1"/>
  <c r="AJ23" i="47" s="1"/>
  <c r="AL22" i="47"/>
  <c r="AE22" i="47"/>
  <c r="AI22" i="47" s="1"/>
  <c r="AJ22" i="47" s="1"/>
  <c r="AL21" i="47"/>
  <c r="AE21" i="47"/>
  <c r="AI21" i="47" s="1"/>
  <c r="AJ21" i="47" s="1"/>
  <c r="AL20" i="47"/>
  <c r="AE20" i="47"/>
  <c r="AI20" i="47" s="1"/>
  <c r="AJ20" i="47" s="1"/>
  <c r="AL19" i="47"/>
  <c r="AE19" i="47"/>
  <c r="AI19" i="47" s="1"/>
  <c r="AJ19" i="47" s="1"/>
  <c r="AL18" i="47"/>
  <c r="AE18" i="47"/>
  <c r="AI18" i="47" s="1"/>
  <c r="AJ18" i="47" s="1"/>
  <c r="AL17" i="47"/>
  <c r="AE17" i="47"/>
  <c r="AI17" i="47" s="1"/>
  <c r="AJ17" i="47" s="1"/>
  <c r="AL16" i="47"/>
  <c r="AE16" i="47"/>
  <c r="AI16" i="47" s="1"/>
  <c r="AJ16" i="47" s="1"/>
  <c r="AL15" i="47"/>
  <c r="AE15" i="47"/>
  <c r="AI15" i="47" s="1"/>
  <c r="AJ15" i="47" s="1"/>
  <c r="AL14" i="47"/>
  <c r="AE14" i="47"/>
  <c r="AI14" i="47" s="1"/>
  <c r="AJ14" i="47" s="1"/>
  <c r="AL13" i="47"/>
  <c r="AE13" i="47"/>
  <c r="AI13" i="47" s="1"/>
  <c r="AJ13" i="47" s="1"/>
  <c r="AL12" i="47"/>
  <c r="AE12" i="47"/>
  <c r="AI12" i="47" s="1"/>
  <c r="AJ12" i="47" s="1"/>
  <c r="AL11" i="47"/>
  <c r="AE11" i="47"/>
  <c r="AI11" i="47" s="1"/>
  <c r="AJ11" i="47" s="1"/>
  <c r="AL10" i="47"/>
  <c r="AE10" i="47"/>
  <c r="AI10" i="47" s="1"/>
  <c r="AJ10" i="47" s="1"/>
  <c r="AL9" i="47"/>
  <c r="AE9" i="47"/>
  <c r="AI9" i="47" s="1"/>
  <c r="AJ9" i="47" s="1"/>
  <c r="AL8" i="47"/>
  <c r="AE8" i="47"/>
  <c r="AI8" i="47" s="1"/>
  <c r="AJ8" i="47" s="1"/>
  <c r="AL7" i="47"/>
  <c r="AE7" i="47"/>
  <c r="AI7" i="47" s="1"/>
  <c r="AJ7" i="47" s="1"/>
  <c r="AL6" i="47"/>
  <c r="AE6" i="47"/>
  <c r="AI6" i="47" s="1"/>
  <c r="AJ6" i="47" s="1"/>
  <c r="AL5" i="47"/>
  <c r="AE5" i="47"/>
  <c r="AI5" i="47" s="1"/>
  <c r="AJ5" i="47" s="1"/>
  <c r="AL4" i="47"/>
  <c r="AE4" i="47"/>
  <c r="AI4" i="47" s="1"/>
  <c r="AJ4" i="47" s="1"/>
  <c r="AL3" i="47"/>
  <c r="AE3" i="47"/>
  <c r="AI3" i="47" s="1"/>
  <c r="AJ3" i="47" s="1"/>
  <c r="AG37" i="48"/>
  <c r="AG36" i="48"/>
  <c r="AE34" i="48"/>
  <c r="AI34" i="48" s="1"/>
  <c r="AJ34" i="48" s="1"/>
  <c r="AL33" i="48"/>
  <c r="AE33" i="48"/>
  <c r="AI33" i="48" s="1"/>
  <c r="AJ33" i="48" s="1"/>
  <c r="AL32" i="48"/>
  <c r="AE32" i="48"/>
  <c r="AI32" i="48" s="1"/>
  <c r="AJ32" i="48" s="1"/>
  <c r="AL31" i="48"/>
  <c r="AE31" i="48"/>
  <c r="AI31" i="48" s="1"/>
  <c r="AJ31" i="48" s="1"/>
  <c r="AL30" i="48"/>
  <c r="AE30" i="48"/>
  <c r="AI30" i="48"/>
  <c r="AL29" i="48"/>
  <c r="AE29" i="48"/>
  <c r="AI29" i="48"/>
  <c r="AJ29" i="48" s="1"/>
  <c r="AL28" i="48"/>
  <c r="AE28" i="48"/>
  <c r="AI28" i="48" s="1"/>
  <c r="AJ28" i="48" s="1"/>
  <c r="AL27" i="48"/>
  <c r="AE27" i="48"/>
  <c r="AI27" i="48"/>
  <c r="AL26" i="48"/>
  <c r="AE26" i="48"/>
  <c r="AI26" i="48"/>
  <c r="AJ26" i="48" s="1"/>
  <c r="AL25" i="48"/>
  <c r="AE25" i="48"/>
  <c r="AI25" i="48" s="1"/>
  <c r="AJ25" i="48" s="1"/>
  <c r="AL24" i="48"/>
  <c r="AE24" i="48"/>
  <c r="AI24" i="48" s="1"/>
  <c r="AJ24" i="48" s="1"/>
  <c r="AL23" i="48"/>
  <c r="AE23" i="48"/>
  <c r="AI23" i="48"/>
  <c r="AJ23" i="48" s="1"/>
  <c r="AL22" i="48"/>
  <c r="AE22" i="48"/>
  <c r="AI22" i="48" s="1"/>
  <c r="AJ22" i="48" s="1"/>
  <c r="AL21" i="48"/>
  <c r="AE21" i="48"/>
  <c r="AI21" i="48" s="1"/>
  <c r="AJ21" i="48" s="1"/>
  <c r="AL20" i="48"/>
  <c r="AE20" i="48"/>
  <c r="AI20" i="48" s="1"/>
  <c r="AJ20" i="48" s="1"/>
  <c r="AL19" i="48"/>
  <c r="AE19" i="48"/>
  <c r="AI19" i="48" s="1"/>
  <c r="AJ19" i="48" s="1"/>
  <c r="AL18" i="48"/>
  <c r="AE18" i="48"/>
  <c r="AI18" i="48" s="1"/>
  <c r="AJ18" i="48" s="1"/>
  <c r="AL17" i="48"/>
  <c r="AE17" i="48"/>
  <c r="AI17" i="48"/>
  <c r="AJ17" i="48" s="1"/>
  <c r="AL16" i="48"/>
  <c r="AE16" i="48"/>
  <c r="AI16" i="48" s="1"/>
  <c r="AJ16" i="48" s="1"/>
  <c r="AL15" i="48"/>
  <c r="AE15" i="48"/>
  <c r="AI15" i="48" s="1"/>
  <c r="AJ15" i="48" s="1"/>
  <c r="AL14" i="48"/>
  <c r="AE14" i="48"/>
  <c r="AI14" i="48"/>
  <c r="AL13" i="48"/>
  <c r="AE13" i="48"/>
  <c r="AI13" i="48" s="1"/>
  <c r="AJ13" i="48" s="1"/>
  <c r="AL12" i="48"/>
  <c r="AE12" i="48"/>
  <c r="AI12" i="48" s="1"/>
  <c r="AJ12" i="48" s="1"/>
  <c r="AL11" i="48"/>
  <c r="AE11" i="48"/>
  <c r="AI11" i="48"/>
  <c r="AL10" i="48"/>
  <c r="AE10" i="48"/>
  <c r="AI10" i="48" s="1"/>
  <c r="AJ10" i="48" s="1"/>
  <c r="AL9" i="48"/>
  <c r="AE9" i="48"/>
  <c r="AI9" i="48" s="1"/>
  <c r="AJ9" i="48" s="1"/>
  <c r="AL8" i="48"/>
  <c r="AE8" i="48"/>
  <c r="AI8" i="48" s="1"/>
  <c r="AJ8" i="48" s="1"/>
  <c r="AL7" i="48"/>
  <c r="AE7" i="48"/>
  <c r="AI7" i="48" s="1"/>
  <c r="AJ7" i="48" s="1"/>
  <c r="AL6" i="48"/>
  <c r="AE6" i="48"/>
  <c r="AI6" i="48" s="1"/>
  <c r="AJ6" i="48" s="1"/>
  <c r="AL5" i="48"/>
  <c r="AE5" i="48"/>
  <c r="AI5" i="48" s="1"/>
  <c r="AL4" i="48"/>
  <c r="AE4" i="48"/>
  <c r="AI4" i="48" s="1"/>
  <c r="AJ4" i="48" s="1"/>
  <c r="AL3" i="48"/>
  <c r="AE3" i="48"/>
  <c r="AI3" i="48" s="1"/>
  <c r="AJ3" i="48" s="1"/>
  <c r="AG37" i="49"/>
  <c r="AG36" i="49"/>
  <c r="AE34" i="49"/>
  <c r="AI34" i="49" s="1"/>
  <c r="AJ34" i="49" s="1"/>
  <c r="AL33" i="49"/>
  <c r="AE33" i="49"/>
  <c r="AI33" i="49" s="1"/>
  <c r="AJ33" i="49"/>
  <c r="AL32" i="49"/>
  <c r="AE32" i="49"/>
  <c r="AI32" i="49" s="1"/>
  <c r="AJ32" i="49"/>
  <c r="AL31" i="49"/>
  <c r="AE31" i="49"/>
  <c r="AI31" i="49" s="1"/>
  <c r="AJ31" i="49" s="1"/>
  <c r="AL30" i="49"/>
  <c r="AE30" i="49"/>
  <c r="AI30" i="49" s="1"/>
  <c r="AJ30" i="49" s="1"/>
  <c r="AL29" i="49"/>
  <c r="AE29" i="49"/>
  <c r="AI29" i="49" s="1"/>
  <c r="AJ29" i="49" s="1"/>
  <c r="AL28" i="49"/>
  <c r="AE28" i="49"/>
  <c r="AI28" i="49" s="1"/>
  <c r="AJ28" i="49" s="1"/>
  <c r="AL27" i="49"/>
  <c r="AE27" i="49"/>
  <c r="AI27" i="49" s="1"/>
  <c r="AJ27" i="49" s="1"/>
  <c r="AL26" i="49"/>
  <c r="AE26" i="49"/>
  <c r="AI26" i="49" s="1"/>
  <c r="AJ26" i="49" s="1"/>
  <c r="AL25" i="49"/>
  <c r="AE25" i="49"/>
  <c r="AI25" i="49" s="1"/>
  <c r="AJ25" i="49" s="1"/>
  <c r="AL24" i="49"/>
  <c r="AE24" i="49"/>
  <c r="AI24" i="49" s="1"/>
  <c r="AJ24" i="49"/>
  <c r="AL23" i="49"/>
  <c r="AE23" i="49"/>
  <c r="AI23" i="49" s="1"/>
  <c r="AJ23" i="49" s="1"/>
  <c r="AL22" i="49"/>
  <c r="AE22" i="49"/>
  <c r="AI22" i="49" s="1"/>
  <c r="AJ22" i="49" s="1"/>
  <c r="AL21" i="49"/>
  <c r="AE21" i="49"/>
  <c r="AI21" i="49" s="1"/>
  <c r="AJ21" i="49"/>
  <c r="AL20" i="49"/>
  <c r="AE20" i="49"/>
  <c r="AI20" i="49" s="1"/>
  <c r="AJ20" i="49"/>
  <c r="AL19" i="49"/>
  <c r="AE19" i="49"/>
  <c r="AI19" i="49" s="1"/>
  <c r="AJ19" i="49" s="1"/>
  <c r="AL18" i="49"/>
  <c r="AE18" i="49"/>
  <c r="AI18" i="49" s="1"/>
  <c r="AJ18" i="49"/>
  <c r="AL17" i="49"/>
  <c r="AE17" i="49"/>
  <c r="AI17" i="49" s="1"/>
  <c r="AJ17" i="49"/>
  <c r="AL16" i="49"/>
  <c r="AE16" i="49"/>
  <c r="AI16" i="49" s="1"/>
  <c r="AJ16" i="49" s="1"/>
  <c r="AL15" i="49"/>
  <c r="AE15" i="49"/>
  <c r="AI15" i="49" s="1"/>
  <c r="AJ15" i="49" s="1"/>
  <c r="AL14" i="49"/>
  <c r="AE14" i="49"/>
  <c r="AI14" i="49" s="1"/>
  <c r="AJ14" i="49" s="1"/>
  <c r="AL13" i="49"/>
  <c r="AE13" i="49"/>
  <c r="AI13" i="49" s="1"/>
  <c r="AJ13" i="49"/>
  <c r="AL12" i="49"/>
  <c r="AE12" i="49"/>
  <c r="AI12" i="49" s="1"/>
  <c r="AJ12" i="49" s="1"/>
  <c r="AL11" i="49"/>
  <c r="AN11" i="49" s="1"/>
  <c r="AO11" i="49" s="1"/>
  <c r="AE11" i="49"/>
  <c r="AI11" i="49" s="1"/>
  <c r="AJ11" i="49" s="1"/>
  <c r="AL10" i="49"/>
  <c r="AE10" i="49"/>
  <c r="AI10" i="49" s="1"/>
  <c r="AJ10" i="49"/>
  <c r="AL9" i="49"/>
  <c r="AE9" i="49"/>
  <c r="AI9" i="49" s="1"/>
  <c r="AJ9" i="49" s="1"/>
  <c r="AL8" i="49"/>
  <c r="AE8" i="49"/>
  <c r="AI8" i="49" s="1"/>
  <c r="AJ8" i="49"/>
  <c r="AL7" i="49"/>
  <c r="AE7" i="49"/>
  <c r="AI7" i="49" s="1"/>
  <c r="AJ7" i="49" s="1"/>
  <c r="AL6" i="49"/>
  <c r="AE6" i="49"/>
  <c r="AI6" i="49" s="1"/>
  <c r="AJ6" i="49" s="1"/>
  <c r="AL5" i="49"/>
  <c r="AE5" i="49"/>
  <c r="AI5" i="49" s="1"/>
  <c r="AJ5" i="49"/>
  <c r="AL4" i="49"/>
  <c r="AE4" i="49"/>
  <c r="AI4" i="49" s="1"/>
  <c r="AJ4" i="49" s="1"/>
  <c r="AL3" i="49"/>
  <c r="AE3" i="49"/>
  <c r="AI3" i="49" s="1"/>
  <c r="AJ3" i="49" s="1"/>
  <c r="AG37" i="50"/>
  <c r="AG36" i="50"/>
  <c r="AE34" i="50"/>
  <c r="AI34" i="50" s="1"/>
  <c r="AJ34" i="50" s="1"/>
  <c r="AL33" i="50"/>
  <c r="AE33" i="50"/>
  <c r="AI33" i="50" s="1"/>
  <c r="AJ33" i="50" s="1"/>
  <c r="AL32" i="50"/>
  <c r="AE32" i="50"/>
  <c r="AI32" i="50" s="1"/>
  <c r="AJ32" i="50" s="1"/>
  <c r="AL31" i="50"/>
  <c r="AE31" i="50"/>
  <c r="AI31" i="50" s="1"/>
  <c r="AJ31" i="50" s="1"/>
  <c r="AL30" i="50"/>
  <c r="AE30" i="50"/>
  <c r="AI30" i="50" s="1"/>
  <c r="AJ30" i="50" s="1"/>
  <c r="AL29" i="50"/>
  <c r="AE29" i="50"/>
  <c r="AI29" i="50" s="1"/>
  <c r="AJ29" i="50" s="1"/>
  <c r="AL28" i="50"/>
  <c r="AE28" i="50"/>
  <c r="AI28" i="50" s="1"/>
  <c r="AJ28" i="50" s="1"/>
  <c r="AL27" i="50"/>
  <c r="AE27" i="50"/>
  <c r="AI27" i="50" s="1"/>
  <c r="AJ27" i="50" s="1"/>
  <c r="AL26" i="50"/>
  <c r="AE26" i="50"/>
  <c r="AI26" i="50" s="1"/>
  <c r="AJ26" i="50" s="1"/>
  <c r="AL25" i="50"/>
  <c r="AE25" i="50"/>
  <c r="AI25" i="50" s="1"/>
  <c r="AJ25" i="50" s="1"/>
  <c r="AL24" i="50"/>
  <c r="AE24" i="50"/>
  <c r="AI24" i="50" s="1"/>
  <c r="AJ24" i="50" s="1"/>
  <c r="AL23" i="50"/>
  <c r="AE23" i="50"/>
  <c r="AI23" i="50" s="1"/>
  <c r="AJ23" i="50" s="1"/>
  <c r="AL22" i="50"/>
  <c r="AE22" i="50"/>
  <c r="AI22" i="50" s="1"/>
  <c r="AJ22" i="50" s="1"/>
  <c r="AL21" i="50"/>
  <c r="AE21" i="50"/>
  <c r="AI21" i="50" s="1"/>
  <c r="AJ21" i="50" s="1"/>
  <c r="AL20" i="50"/>
  <c r="AE20" i="50"/>
  <c r="AI20" i="50" s="1"/>
  <c r="AJ20" i="50" s="1"/>
  <c r="AL19" i="50"/>
  <c r="AE19" i="50"/>
  <c r="AI19" i="50" s="1"/>
  <c r="AJ19" i="50" s="1"/>
  <c r="AL18" i="50"/>
  <c r="AE18" i="50"/>
  <c r="AI18" i="50" s="1"/>
  <c r="AJ18" i="50" s="1"/>
  <c r="AL17" i="50"/>
  <c r="AE17" i="50"/>
  <c r="AI17" i="50" s="1"/>
  <c r="AJ17" i="50" s="1"/>
  <c r="AL16" i="50"/>
  <c r="AE16" i="50"/>
  <c r="AI16" i="50" s="1"/>
  <c r="AJ16" i="50" s="1"/>
  <c r="AL15" i="50"/>
  <c r="AE15" i="50"/>
  <c r="AI15" i="50" s="1"/>
  <c r="AJ15" i="50" s="1"/>
  <c r="AL14" i="50"/>
  <c r="AE14" i="50"/>
  <c r="AI14" i="50" s="1"/>
  <c r="AJ14" i="50" s="1"/>
  <c r="AL13" i="50"/>
  <c r="AE13" i="50"/>
  <c r="AI13" i="50" s="1"/>
  <c r="AJ13" i="50" s="1"/>
  <c r="AL12" i="50"/>
  <c r="AE12" i="50"/>
  <c r="AI12" i="50" s="1"/>
  <c r="AJ12" i="50" s="1"/>
  <c r="AL11" i="50"/>
  <c r="AE11" i="50"/>
  <c r="AI11" i="50" s="1"/>
  <c r="AJ11" i="50" s="1"/>
  <c r="AL10" i="50"/>
  <c r="AE10" i="50"/>
  <c r="AI10" i="50" s="1"/>
  <c r="AJ10" i="50" s="1"/>
  <c r="AL9" i="50"/>
  <c r="AE9" i="50"/>
  <c r="AI9" i="50" s="1"/>
  <c r="AJ9" i="50" s="1"/>
  <c r="AL8" i="50"/>
  <c r="AE8" i="50"/>
  <c r="AI8" i="50" s="1"/>
  <c r="AJ8" i="50" s="1"/>
  <c r="AL7" i="50"/>
  <c r="AE7" i="50"/>
  <c r="AI7" i="50" s="1"/>
  <c r="AJ7" i="50" s="1"/>
  <c r="AL6" i="50"/>
  <c r="AE6" i="50"/>
  <c r="AI6" i="50" s="1"/>
  <c r="AJ6" i="50" s="1"/>
  <c r="AL5" i="50"/>
  <c r="AE5" i="50"/>
  <c r="AI5" i="50" s="1"/>
  <c r="AJ5" i="50" s="1"/>
  <c r="AL4" i="50"/>
  <c r="AE4" i="50"/>
  <c r="AI4" i="50" s="1"/>
  <c r="AJ4" i="50" s="1"/>
  <c r="AL3" i="50"/>
  <c r="AE3" i="50"/>
  <c r="AI3" i="50" s="1"/>
  <c r="AJ3" i="50" s="1"/>
  <c r="AG37" i="51"/>
  <c r="AG36" i="51"/>
  <c r="AE34" i="51"/>
  <c r="AI34" i="51" s="1"/>
  <c r="AL33" i="51"/>
  <c r="AE33" i="51"/>
  <c r="AI33" i="51" s="1"/>
  <c r="AJ33" i="51" s="1"/>
  <c r="AL32" i="51"/>
  <c r="AE32" i="51"/>
  <c r="AI32" i="51" s="1"/>
  <c r="AJ32" i="51" s="1"/>
  <c r="AL31" i="51"/>
  <c r="AE31" i="51"/>
  <c r="AI31" i="51"/>
  <c r="AJ31" i="51" s="1"/>
  <c r="AL30" i="51"/>
  <c r="AE30" i="51"/>
  <c r="AI30" i="51" s="1"/>
  <c r="AJ30" i="51" s="1"/>
  <c r="AL29" i="51"/>
  <c r="AE29" i="51"/>
  <c r="AI29" i="51" s="1"/>
  <c r="AJ29" i="51" s="1"/>
  <c r="AL28" i="51"/>
  <c r="AE28" i="51"/>
  <c r="AI28" i="51"/>
  <c r="AJ28" i="51" s="1"/>
  <c r="AL27" i="51"/>
  <c r="AE27" i="51"/>
  <c r="AI27" i="51"/>
  <c r="AJ27" i="51" s="1"/>
  <c r="AL26" i="51"/>
  <c r="AE26" i="51"/>
  <c r="AI26" i="51" s="1"/>
  <c r="AJ26" i="51" s="1"/>
  <c r="AL25" i="51"/>
  <c r="AE25" i="51"/>
  <c r="AI25" i="51" s="1"/>
  <c r="AJ25" i="51" s="1"/>
  <c r="AL24" i="51"/>
  <c r="AE24" i="51"/>
  <c r="AI24" i="51" s="1"/>
  <c r="AJ24" i="51" s="1"/>
  <c r="AL23" i="51"/>
  <c r="AE23" i="51"/>
  <c r="AI23" i="51"/>
  <c r="AJ23" i="51" s="1"/>
  <c r="AL22" i="51"/>
  <c r="AE22" i="51"/>
  <c r="AI22" i="51" s="1"/>
  <c r="AJ22" i="51" s="1"/>
  <c r="AL21" i="51"/>
  <c r="AE21" i="51"/>
  <c r="AI21" i="51" s="1"/>
  <c r="AJ21" i="51" s="1"/>
  <c r="AL20" i="51"/>
  <c r="AE20" i="51"/>
  <c r="AI20" i="51"/>
  <c r="AJ20" i="51" s="1"/>
  <c r="AL19" i="51"/>
  <c r="AE19" i="51"/>
  <c r="AI19" i="51"/>
  <c r="AJ19" i="51" s="1"/>
  <c r="AL18" i="51"/>
  <c r="AN18" i="51" s="1"/>
  <c r="AO18" i="51" s="1"/>
  <c r="AE18" i="51"/>
  <c r="AI18" i="51" s="1"/>
  <c r="AJ18" i="51" s="1"/>
  <c r="AL17" i="51"/>
  <c r="AE17" i="51"/>
  <c r="AI17" i="51" s="1"/>
  <c r="AJ17" i="51" s="1"/>
  <c r="AL16" i="51"/>
  <c r="AE16" i="51"/>
  <c r="AI16" i="51" s="1"/>
  <c r="AJ16" i="51" s="1"/>
  <c r="AL15" i="51"/>
  <c r="AE15" i="51"/>
  <c r="AI15" i="51"/>
  <c r="AJ15" i="51" s="1"/>
  <c r="AL14" i="51"/>
  <c r="AE14" i="51"/>
  <c r="AI14" i="51" s="1"/>
  <c r="AJ14" i="51" s="1"/>
  <c r="AL13" i="51"/>
  <c r="AE13" i="51"/>
  <c r="AI13" i="51" s="1"/>
  <c r="AL12" i="51"/>
  <c r="AE12" i="51"/>
  <c r="AI12" i="51"/>
  <c r="AJ12" i="51" s="1"/>
  <c r="AL11" i="51"/>
  <c r="AE11" i="51"/>
  <c r="AI11" i="51"/>
  <c r="AJ11" i="51" s="1"/>
  <c r="AL10" i="51"/>
  <c r="AE10" i="51"/>
  <c r="AI10" i="51" s="1"/>
  <c r="AL9" i="51"/>
  <c r="AE9" i="51"/>
  <c r="AI9" i="51" s="1"/>
  <c r="AJ9" i="51" s="1"/>
  <c r="AL8" i="51"/>
  <c r="AE8" i="51"/>
  <c r="AI8" i="51" s="1"/>
  <c r="AJ8" i="51" s="1"/>
  <c r="AL7" i="51"/>
  <c r="AE7" i="51"/>
  <c r="AI7" i="51"/>
  <c r="AL6" i="51"/>
  <c r="AE6" i="51"/>
  <c r="AI6" i="51" s="1"/>
  <c r="AJ6" i="51" s="1"/>
  <c r="AL5" i="51"/>
  <c r="AE5" i="51"/>
  <c r="AI5" i="51" s="1"/>
  <c r="AJ5" i="51" s="1"/>
  <c r="AL4" i="51"/>
  <c r="AE4" i="51"/>
  <c r="AI4" i="51"/>
  <c r="AJ4" i="51" s="1"/>
  <c r="AL3" i="51"/>
  <c r="AE3" i="51"/>
  <c r="AI3" i="51"/>
  <c r="AJ3" i="51"/>
  <c r="AG37" i="52"/>
  <c r="AG36" i="52"/>
  <c r="AE34" i="52"/>
  <c r="AI34" i="52"/>
  <c r="AJ34" i="52" s="1"/>
  <c r="AL33" i="52"/>
  <c r="AE33" i="52"/>
  <c r="AI33" i="52"/>
  <c r="AJ33" i="52" s="1"/>
  <c r="AL32" i="52"/>
  <c r="AE32" i="52"/>
  <c r="AI32" i="52" s="1"/>
  <c r="AJ32" i="52" s="1"/>
  <c r="AL31" i="52"/>
  <c r="AE31" i="52"/>
  <c r="AI31" i="52" s="1"/>
  <c r="AL30" i="52"/>
  <c r="AE30" i="52"/>
  <c r="AI30" i="52" s="1"/>
  <c r="AL29" i="52"/>
  <c r="AE29" i="52"/>
  <c r="AI29" i="52" s="1"/>
  <c r="AJ29" i="52" s="1"/>
  <c r="AL28" i="52"/>
  <c r="AE28" i="52"/>
  <c r="AI28" i="52" s="1"/>
  <c r="AL27" i="52"/>
  <c r="AE27" i="52"/>
  <c r="AI27" i="52" s="1"/>
  <c r="AJ27" i="52" s="1"/>
  <c r="AL26" i="52"/>
  <c r="AE26" i="52"/>
  <c r="AI26" i="52" s="1"/>
  <c r="AL25" i="52"/>
  <c r="AE25" i="52"/>
  <c r="AI25" i="52"/>
  <c r="AJ25" i="52" s="1"/>
  <c r="AL24" i="52"/>
  <c r="AE24" i="52"/>
  <c r="AI24" i="52" s="1"/>
  <c r="AL23" i="52"/>
  <c r="AE23" i="52"/>
  <c r="AI23" i="52" s="1"/>
  <c r="AJ23" i="52" s="1"/>
  <c r="AL22" i="52"/>
  <c r="AE22" i="52"/>
  <c r="AI22" i="52"/>
  <c r="AJ22" i="52" s="1"/>
  <c r="AL21" i="52"/>
  <c r="AE21" i="52"/>
  <c r="AI21" i="52"/>
  <c r="AJ21" i="52" s="1"/>
  <c r="AL20" i="52"/>
  <c r="AE20" i="52"/>
  <c r="AI20" i="52" s="1"/>
  <c r="AJ20" i="52" s="1"/>
  <c r="AL19" i="52"/>
  <c r="AE19" i="52"/>
  <c r="AI19" i="52"/>
  <c r="AJ19" i="52" s="1"/>
  <c r="AL18" i="52"/>
  <c r="AE18" i="52"/>
  <c r="AI18" i="52"/>
  <c r="AJ18" i="52" s="1"/>
  <c r="AL17" i="52"/>
  <c r="AE17" i="52"/>
  <c r="AI17" i="52" s="1"/>
  <c r="AJ17" i="52" s="1"/>
  <c r="AL16" i="52"/>
  <c r="AE16" i="52"/>
  <c r="AI16" i="52" s="1"/>
  <c r="AJ16" i="52" s="1"/>
  <c r="AL15" i="52"/>
  <c r="AE15" i="52"/>
  <c r="AI15" i="52" s="1"/>
  <c r="AL14" i="52"/>
  <c r="AE14" i="52"/>
  <c r="AI14" i="52" s="1"/>
  <c r="AJ14" i="52" s="1"/>
  <c r="AL13" i="52"/>
  <c r="AE13" i="52"/>
  <c r="AI13" i="52"/>
  <c r="AL12" i="52"/>
  <c r="AE12" i="52"/>
  <c r="AI12" i="52" s="1"/>
  <c r="AJ12" i="52" s="1"/>
  <c r="AL11" i="52"/>
  <c r="AE11" i="52"/>
  <c r="AI11" i="52" s="1"/>
  <c r="AL10" i="52"/>
  <c r="AE10" i="52"/>
  <c r="AI10" i="52"/>
  <c r="AJ10" i="52" s="1"/>
  <c r="AL9" i="52"/>
  <c r="AE9" i="52"/>
  <c r="AI9" i="52"/>
  <c r="AJ9" i="52" s="1"/>
  <c r="AL8" i="52"/>
  <c r="AE8" i="52"/>
  <c r="AI8" i="52" s="1"/>
  <c r="AL7" i="52"/>
  <c r="AE7" i="52"/>
  <c r="AI7" i="52"/>
  <c r="AJ7" i="52" s="1"/>
  <c r="AL6" i="52"/>
  <c r="AE6" i="52"/>
  <c r="AI6" i="52"/>
  <c r="AJ6" i="52" s="1"/>
  <c r="AL5" i="52"/>
  <c r="AE5" i="52"/>
  <c r="AI5" i="52" s="1"/>
  <c r="AL4" i="52"/>
  <c r="AE4" i="52"/>
  <c r="AI4" i="52" s="1"/>
  <c r="AJ4" i="52" s="1"/>
  <c r="AL3" i="52"/>
  <c r="AE3" i="52"/>
  <c r="AI3" i="52"/>
  <c r="AJ3" i="52" s="1"/>
  <c r="AG37" i="53"/>
  <c r="AG36" i="53"/>
  <c r="AE34" i="53"/>
  <c r="AI34" i="53" s="1"/>
  <c r="AJ34" i="53"/>
  <c r="AL33" i="53"/>
  <c r="AE33" i="53"/>
  <c r="AI33" i="53" s="1"/>
  <c r="AJ33" i="53" s="1"/>
  <c r="AL32" i="53"/>
  <c r="AE32" i="53"/>
  <c r="AI32" i="53" s="1"/>
  <c r="AJ32" i="53" s="1"/>
  <c r="AL31" i="53"/>
  <c r="AE31" i="53"/>
  <c r="AI31" i="53" s="1"/>
  <c r="AJ31" i="53" s="1"/>
  <c r="AL30" i="53"/>
  <c r="AE30" i="53"/>
  <c r="AI30" i="53" s="1"/>
  <c r="AL29" i="53"/>
  <c r="AE29" i="53"/>
  <c r="AI29" i="53" s="1"/>
  <c r="AJ29" i="53"/>
  <c r="AL28" i="53"/>
  <c r="AE28" i="53"/>
  <c r="AI28" i="53" s="1"/>
  <c r="AJ28" i="53"/>
  <c r="AL27" i="53"/>
  <c r="AE27" i="53"/>
  <c r="AI27" i="53" s="1"/>
  <c r="AJ27" i="53" s="1"/>
  <c r="AL26" i="53"/>
  <c r="AE26" i="53"/>
  <c r="AI26" i="53" s="1"/>
  <c r="AJ26" i="53"/>
  <c r="AL25" i="53"/>
  <c r="AE25" i="53"/>
  <c r="AI25" i="53" s="1"/>
  <c r="AJ25" i="53"/>
  <c r="AL24" i="53"/>
  <c r="AE24" i="53"/>
  <c r="AI24" i="53" s="1"/>
  <c r="AJ24" i="53"/>
  <c r="AL23" i="53"/>
  <c r="AE23" i="53"/>
  <c r="AI23" i="53" s="1"/>
  <c r="AL22" i="53"/>
  <c r="AE22" i="53"/>
  <c r="AI22" i="53" s="1"/>
  <c r="AJ22" i="53"/>
  <c r="AL21" i="53"/>
  <c r="AE21" i="53"/>
  <c r="AI21" i="53" s="1"/>
  <c r="AJ21" i="53"/>
  <c r="AL20" i="53"/>
  <c r="AE20" i="53"/>
  <c r="AI20" i="53" s="1"/>
  <c r="AJ20" i="53" s="1"/>
  <c r="AL19" i="53"/>
  <c r="AE19" i="53"/>
  <c r="AI19" i="53" s="1"/>
  <c r="AJ19" i="53" s="1"/>
  <c r="AL18" i="53"/>
  <c r="AE18" i="53"/>
  <c r="AI18" i="53" s="1"/>
  <c r="AJ18" i="53"/>
  <c r="AL17" i="53"/>
  <c r="AE17" i="53"/>
  <c r="AI17" i="53" s="1"/>
  <c r="AJ17" i="53" s="1"/>
  <c r="AL16" i="53"/>
  <c r="AE16" i="53"/>
  <c r="AI16" i="53" s="1"/>
  <c r="AJ16" i="53"/>
  <c r="AL15" i="53"/>
  <c r="AE15" i="53"/>
  <c r="AI15" i="53" s="1"/>
  <c r="AL14" i="53"/>
  <c r="AE14" i="53"/>
  <c r="AI14" i="53" s="1"/>
  <c r="AL13" i="53"/>
  <c r="AE13" i="53"/>
  <c r="AI13" i="53" s="1"/>
  <c r="AJ13" i="53" s="1"/>
  <c r="AL12" i="53"/>
  <c r="AE12" i="53"/>
  <c r="AI12" i="53" s="1"/>
  <c r="AJ12" i="53"/>
  <c r="AL11" i="53"/>
  <c r="AE11" i="53"/>
  <c r="AI11" i="53" s="1"/>
  <c r="AJ11" i="53" s="1"/>
  <c r="AL10" i="53"/>
  <c r="AE10" i="53"/>
  <c r="AI10" i="53" s="1"/>
  <c r="AJ10" i="53" s="1"/>
  <c r="AL9" i="53"/>
  <c r="AE9" i="53"/>
  <c r="AI9" i="53" s="1"/>
  <c r="AJ9" i="53"/>
  <c r="AL8" i="53"/>
  <c r="AE8" i="53"/>
  <c r="AI8" i="53" s="1"/>
  <c r="AJ8" i="53" s="1"/>
  <c r="AL7" i="53"/>
  <c r="AE7" i="53"/>
  <c r="AI7" i="53" s="1"/>
  <c r="AL6" i="53"/>
  <c r="AE6" i="53"/>
  <c r="AI6" i="53"/>
  <c r="AJ6" i="53" s="1"/>
  <c r="AL5" i="53"/>
  <c r="AE5" i="53"/>
  <c r="AI5" i="53" s="1"/>
  <c r="AJ5" i="53" s="1"/>
  <c r="AL4" i="53"/>
  <c r="AE4" i="53"/>
  <c r="AI4" i="53" s="1"/>
  <c r="AM3" i="53" s="1"/>
  <c r="AN3" i="53" s="1"/>
  <c r="AO3" i="53" s="1"/>
  <c r="AL3" i="53"/>
  <c r="AE3" i="53"/>
  <c r="AI3" i="53"/>
  <c r="AJ3" i="53" s="1"/>
  <c r="AG37" i="54"/>
  <c r="AG36" i="54"/>
  <c r="AE34" i="54"/>
  <c r="AI34" i="54" s="1"/>
  <c r="AJ34" i="54" s="1"/>
  <c r="AL33" i="54"/>
  <c r="AE33" i="54"/>
  <c r="AI33" i="54" s="1"/>
  <c r="AM33" i="54" s="1"/>
  <c r="AN33" i="54" s="1"/>
  <c r="AO33" i="54" s="1"/>
  <c r="AL32" i="54"/>
  <c r="AE32" i="54"/>
  <c r="AI32" i="54" s="1"/>
  <c r="AJ32" i="54" s="1"/>
  <c r="AL31" i="54"/>
  <c r="AE31" i="54"/>
  <c r="AI31" i="54" s="1"/>
  <c r="AJ31" i="54" s="1"/>
  <c r="AL30" i="54"/>
  <c r="AE30" i="54"/>
  <c r="AI30" i="54" s="1"/>
  <c r="AJ30" i="54" s="1"/>
  <c r="AL29" i="54"/>
  <c r="AE29" i="54"/>
  <c r="AI29" i="54" s="1"/>
  <c r="AJ29" i="54" s="1"/>
  <c r="AL28" i="54"/>
  <c r="AE28" i="54"/>
  <c r="AI28" i="54" s="1"/>
  <c r="AJ28" i="54" s="1"/>
  <c r="AL27" i="54"/>
  <c r="AE27" i="54"/>
  <c r="AI27" i="54" s="1"/>
  <c r="AJ27" i="54" s="1"/>
  <c r="AL26" i="54"/>
  <c r="AE26" i="54"/>
  <c r="AI26" i="54" s="1"/>
  <c r="AJ26" i="54" s="1"/>
  <c r="AL25" i="54"/>
  <c r="AE25" i="54"/>
  <c r="AI25" i="54" s="1"/>
  <c r="AL24" i="54"/>
  <c r="AE24" i="54"/>
  <c r="AI24" i="54" s="1"/>
  <c r="AJ24" i="54" s="1"/>
  <c r="AL23" i="54"/>
  <c r="AE23" i="54"/>
  <c r="AI23" i="54" s="1"/>
  <c r="AL22" i="54"/>
  <c r="AE22" i="54"/>
  <c r="AI22" i="54" s="1"/>
  <c r="AJ22" i="54" s="1"/>
  <c r="AL21" i="54"/>
  <c r="AE21" i="54"/>
  <c r="AI21" i="54" s="1"/>
  <c r="AJ21" i="54" s="1"/>
  <c r="AL20" i="54"/>
  <c r="AE20" i="54"/>
  <c r="AI20" i="54" s="1"/>
  <c r="AJ20" i="54" s="1"/>
  <c r="AL19" i="54"/>
  <c r="AE19" i="54"/>
  <c r="AI19" i="54" s="1"/>
  <c r="AL18" i="54"/>
  <c r="AE18" i="54"/>
  <c r="AI18" i="54" s="1"/>
  <c r="AJ18" i="54" s="1"/>
  <c r="AL17" i="54"/>
  <c r="AE17" i="54"/>
  <c r="AI17" i="54" s="1"/>
  <c r="AJ17" i="54" s="1"/>
  <c r="AL16" i="54"/>
  <c r="AE16" i="54"/>
  <c r="AI16" i="54" s="1"/>
  <c r="AJ16" i="54" s="1"/>
  <c r="AL15" i="54"/>
  <c r="AE15" i="54"/>
  <c r="AI15" i="54" s="1"/>
  <c r="AJ15" i="54" s="1"/>
  <c r="AL14" i="54"/>
  <c r="AE14" i="54"/>
  <c r="AI14" i="54" s="1"/>
  <c r="AJ14" i="54" s="1"/>
  <c r="AL13" i="54"/>
  <c r="AE13" i="54"/>
  <c r="AI13" i="54" s="1"/>
  <c r="AL12" i="54"/>
  <c r="AE12" i="54"/>
  <c r="AI12" i="54" s="1"/>
  <c r="AJ12" i="54" s="1"/>
  <c r="AL11" i="54"/>
  <c r="AE11" i="54"/>
  <c r="AI11" i="54" s="1"/>
  <c r="AJ11" i="54" s="1"/>
  <c r="AL10" i="54"/>
  <c r="AE10" i="54"/>
  <c r="AI10" i="54" s="1"/>
  <c r="AJ10" i="54" s="1"/>
  <c r="AL9" i="54"/>
  <c r="AE9" i="54"/>
  <c r="AI9" i="54" s="1"/>
  <c r="AJ9" i="54" s="1"/>
  <c r="AL8" i="54"/>
  <c r="AE8" i="54"/>
  <c r="AI8" i="54" s="1"/>
  <c r="AJ8" i="54" s="1"/>
  <c r="AL7" i="54"/>
  <c r="AE7" i="54"/>
  <c r="AI7" i="54" s="1"/>
  <c r="AJ7" i="54" s="1"/>
  <c r="AL6" i="54"/>
  <c r="AE6" i="54"/>
  <c r="AI6" i="54" s="1"/>
  <c r="AJ6" i="54" s="1"/>
  <c r="AL5" i="54"/>
  <c r="AE5" i="54"/>
  <c r="AI5" i="54" s="1"/>
  <c r="AJ5" i="54" s="1"/>
  <c r="AL4" i="54"/>
  <c r="AE4" i="54"/>
  <c r="AI4" i="54" s="1"/>
  <c r="AJ4" i="54" s="1"/>
  <c r="AL3" i="54"/>
  <c r="AE3" i="54"/>
  <c r="AI3" i="54" s="1"/>
  <c r="AJ3" i="54" s="1"/>
  <c r="AG37" i="55"/>
  <c r="AG36" i="55"/>
  <c r="AE34" i="55"/>
  <c r="AI34" i="55"/>
  <c r="AJ34" i="55" s="1"/>
  <c r="AL33" i="55"/>
  <c r="AE33" i="55"/>
  <c r="AI33" i="55"/>
  <c r="AJ33" i="55" s="1"/>
  <c r="AL32" i="55"/>
  <c r="AE32" i="55"/>
  <c r="AI32" i="55"/>
  <c r="AJ32" i="55" s="1"/>
  <c r="AL31" i="55"/>
  <c r="AE31" i="55"/>
  <c r="AI31" i="55"/>
  <c r="AJ31" i="55" s="1"/>
  <c r="AL30" i="55"/>
  <c r="AE30" i="55"/>
  <c r="AI30" i="55"/>
  <c r="AL29" i="55"/>
  <c r="AE29" i="55"/>
  <c r="AI29" i="55"/>
  <c r="AL28" i="55"/>
  <c r="AE28" i="55"/>
  <c r="AI28" i="55"/>
  <c r="AJ28" i="55" s="1"/>
  <c r="AL27" i="55"/>
  <c r="AE27" i="55"/>
  <c r="AI27" i="55"/>
  <c r="AJ27" i="55" s="1"/>
  <c r="AL26" i="55"/>
  <c r="AE26" i="55"/>
  <c r="AI26" i="55"/>
  <c r="AJ26" i="55" s="1"/>
  <c r="AL25" i="55"/>
  <c r="AE25" i="55"/>
  <c r="AI25" i="55"/>
  <c r="AL24" i="55"/>
  <c r="AE24" i="55"/>
  <c r="AI24" i="55"/>
  <c r="AJ24" i="55" s="1"/>
  <c r="AL23" i="55"/>
  <c r="AE23" i="55"/>
  <c r="AI23" i="55"/>
  <c r="AL22" i="55"/>
  <c r="AE22" i="55"/>
  <c r="AI22" i="55"/>
  <c r="AJ22" i="55" s="1"/>
  <c r="AL21" i="55"/>
  <c r="AE21" i="55"/>
  <c r="AI21" i="55"/>
  <c r="AJ21" i="55" s="1"/>
  <c r="AL20" i="55"/>
  <c r="AE20" i="55"/>
  <c r="AI20" i="55"/>
  <c r="AJ20" i="55" s="1"/>
  <c r="AL19" i="55"/>
  <c r="AE19" i="55"/>
  <c r="AI19" i="55"/>
  <c r="AL18" i="55"/>
  <c r="AE18" i="55"/>
  <c r="AI18" i="55"/>
  <c r="AJ18" i="55" s="1"/>
  <c r="AL17" i="55"/>
  <c r="AE17" i="55"/>
  <c r="AI17" i="55"/>
  <c r="AJ17" i="55" s="1"/>
  <c r="AL16" i="55"/>
  <c r="AE16" i="55"/>
  <c r="AI16" i="55"/>
  <c r="AL15" i="55"/>
  <c r="AE15" i="55"/>
  <c r="AI15" i="55"/>
  <c r="AJ15" i="55" s="1"/>
  <c r="AL14" i="55"/>
  <c r="AE14" i="55"/>
  <c r="AI14" i="55"/>
  <c r="AJ14" i="55" s="1"/>
  <c r="AL13" i="55"/>
  <c r="AE13" i="55"/>
  <c r="AI13" i="55"/>
  <c r="AJ13" i="55" s="1"/>
  <c r="AL12" i="55"/>
  <c r="AE12" i="55"/>
  <c r="AI12" i="55"/>
  <c r="AL11" i="55"/>
  <c r="AE11" i="55"/>
  <c r="AI11" i="55"/>
  <c r="AJ11" i="55" s="1"/>
  <c r="AL10" i="55"/>
  <c r="AE10" i="55"/>
  <c r="AI10" i="55"/>
  <c r="AM10" i="55" s="1"/>
  <c r="AN10" i="55" s="1"/>
  <c r="AO10" i="55" s="1"/>
  <c r="AL9" i="55"/>
  <c r="AE9" i="55"/>
  <c r="AI9" i="55"/>
  <c r="AJ9" i="55" s="1"/>
  <c r="AL8" i="55"/>
  <c r="AE8" i="55"/>
  <c r="AI8" i="55"/>
  <c r="AJ8" i="55" s="1"/>
  <c r="AL7" i="55"/>
  <c r="AE7" i="55"/>
  <c r="AI7" i="55"/>
  <c r="AJ7" i="55" s="1"/>
  <c r="AL6" i="55"/>
  <c r="AE6" i="55"/>
  <c r="AI6" i="55"/>
  <c r="AJ6" i="55" s="1"/>
  <c r="AL5" i="55"/>
  <c r="AE5" i="55"/>
  <c r="AI5" i="55"/>
  <c r="AJ5" i="55" s="1"/>
  <c r="AL4" i="55"/>
  <c r="AE4" i="55"/>
  <c r="AI4" i="55"/>
  <c r="AJ4" i="55" s="1"/>
  <c r="AL3" i="55"/>
  <c r="AE3" i="55"/>
  <c r="AI3" i="55"/>
  <c r="AJ3" i="55" s="1"/>
  <c r="AG37" i="56"/>
  <c r="AG36" i="56"/>
  <c r="AE34" i="56"/>
  <c r="AI34" i="56" s="1"/>
  <c r="AJ34" i="56" s="1"/>
  <c r="AL33" i="56"/>
  <c r="AE33" i="56"/>
  <c r="AI33" i="56"/>
  <c r="AJ33" i="56" s="1"/>
  <c r="AL32" i="56"/>
  <c r="AE32" i="56"/>
  <c r="AI32" i="56"/>
  <c r="AJ32" i="56" s="1"/>
  <c r="AL31" i="56"/>
  <c r="AE31" i="56"/>
  <c r="AI31" i="56" s="1"/>
  <c r="AJ31" i="56" s="1"/>
  <c r="AL30" i="56"/>
  <c r="AE30" i="56"/>
  <c r="AI30" i="56"/>
  <c r="AL29" i="56"/>
  <c r="AE29" i="56"/>
  <c r="AI29" i="56"/>
  <c r="AJ29" i="56" s="1"/>
  <c r="AL28" i="56"/>
  <c r="AE28" i="56"/>
  <c r="AI28" i="56"/>
  <c r="AJ28" i="56" s="1"/>
  <c r="AL27" i="56"/>
  <c r="AE27" i="56"/>
  <c r="AI27" i="56" s="1"/>
  <c r="AL26" i="56"/>
  <c r="AE26" i="56"/>
  <c r="AI26" i="56"/>
  <c r="AJ26" i="56" s="1"/>
  <c r="AL25" i="56"/>
  <c r="AE25" i="56"/>
  <c r="AI25" i="56"/>
  <c r="AJ25" i="56" s="1"/>
  <c r="AL24" i="56"/>
  <c r="AE24" i="56"/>
  <c r="AI24" i="56"/>
  <c r="AJ24" i="56" s="1"/>
  <c r="AL23" i="56"/>
  <c r="AE23" i="56"/>
  <c r="AI23" i="56" s="1"/>
  <c r="AL22" i="56"/>
  <c r="AE22" i="56"/>
  <c r="AI22" i="56"/>
  <c r="AJ22" i="56" s="1"/>
  <c r="AL21" i="56"/>
  <c r="AE21" i="56"/>
  <c r="AI21" i="56"/>
  <c r="AJ21" i="56" s="1"/>
  <c r="AL20" i="56"/>
  <c r="AE20" i="56"/>
  <c r="AI20" i="56"/>
  <c r="AJ20" i="56" s="1"/>
  <c r="AL19" i="56"/>
  <c r="AE19" i="56"/>
  <c r="AI19" i="56" s="1"/>
  <c r="AJ19" i="56" s="1"/>
  <c r="AL18" i="56"/>
  <c r="AE18" i="56"/>
  <c r="AI18" i="56" s="1"/>
  <c r="AM18" i="56" s="1"/>
  <c r="AN18" i="56" s="1"/>
  <c r="AO18" i="56" s="1"/>
  <c r="AL17" i="56"/>
  <c r="AE17" i="56"/>
  <c r="AI17" i="56"/>
  <c r="AL16" i="56"/>
  <c r="AE16" i="56"/>
  <c r="AI16" i="56"/>
  <c r="AJ16" i="56" s="1"/>
  <c r="AL15" i="56"/>
  <c r="AE15" i="56"/>
  <c r="AI15" i="56" s="1"/>
  <c r="AJ15" i="56" s="1"/>
  <c r="AL14" i="56"/>
  <c r="AE14" i="56"/>
  <c r="AI14" i="56"/>
  <c r="AJ14" i="56" s="1"/>
  <c r="AL13" i="56"/>
  <c r="AE13" i="56"/>
  <c r="AI13" i="56"/>
  <c r="AJ13" i="56" s="1"/>
  <c r="AL12" i="56"/>
  <c r="AE12" i="56"/>
  <c r="AI12" i="56"/>
  <c r="AJ12" i="56" s="1"/>
  <c r="AL11" i="56"/>
  <c r="AE11" i="56"/>
  <c r="AI11" i="56" s="1"/>
  <c r="AJ11" i="56" s="1"/>
  <c r="AL10" i="56"/>
  <c r="AE10" i="56"/>
  <c r="AI10" i="56"/>
  <c r="AJ10" i="56" s="1"/>
  <c r="AL9" i="56"/>
  <c r="AE9" i="56"/>
  <c r="AI9" i="56"/>
  <c r="AJ9" i="56" s="1"/>
  <c r="AL8" i="56"/>
  <c r="AE8" i="56"/>
  <c r="AI8" i="56"/>
  <c r="AJ8" i="56" s="1"/>
  <c r="AL7" i="56"/>
  <c r="AE7" i="56"/>
  <c r="AI7" i="56" s="1"/>
  <c r="AJ7" i="56" s="1"/>
  <c r="AL6" i="56"/>
  <c r="AE6" i="56"/>
  <c r="AI6" i="56"/>
  <c r="AJ6" i="56" s="1"/>
  <c r="AL5" i="56"/>
  <c r="AE5" i="56"/>
  <c r="AI5" i="56"/>
  <c r="AJ5" i="56" s="1"/>
  <c r="AL4" i="56"/>
  <c r="AE4" i="56"/>
  <c r="AI4" i="56"/>
  <c r="AJ4" i="56" s="1"/>
  <c r="AL3" i="56"/>
  <c r="AE3" i="56"/>
  <c r="AI3" i="56" s="1"/>
  <c r="AJ3" i="56" s="1"/>
  <c r="AG37" i="57"/>
  <c r="AG36" i="57"/>
  <c r="AE34" i="57"/>
  <c r="AI34" i="57" s="1"/>
  <c r="AJ34" i="57" s="1"/>
  <c r="AL33" i="57"/>
  <c r="AE33" i="57"/>
  <c r="AI33" i="57"/>
  <c r="AL32" i="57"/>
  <c r="AE32" i="57"/>
  <c r="AI32" i="57" s="1"/>
  <c r="AJ32" i="57" s="1"/>
  <c r="AL31" i="57"/>
  <c r="AE31" i="57"/>
  <c r="AI31" i="57" s="1"/>
  <c r="AJ31" i="57" s="1"/>
  <c r="AL30" i="57"/>
  <c r="AE30" i="57"/>
  <c r="AI30" i="57"/>
  <c r="AJ30" i="57" s="1"/>
  <c r="AL29" i="57"/>
  <c r="AE29" i="57"/>
  <c r="AI29" i="57"/>
  <c r="AJ29" i="57" s="1"/>
  <c r="AL28" i="57"/>
  <c r="AE28" i="57"/>
  <c r="AI28" i="57" s="1"/>
  <c r="AL27" i="57"/>
  <c r="AE27" i="57"/>
  <c r="AI27" i="57"/>
  <c r="AL26" i="57"/>
  <c r="AE26" i="57"/>
  <c r="AI26" i="57"/>
  <c r="AJ26" i="57" s="1"/>
  <c r="AL25" i="57"/>
  <c r="AE25" i="57"/>
  <c r="AI25" i="57" s="1"/>
  <c r="AJ25" i="57" s="1"/>
  <c r="AL24" i="57"/>
  <c r="AE24" i="57"/>
  <c r="AI24" i="57" s="1"/>
  <c r="AJ24" i="57" s="1"/>
  <c r="AL23" i="57"/>
  <c r="AE23" i="57"/>
  <c r="AI23" i="57"/>
  <c r="AJ23" i="57" s="1"/>
  <c r="AL22" i="57"/>
  <c r="AE22" i="57"/>
  <c r="AI22" i="57" s="1"/>
  <c r="AL21" i="57"/>
  <c r="AE21" i="57"/>
  <c r="AI21" i="57"/>
  <c r="AJ21" i="57" s="1"/>
  <c r="AL20" i="57"/>
  <c r="AE20" i="57"/>
  <c r="AI20" i="57" s="1"/>
  <c r="AL19" i="57"/>
  <c r="AE19" i="57"/>
  <c r="AI19" i="57" s="1"/>
  <c r="AL18" i="57"/>
  <c r="AE18" i="57"/>
  <c r="AI18" i="57"/>
  <c r="AJ18" i="57" s="1"/>
  <c r="AL17" i="57"/>
  <c r="AE17" i="57"/>
  <c r="AI17" i="57"/>
  <c r="AJ17" i="57" s="1"/>
  <c r="AL16" i="57"/>
  <c r="AE16" i="57"/>
  <c r="AI16" i="57" s="1"/>
  <c r="AJ16" i="57" s="1"/>
  <c r="AL15" i="57"/>
  <c r="AE15" i="57"/>
  <c r="AI15" i="57"/>
  <c r="AJ15" i="57" s="1"/>
  <c r="AL14" i="57"/>
  <c r="AE14" i="57"/>
  <c r="AI14" i="57"/>
  <c r="AJ14" i="57" s="1"/>
  <c r="AL13" i="57"/>
  <c r="AE13" i="57"/>
  <c r="AI13" i="57"/>
  <c r="AJ13" i="57" s="1"/>
  <c r="AL12" i="57"/>
  <c r="AE12" i="57"/>
  <c r="AI12" i="57" s="1"/>
  <c r="AL11" i="57"/>
  <c r="AE11" i="57"/>
  <c r="AI11" i="57"/>
  <c r="AL10" i="57"/>
  <c r="AE10" i="57"/>
  <c r="AI10" i="57"/>
  <c r="AJ10" i="57" s="1"/>
  <c r="AL9" i="57"/>
  <c r="AE9" i="57"/>
  <c r="AI9" i="57" s="1"/>
  <c r="AJ9" i="57" s="1"/>
  <c r="AL8" i="57"/>
  <c r="AE8" i="57"/>
  <c r="AI8" i="57" s="1"/>
  <c r="AJ8" i="57" s="1"/>
  <c r="AL7" i="57"/>
  <c r="AE7" i="57"/>
  <c r="AI7" i="57"/>
  <c r="AJ7" i="57" s="1"/>
  <c r="AL6" i="57"/>
  <c r="AE6" i="57"/>
  <c r="AI6" i="57" s="1"/>
  <c r="AJ6" i="57" s="1"/>
  <c r="AL5" i="57"/>
  <c r="AE5" i="57"/>
  <c r="AI5" i="57" s="1"/>
  <c r="AL4" i="57"/>
  <c r="AE4" i="57"/>
  <c r="AI4" i="57" s="1"/>
  <c r="AJ4" i="57" s="1"/>
  <c r="AL3" i="57"/>
  <c r="AE3" i="57"/>
  <c r="AI3" i="57" s="1"/>
  <c r="AG37" i="58"/>
  <c r="AG36" i="58"/>
  <c r="AE34" i="58"/>
  <c r="AI34" i="58" s="1"/>
  <c r="AL33" i="58"/>
  <c r="AE33" i="58"/>
  <c r="AI33" i="58" s="1"/>
  <c r="AJ33" i="58" s="1"/>
  <c r="AL32" i="58"/>
  <c r="AE32" i="58"/>
  <c r="AI32" i="58" s="1"/>
  <c r="AJ32" i="58" s="1"/>
  <c r="AL31" i="58"/>
  <c r="AE31" i="58"/>
  <c r="AI31" i="58" s="1"/>
  <c r="AJ31" i="58" s="1"/>
  <c r="AL30" i="58"/>
  <c r="AE30" i="58"/>
  <c r="AI30" i="58" s="1"/>
  <c r="AJ30" i="58" s="1"/>
  <c r="AL29" i="58"/>
  <c r="AE29" i="58"/>
  <c r="AI29" i="58" s="1"/>
  <c r="AJ29" i="58" s="1"/>
  <c r="AL28" i="58"/>
  <c r="AE28" i="58"/>
  <c r="AI28" i="58" s="1"/>
  <c r="AJ28" i="58" s="1"/>
  <c r="AL27" i="58"/>
  <c r="AE27" i="58"/>
  <c r="AI27" i="58" s="1"/>
  <c r="AJ27" i="58" s="1"/>
  <c r="AL26" i="58"/>
  <c r="AE26" i="58"/>
  <c r="AI26" i="58" s="1"/>
  <c r="AL25" i="58"/>
  <c r="AE25" i="58"/>
  <c r="AI25" i="58" s="1"/>
  <c r="AJ25" i="58" s="1"/>
  <c r="AL24" i="58"/>
  <c r="AE24" i="58"/>
  <c r="AI24" i="58" s="1"/>
  <c r="AL23" i="58"/>
  <c r="AE23" i="58"/>
  <c r="AI23" i="58" s="1"/>
  <c r="AJ23" i="58" s="1"/>
  <c r="AL22" i="58"/>
  <c r="AE22" i="58"/>
  <c r="AI22" i="58" s="1"/>
  <c r="AJ22" i="58" s="1"/>
  <c r="AL21" i="58"/>
  <c r="AE21" i="58"/>
  <c r="AI21" i="58" s="1"/>
  <c r="AJ21" i="58" s="1"/>
  <c r="AL20" i="58"/>
  <c r="AE20" i="58"/>
  <c r="AI20" i="58" s="1"/>
  <c r="AL19" i="58"/>
  <c r="AE19" i="58"/>
  <c r="AI19" i="58" s="1"/>
  <c r="AJ19" i="58" s="1"/>
  <c r="AL18" i="58"/>
  <c r="AE18" i="58"/>
  <c r="AI18" i="58" s="1"/>
  <c r="AJ18" i="58" s="1"/>
  <c r="AL17" i="58"/>
  <c r="AE17" i="58"/>
  <c r="AI17" i="58" s="1"/>
  <c r="AJ17" i="58" s="1"/>
  <c r="AL16" i="58"/>
  <c r="AE16" i="58"/>
  <c r="AI16" i="58" s="1"/>
  <c r="AJ16" i="58" s="1"/>
  <c r="AL15" i="58"/>
  <c r="AE15" i="58"/>
  <c r="AI15" i="58" s="1"/>
  <c r="AJ15" i="58" s="1"/>
  <c r="AL14" i="58"/>
  <c r="AE14" i="58"/>
  <c r="AI14" i="58" s="1"/>
  <c r="AL13" i="58"/>
  <c r="AE13" i="58"/>
  <c r="AI13" i="58" s="1"/>
  <c r="AJ13" i="58" s="1"/>
  <c r="AL12" i="58"/>
  <c r="AE12" i="58"/>
  <c r="AI12" i="58" s="1"/>
  <c r="AL11" i="58"/>
  <c r="AE11" i="58"/>
  <c r="AI11" i="58" s="1"/>
  <c r="AJ11" i="58" s="1"/>
  <c r="AL10" i="58"/>
  <c r="AE10" i="58"/>
  <c r="AI10" i="58" s="1"/>
  <c r="AJ10" i="58" s="1"/>
  <c r="AL9" i="58"/>
  <c r="AE9" i="58"/>
  <c r="AI9" i="58" s="1"/>
  <c r="AJ9" i="58" s="1"/>
  <c r="AL8" i="58"/>
  <c r="AE8" i="58"/>
  <c r="AI8" i="58" s="1"/>
  <c r="AL7" i="58"/>
  <c r="AE7" i="58"/>
  <c r="AI7" i="58" s="1"/>
  <c r="AJ7" i="58" s="1"/>
  <c r="AL6" i="58"/>
  <c r="AE6" i="58"/>
  <c r="AI6" i="58" s="1"/>
  <c r="AJ6" i="58" s="1"/>
  <c r="AL5" i="58"/>
  <c r="AE5" i="58"/>
  <c r="AI5" i="58" s="1"/>
  <c r="AJ5" i="58" s="1"/>
  <c r="AL4" i="58"/>
  <c r="AE4" i="58"/>
  <c r="AI4" i="58" s="1"/>
  <c r="AL3" i="58"/>
  <c r="AE3" i="58"/>
  <c r="AI3" i="58" s="1"/>
  <c r="AJ3" i="58" s="1"/>
  <c r="AG37" i="59"/>
  <c r="AG36" i="59"/>
  <c r="AE34" i="59"/>
  <c r="AI34" i="59"/>
  <c r="AJ34" i="59"/>
  <c r="AL33" i="59"/>
  <c r="AE33" i="59"/>
  <c r="AI33" i="59"/>
  <c r="AJ33" i="59"/>
  <c r="AL32" i="59"/>
  <c r="AN32" i="59" s="1"/>
  <c r="AO32" i="59" s="1"/>
  <c r="AE32" i="59"/>
  <c r="AI32" i="59"/>
  <c r="AJ32" i="59"/>
  <c r="AL31" i="59"/>
  <c r="AE31" i="59"/>
  <c r="AI31" i="59"/>
  <c r="AJ31" i="59"/>
  <c r="AL30" i="59"/>
  <c r="AE30" i="59"/>
  <c r="AI30" i="59"/>
  <c r="AJ30" i="59"/>
  <c r="AL29" i="59"/>
  <c r="AN29" i="59" s="1"/>
  <c r="AO29" i="59" s="1"/>
  <c r="AE29" i="59"/>
  <c r="AI29" i="59"/>
  <c r="AJ29" i="59"/>
  <c r="AL28" i="59"/>
  <c r="AE28" i="59"/>
  <c r="AI28" i="59"/>
  <c r="AJ28" i="59"/>
  <c r="AL27" i="59"/>
  <c r="AE27" i="59"/>
  <c r="AI27" i="59"/>
  <c r="AJ27" i="59"/>
  <c r="AL26" i="59"/>
  <c r="AE26" i="59"/>
  <c r="AI26" i="59"/>
  <c r="AJ26" i="59"/>
  <c r="AL25" i="59"/>
  <c r="AN25" i="59" s="1"/>
  <c r="AO25" i="59" s="1"/>
  <c r="AE25" i="59"/>
  <c r="AI25" i="59"/>
  <c r="AJ25" i="59"/>
  <c r="AL24" i="59"/>
  <c r="AE24" i="59"/>
  <c r="AI24" i="59"/>
  <c r="AJ24" i="59"/>
  <c r="AL23" i="59"/>
  <c r="AE23" i="59"/>
  <c r="AI23" i="59"/>
  <c r="AJ23" i="59"/>
  <c r="AL22" i="59"/>
  <c r="AE22" i="59"/>
  <c r="AI22" i="59"/>
  <c r="AJ22" i="59"/>
  <c r="AL21" i="59"/>
  <c r="AE21" i="59"/>
  <c r="AI21" i="59"/>
  <c r="AJ21" i="59"/>
  <c r="AL20" i="59"/>
  <c r="AE20" i="59"/>
  <c r="AI20" i="59"/>
  <c r="AJ20" i="59"/>
  <c r="AL19" i="59"/>
  <c r="AE19" i="59"/>
  <c r="AI19" i="59"/>
  <c r="AJ19" i="59"/>
  <c r="AL18" i="59"/>
  <c r="AE18" i="59"/>
  <c r="AI18" i="59"/>
  <c r="AJ18" i="59"/>
  <c r="AL17" i="59"/>
  <c r="AE17" i="59"/>
  <c r="AI17" i="59"/>
  <c r="AJ17" i="59"/>
  <c r="AL16" i="59"/>
  <c r="AE16" i="59"/>
  <c r="AI16" i="59"/>
  <c r="AJ16" i="59"/>
  <c r="AL15" i="59"/>
  <c r="AE15" i="59"/>
  <c r="AI15" i="59"/>
  <c r="AJ15" i="59"/>
  <c r="AL14" i="59"/>
  <c r="AE14" i="59"/>
  <c r="AI14" i="59"/>
  <c r="AJ14" i="59"/>
  <c r="AL13" i="59"/>
  <c r="AE13" i="59"/>
  <c r="AI13" i="59"/>
  <c r="AJ13" i="59"/>
  <c r="AL12" i="59"/>
  <c r="AE12" i="59"/>
  <c r="AI12" i="59"/>
  <c r="AJ12" i="59"/>
  <c r="AL11" i="59"/>
  <c r="AE11" i="59"/>
  <c r="AI11" i="59"/>
  <c r="AJ11" i="59"/>
  <c r="AL10" i="59"/>
  <c r="AN10" i="59" s="1"/>
  <c r="AO10" i="59" s="1"/>
  <c r="AE10" i="59"/>
  <c r="AI10" i="59"/>
  <c r="AJ10" i="59"/>
  <c r="AL9" i="59"/>
  <c r="AN9" i="59" s="1"/>
  <c r="AO9" i="59" s="1"/>
  <c r="AE9" i="59"/>
  <c r="AI9" i="59"/>
  <c r="AJ9" i="59"/>
  <c r="AL8" i="59"/>
  <c r="AE8" i="59"/>
  <c r="AI8" i="59"/>
  <c r="AJ8" i="59"/>
  <c r="AL7" i="59"/>
  <c r="AE7" i="59"/>
  <c r="AI7" i="59"/>
  <c r="AJ7" i="59"/>
  <c r="AL6" i="59"/>
  <c r="AE6" i="59"/>
  <c r="AI6" i="59"/>
  <c r="AJ6" i="59"/>
  <c r="AL5" i="59"/>
  <c r="AE5" i="59"/>
  <c r="AI5" i="59"/>
  <c r="AJ5" i="59"/>
  <c r="AL4" i="59"/>
  <c r="AE4" i="59"/>
  <c r="AI4" i="59"/>
  <c r="AJ4" i="59"/>
  <c r="AL3" i="59"/>
  <c r="AN3" i="59" s="1"/>
  <c r="AE3" i="59"/>
  <c r="AI3" i="59"/>
  <c r="AJ3" i="59"/>
  <c r="AG37" i="60"/>
  <c r="AG36" i="60"/>
  <c r="AE34" i="60"/>
  <c r="AI34" i="60"/>
  <c r="AJ34" i="60"/>
  <c r="AL33" i="60"/>
  <c r="AE33" i="60"/>
  <c r="AI33" i="60"/>
  <c r="AJ33" i="60"/>
  <c r="AL32" i="60"/>
  <c r="AE32" i="60"/>
  <c r="AI32" i="60"/>
  <c r="AJ32" i="60"/>
  <c r="AL31" i="60"/>
  <c r="AE31" i="60"/>
  <c r="AI31" i="60"/>
  <c r="AJ31" i="60"/>
  <c r="AL30" i="60"/>
  <c r="AE30" i="60"/>
  <c r="AI30" i="60"/>
  <c r="AJ30" i="60"/>
  <c r="AL29" i="60"/>
  <c r="AE29" i="60"/>
  <c r="AI29" i="60"/>
  <c r="AJ29" i="60"/>
  <c r="AL28" i="60"/>
  <c r="AE28" i="60"/>
  <c r="AI28" i="60"/>
  <c r="AJ28" i="60"/>
  <c r="AL27" i="60"/>
  <c r="AE27" i="60"/>
  <c r="AI27" i="60"/>
  <c r="AJ27" i="60"/>
  <c r="AL26" i="60"/>
  <c r="AE26" i="60"/>
  <c r="AI26" i="60"/>
  <c r="AJ26" i="60"/>
  <c r="AL25" i="60"/>
  <c r="AE25" i="60"/>
  <c r="AI25" i="60"/>
  <c r="AJ25" i="60"/>
  <c r="AL24" i="60"/>
  <c r="AE24" i="60"/>
  <c r="AI24" i="60"/>
  <c r="AJ24" i="60"/>
  <c r="AL23" i="60"/>
  <c r="AE23" i="60"/>
  <c r="AI23" i="60"/>
  <c r="AJ23" i="60"/>
  <c r="AL22" i="60"/>
  <c r="AE22" i="60"/>
  <c r="AI22" i="60"/>
  <c r="AJ22" i="60"/>
  <c r="AL21" i="60"/>
  <c r="AE21" i="60"/>
  <c r="AI21" i="60"/>
  <c r="AJ21" i="60"/>
  <c r="AL20" i="60"/>
  <c r="AE20" i="60"/>
  <c r="AI20" i="60"/>
  <c r="AJ20" i="60"/>
  <c r="AL19" i="60"/>
  <c r="AE19" i="60"/>
  <c r="AI19" i="60"/>
  <c r="AJ19" i="60"/>
  <c r="AL18" i="60"/>
  <c r="AE18" i="60"/>
  <c r="AI18" i="60"/>
  <c r="AJ18" i="60"/>
  <c r="AL17" i="60"/>
  <c r="AE17" i="60"/>
  <c r="AI17" i="60"/>
  <c r="AJ17" i="60"/>
  <c r="AL16" i="60"/>
  <c r="AE16" i="60"/>
  <c r="AI16" i="60"/>
  <c r="AJ16" i="60"/>
  <c r="AL15" i="60"/>
  <c r="AE15" i="60"/>
  <c r="AI15" i="60"/>
  <c r="AJ15" i="60"/>
  <c r="AL14" i="60"/>
  <c r="AE14" i="60"/>
  <c r="AI14" i="60"/>
  <c r="AJ14" i="60"/>
  <c r="AL13" i="60"/>
  <c r="AE13" i="60"/>
  <c r="AI13" i="60"/>
  <c r="AJ13" i="60"/>
  <c r="AL12" i="60"/>
  <c r="AE12" i="60"/>
  <c r="AI12" i="60"/>
  <c r="AJ12" i="60"/>
  <c r="AL11" i="60"/>
  <c r="AE11" i="60"/>
  <c r="AI11" i="60"/>
  <c r="AJ11" i="60"/>
  <c r="AL10" i="60"/>
  <c r="AE10" i="60"/>
  <c r="AI10" i="60"/>
  <c r="AJ10" i="60"/>
  <c r="AL9" i="60"/>
  <c r="AE9" i="60"/>
  <c r="AI9" i="60"/>
  <c r="AJ9" i="60"/>
  <c r="AL8" i="60"/>
  <c r="AE8" i="60"/>
  <c r="AI8" i="60"/>
  <c r="AJ8" i="60"/>
  <c r="AL7" i="60"/>
  <c r="AE7" i="60"/>
  <c r="AI7" i="60"/>
  <c r="AJ7" i="60"/>
  <c r="AL6" i="60"/>
  <c r="AE6" i="60"/>
  <c r="AI6" i="60"/>
  <c r="AJ6" i="60"/>
  <c r="AL5" i="60"/>
  <c r="AE5" i="60"/>
  <c r="AI5" i="60"/>
  <c r="AJ5" i="60"/>
  <c r="AL4" i="60"/>
  <c r="AE4" i="60"/>
  <c r="AI4" i="60"/>
  <c r="AJ4" i="60"/>
  <c r="AL3" i="60"/>
  <c r="AE3" i="60"/>
  <c r="AI3" i="60"/>
  <c r="AJ3" i="60"/>
  <c r="AJ36" i="60" s="1"/>
  <c r="P6" i="29"/>
  <c r="O6" i="29" s="1"/>
  <c r="P7" i="29"/>
  <c r="O7" i="29" s="1"/>
  <c r="Q7" i="29" s="1"/>
  <c r="X7" i="29" s="1"/>
  <c r="P8" i="29"/>
  <c r="O8" i="29" s="1"/>
  <c r="P9" i="29"/>
  <c r="P10" i="29"/>
  <c r="P11" i="29"/>
  <c r="P12" i="29"/>
  <c r="W12" i="29" s="1"/>
  <c r="P13" i="29"/>
  <c r="P14" i="29"/>
  <c r="P15" i="29"/>
  <c r="O15" i="29" s="1"/>
  <c r="Q15" i="29" s="1"/>
  <c r="X15" i="29" s="1"/>
  <c r="P16" i="29"/>
  <c r="P17" i="29"/>
  <c r="O17" i="29" s="1"/>
  <c r="P18" i="29"/>
  <c r="P19" i="29"/>
  <c r="O19" i="29" s="1"/>
  <c r="V19" i="29" s="1"/>
  <c r="P20" i="29"/>
  <c r="W20" i="29" s="1"/>
  <c r="P21" i="29"/>
  <c r="O21" i="29" s="1"/>
  <c r="P22" i="29"/>
  <c r="P23" i="29"/>
  <c r="O23" i="29" s="1"/>
  <c r="Q23" i="29" s="1"/>
  <c r="P24" i="29"/>
  <c r="W24" i="29" s="1"/>
  <c r="P25" i="29"/>
  <c r="P26" i="29"/>
  <c r="O26" i="29" s="1"/>
  <c r="Q26" i="29" s="1"/>
  <c r="P27" i="29"/>
  <c r="O27" i="29" s="1"/>
  <c r="Q27" i="29" s="1"/>
  <c r="P28" i="29"/>
  <c r="P29" i="29"/>
  <c r="P30" i="29"/>
  <c r="O30" i="29" s="1"/>
  <c r="P31" i="29"/>
  <c r="P32" i="29"/>
  <c r="W32" i="29" s="1"/>
  <c r="P33" i="29"/>
  <c r="P34" i="29"/>
  <c r="O34" i="29" s="1"/>
  <c r="P35" i="29"/>
  <c r="O35" i="29" s="1"/>
  <c r="Q35" i="29" s="1"/>
  <c r="X35" i="29" s="1"/>
  <c r="P5" i="29"/>
  <c r="G39" i="29"/>
  <c r="F39" i="29"/>
  <c r="G38" i="29"/>
  <c r="G45" i="29"/>
  <c r="F38" i="29"/>
  <c r="F44" i="29" s="1"/>
  <c r="J37" i="29"/>
  <c r="J38" i="29"/>
  <c r="G37" i="29"/>
  <c r="F37" i="29"/>
  <c r="B37" i="29"/>
  <c r="S35" i="29"/>
  <c r="T35" i="29" s="1"/>
  <c r="S34" i="29"/>
  <c r="T34" i="29" s="1"/>
  <c r="S33" i="29"/>
  <c r="T33" i="29" s="1"/>
  <c r="S32" i="29"/>
  <c r="S31" i="29"/>
  <c r="T31" i="29" s="1"/>
  <c r="S30" i="29"/>
  <c r="S29" i="29"/>
  <c r="T29" i="29" s="1"/>
  <c r="S28" i="29"/>
  <c r="S27" i="29"/>
  <c r="V27" i="29" s="1"/>
  <c r="S26" i="29"/>
  <c r="S25" i="29"/>
  <c r="T25" i="29" s="1"/>
  <c r="S24" i="29"/>
  <c r="T24" i="29" s="1"/>
  <c r="S23" i="29"/>
  <c r="S22" i="29"/>
  <c r="S21" i="29"/>
  <c r="T21" i="29" s="1"/>
  <c r="S20" i="29"/>
  <c r="T20" i="29" s="1"/>
  <c r="S19" i="29"/>
  <c r="S18" i="29"/>
  <c r="S17" i="29"/>
  <c r="T17" i="29" s="1"/>
  <c r="S16" i="29"/>
  <c r="T16" i="29" s="1"/>
  <c r="S15" i="29"/>
  <c r="S14" i="29"/>
  <c r="T14" i="29" s="1"/>
  <c r="S13" i="29"/>
  <c r="S12" i="29"/>
  <c r="T12" i="29" s="1"/>
  <c r="S11" i="29"/>
  <c r="S10" i="29"/>
  <c r="S9" i="29"/>
  <c r="T9" i="29" s="1"/>
  <c r="S8" i="29"/>
  <c r="T8" i="29" s="1"/>
  <c r="S7" i="29"/>
  <c r="S6" i="29"/>
  <c r="S5" i="29"/>
  <c r="T5" i="29" s="1"/>
  <c r="T37" i="29" s="1"/>
  <c r="M38" i="44"/>
  <c r="L38" i="44"/>
  <c r="M37" i="44"/>
  <c r="M45" i="44" s="1"/>
  <c r="L37" i="44"/>
  <c r="L44" i="44" s="1"/>
  <c r="O36" i="44"/>
  <c r="O37" i="44" s="1"/>
  <c r="M36" i="44"/>
  <c r="L36" i="44"/>
  <c r="E36" i="44"/>
  <c r="V33" i="44"/>
  <c r="S33" i="44"/>
  <c r="P33" i="44"/>
  <c r="V32" i="44"/>
  <c r="W32" i="44" s="1"/>
  <c r="S32" i="44"/>
  <c r="Z32" i="44" s="1"/>
  <c r="P32" i="44"/>
  <c r="V31" i="44"/>
  <c r="W31" i="44" s="1"/>
  <c r="S31" i="44"/>
  <c r="P31" i="44"/>
  <c r="V30" i="44"/>
  <c r="W30" i="44" s="1"/>
  <c r="S30" i="44"/>
  <c r="P30" i="44"/>
  <c r="V29" i="44"/>
  <c r="S29" i="44"/>
  <c r="Z29" i="44" s="1"/>
  <c r="P29" i="44"/>
  <c r="V28" i="44"/>
  <c r="W28" i="44"/>
  <c r="S28" i="44"/>
  <c r="P28" i="44"/>
  <c r="V27" i="44"/>
  <c r="W27" i="44" s="1"/>
  <c r="S27" i="44"/>
  <c r="Z27" i="44" s="1"/>
  <c r="P27" i="44"/>
  <c r="V26" i="44"/>
  <c r="S26" i="44"/>
  <c r="P26" i="44"/>
  <c r="V25" i="44"/>
  <c r="W25" i="44" s="1"/>
  <c r="S25" i="44"/>
  <c r="R25" i="44" s="1"/>
  <c r="T25" i="44" s="1"/>
  <c r="P25" i="44"/>
  <c r="V24" i="44"/>
  <c r="W24" i="44"/>
  <c r="S24" i="44"/>
  <c r="P24" i="44"/>
  <c r="V23" i="44"/>
  <c r="S23" i="44"/>
  <c r="P23" i="44"/>
  <c r="V22" i="44"/>
  <c r="W22" i="44"/>
  <c r="S22" i="44"/>
  <c r="P22" i="44"/>
  <c r="V21" i="44"/>
  <c r="S21" i="44"/>
  <c r="P21" i="44"/>
  <c r="V20" i="44"/>
  <c r="W20" i="44" s="1"/>
  <c r="S20" i="44"/>
  <c r="P20" i="44"/>
  <c r="V19" i="44"/>
  <c r="S19" i="44"/>
  <c r="P19" i="44"/>
  <c r="V18" i="44"/>
  <c r="W18" i="44" s="1"/>
  <c r="S18" i="44"/>
  <c r="P18" i="44"/>
  <c r="V17" i="44"/>
  <c r="W17" i="44" s="1"/>
  <c r="S17" i="44"/>
  <c r="P17" i="44"/>
  <c r="V16" i="44"/>
  <c r="W16" i="44"/>
  <c r="S16" i="44"/>
  <c r="Z16" i="44" s="1"/>
  <c r="P16" i="44"/>
  <c r="V15" i="44"/>
  <c r="S15" i="44"/>
  <c r="Z15" i="44" s="1"/>
  <c r="P15" i="44"/>
  <c r="V14" i="44"/>
  <c r="W14" i="44" s="1"/>
  <c r="S14" i="44"/>
  <c r="P14" i="44"/>
  <c r="V13" i="44"/>
  <c r="S13" i="44"/>
  <c r="P13" i="44"/>
  <c r="V12" i="44"/>
  <c r="W12" i="44" s="1"/>
  <c r="S12" i="44"/>
  <c r="P12" i="44"/>
  <c r="V11" i="44"/>
  <c r="W11" i="44" s="1"/>
  <c r="S11" i="44"/>
  <c r="R11" i="44" s="1"/>
  <c r="P11" i="44"/>
  <c r="V10" i="44"/>
  <c r="S10" i="44"/>
  <c r="P10" i="44"/>
  <c r="V9" i="44"/>
  <c r="W9" i="44" s="1"/>
  <c r="S9" i="44"/>
  <c r="P9" i="44"/>
  <c r="V8" i="44"/>
  <c r="W8" i="44" s="1"/>
  <c r="S8" i="44"/>
  <c r="P8" i="44"/>
  <c r="V7" i="44"/>
  <c r="W7" i="44" s="1"/>
  <c r="S7" i="44"/>
  <c r="P7" i="44"/>
  <c r="V6" i="44"/>
  <c r="S6" i="44"/>
  <c r="P6" i="44"/>
  <c r="V5" i="44"/>
  <c r="W5" i="44" s="1"/>
  <c r="S5" i="44"/>
  <c r="R5" i="44" s="1"/>
  <c r="P5" i="44"/>
  <c r="V4" i="44"/>
  <c r="W4" i="44" s="1"/>
  <c r="S4" i="44"/>
  <c r="P4" i="44"/>
  <c r="V3" i="44"/>
  <c r="W3" i="44" s="1"/>
  <c r="S3" i="44"/>
  <c r="P3" i="44"/>
  <c r="M38" i="45"/>
  <c r="L38" i="45"/>
  <c r="M37" i="45"/>
  <c r="L37" i="45"/>
  <c r="L45" i="45" s="1"/>
  <c r="O36" i="45"/>
  <c r="O37" i="45" s="1"/>
  <c r="M36" i="45"/>
  <c r="L36" i="45"/>
  <c r="E36" i="45"/>
  <c r="V33" i="45"/>
  <c r="S33" i="45"/>
  <c r="P33" i="45"/>
  <c r="V32" i="45"/>
  <c r="W32" i="45" s="1"/>
  <c r="S32" i="45"/>
  <c r="P32" i="45"/>
  <c r="V31" i="45"/>
  <c r="S31" i="45"/>
  <c r="P31" i="45"/>
  <c r="V30" i="45"/>
  <c r="W30" i="45" s="1"/>
  <c r="S30" i="45"/>
  <c r="P30" i="45"/>
  <c r="V29" i="45"/>
  <c r="W29" i="45" s="1"/>
  <c r="S29" i="45"/>
  <c r="R29" i="45" s="1"/>
  <c r="P29" i="45"/>
  <c r="V28" i="45"/>
  <c r="W28" i="45" s="1"/>
  <c r="S28" i="45"/>
  <c r="P28" i="45"/>
  <c r="V27" i="45"/>
  <c r="W27" i="45" s="1"/>
  <c r="S27" i="45"/>
  <c r="P27" i="45"/>
  <c r="V26" i="45"/>
  <c r="W26" i="45" s="1"/>
  <c r="S26" i="45"/>
  <c r="P26" i="45"/>
  <c r="V25" i="45"/>
  <c r="S25" i="45"/>
  <c r="P25" i="45"/>
  <c r="V24" i="45"/>
  <c r="W24" i="45"/>
  <c r="S24" i="45"/>
  <c r="P24" i="45"/>
  <c r="V23" i="45"/>
  <c r="S23" i="45"/>
  <c r="P23" i="45"/>
  <c r="V22" i="45"/>
  <c r="W22" i="45" s="1"/>
  <c r="S22" i="45"/>
  <c r="P22" i="45"/>
  <c r="V21" i="45"/>
  <c r="S21" i="45"/>
  <c r="R21" i="45" s="1"/>
  <c r="P21" i="45"/>
  <c r="V20" i="45"/>
  <c r="W20" i="45" s="1"/>
  <c r="S20" i="45"/>
  <c r="R20" i="45" s="1"/>
  <c r="P20" i="45"/>
  <c r="V19" i="45"/>
  <c r="S19" i="45"/>
  <c r="P19" i="45"/>
  <c r="W18" i="45"/>
  <c r="V18" i="45"/>
  <c r="S18" i="45"/>
  <c r="P18" i="45"/>
  <c r="V17" i="45"/>
  <c r="W17" i="45" s="1"/>
  <c r="S17" i="45"/>
  <c r="P17" i="45"/>
  <c r="V16" i="45"/>
  <c r="W16" i="45" s="1"/>
  <c r="S16" i="45"/>
  <c r="R16" i="45" s="1"/>
  <c r="P16" i="45"/>
  <c r="V15" i="45"/>
  <c r="W15" i="45" s="1"/>
  <c r="S15" i="45"/>
  <c r="P15" i="45"/>
  <c r="V14" i="45"/>
  <c r="S14" i="45"/>
  <c r="Z14" i="45" s="1"/>
  <c r="P14" i="45"/>
  <c r="V13" i="45"/>
  <c r="S13" i="45"/>
  <c r="R13" i="45" s="1"/>
  <c r="Y13" i="45" s="1"/>
  <c r="P13" i="45"/>
  <c r="W12" i="45"/>
  <c r="V12" i="45"/>
  <c r="S12" i="45"/>
  <c r="P12" i="45"/>
  <c r="V11" i="45"/>
  <c r="W11" i="45" s="1"/>
  <c r="S11" i="45"/>
  <c r="P11" i="45"/>
  <c r="V10" i="45"/>
  <c r="W10" i="45" s="1"/>
  <c r="S10" i="45"/>
  <c r="P10" i="45"/>
  <c r="V9" i="45"/>
  <c r="S9" i="45"/>
  <c r="P9" i="45"/>
  <c r="V8" i="45"/>
  <c r="W8" i="45" s="1"/>
  <c r="S8" i="45"/>
  <c r="R8" i="45" s="1"/>
  <c r="T8" i="45" s="1"/>
  <c r="AA8" i="45" s="1"/>
  <c r="P8" i="45"/>
  <c r="V7" i="45"/>
  <c r="W7" i="45" s="1"/>
  <c r="S7" i="45"/>
  <c r="P7" i="45"/>
  <c r="W6" i="45"/>
  <c r="V6" i="45"/>
  <c r="S6" i="45"/>
  <c r="P6" i="45"/>
  <c r="V5" i="45"/>
  <c r="W5" i="45" s="1"/>
  <c r="S5" i="45"/>
  <c r="P5" i="45"/>
  <c r="V4" i="45"/>
  <c r="W4" i="45" s="1"/>
  <c r="S4" i="45"/>
  <c r="R4" i="45" s="1"/>
  <c r="Y4" i="45" s="1"/>
  <c r="P4" i="45"/>
  <c r="V3" i="45"/>
  <c r="S3" i="45"/>
  <c r="Z3" i="45" s="1"/>
  <c r="P3" i="45"/>
  <c r="M38" i="46"/>
  <c r="L38" i="46"/>
  <c r="M37" i="46"/>
  <c r="M45" i="46"/>
  <c r="L37" i="46"/>
  <c r="L44" i="46" s="1"/>
  <c r="O36" i="46"/>
  <c r="O37" i="46"/>
  <c r="M36" i="46"/>
  <c r="L36" i="46"/>
  <c r="E36" i="46"/>
  <c r="V33" i="46"/>
  <c r="S33" i="46"/>
  <c r="Z33" i="46" s="1"/>
  <c r="P33" i="46"/>
  <c r="V32" i="46"/>
  <c r="W32" i="46"/>
  <c r="S32" i="46"/>
  <c r="R32" i="46" s="1"/>
  <c r="P32" i="46"/>
  <c r="V31" i="46"/>
  <c r="S31" i="46"/>
  <c r="Z31" i="46" s="1"/>
  <c r="P31" i="46"/>
  <c r="V30" i="46"/>
  <c r="S30" i="46"/>
  <c r="P30" i="46"/>
  <c r="V29" i="46"/>
  <c r="W29" i="46" s="1"/>
  <c r="S29" i="46"/>
  <c r="R29" i="46" s="1"/>
  <c r="P29" i="46"/>
  <c r="V28" i="46"/>
  <c r="W28" i="46" s="1"/>
  <c r="S28" i="46"/>
  <c r="P28" i="46"/>
  <c r="V27" i="46"/>
  <c r="S27" i="46"/>
  <c r="P27" i="46"/>
  <c r="V26" i="46"/>
  <c r="W26" i="46" s="1"/>
  <c r="S26" i="46"/>
  <c r="P26" i="46"/>
  <c r="V25" i="46"/>
  <c r="W25" i="46" s="1"/>
  <c r="S25" i="46"/>
  <c r="P25" i="46"/>
  <c r="V24" i="46"/>
  <c r="W24" i="46" s="1"/>
  <c r="S24" i="46"/>
  <c r="R24" i="46" s="1"/>
  <c r="T24" i="46" s="1"/>
  <c r="P24" i="46"/>
  <c r="V23" i="46"/>
  <c r="S23" i="46"/>
  <c r="P23" i="46"/>
  <c r="V22" i="46"/>
  <c r="W22" i="46" s="1"/>
  <c r="S22" i="46"/>
  <c r="P22" i="46"/>
  <c r="V21" i="46"/>
  <c r="S21" i="46"/>
  <c r="P21" i="46"/>
  <c r="V20" i="46"/>
  <c r="W20" i="46" s="1"/>
  <c r="S20" i="46"/>
  <c r="P20" i="46"/>
  <c r="V19" i="46"/>
  <c r="W19" i="46" s="1"/>
  <c r="S19" i="46"/>
  <c r="P19" i="46"/>
  <c r="V18" i="46"/>
  <c r="W18" i="46"/>
  <c r="S18" i="46"/>
  <c r="P18" i="46"/>
  <c r="V17" i="46"/>
  <c r="S17" i="46"/>
  <c r="Z17" i="46" s="1"/>
  <c r="P17" i="46"/>
  <c r="V16" i="46"/>
  <c r="W16" i="46" s="1"/>
  <c r="S16" i="46"/>
  <c r="R16" i="46" s="1"/>
  <c r="Y16" i="46" s="1"/>
  <c r="P16" i="46"/>
  <c r="V15" i="46"/>
  <c r="W15" i="46" s="1"/>
  <c r="S15" i="46"/>
  <c r="P15" i="46"/>
  <c r="V14" i="46"/>
  <c r="W14" i="46" s="1"/>
  <c r="S14" i="46"/>
  <c r="R14" i="46" s="1"/>
  <c r="T14" i="46" s="1"/>
  <c r="P14" i="46"/>
  <c r="V13" i="46"/>
  <c r="S13" i="46"/>
  <c r="P13" i="46"/>
  <c r="V12" i="46"/>
  <c r="W12" i="46"/>
  <c r="S12" i="46"/>
  <c r="P12" i="46"/>
  <c r="V11" i="46"/>
  <c r="S11" i="46"/>
  <c r="P11" i="46"/>
  <c r="V10" i="46"/>
  <c r="W10" i="46" s="1"/>
  <c r="S10" i="46"/>
  <c r="P10" i="46"/>
  <c r="V9" i="46"/>
  <c r="W9" i="46" s="1"/>
  <c r="S9" i="46"/>
  <c r="P9" i="46"/>
  <c r="V8" i="46"/>
  <c r="S8" i="46"/>
  <c r="R8" i="46" s="1"/>
  <c r="P8" i="46"/>
  <c r="V7" i="46"/>
  <c r="S7" i="46"/>
  <c r="Z7" i="46" s="1"/>
  <c r="P7" i="46"/>
  <c r="V6" i="46"/>
  <c r="W6" i="46" s="1"/>
  <c r="S6" i="46"/>
  <c r="R6" i="46" s="1"/>
  <c r="Y6" i="46" s="1"/>
  <c r="P6" i="46"/>
  <c r="V5" i="46"/>
  <c r="W5" i="46" s="1"/>
  <c r="S5" i="46"/>
  <c r="P5" i="46"/>
  <c r="V4" i="46"/>
  <c r="W4" i="46"/>
  <c r="S4" i="46"/>
  <c r="P4" i="46"/>
  <c r="V3" i="46"/>
  <c r="S3" i="46"/>
  <c r="P3" i="46"/>
  <c r="M38" i="47"/>
  <c r="L38" i="47"/>
  <c r="M37" i="47"/>
  <c r="M45" i="47" s="1"/>
  <c r="L37" i="47"/>
  <c r="O36" i="47"/>
  <c r="O37" i="47" s="1"/>
  <c r="M36" i="47"/>
  <c r="L36" i="47"/>
  <c r="E36" i="47"/>
  <c r="V33" i="47"/>
  <c r="S33" i="47"/>
  <c r="P33" i="47"/>
  <c r="V32" i="47"/>
  <c r="W32" i="47" s="1"/>
  <c r="S32" i="47"/>
  <c r="P32" i="47"/>
  <c r="V31" i="47"/>
  <c r="W31" i="47" s="1"/>
  <c r="S31" i="47"/>
  <c r="P31" i="47"/>
  <c r="V30" i="47"/>
  <c r="S30" i="47"/>
  <c r="P30" i="47"/>
  <c r="V29" i="47"/>
  <c r="W29" i="47" s="1"/>
  <c r="S29" i="47"/>
  <c r="P29" i="47"/>
  <c r="V28" i="47"/>
  <c r="W28" i="47" s="1"/>
  <c r="S28" i="47"/>
  <c r="R28" i="47" s="1"/>
  <c r="T28" i="47" s="1"/>
  <c r="P28" i="47"/>
  <c r="V27" i="47"/>
  <c r="W27" i="47" s="1"/>
  <c r="S27" i="47"/>
  <c r="P27" i="47"/>
  <c r="V26" i="47"/>
  <c r="W26" i="47"/>
  <c r="S26" i="47"/>
  <c r="R26" i="47" s="1"/>
  <c r="Y26" i="47" s="1"/>
  <c r="P26" i="47"/>
  <c r="V25" i="47"/>
  <c r="S25" i="47"/>
  <c r="Z25" i="47" s="1"/>
  <c r="P25" i="47"/>
  <c r="V24" i="47"/>
  <c r="W24" i="47" s="1"/>
  <c r="S24" i="47"/>
  <c r="R24" i="47" s="1"/>
  <c r="P24" i="47"/>
  <c r="V23" i="47"/>
  <c r="W23" i="47" s="1"/>
  <c r="S23" i="47"/>
  <c r="P23" i="47"/>
  <c r="W22" i="47"/>
  <c r="V22" i="47"/>
  <c r="S22" i="47"/>
  <c r="P22" i="47"/>
  <c r="V21" i="47"/>
  <c r="W21" i="47" s="1"/>
  <c r="S21" i="47"/>
  <c r="R21" i="47" s="1"/>
  <c r="P21" i="47"/>
  <c r="V20" i="47"/>
  <c r="W20" i="47"/>
  <c r="S20" i="47"/>
  <c r="R20" i="47" s="1"/>
  <c r="P20" i="47"/>
  <c r="V19" i="47"/>
  <c r="W19" i="47" s="1"/>
  <c r="S19" i="47"/>
  <c r="P19" i="47"/>
  <c r="V18" i="47"/>
  <c r="W18" i="47" s="1"/>
  <c r="S18" i="47"/>
  <c r="Z18" i="47" s="1"/>
  <c r="P18" i="47"/>
  <c r="V17" i="47"/>
  <c r="S17" i="47"/>
  <c r="Z17" i="47" s="1"/>
  <c r="P17" i="47"/>
  <c r="V16" i="47"/>
  <c r="W16" i="47" s="1"/>
  <c r="S16" i="47"/>
  <c r="R16" i="47" s="1"/>
  <c r="P16" i="47"/>
  <c r="V15" i="47"/>
  <c r="S15" i="47"/>
  <c r="P15" i="47"/>
  <c r="V14" i="47"/>
  <c r="W14" i="47"/>
  <c r="S14" i="47"/>
  <c r="R14" i="47" s="1"/>
  <c r="T14" i="47" s="1"/>
  <c r="P14" i="47"/>
  <c r="V13" i="47"/>
  <c r="S13" i="47"/>
  <c r="Z13" i="47" s="1"/>
  <c r="P13" i="47"/>
  <c r="V12" i="47"/>
  <c r="W12" i="47"/>
  <c r="S12" i="47"/>
  <c r="P12" i="47"/>
  <c r="V11" i="47"/>
  <c r="W11" i="47" s="1"/>
  <c r="S11" i="47"/>
  <c r="Z11" i="47" s="1"/>
  <c r="P11" i="47"/>
  <c r="V10" i="47"/>
  <c r="W10" i="47" s="1"/>
  <c r="S10" i="47"/>
  <c r="R10" i="47" s="1"/>
  <c r="T10" i="47" s="1"/>
  <c r="AA10" i="47" s="1"/>
  <c r="P10" i="47"/>
  <c r="V9" i="47"/>
  <c r="W9" i="47" s="1"/>
  <c r="S9" i="47"/>
  <c r="P9" i="47"/>
  <c r="V8" i="47"/>
  <c r="W8" i="47" s="1"/>
  <c r="S8" i="47"/>
  <c r="R8" i="47" s="1"/>
  <c r="T8" i="47" s="1"/>
  <c r="P8" i="47"/>
  <c r="V7" i="47"/>
  <c r="S7" i="47"/>
  <c r="P7" i="47"/>
  <c r="V6" i="47"/>
  <c r="W6" i="47" s="1"/>
  <c r="S6" i="47"/>
  <c r="P6" i="47"/>
  <c r="V5" i="47"/>
  <c r="W5" i="47" s="1"/>
  <c r="S5" i="47"/>
  <c r="P5" i="47"/>
  <c r="V4" i="47"/>
  <c r="W4" i="47" s="1"/>
  <c r="S4" i="47"/>
  <c r="P4" i="47"/>
  <c r="V3" i="47"/>
  <c r="S3" i="47"/>
  <c r="S36" i="47" s="1"/>
  <c r="P3" i="47"/>
  <c r="M38" i="48"/>
  <c r="L38" i="48"/>
  <c r="M37" i="48"/>
  <c r="M45" i="48" s="1"/>
  <c r="L37" i="48"/>
  <c r="L44" i="48" s="1"/>
  <c r="L45" i="48"/>
  <c r="O36" i="48"/>
  <c r="O37" i="48" s="1"/>
  <c r="M36" i="48"/>
  <c r="L36" i="48"/>
  <c r="E36" i="48"/>
  <c r="V33" i="48"/>
  <c r="S33" i="48"/>
  <c r="P33" i="48"/>
  <c r="V32" i="48"/>
  <c r="W32" i="48" s="1"/>
  <c r="S32" i="48"/>
  <c r="R32" i="48" s="1"/>
  <c r="P32" i="48"/>
  <c r="V31" i="48"/>
  <c r="S31" i="48"/>
  <c r="P31" i="48"/>
  <c r="V30" i="48"/>
  <c r="W30" i="48" s="1"/>
  <c r="S30" i="48"/>
  <c r="P30" i="48"/>
  <c r="V29" i="48"/>
  <c r="S29" i="48"/>
  <c r="R29" i="48" s="1"/>
  <c r="Y29" i="48" s="1"/>
  <c r="P29" i="48"/>
  <c r="V28" i="48"/>
  <c r="W28" i="48" s="1"/>
  <c r="S28" i="48"/>
  <c r="P28" i="48"/>
  <c r="V27" i="48"/>
  <c r="W27" i="48" s="1"/>
  <c r="S27" i="48"/>
  <c r="P27" i="48"/>
  <c r="V26" i="48"/>
  <c r="W26" i="48" s="1"/>
  <c r="S26" i="48"/>
  <c r="P26" i="48"/>
  <c r="V25" i="48"/>
  <c r="W25" i="48" s="1"/>
  <c r="S25" i="48"/>
  <c r="P25" i="48"/>
  <c r="V24" i="48"/>
  <c r="W24" i="48" s="1"/>
  <c r="S24" i="48"/>
  <c r="P24" i="48"/>
  <c r="V23" i="48"/>
  <c r="S23" i="48"/>
  <c r="P23" i="48"/>
  <c r="V22" i="48"/>
  <c r="W22" i="48" s="1"/>
  <c r="S22" i="48"/>
  <c r="R22" i="48" s="1"/>
  <c r="P22" i="48"/>
  <c r="V21" i="48"/>
  <c r="W21" i="48" s="1"/>
  <c r="S21" i="48"/>
  <c r="P21" i="48"/>
  <c r="V20" i="48"/>
  <c r="W20" i="48"/>
  <c r="S20" i="48"/>
  <c r="P20" i="48"/>
  <c r="V19" i="48"/>
  <c r="W19" i="48" s="1"/>
  <c r="S19" i="48"/>
  <c r="P19" i="48"/>
  <c r="V18" i="48"/>
  <c r="W18" i="48" s="1"/>
  <c r="S18" i="48"/>
  <c r="Z18" i="48" s="1"/>
  <c r="P18" i="48"/>
  <c r="V17" i="48"/>
  <c r="W17" i="48" s="1"/>
  <c r="S17" i="48"/>
  <c r="P17" i="48"/>
  <c r="V16" i="48"/>
  <c r="W16" i="48"/>
  <c r="S16" i="48"/>
  <c r="R16" i="48" s="1"/>
  <c r="T16" i="48" s="1"/>
  <c r="P16" i="48"/>
  <c r="V15" i="48"/>
  <c r="S15" i="48"/>
  <c r="Z15" i="48" s="1"/>
  <c r="P15" i="48"/>
  <c r="V14" i="48"/>
  <c r="W14" i="48" s="1"/>
  <c r="S14" i="48"/>
  <c r="Z14" i="48" s="1"/>
  <c r="P14" i="48"/>
  <c r="V13" i="48"/>
  <c r="W13" i="48" s="1"/>
  <c r="S13" i="48"/>
  <c r="P13" i="48"/>
  <c r="V12" i="48"/>
  <c r="W12" i="48" s="1"/>
  <c r="S12" i="48"/>
  <c r="P12" i="48"/>
  <c r="V11" i="48"/>
  <c r="W11" i="48" s="1"/>
  <c r="S11" i="48"/>
  <c r="P11" i="48"/>
  <c r="V10" i="48"/>
  <c r="W10" i="48" s="1"/>
  <c r="S10" i="48"/>
  <c r="P10" i="48"/>
  <c r="V9" i="48"/>
  <c r="S9" i="48"/>
  <c r="P9" i="48"/>
  <c r="V8" i="48"/>
  <c r="W8" i="48"/>
  <c r="S8" i="48"/>
  <c r="P8" i="48"/>
  <c r="V7" i="48"/>
  <c r="S7" i="48"/>
  <c r="Z7" i="48" s="1"/>
  <c r="P7" i="48"/>
  <c r="W6" i="48"/>
  <c r="V6" i="48"/>
  <c r="S6" i="48"/>
  <c r="R6" i="48" s="1"/>
  <c r="Y6" i="48" s="1"/>
  <c r="P6" i="48"/>
  <c r="V5" i="48"/>
  <c r="W5" i="48" s="1"/>
  <c r="S5" i="48"/>
  <c r="P5" i="48"/>
  <c r="V4" i="48"/>
  <c r="W4" i="48"/>
  <c r="S4" i="48"/>
  <c r="P4" i="48"/>
  <c r="V3" i="48"/>
  <c r="S3" i="48"/>
  <c r="P3" i="48"/>
  <c r="M38" i="49"/>
  <c r="L38" i="49"/>
  <c r="M37" i="49"/>
  <c r="M45" i="49"/>
  <c r="L37" i="49"/>
  <c r="L44" i="49" s="1"/>
  <c r="L45" i="49"/>
  <c r="O36" i="49"/>
  <c r="O37" i="49"/>
  <c r="M36" i="49"/>
  <c r="L36" i="49"/>
  <c r="E36" i="49"/>
  <c r="V33" i="49"/>
  <c r="W33" i="49" s="1"/>
  <c r="S33" i="49"/>
  <c r="P33" i="49"/>
  <c r="V32" i="49"/>
  <c r="W32" i="49"/>
  <c r="S32" i="49"/>
  <c r="P32" i="49"/>
  <c r="V31" i="49"/>
  <c r="S31" i="49"/>
  <c r="P31" i="49"/>
  <c r="V30" i="49"/>
  <c r="W30" i="49" s="1"/>
  <c r="S30" i="49"/>
  <c r="R30" i="49" s="1"/>
  <c r="T30" i="49" s="1"/>
  <c r="P30" i="49"/>
  <c r="V29" i="49"/>
  <c r="S29" i="49"/>
  <c r="P29" i="49"/>
  <c r="V28" i="49"/>
  <c r="W28" i="49" s="1"/>
  <c r="S28" i="49"/>
  <c r="P28" i="49"/>
  <c r="V27" i="49"/>
  <c r="S27" i="49"/>
  <c r="R27" i="49" s="1"/>
  <c r="P27" i="49"/>
  <c r="V26" i="49"/>
  <c r="W26" i="49" s="1"/>
  <c r="S26" i="49"/>
  <c r="P26" i="49"/>
  <c r="V25" i="49"/>
  <c r="W25" i="49" s="1"/>
  <c r="S25" i="49"/>
  <c r="P25" i="49"/>
  <c r="V24" i="49"/>
  <c r="W24" i="49" s="1"/>
  <c r="S24" i="49"/>
  <c r="R24" i="49" s="1"/>
  <c r="P24" i="49"/>
  <c r="V23" i="49"/>
  <c r="W23" i="49" s="1"/>
  <c r="S23" i="49"/>
  <c r="R23" i="49" s="1"/>
  <c r="P23" i="49"/>
  <c r="V22" i="49"/>
  <c r="W22" i="49" s="1"/>
  <c r="S22" i="49"/>
  <c r="R22" i="49" s="1"/>
  <c r="Y22" i="49" s="1"/>
  <c r="P22" i="49"/>
  <c r="V21" i="49"/>
  <c r="S21" i="49"/>
  <c r="P21" i="49"/>
  <c r="V20" i="49"/>
  <c r="S20" i="49"/>
  <c r="R20" i="49" s="1"/>
  <c r="T20" i="49" s="1"/>
  <c r="P20" i="49"/>
  <c r="V19" i="49"/>
  <c r="W19" i="49" s="1"/>
  <c r="S19" i="49"/>
  <c r="P19" i="49"/>
  <c r="V18" i="49"/>
  <c r="W18" i="49"/>
  <c r="S18" i="49"/>
  <c r="R18" i="49" s="1"/>
  <c r="P18" i="49"/>
  <c r="V17" i="49"/>
  <c r="W17" i="49" s="1"/>
  <c r="S17" i="49"/>
  <c r="R17" i="49" s="1"/>
  <c r="Y17" i="49" s="1"/>
  <c r="P17" i="49"/>
  <c r="V16" i="49"/>
  <c r="W16" i="49"/>
  <c r="S16" i="49"/>
  <c r="P16" i="49"/>
  <c r="V15" i="49"/>
  <c r="S15" i="49"/>
  <c r="Z15" i="49" s="1"/>
  <c r="P15" i="49"/>
  <c r="V14" i="49"/>
  <c r="W14" i="49" s="1"/>
  <c r="S14" i="49"/>
  <c r="Z14" i="49" s="1"/>
  <c r="P14" i="49"/>
  <c r="V13" i="49"/>
  <c r="W13" i="49" s="1"/>
  <c r="S13" i="49"/>
  <c r="R13" i="49" s="1"/>
  <c r="P13" i="49"/>
  <c r="V12" i="49"/>
  <c r="W12" i="49"/>
  <c r="S12" i="49"/>
  <c r="P12" i="49"/>
  <c r="V11" i="49"/>
  <c r="W11" i="49" s="1"/>
  <c r="S11" i="49"/>
  <c r="Z11" i="49" s="1"/>
  <c r="P11" i="49"/>
  <c r="V10" i="49"/>
  <c r="W10" i="49"/>
  <c r="S10" i="49"/>
  <c r="Z10" i="49" s="1"/>
  <c r="P10" i="49"/>
  <c r="V9" i="49"/>
  <c r="S9" i="49"/>
  <c r="Z9" i="49" s="1"/>
  <c r="P9" i="49"/>
  <c r="V8" i="49"/>
  <c r="W8" i="49"/>
  <c r="S8" i="49"/>
  <c r="Z8" i="49" s="1"/>
  <c r="P8" i="49"/>
  <c r="V7" i="49"/>
  <c r="S7" i="49"/>
  <c r="Z7" i="49" s="1"/>
  <c r="P7" i="49"/>
  <c r="W6" i="49"/>
  <c r="V6" i="49"/>
  <c r="S6" i="49"/>
  <c r="Z6" i="49" s="1"/>
  <c r="P6" i="49"/>
  <c r="V5" i="49"/>
  <c r="W5" i="49" s="1"/>
  <c r="S5" i="49"/>
  <c r="R5" i="49" s="1"/>
  <c r="T5" i="49" s="1"/>
  <c r="P5" i="49"/>
  <c r="V4" i="49"/>
  <c r="W4" i="49"/>
  <c r="S4" i="49"/>
  <c r="P4" i="49"/>
  <c r="V3" i="49"/>
  <c r="W3" i="49" s="1"/>
  <c r="S3" i="49"/>
  <c r="R3" i="49" s="1"/>
  <c r="P3" i="49"/>
  <c r="M38" i="50"/>
  <c r="L38" i="50"/>
  <c r="M37" i="50"/>
  <c r="M45" i="50" s="1"/>
  <c r="L37" i="50"/>
  <c r="O36" i="50"/>
  <c r="O37" i="50"/>
  <c r="M36" i="50"/>
  <c r="L36" i="50"/>
  <c r="E36" i="50"/>
  <c r="V33" i="50"/>
  <c r="W33" i="50" s="1"/>
  <c r="S33" i="50"/>
  <c r="P33" i="50"/>
  <c r="V32" i="50"/>
  <c r="W32" i="50"/>
  <c r="S32" i="50"/>
  <c r="R32" i="50" s="1"/>
  <c r="P32" i="50"/>
  <c r="V31" i="50"/>
  <c r="S31" i="50"/>
  <c r="Z31" i="50" s="1"/>
  <c r="P31" i="50"/>
  <c r="V30" i="50"/>
  <c r="W30" i="50" s="1"/>
  <c r="S30" i="50"/>
  <c r="R30" i="50" s="1"/>
  <c r="T30" i="50" s="1"/>
  <c r="P30" i="50"/>
  <c r="V29" i="50"/>
  <c r="W29" i="50" s="1"/>
  <c r="S29" i="50"/>
  <c r="P29" i="50"/>
  <c r="V28" i="50"/>
  <c r="W28" i="50" s="1"/>
  <c r="S28" i="50"/>
  <c r="P28" i="50"/>
  <c r="V27" i="50"/>
  <c r="S27" i="50"/>
  <c r="R27" i="50" s="1"/>
  <c r="Y27" i="50" s="1"/>
  <c r="P27" i="50"/>
  <c r="V26" i="50"/>
  <c r="W26" i="50"/>
  <c r="S26" i="50"/>
  <c r="P26" i="50"/>
  <c r="V25" i="50"/>
  <c r="S25" i="50"/>
  <c r="P25" i="50"/>
  <c r="V24" i="50"/>
  <c r="W24" i="50" s="1"/>
  <c r="S24" i="50"/>
  <c r="R24" i="50" s="1"/>
  <c r="P24" i="50"/>
  <c r="V23" i="50"/>
  <c r="S23" i="50"/>
  <c r="R23" i="50" s="1"/>
  <c r="P23" i="50"/>
  <c r="V22" i="50"/>
  <c r="W22" i="50" s="1"/>
  <c r="S22" i="50"/>
  <c r="R22" i="50" s="1"/>
  <c r="P22" i="50"/>
  <c r="V21" i="50"/>
  <c r="S21" i="50"/>
  <c r="R21" i="50" s="1"/>
  <c r="T21" i="50" s="1"/>
  <c r="P21" i="50"/>
  <c r="V20" i="50"/>
  <c r="W20" i="50" s="1"/>
  <c r="S20" i="50"/>
  <c r="P20" i="50"/>
  <c r="V19" i="50"/>
  <c r="W19" i="50" s="1"/>
  <c r="S19" i="50"/>
  <c r="P19" i="50"/>
  <c r="V18" i="50"/>
  <c r="W18" i="50" s="1"/>
  <c r="S18" i="50"/>
  <c r="P18" i="50"/>
  <c r="V17" i="50"/>
  <c r="W17" i="50" s="1"/>
  <c r="S17" i="50"/>
  <c r="P17" i="50"/>
  <c r="V16" i="50"/>
  <c r="W16" i="50"/>
  <c r="S16" i="50"/>
  <c r="R16" i="50" s="1"/>
  <c r="Y16" i="50" s="1"/>
  <c r="P16" i="50"/>
  <c r="V15" i="50"/>
  <c r="S15" i="50"/>
  <c r="P15" i="50"/>
  <c r="V14" i="50"/>
  <c r="W14" i="50" s="1"/>
  <c r="S14" i="50"/>
  <c r="R14" i="50" s="1"/>
  <c r="T14" i="50" s="1"/>
  <c r="P14" i="50"/>
  <c r="V13" i="50"/>
  <c r="W13" i="50" s="1"/>
  <c r="S13" i="50"/>
  <c r="P13" i="50"/>
  <c r="V12" i="50"/>
  <c r="W12" i="50" s="1"/>
  <c r="S12" i="50"/>
  <c r="P12" i="50"/>
  <c r="V11" i="50"/>
  <c r="S11" i="50"/>
  <c r="P11" i="50"/>
  <c r="V10" i="50"/>
  <c r="W10" i="50"/>
  <c r="S10" i="50"/>
  <c r="P10" i="50"/>
  <c r="V9" i="50"/>
  <c r="W9" i="50" s="1"/>
  <c r="S9" i="50"/>
  <c r="Z9" i="50" s="1"/>
  <c r="P9" i="50"/>
  <c r="V8" i="50"/>
  <c r="W8" i="50" s="1"/>
  <c r="S8" i="50"/>
  <c r="R8" i="50" s="1"/>
  <c r="T8" i="50" s="1"/>
  <c r="P8" i="50"/>
  <c r="V7" i="50"/>
  <c r="S7" i="50"/>
  <c r="P7" i="50"/>
  <c r="V6" i="50"/>
  <c r="S6" i="50"/>
  <c r="R6" i="50" s="1"/>
  <c r="P6" i="50"/>
  <c r="V5" i="50"/>
  <c r="S5" i="50"/>
  <c r="R5" i="50" s="1"/>
  <c r="T5" i="50" s="1"/>
  <c r="P5" i="50"/>
  <c r="V4" i="50"/>
  <c r="W4" i="50" s="1"/>
  <c r="S4" i="50"/>
  <c r="P4" i="50"/>
  <c r="V3" i="50"/>
  <c r="S3" i="50"/>
  <c r="R3" i="50" s="1"/>
  <c r="P3" i="50"/>
  <c r="M38" i="51"/>
  <c r="L38" i="51"/>
  <c r="M37" i="51"/>
  <c r="M45" i="51" s="1"/>
  <c r="L37" i="51"/>
  <c r="L45" i="51" s="1"/>
  <c r="O36" i="51"/>
  <c r="O37" i="51" s="1"/>
  <c r="M36" i="51"/>
  <c r="L36" i="51"/>
  <c r="E36" i="51"/>
  <c r="V33" i="51"/>
  <c r="W33" i="51" s="1"/>
  <c r="S33" i="51"/>
  <c r="P33" i="51"/>
  <c r="V32" i="51"/>
  <c r="W32" i="51" s="1"/>
  <c r="S32" i="51"/>
  <c r="P32" i="51"/>
  <c r="V31" i="51"/>
  <c r="W31" i="51" s="1"/>
  <c r="S31" i="51"/>
  <c r="P31" i="51"/>
  <c r="V30" i="51"/>
  <c r="W30" i="51"/>
  <c r="S30" i="51"/>
  <c r="Z30" i="51" s="1"/>
  <c r="P30" i="51"/>
  <c r="V29" i="51"/>
  <c r="S29" i="51"/>
  <c r="P29" i="51"/>
  <c r="V28" i="51"/>
  <c r="W28" i="51" s="1"/>
  <c r="S28" i="51"/>
  <c r="Z28" i="51" s="1"/>
  <c r="P28" i="51"/>
  <c r="V27" i="51"/>
  <c r="S27" i="51"/>
  <c r="P27" i="51"/>
  <c r="V26" i="51"/>
  <c r="W26" i="51" s="1"/>
  <c r="S26" i="51"/>
  <c r="P26" i="51"/>
  <c r="V25" i="51"/>
  <c r="W25" i="51" s="1"/>
  <c r="S25" i="51"/>
  <c r="P25" i="51"/>
  <c r="V24" i="51"/>
  <c r="W24" i="51"/>
  <c r="S24" i="51"/>
  <c r="P24" i="51"/>
  <c r="V23" i="51"/>
  <c r="S23" i="51"/>
  <c r="Z23" i="51" s="1"/>
  <c r="P23" i="51"/>
  <c r="V22" i="51"/>
  <c r="W22" i="51" s="1"/>
  <c r="S22" i="51"/>
  <c r="R22" i="51" s="1"/>
  <c r="P22" i="51"/>
  <c r="V21" i="51"/>
  <c r="W21" i="51" s="1"/>
  <c r="S21" i="51"/>
  <c r="P21" i="51"/>
  <c r="V20" i="51"/>
  <c r="W20" i="51" s="1"/>
  <c r="S20" i="51"/>
  <c r="P20" i="51"/>
  <c r="V19" i="51"/>
  <c r="S19" i="51"/>
  <c r="R19" i="51" s="1"/>
  <c r="T19" i="51" s="1"/>
  <c r="AA19" i="51" s="1"/>
  <c r="P19" i="51"/>
  <c r="V18" i="51"/>
  <c r="W18" i="51" s="1"/>
  <c r="S18" i="51"/>
  <c r="R18" i="51" s="1"/>
  <c r="T18" i="51" s="1"/>
  <c r="AA18" i="51" s="1"/>
  <c r="P18" i="51"/>
  <c r="V17" i="51"/>
  <c r="S17" i="51"/>
  <c r="P17" i="51"/>
  <c r="V16" i="51"/>
  <c r="S16" i="51"/>
  <c r="R16" i="51" s="1"/>
  <c r="T16" i="51" s="1"/>
  <c r="P16" i="51"/>
  <c r="V15" i="51"/>
  <c r="W15" i="51" s="1"/>
  <c r="S15" i="51"/>
  <c r="P15" i="51"/>
  <c r="V14" i="51"/>
  <c r="W14" i="51"/>
  <c r="S14" i="51"/>
  <c r="P14" i="51"/>
  <c r="V13" i="51"/>
  <c r="S13" i="51"/>
  <c r="P13" i="51"/>
  <c r="W12" i="51"/>
  <c r="V12" i="51"/>
  <c r="S12" i="51"/>
  <c r="Z12" i="51" s="1"/>
  <c r="P12" i="51"/>
  <c r="V11" i="51"/>
  <c r="W11" i="51" s="1"/>
  <c r="S11" i="51"/>
  <c r="P11" i="51"/>
  <c r="V10" i="51"/>
  <c r="W10" i="51" s="1"/>
  <c r="S10" i="51"/>
  <c r="P10" i="51"/>
  <c r="V9" i="51"/>
  <c r="S9" i="51"/>
  <c r="P9" i="51"/>
  <c r="V8" i="51"/>
  <c r="W8" i="51" s="1"/>
  <c r="S8" i="51"/>
  <c r="R8" i="51" s="1"/>
  <c r="T8" i="51" s="1"/>
  <c r="P8" i="51"/>
  <c r="V7" i="51"/>
  <c r="W7" i="51" s="1"/>
  <c r="S7" i="51"/>
  <c r="P7" i="51"/>
  <c r="V6" i="51"/>
  <c r="W6" i="51"/>
  <c r="S6" i="51"/>
  <c r="Z6" i="51" s="1"/>
  <c r="P6" i="51"/>
  <c r="V5" i="51"/>
  <c r="S5" i="51"/>
  <c r="Z5" i="51" s="1"/>
  <c r="P5" i="51"/>
  <c r="V4" i="51"/>
  <c r="W4" i="51" s="1"/>
  <c r="S4" i="51"/>
  <c r="P4" i="51"/>
  <c r="V3" i="51"/>
  <c r="W3" i="51" s="1"/>
  <c r="S3" i="51"/>
  <c r="P3" i="51"/>
  <c r="M38" i="52"/>
  <c r="L38" i="52"/>
  <c r="M37" i="52"/>
  <c r="L37" i="52"/>
  <c r="L44" i="52" s="1"/>
  <c r="O36" i="52"/>
  <c r="O37" i="52"/>
  <c r="M36" i="52"/>
  <c r="L36" i="52"/>
  <c r="E36" i="52"/>
  <c r="V33" i="52"/>
  <c r="W33" i="52" s="1"/>
  <c r="S33" i="52"/>
  <c r="P33" i="52"/>
  <c r="V32" i="52"/>
  <c r="W32" i="52"/>
  <c r="S32" i="52"/>
  <c r="P32" i="52"/>
  <c r="V31" i="52"/>
  <c r="S31" i="52"/>
  <c r="Z31" i="52" s="1"/>
  <c r="P31" i="52"/>
  <c r="V30" i="52"/>
  <c r="W30" i="52" s="1"/>
  <c r="S30" i="52"/>
  <c r="R30" i="52" s="1"/>
  <c r="T30" i="52" s="1"/>
  <c r="AA30" i="52" s="1"/>
  <c r="P30" i="52"/>
  <c r="V29" i="52"/>
  <c r="S29" i="52"/>
  <c r="P29" i="52"/>
  <c r="V28" i="52"/>
  <c r="W28" i="52" s="1"/>
  <c r="S28" i="52"/>
  <c r="P28" i="52"/>
  <c r="V27" i="52"/>
  <c r="S27" i="52"/>
  <c r="P27" i="52"/>
  <c r="V26" i="52"/>
  <c r="W26" i="52"/>
  <c r="S26" i="52"/>
  <c r="Z26" i="52" s="1"/>
  <c r="P26" i="52"/>
  <c r="V25" i="52"/>
  <c r="W25" i="52" s="1"/>
  <c r="S25" i="52"/>
  <c r="P25" i="52"/>
  <c r="V24" i="52"/>
  <c r="W24" i="52"/>
  <c r="S24" i="52"/>
  <c r="P24" i="52"/>
  <c r="V23" i="52"/>
  <c r="S23" i="52"/>
  <c r="Z23" i="52" s="1"/>
  <c r="P23" i="52"/>
  <c r="W22" i="52"/>
  <c r="V22" i="52"/>
  <c r="S22" i="52"/>
  <c r="R22" i="52" s="1"/>
  <c r="Y22" i="52" s="1"/>
  <c r="P22" i="52"/>
  <c r="V21" i="52"/>
  <c r="W21" i="52" s="1"/>
  <c r="S21" i="52"/>
  <c r="P21" i="52"/>
  <c r="V20" i="52"/>
  <c r="W20" i="52" s="1"/>
  <c r="S20" i="52"/>
  <c r="P20" i="52"/>
  <c r="V19" i="52"/>
  <c r="W19" i="52" s="1"/>
  <c r="S19" i="52"/>
  <c r="P19" i="52"/>
  <c r="V18" i="52"/>
  <c r="W18" i="52" s="1"/>
  <c r="S18" i="52"/>
  <c r="Z18" i="52" s="1"/>
  <c r="P18" i="52"/>
  <c r="V17" i="52"/>
  <c r="S17" i="52"/>
  <c r="P17" i="52"/>
  <c r="V16" i="52"/>
  <c r="W16" i="52"/>
  <c r="S16" i="52"/>
  <c r="R16" i="52" s="1"/>
  <c r="T16" i="52" s="1"/>
  <c r="P16" i="52"/>
  <c r="V15" i="52"/>
  <c r="S15" i="52"/>
  <c r="Z15" i="52" s="1"/>
  <c r="P15" i="52"/>
  <c r="V14" i="52"/>
  <c r="W14" i="52" s="1"/>
  <c r="S14" i="52"/>
  <c r="R14" i="52" s="1"/>
  <c r="T14" i="52" s="1"/>
  <c r="P14" i="52"/>
  <c r="V13" i="52"/>
  <c r="W13" i="52" s="1"/>
  <c r="S13" i="52"/>
  <c r="R13" i="52" s="1"/>
  <c r="P13" i="52"/>
  <c r="V12" i="52"/>
  <c r="W12" i="52" s="1"/>
  <c r="S12" i="52"/>
  <c r="P12" i="52"/>
  <c r="V11" i="52"/>
  <c r="W11" i="52" s="1"/>
  <c r="S11" i="52"/>
  <c r="P11" i="52"/>
  <c r="V10" i="52"/>
  <c r="W10" i="52"/>
  <c r="S10" i="52"/>
  <c r="P10" i="52"/>
  <c r="V9" i="52"/>
  <c r="S9" i="52"/>
  <c r="Z9" i="52" s="1"/>
  <c r="P9" i="52"/>
  <c r="V8" i="52"/>
  <c r="W8" i="52" s="1"/>
  <c r="S8" i="52"/>
  <c r="R8" i="52" s="1"/>
  <c r="T8" i="52" s="1"/>
  <c r="P8" i="52"/>
  <c r="V7" i="52"/>
  <c r="S7" i="52"/>
  <c r="Z7" i="52" s="1"/>
  <c r="P7" i="52"/>
  <c r="V6" i="52"/>
  <c r="W6" i="52" s="1"/>
  <c r="S6" i="52"/>
  <c r="P6" i="52"/>
  <c r="V5" i="52"/>
  <c r="W5" i="52" s="1"/>
  <c r="S5" i="52"/>
  <c r="R5" i="52" s="1"/>
  <c r="P5" i="52"/>
  <c r="V4" i="52"/>
  <c r="W4" i="52" s="1"/>
  <c r="S4" i="52"/>
  <c r="R4" i="52" s="1"/>
  <c r="Y4" i="52" s="1"/>
  <c r="P4" i="52"/>
  <c r="V3" i="52"/>
  <c r="S3" i="52"/>
  <c r="Z3" i="52" s="1"/>
  <c r="P3" i="52"/>
  <c r="L44" i="53"/>
  <c r="M38" i="53"/>
  <c r="L38" i="53"/>
  <c r="M37" i="53"/>
  <c r="M44" i="53" s="1"/>
  <c r="M45" i="53"/>
  <c r="L37" i="53"/>
  <c r="L45" i="53" s="1"/>
  <c r="O36" i="53"/>
  <c r="O37" i="53"/>
  <c r="M36" i="53"/>
  <c r="L36" i="53"/>
  <c r="E36" i="53"/>
  <c r="V33" i="53"/>
  <c r="W33" i="53" s="1"/>
  <c r="S33" i="53"/>
  <c r="P33" i="53"/>
  <c r="V32" i="53"/>
  <c r="W32" i="53"/>
  <c r="S32" i="53"/>
  <c r="P32" i="53"/>
  <c r="V31" i="53"/>
  <c r="S31" i="53"/>
  <c r="P31" i="53"/>
  <c r="V30" i="53"/>
  <c r="W30" i="53"/>
  <c r="S30" i="53"/>
  <c r="Z30" i="53" s="1"/>
  <c r="P30" i="53"/>
  <c r="V29" i="53"/>
  <c r="S29" i="53"/>
  <c r="P29" i="53"/>
  <c r="W28" i="53"/>
  <c r="V28" i="53"/>
  <c r="S28" i="53"/>
  <c r="Z28" i="53" s="1"/>
  <c r="P28" i="53"/>
  <c r="V27" i="53"/>
  <c r="W27" i="53" s="1"/>
  <c r="S27" i="53"/>
  <c r="P27" i="53"/>
  <c r="V26" i="53"/>
  <c r="W26" i="53"/>
  <c r="S26" i="53"/>
  <c r="P26" i="53"/>
  <c r="V25" i="53"/>
  <c r="S25" i="53"/>
  <c r="Z25" i="53" s="1"/>
  <c r="P25" i="53"/>
  <c r="V24" i="53"/>
  <c r="W24" i="53" s="1"/>
  <c r="S24" i="53"/>
  <c r="P24" i="53"/>
  <c r="V23" i="53"/>
  <c r="W23" i="53" s="1"/>
  <c r="S23" i="53"/>
  <c r="Z23" i="53" s="1"/>
  <c r="P23" i="53"/>
  <c r="V22" i="53"/>
  <c r="W22" i="53" s="1"/>
  <c r="S22" i="53"/>
  <c r="R22" i="53" s="1"/>
  <c r="P22" i="53"/>
  <c r="V21" i="53"/>
  <c r="W21" i="53" s="1"/>
  <c r="S21" i="53"/>
  <c r="P21" i="53"/>
  <c r="V20" i="53"/>
  <c r="W20" i="53" s="1"/>
  <c r="S20" i="53"/>
  <c r="P20" i="53"/>
  <c r="V19" i="53"/>
  <c r="W19" i="53" s="1"/>
  <c r="S19" i="53"/>
  <c r="R19" i="53" s="1"/>
  <c r="P19" i="53"/>
  <c r="V18" i="53"/>
  <c r="W18" i="53"/>
  <c r="S18" i="53"/>
  <c r="R18" i="53" s="1"/>
  <c r="P18" i="53"/>
  <c r="V17" i="53"/>
  <c r="W17" i="53" s="1"/>
  <c r="S17" i="53"/>
  <c r="P17" i="53"/>
  <c r="V16" i="53"/>
  <c r="W16" i="53" s="1"/>
  <c r="S16" i="53"/>
  <c r="R16" i="53" s="1"/>
  <c r="T16" i="53" s="1"/>
  <c r="P16" i="53"/>
  <c r="V15" i="53"/>
  <c r="W15" i="53" s="1"/>
  <c r="S15" i="53"/>
  <c r="R15" i="53" s="1"/>
  <c r="P15" i="53"/>
  <c r="V14" i="53"/>
  <c r="W14" i="53"/>
  <c r="S14" i="53"/>
  <c r="P14" i="53"/>
  <c r="V13" i="53"/>
  <c r="W13" i="53" s="1"/>
  <c r="S13" i="53"/>
  <c r="P13" i="53"/>
  <c r="V12" i="53"/>
  <c r="W12" i="53" s="1"/>
  <c r="S12" i="53"/>
  <c r="P12" i="53"/>
  <c r="V11" i="53"/>
  <c r="W11" i="53" s="1"/>
  <c r="S11" i="53"/>
  <c r="R11" i="53" s="1"/>
  <c r="Y11" i="53" s="1"/>
  <c r="P11" i="53"/>
  <c r="V10" i="53"/>
  <c r="W10" i="53" s="1"/>
  <c r="S10" i="53"/>
  <c r="R10" i="53" s="1"/>
  <c r="P10" i="53"/>
  <c r="V9" i="53"/>
  <c r="S9" i="53"/>
  <c r="P9" i="53"/>
  <c r="V8" i="53"/>
  <c r="S8" i="53"/>
  <c r="R8" i="53" s="1"/>
  <c r="T8" i="53" s="1"/>
  <c r="P8" i="53"/>
  <c r="V7" i="53"/>
  <c r="S7" i="53"/>
  <c r="P7" i="53"/>
  <c r="V6" i="53"/>
  <c r="W6" i="53" s="1"/>
  <c r="S6" i="53"/>
  <c r="Z6" i="53" s="1"/>
  <c r="P6" i="53"/>
  <c r="V5" i="53"/>
  <c r="W5" i="53" s="1"/>
  <c r="S5" i="53"/>
  <c r="P5" i="53"/>
  <c r="V4" i="53"/>
  <c r="W4" i="53" s="1"/>
  <c r="S4" i="53"/>
  <c r="P4" i="53"/>
  <c r="V3" i="53"/>
  <c r="W3" i="53" s="1"/>
  <c r="S3" i="53"/>
  <c r="R3" i="53" s="1"/>
  <c r="P3" i="53"/>
  <c r="M38" i="54"/>
  <c r="L38" i="54"/>
  <c r="M37" i="54"/>
  <c r="M44" i="54" s="1"/>
  <c r="M45" i="54"/>
  <c r="L37" i="54"/>
  <c r="O36" i="54"/>
  <c r="O37" i="54"/>
  <c r="M36" i="54"/>
  <c r="L36" i="54"/>
  <c r="E36" i="54"/>
  <c r="V33" i="54"/>
  <c r="S33" i="54"/>
  <c r="Z33" i="54" s="1"/>
  <c r="P33" i="54"/>
  <c r="V32" i="54"/>
  <c r="W32" i="54"/>
  <c r="S32" i="54"/>
  <c r="R32" i="54" s="1"/>
  <c r="P32" i="54"/>
  <c r="V31" i="54"/>
  <c r="W31" i="54" s="1"/>
  <c r="S31" i="54"/>
  <c r="Z31" i="54" s="1"/>
  <c r="P31" i="54"/>
  <c r="V30" i="54"/>
  <c r="W30" i="54"/>
  <c r="S30" i="54"/>
  <c r="R30" i="54" s="1"/>
  <c r="P30" i="54"/>
  <c r="V29" i="54"/>
  <c r="S29" i="54"/>
  <c r="Z29" i="54" s="1"/>
  <c r="P29" i="54"/>
  <c r="W28" i="54"/>
  <c r="V28" i="54"/>
  <c r="S28" i="54"/>
  <c r="Z28" i="54" s="1"/>
  <c r="P28" i="54"/>
  <c r="V27" i="54"/>
  <c r="S27" i="54"/>
  <c r="P27" i="54"/>
  <c r="V26" i="54"/>
  <c r="W26" i="54"/>
  <c r="S26" i="54"/>
  <c r="R26" i="54" s="1"/>
  <c r="T26" i="54" s="1"/>
  <c r="AA26" i="54" s="1"/>
  <c r="P26" i="54"/>
  <c r="V25" i="54"/>
  <c r="W25" i="54" s="1"/>
  <c r="S25" i="54"/>
  <c r="Z25" i="54" s="1"/>
  <c r="P25" i="54"/>
  <c r="V24" i="54"/>
  <c r="W24" i="54" s="1"/>
  <c r="S24" i="54"/>
  <c r="Z24" i="54" s="1"/>
  <c r="P24" i="54"/>
  <c r="V23" i="54"/>
  <c r="W23" i="54" s="1"/>
  <c r="S23" i="54"/>
  <c r="Z23" i="54" s="1"/>
  <c r="P23" i="54"/>
  <c r="V22" i="54"/>
  <c r="W22" i="54" s="1"/>
  <c r="S22" i="54"/>
  <c r="R22" i="54" s="1"/>
  <c r="P22" i="54"/>
  <c r="V21" i="54"/>
  <c r="W21" i="54" s="1"/>
  <c r="S21" i="54"/>
  <c r="R21" i="54" s="1"/>
  <c r="P21" i="54"/>
  <c r="V20" i="54"/>
  <c r="W20" i="54" s="1"/>
  <c r="S20" i="54"/>
  <c r="P20" i="54"/>
  <c r="V19" i="54"/>
  <c r="W19" i="54" s="1"/>
  <c r="S19" i="54"/>
  <c r="P19" i="54"/>
  <c r="V18" i="54"/>
  <c r="W18" i="54" s="1"/>
  <c r="S18" i="54"/>
  <c r="P18" i="54"/>
  <c r="V17" i="54"/>
  <c r="S17" i="54"/>
  <c r="P17" i="54"/>
  <c r="V16" i="54"/>
  <c r="W16" i="54" s="1"/>
  <c r="S16" i="54"/>
  <c r="P16" i="54"/>
  <c r="V15" i="54"/>
  <c r="W15" i="54" s="1"/>
  <c r="S15" i="54"/>
  <c r="P15" i="54"/>
  <c r="V14" i="54"/>
  <c r="W14" i="54"/>
  <c r="S14" i="54"/>
  <c r="R14" i="54" s="1"/>
  <c r="T14" i="54" s="1"/>
  <c r="AA14" i="54" s="1"/>
  <c r="P14" i="54"/>
  <c r="V13" i="54"/>
  <c r="S13" i="54"/>
  <c r="P13" i="54"/>
  <c r="V12" i="54"/>
  <c r="W12" i="54" s="1"/>
  <c r="S12" i="54"/>
  <c r="P12" i="54"/>
  <c r="V11" i="54"/>
  <c r="W11" i="54" s="1"/>
  <c r="S11" i="54"/>
  <c r="P11" i="54"/>
  <c r="V10" i="54"/>
  <c r="S10" i="54"/>
  <c r="R10" i="54" s="1"/>
  <c r="T10" i="54" s="1"/>
  <c r="P10" i="54"/>
  <c r="V9" i="54"/>
  <c r="W9" i="54" s="1"/>
  <c r="S9" i="54"/>
  <c r="P9" i="54"/>
  <c r="V8" i="54"/>
  <c r="W8" i="54" s="1"/>
  <c r="S8" i="54"/>
  <c r="P8" i="54"/>
  <c r="V7" i="54"/>
  <c r="W7" i="54" s="1"/>
  <c r="S7" i="54"/>
  <c r="Z7" i="54" s="1"/>
  <c r="P7" i="54"/>
  <c r="V6" i="54"/>
  <c r="W6" i="54"/>
  <c r="S6" i="54"/>
  <c r="R6" i="54" s="1"/>
  <c r="Y6" i="54" s="1"/>
  <c r="P6" i="54"/>
  <c r="V5" i="54"/>
  <c r="S5" i="54"/>
  <c r="Z5" i="54" s="1"/>
  <c r="P5" i="54"/>
  <c r="V4" i="54"/>
  <c r="W4" i="54" s="1"/>
  <c r="S4" i="54"/>
  <c r="Z4" i="54" s="1"/>
  <c r="P4" i="54"/>
  <c r="V3" i="54"/>
  <c r="S3" i="54"/>
  <c r="P3" i="54"/>
  <c r="M38" i="55"/>
  <c r="L38" i="55"/>
  <c r="M37" i="55"/>
  <c r="M45" i="55"/>
  <c r="L37" i="55"/>
  <c r="L45" i="55" s="1"/>
  <c r="O36" i="55"/>
  <c r="O37" i="55"/>
  <c r="M36" i="55"/>
  <c r="L36" i="55"/>
  <c r="E36" i="55"/>
  <c r="V33" i="55"/>
  <c r="W33" i="55" s="1"/>
  <c r="S33" i="55"/>
  <c r="P33" i="55"/>
  <c r="V32" i="55"/>
  <c r="W32" i="55"/>
  <c r="S32" i="55"/>
  <c r="R32" i="55" s="1"/>
  <c r="T32" i="55" s="1"/>
  <c r="P32" i="55"/>
  <c r="V31" i="55"/>
  <c r="W31" i="55" s="1"/>
  <c r="S31" i="55"/>
  <c r="Z31" i="55" s="1"/>
  <c r="P31" i="55"/>
  <c r="V30" i="55"/>
  <c r="W30" i="55"/>
  <c r="S30" i="55"/>
  <c r="P30" i="55"/>
  <c r="V29" i="55"/>
  <c r="S29" i="55"/>
  <c r="Z29" i="55" s="1"/>
  <c r="P29" i="55"/>
  <c r="V28" i="55"/>
  <c r="W28" i="55" s="1"/>
  <c r="S28" i="55"/>
  <c r="P28" i="55"/>
  <c r="V27" i="55"/>
  <c r="S27" i="55"/>
  <c r="P27" i="55"/>
  <c r="V26" i="55"/>
  <c r="W26" i="55" s="1"/>
  <c r="S26" i="55"/>
  <c r="Z26" i="55" s="1"/>
  <c r="P26" i="55"/>
  <c r="V25" i="55"/>
  <c r="S25" i="55"/>
  <c r="P25" i="55"/>
  <c r="W24" i="55"/>
  <c r="V24" i="55"/>
  <c r="S24" i="55"/>
  <c r="R24" i="55" s="1"/>
  <c r="T24" i="55" s="1"/>
  <c r="P24" i="55"/>
  <c r="V23" i="55"/>
  <c r="S23" i="55"/>
  <c r="P23" i="55"/>
  <c r="V22" i="55"/>
  <c r="W22" i="55" s="1"/>
  <c r="S22" i="55"/>
  <c r="R22" i="55" s="1"/>
  <c r="P22" i="55"/>
  <c r="V21" i="55"/>
  <c r="W21" i="55" s="1"/>
  <c r="S21" i="55"/>
  <c r="P21" i="55"/>
  <c r="V20" i="55"/>
  <c r="W20" i="55"/>
  <c r="S20" i="55"/>
  <c r="P20" i="55"/>
  <c r="V19" i="55"/>
  <c r="S19" i="55"/>
  <c r="Z19" i="55" s="1"/>
  <c r="P19" i="55"/>
  <c r="V18" i="55"/>
  <c r="W18" i="55" s="1"/>
  <c r="S18" i="55"/>
  <c r="R18" i="55" s="1"/>
  <c r="Y18" i="55" s="1"/>
  <c r="P18" i="55"/>
  <c r="V17" i="55"/>
  <c r="W17" i="55" s="1"/>
  <c r="S17" i="55"/>
  <c r="R17" i="55" s="1"/>
  <c r="Y17" i="55" s="1"/>
  <c r="P17" i="55"/>
  <c r="V16" i="55"/>
  <c r="W16" i="55"/>
  <c r="S16" i="55"/>
  <c r="R16" i="55" s="1"/>
  <c r="T16" i="55" s="1"/>
  <c r="P16" i="55"/>
  <c r="V15" i="55"/>
  <c r="W15" i="55" s="1"/>
  <c r="S15" i="55"/>
  <c r="P15" i="55"/>
  <c r="V14" i="55"/>
  <c r="W14" i="55" s="1"/>
  <c r="S14" i="55"/>
  <c r="R14" i="55" s="1"/>
  <c r="P14" i="55"/>
  <c r="V13" i="55"/>
  <c r="S13" i="55"/>
  <c r="P13" i="55"/>
  <c r="V12" i="55"/>
  <c r="W12" i="55" s="1"/>
  <c r="S12" i="55"/>
  <c r="P12" i="55"/>
  <c r="V11" i="55"/>
  <c r="W11" i="55" s="1"/>
  <c r="S11" i="55"/>
  <c r="P11" i="55"/>
  <c r="V10" i="55"/>
  <c r="W10" i="55" s="1"/>
  <c r="S10" i="55"/>
  <c r="R10" i="55" s="1"/>
  <c r="P10" i="55"/>
  <c r="V9" i="55"/>
  <c r="S9" i="55"/>
  <c r="P9" i="55"/>
  <c r="V8" i="55"/>
  <c r="W8" i="55" s="1"/>
  <c r="S8" i="55"/>
  <c r="R8" i="55" s="1"/>
  <c r="P8" i="55"/>
  <c r="V7" i="55"/>
  <c r="S7" i="55"/>
  <c r="P7" i="55"/>
  <c r="V6" i="55"/>
  <c r="W6" i="55" s="1"/>
  <c r="S6" i="55"/>
  <c r="P6" i="55"/>
  <c r="V5" i="55"/>
  <c r="W5" i="55" s="1"/>
  <c r="S5" i="55"/>
  <c r="P5" i="55"/>
  <c r="V4" i="55"/>
  <c r="W4" i="55" s="1"/>
  <c r="S4" i="55"/>
  <c r="P4" i="55"/>
  <c r="V3" i="55"/>
  <c r="W3" i="55" s="1"/>
  <c r="S3" i="55"/>
  <c r="P3" i="55"/>
  <c r="M38" i="56"/>
  <c r="L38" i="56"/>
  <c r="M37" i="56"/>
  <c r="M45" i="56"/>
  <c r="L37" i="56"/>
  <c r="O36" i="56"/>
  <c r="O37" i="56"/>
  <c r="M36" i="56"/>
  <c r="L36" i="56"/>
  <c r="E36" i="56"/>
  <c r="V33" i="56"/>
  <c r="S33" i="56"/>
  <c r="Z33" i="56" s="1"/>
  <c r="P33" i="56"/>
  <c r="V32" i="56"/>
  <c r="W32" i="56" s="1"/>
  <c r="S32" i="56"/>
  <c r="R32" i="56" s="1"/>
  <c r="Y32" i="56" s="1"/>
  <c r="P32" i="56"/>
  <c r="V31" i="56"/>
  <c r="S31" i="56"/>
  <c r="P31" i="56"/>
  <c r="V30" i="56"/>
  <c r="W30" i="56" s="1"/>
  <c r="S30" i="56"/>
  <c r="R30" i="56" s="1"/>
  <c r="P30" i="56"/>
  <c r="V29" i="56"/>
  <c r="W29" i="56" s="1"/>
  <c r="S29" i="56"/>
  <c r="P29" i="56"/>
  <c r="V28" i="56"/>
  <c r="W28" i="56"/>
  <c r="S28" i="56"/>
  <c r="R28" i="56" s="1"/>
  <c r="P28" i="56"/>
  <c r="V27" i="56"/>
  <c r="S27" i="56"/>
  <c r="P27" i="56"/>
  <c r="V26" i="56"/>
  <c r="W26" i="56"/>
  <c r="S26" i="56"/>
  <c r="P26" i="56"/>
  <c r="V25" i="56"/>
  <c r="W25" i="56" s="1"/>
  <c r="S25" i="56"/>
  <c r="P25" i="56"/>
  <c r="V24" i="56"/>
  <c r="S24" i="56"/>
  <c r="R24" i="56" s="1"/>
  <c r="T24" i="56" s="1"/>
  <c r="P24" i="56"/>
  <c r="V23" i="56"/>
  <c r="S23" i="56"/>
  <c r="P23" i="56"/>
  <c r="V22" i="56"/>
  <c r="W22" i="56" s="1"/>
  <c r="S22" i="56"/>
  <c r="P22" i="56"/>
  <c r="V21" i="56"/>
  <c r="S21" i="56"/>
  <c r="P21" i="56"/>
  <c r="V20" i="56"/>
  <c r="W20" i="56"/>
  <c r="S20" i="56"/>
  <c r="R20" i="56" s="1"/>
  <c r="Y20" i="56" s="1"/>
  <c r="P20" i="56"/>
  <c r="V19" i="56"/>
  <c r="W19" i="56" s="1"/>
  <c r="S19" i="56"/>
  <c r="P19" i="56"/>
  <c r="V18" i="56"/>
  <c r="W18" i="56" s="1"/>
  <c r="S18" i="56"/>
  <c r="P18" i="56"/>
  <c r="V17" i="56"/>
  <c r="S17" i="56"/>
  <c r="P17" i="56"/>
  <c r="V16" i="56"/>
  <c r="W16" i="56" s="1"/>
  <c r="S16" i="56"/>
  <c r="P16" i="56"/>
  <c r="V15" i="56"/>
  <c r="W15" i="56" s="1"/>
  <c r="S15" i="56"/>
  <c r="P15" i="56"/>
  <c r="V14" i="56"/>
  <c r="W14" i="56" s="1"/>
  <c r="S14" i="56"/>
  <c r="Z14" i="56" s="1"/>
  <c r="P14" i="56"/>
  <c r="V13" i="56"/>
  <c r="S13" i="56"/>
  <c r="P13" i="56"/>
  <c r="V12" i="56"/>
  <c r="W12" i="56" s="1"/>
  <c r="S12" i="56"/>
  <c r="P12" i="56"/>
  <c r="V11" i="56"/>
  <c r="S11" i="56"/>
  <c r="P11" i="56"/>
  <c r="V10" i="56"/>
  <c r="W10" i="56" s="1"/>
  <c r="S10" i="56"/>
  <c r="R10" i="56" s="1"/>
  <c r="P10" i="56"/>
  <c r="V9" i="56"/>
  <c r="W9" i="56" s="1"/>
  <c r="S9" i="56"/>
  <c r="R9" i="56" s="1"/>
  <c r="T9" i="56" s="1"/>
  <c r="AA9" i="56" s="1"/>
  <c r="P9" i="56"/>
  <c r="V8" i="56"/>
  <c r="W8" i="56" s="1"/>
  <c r="S8" i="56"/>
  <c r="Z8" i="56" s="1"/>
  <c r="P8" i="56"/>
  <c r="V7" i="56"/>
  <c r="S7" i="56"/>
  <c r="Z7" i="56" s="1"/>
  <c r="P7" i="56"/>
  <c r="V6" i="56"/>
  <c r="W6" i="56" s="1"/>
  <c r="S6" i="56"/>
  <c r="P6" i="56"/>
  <c r="V5" i="56"/>
  <c r="W5" i="56" s="1"/>
  <c r="S5" i="56"/>
  <c r="R5" i="56" s="1"/>
  <c r="P5" i="56"/>
  <c r="V4" i="56"/>
  <c r="W4" i="56"/>
  <c r="S4" i="56"/>
  <c r="P4" i="56"/>
  <c r="V3" i="56"/>
  <c r="W3" i="56" s="1"/>
  <c r="S3" i="56"/>
  <c r="R3" i="56" s="1"/>
  <c r="Y3" i="56" s="1"/>
  <c r="P3" i="56"/>
  <c r="M38" i="57"/>
  <c r="L38" i="57"/>
  <c r="M37" i="57"/>
  <c r="L37" i="57"/>
  <c r="L44" i="57"/>
  <c r="O36" i="57"/>
  <c r="O37" i="57" s="1"/>
  <c r="M36" i="57"/>
  <c r="L36" i="57"/>
  <c r="E36" i="57"/>
  <c r="V33" i="57"/>
  <c r="W33" i="57" s="1"/>
  <c r="S33" i="57"/>
  <c r="Z33" i="57" s="1"/>
  <c r="P33" i="57"/>
  <c r="V32" i="57"/>
  <c r="W32" i="57" s="1"/>
  <c r="S32" i="57"/>
  <c r="P32" i="57"/>
  <c r="V31" i="57"/>
  <c r="S31" i="57"/>
  <c r="Z31" i="57" s="1"/>
  <c r="P31" i="57"/>
  <c r="V30" i="57"/>
  <c r="W30" i="57" s="1"/>
  <c r="S30" i="57"/>
  <c r="Z30" i="57" s="1"/>
  <c r="P30" i="57"/>
  <c r="V29" i="57"/>
  <c r="S29" i="57"/>
  <c r="R29" i="57" s="1"/>
  <c r="T29" i="57" s="1"/>
  <c r="AA29" i="57" s="1"/>
  <c r="P29" i="57"/>
  <c r="V28" i="57"/>
  <c r="W28" i="57" s="1"/>
  <c r="S28" i="57"/>
  <c r="P28" i="57"/>
  <c r="V27" i="57"/>
  <c r="W27" i="57" s="1"/>
  <c r="S27" i="57"/>
  <c r="Z27" i="57" s="1"/>
  <c r="P27" i="57"/>
  <c r="V26" i="57"/>
  <c r="W26" i="57" s="1"/>
  <c r="S26" i="57"/>
  <c r="P26" i="57"/>
  <c r="V25" i="57"/>
  <c r="S25" i="57"/>
  <c r="P25" i="57"/>
  <c r="V24" i="57"/>
  <c r="W24" i="57" s="1"/>
  <c r="S24" i="57"/>
  <c r="P24" i="57"/>
  <c r="V23" i="57"/>
  <c r="S23" i="57"/>
  <c r="P23" i="57"/>
  <c r="V22" i="57"/>
  <c r="W22" i="57" s="1"/>
  <c r="S22" i="57"/>
  <c r="P22" i="57"/>
  <c r="V21" i="57"/>
  <c r="S21" i="57"/>
  <c r="P21" i="57"/>
  <c r="V20" i="57"/>
  <c r="W20" i="57" s="1"/>
  <c r="S20" i="57"/>
  <c r="R20" i="57" s="1"/>
  <c r="T20" i="57" s="1"/>
  <c r="AA20" i="57" s="1"/>
  <c r="P20" i="57"/>
  <c r="V19" i="57"/>
  <c r="S19" i="57"/>
  <c r="P19" i="57"/>
  <c r="W18" i="57"/>
  <c r="V18" i="57"/>
  <c r="S18" i="57"/>
  <c r="Z18" i="57" s="1"/>
  <c r="P18" i="57"/>
  <c r="V17" i="57"/>
  <c r="S17" i="57"/>
  <c r="P17" i="57"/>
  <c r="V16" i="57"/>
  <c r="W16" i="57" s="1"/>
  <c r="S16" i="57"/>
  <c r="Z16" i="57" s="1"/>
  <c r="P16" i="57"/>
  <c r="V15" i="57"/>
  <c r="S15" i="57"/>
  <c r="Z15" i="57" s="1"/>
  <c r="P15" i="57"/>
  <c r="V14" i="57"/>
  <c r="W14" i="57" s="1"/>
  <c r="S14" i="57"/>
  <c r="P14" i="57"/>
  <c r="V13" i="57"/>
  <c r="W13" i="57" s="1"/>
  <c r="S13" i="57"/>
  <c r="P13" i="57"/>
  <c r="V12" i="57"/>
  <c r="S12" i="57"/>
  <c r="R12" i="57" s="1"/>
  <c r="T12" i="57" s="1"/>
  <c r="P12" i="57"/>
  <c r="V11" i="57"/>
  <c r="W11" i="57" s="1"/>
  <c r="S11" i="57"/>
  <c r="Z11" i="57" s="1"/>
  <c r="P11" i="57"/>
  <c r="V10" i="57"/>
  <c r="W10" i="57" s="1"/>
  <c r="S10" i="57"/>
  <c r="Z10" i="57" s="1"/>
  <c r="P10" i="57"/>
  <c r="V9" i="57"/>
  <c r="S9" i="57"/>
  <c r="P9" i="57"/>
  <c r="V8" i="57"/>
  <c r="W8" i="57"/>
  <c r="S8" i="57"/>
  <c r="P8" i="57"/>
  <c r="V7" i="57"/>
  <c r="S7" i="57"/>
  <c r="P7" i="57"/>
  <c r="V6" i="57"/>
  <c r="S6" i="57"/>
  <c r="Z6" i="57" s="1"/>
  <c r="P6" i="57"/>
  <c r="V5" i="57"/>
  <c r="W5" i="57" s="1"/>
  <c r="S5" i="57"/>
  <c r="R5" i="57" s="1"/>
  <c r="P5" i="57"/>
  <c r="V4" i="57"/>
  <c r="W4" i="57" s="1"/>
  <c r="S4" i="57"/>
  <c r="P4" i="57"/>
  <c r="V3" i="57"/>
  <c r="S3" i="57"/>
  <c r="R3" i="57" s="1"/>
  <c r="P3" i="57"/>
  <c r="M38" i="58"/>
  <c r="L38" i="58"/>
  <c r="M37" i="58"/>
  <c r="M45" i="58"/>
  <c r="L37" i="58"/>
  <c r="L44" i="58"/>
  <c r="O36" i="58"/>
  <c r="O37" i="58"/>
  <c r="M36" i="58"/>
  <c r="L36" i="58"/>
  <c r="E36" i="58"/>
  <c r="V33" i="58"/>
  <c r="S33" i="58"/>
  <c r="P33" i="58"/>
  <c r="V32" i="58"/>
  <c r="W32" i="58" s="1"/>
  <c r="S32" i="58"/>
  <c r="P32" i="58"/>
  <c r="V31" i="58"/>
  <c r="S31" i="58"/>
  <c r="P31" i="58"/>
  <c r="V30" i="58"/>
  <c r="W30" i="58" s="1"/>
  <c r="S30" i="58"/>
  <c r="P30" i="58"/>
  <c r="V29" i="58"/>
  <c r="S29" i="58"/>
  <c r="R29" i="58" s="1"/>
  <c r="P29" i="58"/>
  <c r="V28" i="58"/>
  <c r="W28" i="58" s="1"/>
  <c r="S28" i="58"/>
  <c r="P28" i="58"/>
  <c r="V27" i="58"/>
  <c r="S27" i="58"/>
  <c r="R27" i="58" s="1"/>
  <c r="P27" i="58"/>
  <c r="V26" i="58"/>
  <c r="S26" i="58"/>
  <c r="P26" i="58"/>
  <c r="V25" i="58"/>
  <c r="S25" i="58"/>
  <c r="P25" i="58"/>
  <c r="V24" i="58"/>
  <c r="W24" i="58"/>
  <c r="S24" i="58"/>
  <c r="Z24" i="58" s="1"/>
  <c r="P24" i="58"/>
  <c r="V23" i="58"/>
  <c r="S23" i="58"/>
  <c r="Z23" i="58" s="1"/>
  <c r="P23" i="58"/>
  <c r="W22" i="58"/>
  <c r="V22" i="58"/>
  <c r="S22" i="58"/>
  <c r="P22" i="58"/>
  <c r="V21" i="58"/>
  <c r="S21" i="58"/>
  <c r="P21" i="58"/>
  <c r="V20" i="58"/>
  <c r="W20" i="58" s="1"/>
  <c r="S20" i="58"/>
  <c r="P20" i="58"/>
  <c r="V19" i="58"/>
  <c r="S19" i="58"/>
  <c r="P19" i="58"/>
  <c r="V18" i="58"/>
  <c r="W18" i="58"/>
  <c r="S18" i="58"/>
  <c r="Z18" i="58" s="1"/>
  <c r="P18" i="58"/>
  <c r="V17" i="58"/>
  <c r="S17" i="58"/>
  <c r="P17" i="58"/>
  <c r="V16" i="58"/>
  <c r="W16" i="58" s="1"/>
  <c r="S16" i="58"/>
  <c r="P16" i="58"/>
  <c r="V15" i="58"/>
  <c r="S15" i="58"/>
  <c r="P15" i="58"/>
  <c r="V14" i="58"/>
  <c r="W14" i="58" s="1"/>
  <c r="S14" i="58"/>
  <c r="P14" i="58"/>
  <c r="V13" i="58"/>
  <c r="S13" i="58"/>
  <c r="P13" i="58"/>
  <c r="V12" i="58"/>
  <c r="W12" i="58"/>
  <c r="S12" i="58"/>
  <c r="P12" i="58"/>
  <c r="V11" i="58"/>
  <c r="W11" i="58" s="1"/>
  <c r="S11" i="58"/>
  <c r="Z11" i="58" s="1"/>
  <c r="P11" i="58"/>
  <c r="V10" i="58"/>
  <c r="S10" i="58"/>
  <c r="R10" i="58" s="1"/>
  <c r="T10" i="58" s="1"/>
  <c r="P10" i="58"/>
  <c r="V9" i="58"/>
  <c r="S9" i="58"/>
  <c r="P9" i="58"/>
  <c r="V8" i="58"/>
  <c r="W8" i="58" s="1"/>
  <c r="S8" i="58"/>
  <c r="P8" i="58"/>
  <c r="V7" i="58"/>
  <c r="S7" i="58"/>
  <c r="R7" i="58" s="1"/>
  <c r="T7" i="58" s="1"/>
  <c r="P7" i="58"/>
  <c r="V6" i="58"/>
  <c r="W6" i="58" s="1"/>
  <c r="S6" i="58"/>
  <c r="P6" i="58"/>
  <c r="V5" i="58"/>
  <c r="W5" i="58" s="1"/>
  <c r="S5" i="58"/>
  <c r="P5" i="58"/>
  <c r="V4" i="58"/>
  <c r="W4" i="58"/>
  <c r="S4" i="58"/>
  <c r="P4" i="58"/>
  <c r="V3" i="58"/>
  <c r="W3" i="58" s="1"/>
  <c r="S3" i="58"/>
  <c r="P3" i="58"/>
  <c r="M38" i="59"/>
  <c r="L38" i="59"/>
  <c r="M37" i="59"/>
  <c r="L37" i="59"/>
  <c r="L45" i="59" s="1"/>
  <c r="O36" i="59"/>
  <c r="O37" i="59" s="1"/>
  <c r="M36" i="59"/>
  <c r="L36" i="59"/>
  <c r="E36" i="59"/>
  <c r="V33" i="59"/>
  <c r="W33" i="59" s="1"/>
  <c r="S33" i="59"/>
  <c r="P33" i="59"/>
  <c r="V32" i="59"/>
  <c r="W32" i="59" s="1"/>
  <c r="S32" i="59"/>
  <c r="R32" i="59" s="1"/>
  <c r="T32" i="59" s="1"/>
  <c r="P32" i="59"/>
  <c r="V31" i="59"/>
  <c r="W31" i="59" s="1"/>
  <c r="S31" i="59"/>
  <c r="P31" i="59"/>
  <c r="V30" i="59"/>
  <c r="W30" i="59" s="1"/>
  <c r="S30" i="59"/>
  <c r="P30" i="59"/>
  <c r="V29" i="59"/>
  <c r="W29" i="59" s="1"/>
  <c r="S29" i="59"/>
  <c r="Z29" i="59" s="1"/>
  <c r="P29" i="59"/>
  <c r="V28" i="59"/>
  <c r="W28" i="59" s="1"/>
  <c r="S28" i="59"/>
  <c r="P28" i="59"/>
  <c r="V27" i="59"/>
  <c r="W27" i="59" s="1"/>
  <c r="S27" i="59"/>
  <c r="P27" i="59"/>
  <c r="V26" i="59"/>
  <c r="W26" i="59" s="1"/>
  <c r="S26" i="59"/>
  <c r="P26" i="59"/>
  <c r="V25" i="59"/>
  <c r="W25" i="59" s="1"/>
  <c r="S25" i="59"/>
  <c r="Z25" i="59" s="1"/>
  <c r="P25" i="59"/>
  <c r="V24" i="59"/>
  <c r="W24" i="59" s="1"/>
  <c r="S24" i="59"/>
  <c r="R24" i="59" s="1"/>
  <c r="P24" i="59"/>
  <c r="W23" i="59"/>
  <c r="V23" i="59"/>
  <c r="S23" i="59"/>
  <c r="R23" i="59" s="1"/>
  <c r="Y23" i="59" s="1"/>
  <c r="P23" i="59"/>
  <c r="V22" i="59"/>
  <c r="W22" i="59" s="1"/>
  <c r="S22" i="59"/>
  <c r="R22" i="59" s="1"/>
  <c r="P22" i="59"/>
  <c r="V21" i="59"/>
  <c r="W21" i="59" s="1"/>
  <c r="S21" i="59"/>
  <c r="P21" i="59"/>
  <c r="V20" i="59"/>
  <c r="W20" i="59" s="1"/>
  <c r="S20" i="59"/>
  <c r="Z20" i="59" s="1"/>
  <c r="P20" i="59"/>
  <c r="V19" i="59"/>
  <c r="W19" i="59" s="1"/>
  <c r="S19" i="59"/>
  <c r="P19" i="59"/>
  <c r="V18" i="59"/>
  <c r="W18" i="59" s="1"/>
  <c r="S18" i="59"/>
  <c r="R18" i="59" s="1"/>
  <c r="P18" i="59"/>
  <c r="V17" i="59"/>
  <c r="W17" i="59" s="1"/>
  <c r="S17" i="59"/>
  <c r="P17" i="59"/>
  <c r="V16" i="59"/>
  <c r="W16" i="59" s="1"/>
  <c r="S16" i="59"/>
  <c r="Z16" i="59" s="1"/>
  <c r="P16" i="59"/>
  <c r="V15" i="59"/>
  <c r="W15" i="59" s="1"/>
  <c r="S15" i="59"/>
  <c r="R15" i="59" s="1"/>
  <c r="P15" i="59"/>
  <c r="V14" i="59"/>
  <c r="W14" i="59" s="1"/>
  <c r="S14" i="59"/>
  <c r="P14" i="59"/>
  <c r="V13" i="59"/>
  <c r="W13" i="59" s="1"/>
  <c r="S13" i="59"/>
  <c r="P13" i="59"/>
  <c r="V12" i="59"/>
  <c r="W12" i="59" s="1"/>
  <c r="S12" i="59"/>
  <c r="Z12" i="59" s="1"/>
  <c r="P12" i="59"/>
  <c r="V11" i="59"/>
  <c r="W11" i="59" s="1"/>
  <c r="S11" i="59"/>
  <c r="P11" i="59"/>
  <c r="V10" i="59"/>
  <c r="W10" i="59" s="1"/>
  <c r="S10" i="59"/>
  <c r="P10" i="59"/>
  <c r="V9" i="59"/>
  <c r="W9" i="59" s="1"/>
  <c r="S9" i="59"/>
  <c r="P9" i="59"/>
  <c r="V8" i="59"/>
  <c r="W8" i="59" s="1"/>
  <c r="S8" i="59"/>
  <c r="R8" i="59" s="1"/>
  <c r="Y8" i="59" s="1"/>
  <c r="P8" i="59"/>
  <c r="V7" i="59"/>
  <c r="W7" i="59" s="1"/>
  <c r="S7" i="59"/>
  <c r="R7" i="59" s="1"/>
  <c r="T7" i="59" s="1"/>
  <c r="P7" i="59"/>
  <c r="V6" i="59"/>
  <c r="W6" i="59" s="1"/>
  <c r="S6" i="59"/>
  <c r="P6" i="59"/>
  <c r="V5" i="59"/>
  <c r="W5" i="59" s="1"/>
  <c r="W36" i="59" s="1"/>
  <c r="S5" i="59"/>
  <c r="P5" i="59"/>
  <c r="V4" i="59"/>
  <c r="W4" i="59" s="1"/>
  <c r="S4" i="59"/>
  <c r="R4" i="59" s="1"/>
  <c r="Y4" i="59" s="1"/>
  <c r="P4" i="59"/>
  <c r="V3" i="59"/>
  <c r="S3" i="59"/>
  <c r="R3" i="59" s="1"/>
  <c r="T3" i="59" s="1"/>
  <c r="AA3" i="59" s="1"/>
  <c r="P3" i="59"/>
  <c r="P6" i="60"/>
  <c r="S4" i="60"/>
  <c r="S5" i="60"/>
  <c r="R5" i="60" s="1"/>
  <c r="T5" i="60" s="1"/>
  <c r="S6" i="60"/>
  <c r="S7" i="60"/>
  <c r="S8" i="60"/>
  <c r="R8" i="60" s="1"/>
  <c r="S9" i="60"/>
  <c r="S10" i="60"/>
  <c r="S11" i="60"/>
  <c r="R11" i="60" s="1"/>
  <c r="T11" i="60" s="1"/>
  <c r="S12" i="60"/>
  <c r="R12" i="60" s="1"/>
  <c r="T12" i="60" s="1"/>
  <c r="AA12" i="60" s="1"/>
  <c r="S13" i="60"/>
  <c r="R13" i="60" s="1"/>
  <c r="S14" i="60"/>
  <c r="S15" i="60"/>
  <c r="R15" i="60" s="1"/>
  <c r="S16" i="60"/>
  <c r="S17" i="60"/>
  <c r="S18" i="60"/>
  <c r="S19" i="60"/>
  <c r="R19" i="60" s="1"/>
  <c r="T19" i="60" s="1"/>
  <c r="S20" i="60"/>
  <c r="S21" i="60"/>
  <c r="R21" i="60" s="1"/>
  <c r="T21" i="60" s="1"/>
  <c r="S22" i="60"/>
  <c r="S23" i="60"/>
  <c r="R23" i="60" s="1"/>
  <c r="Y23" i="60" s="1"/>
  <c r="S24" i="60"/>
  <c r="S25" i="60"/>
  <c r="S26" i="60"/>
  <c r="R26" i="60" s="1"/>
  <c r="T26" i="60" s="1"/>
  <c r="S27" i="60"/>
  <c r="R27" i="60" s="1"/>
  <c r="T27" i="60" s="1"/>
  <c r="S28" i="60"/>
  <c r="S29" i="60"/>
  <c r="R29" i="60" s="1"/>
  <c r="S30" i="60"/>
  <c r="R30" i="60" s="1"/>
  <c r="S31" i="60"/>
  <c r="S32" i="60"/>
  <c r="R32" i="60" s="1"/>
  <c r="Y32" i="60" s="1"/>
  <c r="S33" i="60"/>
  <c r="R33" i="60" s="1"/>
  <c r="S3" i="60"/>
  <c r="R3" i="60" s="1"/>
  <c r="T3" i="60" s="1"/>
  <c r="M38" i="60"/>
  <c r="L38" i="60"/>
  <c r="M37" i="60"/>
  <c r="M45" i="60"/>
  <c r="L37" i="60"/>
  <c r="O36" i="60"/>
  <c r="O37" i="60"/>
  <c r="M36" i="60"/>
  <c r="L36" i="60"/>
  <c r="E36" i="60"/>
  <c r="V33" i="60"/>
  <c r="W33" i="60" s="1"/>
  <c r="P33" i="60"/>
  <c r="V32" i="60"/>
  <c r="W32" i="60" s="1"/>
  <c r="P32" i="60"/>
  <c r="V31" i="60"/>
  <c r="P31" i="60"/>
  <c r="V30" i="60"/>
  <c r="W30" i="60" s="1"/>
  <c r="P30" i="60"/>
  <c r="V29" i="60"/>
  <c r="Z29" i="60" s="1"/>
  <c r="P29" i="60"/>
  <c r="V28" i="60"/>
  <c r="W28" i="60"/>
  <c r="P28" i="60"/>
  <c r="V27" i="60"/>
  <c r="Y27" i="60" s="1"/>
  <c r="P27" i="60"/>
  <c r="V26" i="60"/>
  <c r="P26" i="60"/>
  <c r="V25" i="60"/>
  <c r="P25" i="60"/>
  <c r="V24" i="60"/>
  <c r="W24" i="60"/>
  <c r="P24" i="60"/>
  <c r="V23" i="60"/>
  <c r="W23" i="60" s="1"/>
  <c r="P23" i="60"/>
  <c r="V22" i="60"/>
  <c r="W22" i="60" s="1"/>
  <c r="P22" i="60"/>
  <c r="V21" i="60"/>
  <c r="P21" i="60"/>
  <c r="V20" i="60"/>
  <c r="W20" i="60" s="1"/>
  <c r="P20" i="60"/>
  <c r="V19" i="60"/>
  <c r="W19" i="60" s="1"/>
  <c r="P19" i="60"/>
  <c r="V18" i="60"/>
  <c r="W18" i="60" s="1"/>
  <c r="P18" i="60"/>
  <c r="V17" i="60"/>
  <c r="P17" i="60"/>
  <c r="V16" i="60"/>
  <c r="W16" i="60"/>
  <c r="P16" i="60"/>
  <c r="V15" i="60"/>
  <c r="W15" i="60" s="1"/>
  <c r="P15" i="60"/>
  <c r="V14" i="60"/>
  <c r="W14" i="60" s="1"/>
  <c r="P14" i="60"/>
  <c r="V13" i="60"/>
  <c r="W13" i="60" s="1"/>
  <c r="P13" i="60"/>
  <c r="V12" i="60"/>
  <c r="W12" i="60"/>
  <c r="P12" i="60"/>
  <c r="V11" i="60"/>
  <c r="P11" i="60"/>
  <c r="V10" i="60"/>
  <c r="W10" i="60"/>
  <c r="P10" i="60"/>
  <c r="V9" i="60"/>
  <c r="P9" i="60"/>
  <c r="V8" i="60"/>
  <c r="W8" i="60" s="1"/>
  <c r="P8" i="60"/>
  <c r="V7" i="60"/>
  <c r="P7" i="60"/>
  <c r="V6" i="60"/>
  <c r="W6" i="60" s="1"/>
  <c r="V5" i="60"/>
  <c r="P5" i="60"/>
  <c r="V4" i="60"/>
  <c r="W4" i="60" s="1"/>
  <c r="P4" i="60"/>
  <c r="V3" i="60"/>
  <c r="P3" i="60"/>
  <c r="AE50" i="22"/>
  <c r="AD50" i="22"/>
  <c r="AC50" i="22"/>
  <c r="AE44" i="22"/>
  <c r="AD44" i="22"/>
  <c r="AC44" i="22"/>
  <c r="AM50" i="22"/>
  <c r="AM44" i="22"/>
  <c r="J52" i="3"/>
  <c r="J51" i="3"/>
  <c r="J50" i="3"/>
  <c r="I52" i="3"/>
  <c r="I55" i="3" s="1"/>
  <c r="G52" i="3"/>
  <c r="N52" i="3"/>
  <c r="G50" i="3"/>
  <c r="N50" i="3"/>
  <c r="G49" i="3"/>
  <c r="H44" i="22"/>
  <c r="Z50" i="22"/>
  <c r="W50" i="22"/>
  <c r="H50" i="22"/>
  <c r="I50" i="22"/>
  <c r="J50" i="22"/>
  <c r="K50" i="22"/>
  <c r="L50" i="22"/>
  <c r="M50" i="22"/>
  <c r="N50" i="22"/>
  <c r="O50" i="22"/>
  <c r="P50" i="22"/>
  <c r="P60" i="22" s="1"/>
  <c r="Q50" i="22"/>
  <c r="R50" i="22"/>
  <c r="S50" i="22"/>
  <c r="T50" i="22"/>
  <c r="U50" i="22"/>
  <c r="V50" i="22"/>
  <c r="X50" i="22"/>
  <c r="Y50" i="22"/>
  <c r="AA50" i="22"/>
  <c r="AB50" i="22"/>
  <c r="AF50" i="22"/>
  <c r="X44" i="22"/>
  <c r="Y44" i="22"/>
  <c r="Z44" i="22"/>
  <c r="I44" i="22"/>
  <c r="J44" i="22"/>
  <c r="K44" i="22"/>
  <c r="L44" i="22"/>
  <c r="L57" i="22" s="1"/>
  <c r="L63" i="22" s="1"/>
  <c r="M44" i="22"/>
  <c r="N44" i="22"/>
  <c r="O44" i="22"/>
  <c r="P44" i="22"/>
  <c r="P57" i="22" s="1"/>
  <c r="P63" i="22" s="1"/>
  <c r="Q44" i="22"/>
  <c r="R44" i="22"/>
  <c r="S44" i="22"/>
  <c r="T44" i="22"/>
  <c r="U44" i="22"/>
  <c r="U57" i="22"/>
  <c r="V44" i="22"/>
  <c r="W44" i="22"/>
  <c r="G50" i="22"/>
  <c r="F50" i="22"/>
  <c r="E50" i="22"/>
  <c r="D50" i="22"/>
  <c r="C50" i="22"/>
  <c r="B50" i="22"/>
  <c r="AF44" i="22"/>
  <c r="C44" i="22"/>
  <c r="D44" i="22"/>
  <c r="E44" i="22"/>
  <c r="F44" i="22"/>
  <c r="G44" i="22"/>
  <c r="AA44" i="22"/>
  <c r="AB44" i="22"/>
  <c r="B44" i="22"/>
  <c r="AO50" i="22"/>
  <c r="AQ50" i="22" s="1"/>
  <c r="AO44" i="22"/>
  <c r="AQ44" i="22" s="1"/>
  <c r="AM42" i="22"/>
  <c r="AO42" i="22"/>
  <c r="AQ42" i="22" s="1"/>
  <c r="M47" i="3"/>
  <c r="N47" i="3"/>
  <c r="L47" i="3"/>
  <c r="O47" i="3"/>
  <c r="C48" i="3"/>
  <c r="C49" i="3"/>
  <c r="L49" i="3"/>
  <c r="O49" i="3" s="1"/>
  <c r="I48" i="3"/>
  <c r="I49" i="3"/>
  <c r="C57" i="3"/>
  <c r="L57" i="3" s="1"/>
  <c r="O57" i="3" s="1"/>
  <c r="I57" i="3"/>
  <c r="C52" i="3"/>
  <c r="C51" i="3"/>
  <c r="L51" i="3" s="1"/>
  <c r="O51" i="3" s="1"/>
  <c r="C50" i="3"/>
  <c r="I51" i="3"/>
  <c r="I50" i="3"/>
  <c r="B48" i="3"/>
  <c r="B49" i="3"/>
  <c r="B52" i="3"/>
  <c r="B51" i="3"/>
  <c r="B50" i="3"/>
  <c r="E49" i="3"/>
  <c r="M49" i="3" s="1"/>
  <c r="J49" i="3"/>
  <c r="K49" i="3"/>
  <c r="N49" i="3"/>
  <c r="E50" i="3"/>
  <c r="M50" i="3"/>
  <c r="K50" i="3"/>
  <c r="E51" i="3"/>
  <c r="M51" i="3" s="1"/>
  <c r="K51" i="3"/>
  <c r="N51" i="3" s="1"/>
  <c r="E52" i="3"/>
  <c r="M52" i="3" s="1"/>
  <c r="K52" i="3"/>
  <c r="K48" i="3"/>
  <c r="E48" i="3"/>
  <c r="M48" i="3" s="1"/>
  <c r="J48" i="3"/>
  <c r="AN41" i="22"/>
  <c r="D50" i="3"/>
  <c r="D51" i="3"/>
  <c r="D52" i="3"/>
  <c r="D48" i="3"/>
  <c r="AL19" i="22"/>
  <c r="AL35" i="22"/>
  <c r="AP14" i="22"/>
  <c r="AP18" i="22"/>
  <c r="AP19" i="22"/>
  <c r="AP22" i="22"/>
  <c r="AP26" i="22"/>
  <c r="AP27" i="22"/>
  <c r="AP31" i="22"/>
  <c r="AP34" i="22"/>
  <c r="AP38" i="22"/>
  <c r="AP39" i="22"/>
  <c r="AP11" i="22"/>
  <c r="AQ12" i="22"/>
  <c r="AQ13" i="22"/>
  <c r="AQ14" i="22"/>
  <c r="AQ15" i="22"/>
  <c r="AQ16" i="22"/>
  <c r="AQ17" i="22"/>
  <c r="AQ18" i="22"/>
  <c r="AQ19" i="22"/>
  <c r="AQ20" i="22"/>
  <c r="AQ21" i="22"/>
  <c r="AQ22" i="22"/>
  <c r="AQ23" i="22"/>
  <c r="AQ24" i="22"/>
  <c r="AQ25" i="22"/>
  <c r="AQ26" i="22"/>
  <c r="AQ27" i="22"/>
  <c r="AQ28" i="22"/>
  <c r="AQ29" i="22"/>
  <c r="AQ30" i="22"/>
  <c r="AQ31" i="22"/>
  <c r="AQ32" i="22"/>
  <c r="AQ33" i="22"/>
  <c r="AQ34" i="22"/>
  <c r="AQ35" i="22"/>
  <c r="AQ36" i="22"/>
  <c r="AQ37" i="22"/>
  <c r="AQ38" i="22"/>
  <c r="AQ39" i="22"/>
  <c r="AQ40" i="22"/>
  <c r="AQ41" i="22"/>
  <c r="AQ11" i="22"/>
  <c r="AN25" i="22"/>
  <c r="AN50" i="22" s="1"/>
  <c r="AN26" i="22"/>
  <c r="AN27" i="22"/>
  <c r="AN28" i="22"/>
  <c r="AN29" i="22"/>
  <c r="AN30" i="22"/>
  <c r="AN31" i="22"/>
  <c r="AN32" i="22"/>
  <c r="AN33" i="22"/>
  <c r="AN34" i="22"/>
  <c r="AN35" i="22"/>
  <c r="AN36" i="22"/>
  <c r="AN37" i="22"/>
  <c r="AN38" i="22"/>
  <c r="AN39" i="22"/>
  <c r="AN40" i="22"/>
  <c r="F52" i="3"/>
  <c r="F51" i="3"/>
  <c r="L18" i="3"/>
  <c r="O18" i="3" s="1"/>
  <c r="L19" i="3"/>
  <c r="O19" i="3" s="1"/>
  <c r="L20" i="3"/>
  <c r="O20" i="3"/>
  <c r="L21" i="3"/>
  <c r="O21" i="3" s="1"/>
  <c r="L22" i="3"/>
  <c r="O22" i="3"/>
  <c r="L23" i="3"/>
  <c r="O23" i="3" s="1"/>
  <c r="L24" i="3"/>
  <c r="O24" i="3"/>
  <c r="L25" i="3"/>
  <c r="O25" i="3" s="1"/>
  <c r="L26" i="3"/>
  <c r="O26" i="3" s="1"/>
  <c r="L27" i="3"/>
  <c r="O27" i="3" s="1"/>
  <c r="L28" i="3"/>
  <c r="O28" i="3"/>
  <c r="L29" i="3"/>
  <c r="O29" i="3" s="1"/>
  <c r="L30" i="3"/>
  <c r="O30" i="3"/>
  <c r="L31" i="3"/>
  <c r="O31" i="3" s="1"/>
  <c r="L32" i="3"/>
  <c r="O32" i="3"/>
  <c r="L33" i="3"/>
  <c r="O33" i="3" s="1"/>
  <c r="L34" i="3"/>
  <c r="O34" i="3" s="1"/>
  <c r="L35" i="3"/>
  <c r="O35" i="3" s="1"/>
  <c r="L36" i="3"/>
  <c r="O36" i="3" s="1"/>
  <c r="L37" i="3"/>
  <c r="O37" i="3" s="1"/>
  <c r="L38" i="3"/>
  <c r="O38" i="3"/>
  <c r="L39" i="3"/>
  <c r="O39" i="3" s="1"/>
  <c r="L40" i="3"/>
  <c r="O40" i="3"/>
  <c r="L41" i="3"/>
  <c r="O41" i="3" s="1"/>
  <c r="L42" i="3"/>
  <c r="O42" i="3" s="1"/>
  <c r="L43" i="3"/>
  <c r="O43" i="3" s="1"/>
  <c r="L44" i="3"/>
  <c r="O44" i="3"/>
  <c r="L45" i="3"/>
  <c r="O45" i="3" s="1"/>
  <c r="L46" i="3"/>
  <c r="O46" i="3"/>
  <c r="L17" i="3"/>
  <c r="O17" i="3" s="1"/>
  <c r="N17" i="3"/>
  <c r="M17" i="3"/>
  <c r="P49" i="3"/>
  <c r="Q49" i="3" s="1"/>
  <c r="AN19" i="22"/>
  <c r="AN20" i="22"/>
  <c r="AN21" i="22"/>
  <c r="AN22" i="22"/>
  <c r="AN23" i="22"/>
  <c r="AN24" i="22"/>
  <c r="AN18" i="22"/>
  <c r="AN11" i="22"/>
  <c r="AN12" i="22"/>
  <c r="AN13" i="22"/>
  <c r="AN14" i="22"/>
  <c r="AN15" i="22"/>
  <c r="AN16" i="22"/>
  <c r="AN17" i="22"/>
  <c r="L60" i="22"/>
  <c r="U60" i="22"/>
  <c r="U63" i="22" s="1"/>
  <c r="X60" i="22"/>
  <c r="X57" i="22"/>
  <c r="X63" i="22" s="1"/>
  <c r="M46" i="3"/>
  <c r="N46" i="3"/>
  <c r="M45" i="3"/>
  <c r="N45" i="3"/>
  <c r="M18" i="3"/>
  <c r="N18" i="3"/>
  <c r="M19" i="3"/>
  <c r="N19" i="3"/>
  <c r="M20" i="3"/>
  <c r="N20" i="3"/>
  <c r="M21" i="3"/>
  <c r="N21" i="3"/>
  <c r="M22" i="3"/>
  <c r="N22" i="3"/>
  <c r="M23" i="3"/>
  <c r="N23" i="3"/>
  <c r="M24" i="3"/>
  <c r="N24" i="3"/>
  <c r="M25" i="3"/>
  <c r="N25" i="3"/>
  <c r="M26" i="3"/>
  <c r="N26" i="3"/>
  <c r="M27" i="3"/>
  <c r="N27" i="3"/>
  <c r="M28" i="3"/>
  <c r="N28" i="3"/>
  <c r="M29" i="3"/>
  <c r="N29" i="3"/>
  <c r="M30" i="3"/>
  <c r="N30" i="3"/>
  <c r="M31" i="3"/>
  <c r="N31" i="3"/>
  <c r="M32" i="3"/>
  <c r="N32" i="3"/>
  <c r="M33" i="3"/>
  <c r="N33" i="3"/>
  <c r="M34" i="3"/>
  <c r="N34" i="3"/>
  <c r="M35" i="3"/>
  <c r="N35" i="3"/>
  <c r="M36" i="3"/>
  <c r="N36" i="3"/>
  <c r="M37" i="3"/>
  <c r="N37" i="3"/>
  <c r="M38" i="3"/>
  <c r="N38" i="3"/>
  <c r="M39" i="3"/>
  <c r="N39" i="3"/>
  <c r="M40" i="3"/>
  <c r="N40" i="3"/>
  <c r="M41" i="3"/>
  <c r="N41" i="3"/>
  <c r="M42" i="3"/>
  <c r="N42" i="3"/>
  <c r="M43" i="3"/>
  <c r="N43" i="3"/>
  <c r="M44" i="3"/>
  <c r="N44" i="3"/>
  <c r="F48" i="3"/>
  <c r="D49" i="3"/>
  <c r="F49" i="3"/>
  <c r="F50" i="3"/>
  <c r="G51" i="3"/>
  <c r="G48" i="3"/>
  <c r="N48" i="3" s="1"/>
  <c r="AP30" i="22"/>
  <c r="AL21" i="22"/>
  <c r="AL22" i="22"/>
  <c r="T6" i="29"/>
  <c r="T7" i="29"/>
  <c r="T10" i="29"/>
  <c r="T11" i="29"/>
  <c r="T13" i="29"/>
  <c r="T15" i="29"/>
  <c r="T18" i="29"/>
  <c r="T19" i="29"/>
  <c r="T22" i="29"/>
  <c r="T23" i="29"/>
  <c r="T26" i="29"/>
  <c r="T27" i="29"/>
  <c r="X27" i="29" s="1"/>
  <c r="T28" i="29"/>
  <c r="T30" i="29"/>
  <c r="T32" i="29"/>
  <c r="G44" i="29"/>
  <c r="R3" i="44"/>
  <c r="W13" i="44"/>
  <c r="R15" i="44"/>
  <c r="Y15" i="44" s="1"/>
  <c r="W15" i="44"/>
  <c r="W19" i="44"/>
  <c r="W21" i="44"/>
  <c r="W23" i="44"/>
  <c r="W29" i="44"/>
  <c r="R31" i="44"/>
  <c r="W33" i="44"/>
  <c r="R3" i="45"/>
  <c r="R5" i="45"/>
  <c r="R7" i="45"/>
  <c r="T7" i="45" s="1"/>
  <c r="AA7" i="45" s="1"/>
  <c r="W9" i="45"/>
  <c r="W13" i="45"/>
  <c r="R19" i="45"/>
  <c r="Y19" i="45" s="1"/>
  <c r="W19" i="45"/>
  <c r="W21" i="45"/>
  <c r="W23" i="45"/>
  <c r="W25" i="45"/>
  <c r="W31" i="45"/>
  <c r="W33" i="45"/>
  <c r="W3" i="46"/>
  <c r="R7" i="46"/>
  <c r="W7" i="46"/>
  <c r="W11" i="46"/>
  <c r="W13" i="46"/>
  <c r="R15" i="46"/>
  <c r="W17" i="46"/>
  <c r="W21" i="46"/>
  <c r="W23" i="46"/>
  <c r="W27" i="46"/>
  <c r="W31" i="46"/>
  <c r="W33" i="46"/>
  <c r="M44" i="46"/>
  <c r="W7" i="47"/>
  <c r="R9" i="47"/>
  <c r="Y9" i="47" s="1"/>
  <c r="W13" i="47"/>
  <c r="W15" i="47"/>
  <c r="W17" i="47"/>
  <c r="W25" i="47"/>
  <c r="W33" i="47"/>
  <c r="M44" i="47"/>
  <c r="W3" i="48"/>
  <c r="W7" i="48"/>
  <c r="R9" i="48"/>
  <c r="W9" i="48"/>
  <c r="W15" i="48"/>
  <c r="W23" i="48"/>
  <c r="W29" i="48"/>
  <c r="R31" i="48"/>
  <c r="T31" i="48" s="1"/>
  <c r="W31" i="48"/>
  <c r="W33" i="48"/>
  <c r="W7" i="49"/>
  <c r="W9" i="49"/>
  <c r="W15" i="49"/>
  <c r="R21" i="49"/>
  <c r="T21" i="49" s="1"/>
  <c r="W21" i="49"/>
  <c r="R25" i="49"/>
  <c r="W27" i="49"/>
  <c r="W29" i="49"/>
  <c r="W31" i="49"/>
  <c r="M44" i="49"/>
  <c r="W3" i="50"/>
  <c r="W5" i="50"/>
  <c r="W7" i="50"/>
  <c r="W11" i="50"/>
  <c r="W15" i="50"/>
  <c r="W21" i="50"/>
  <c r="W23" i="50"/>
  <c r="W25" i="50"/>
  <c r="W27" i="50"/>
  <c r="W31" i="50"/>
  <c r="W5" i="51"/>
  <c r="W9" i="51"/>
  <c r="W13" i="51"/>
  <c r="W17" i="51"/>
  <c r="W19" i="51"/>
  <c r="W23" i="51"/>
  <c r="R27" i="51"/>
  <c r="W29" i="51"/>
  <c r="M44" i="51"/>
  <c r="W3" i="52"/>
  <c r="W7" i="52"/>
  <c r="W9" i="52"/>
  <c r="W15" i="52"/>
  <c r="W17" i="52"/>
  <c r="W23" i="52"/>
  <c r="W27" i="52"/>
  <c r="W29" i="52"/>
  <c r="W31" i="52"/>
  <c r="W7" i="53"/>
  <c r="W9" i="53"/>
  <c r="W25" i="53"/>
  <c r="R27" i="53"/>
  <c r="T27" i="53" s="1"/>
  <c r="W29" i="53"/>
  <c r="W31" i="53"/>
  <c r="R5" i="54"/>
  <c r="W5" i="54"/>
  <c r="W13" i="54"/>
  <c r="W17" i="54"/>
  <c r="W27" i="54"/>
  <c r="W29" i="54"/>
  <c r="W33" i="54"/>
  <c r="W7" i="55"/>
  <c r="W9" i="55"/>
  <c r="W36" i="55" s="1"/>
  <c r="W13" i="55"/>
  <c r="W19" i="55"/>
  <c r="R23" i="55"/>
  <c r="T23" i="55" s="1"/>
  <c r="W23" i="55"/>
  <c r="W25" i="55"/>
  <c r="W27" i="55"/>
  <c r="W29" i="55"/>
  <c r="R31" i="55"/>
  <c r="M44" i="55"/>
  <c r="W7" i="56"/>
  <c r="W11" i="56"/>
  <c r="R13" i="56"/>
  <c r="T13" i="56" s="1"/>
  <c r="W13" i="56"/>
  <c r="W17" i="56"/>
  <c r="W21" i="56"/>
  <c r="W23" i="56"/>
  <c r="W27" i="56"/>
  <c r="R29" i="56"/>
  <c r="W31" i="56"/>
  <c r="W33" i="56"/>
  <c r="M44" i="56"/>
  <c r="W3" i="57"/>
  <c r="W7" i="57"/>
  <c r="W9" i="57"/>
  <c r="R11" i="57"/>
  <c r="Y11" i="57" s="1"/>
  <c r="R13" i="57"/>
  <c r="W15" i="57"/>
  <c r="W17" i="57"/>
  <c r="W19" i="57"/>
  <c r="W21" i="57"/>
  <c r="W23" i="57"/>
  <c r="W25" i="57"/>
  <c r="W29" i="57"/>
  <c r="W31" i="57"/>
  <c r="W7" i="58"/>
  <c r="W9" i="58"/>
  <c r="R13" i="58"/>
  <c r="T13" i="58" s="1"/>
  <c r="W13" i="58"/>
  <c r="W15" i="58"/>
  <c r="W17" i="58"/>
  <c r="W19" i="58"/>
  <c r="W21" i="58"/>
  <c r="W23" i="58"/>
  <c r="W25" i="58"/>
  <c r="W27" i="58"/>
  <c r="W29" i="58"/>
  <c r="W31" i="58"/>
  <c r="W33" i="58"/>
  <c r="M44" i="58"/>
  <c r="T22" i="59"/>
  <c r="AA22" i="59" s="1"/>
  <c r="L44" i="59"/>
  <c r="W3" i="60"/>
  <c r="W5" i="60"/>
  <c r="W7" i="60"/>
  <c r="W9" i="60"/>
  <c r="W11" i="60"/>
  <c r="AA11" i="60"/>
  <c r="W17" i="60"/>
  <c r="W21" i="60"/>
  <c r="W25" i="60"/>
  <c r="W29" i="60"/>
  <c r="W31" i="60"/>
  <c r="M44" i="60"/>
  <c r="AM6" i="44"/>
  <c r="AN6" i="44" s="1"/>
  <c r="AO6" i="44" s="1"/>
  <c r="AM5" i="44"/>
  <c r="AN5" i="44" s="1"/>
  <c r="AO5" i="44" s="1"/>
  <c r="AM10" i="44"/>
  <c r="AN10" i="44" s="1"/>
  <c r="AO10" i="44"/>
  <c r="AM9" i="44"/>
  <c r="AN9" i="44" s="1"/>
  <c r="AO9" i="44" s="1"/>
  <c r="AM14" i="44"/>
  <c r="AN14" i="44" s="1"/>
  <c r="AO14" i="44"/>
  <c r="AM13" i="44"/>
  <c r="AN13" i="44" s="1"/>
  <c r="AO13" i="44" s="1"/>
  <c r="AM18" i="44"/>
  <c r="AN18" i="44"/>
  <c r="AO18" i="44" s="1"/>
  <c r="AM17" i="44"/>
  <c r="AN17" i="44" s="1"/>
  <c r="AO17" i="44"/>
  <c r="AM22" i="44"/>
  <c r="AN22" i="44" s="1"/>
  <c r="AO22" i="44"/>
  <c r="AM21" i="44"/>
  <c r="AN21" i="44"/>
  <c r="AO21" i="44" s="1"/>
  <c r="AM26" i="44"/>
  <c r="AN26" i="44"/>
  <c r="AO26" i="44" s="1"/>
  <c r="AM25" i="44"/>
  <c r="AN25" i="44"/>
  <c r="AO25" i="44" s="1"/>
  <c r="AM30" i="44"/>
  <c r="AN30" i="44" s="1"/>
  <c r="AO30" i="44"/>
  <c r="AM29" i="44"/>
  <c r="AN29" i="44" s="1"/>
  <c r="AO29" i="44" s="1"/>
  <c r="AM33" i="44"/>
  <c r="AN33" i="44"/>
  <c r="AO33" i="44" s="1"/>
  <c r="AM4" i="44"/>
  <c r="AN4" i="44" s="1"/>
  <c r="AO4" i="44" s="1"/>
  <c r="AM3" i="44"/>
  <c r="AN3" i="44"/>
  <c r="AO3" i="44" s="1"/>
  <c r="AM8" i="44"/>
  <c r="AN8" i="44" s="1"/>
  <c r="AO8" i="44" s="1"/>
  <c r="AM7" i="44"/>
  <c r="AN7" i="44"/>
  <c r="AO7" i="44"/>
  <c r="AM12" i="44"/>
  <c r="AN12" i="44"/>
  <c r="AO12" i="44"/>
  <c r="AM11" i="44"/>
  <c r="AN11" i="44" s="1"/>
  <c r="AO11" i="44" s="1"/>
  <c r="AM15" i="44"/>
  <c r="AN15" i="44" s="1"/>
  <c r="AO15" i="44" s="1"/>
  <c r="AM20" i="44"/>
  <c r="AN20" i="44" s="1"/>
  <c r="AO20" i="44" s="1"/>
  <c r="AM19" i="44"/>
  <c r="AN19" i="44" s="1"/>
  <c r="AO19" i="44" s="1"/>
  <c r="AM24" i="44"/>
  <c r="AN24" i="44" s="1"/>
  <c r="AO24" i="44" s="1"/>
  <c r="AM23" i="44"/>
  <c r="AN23" i="44"/>
  <c r="AO23" i="44" s="1"/>
  <c r="AM28" i="44"/>
  <c r="AN28" i="44" s="1"/>
  <c r="AO28" i="44"/>
  <c r="AM27" i="44"/>
  <c r="AN27" i="44" s="1"/>
  <c r="AO27" i="44" s="1"/>
  <c r="AM32" i="44"/>
  <c r="AN32" i="44" s="1"/>
  <c r="AO32" i="44" s="1"/>
  <c r="AM31" i="44"/>
  <c r="AN31" i="44" s="1"/>
  <c r="AO31" i="44" s="1"/>
  <c r="AM3" i="45"/>
  <c r="AN3" i="45"/>
  <c r="AO3" i="45" s="1"/>
  <c r="AM6" i="45"/>
  <c r="AN6" i="45"/>
  <c r="AO6" i="45" s="1"/>
  <c r="AM7" i="45"/>
  <c r="AN7" i="45"/>
  <c r="AO7" i="45" s="1"/>
  <c r="AM10" i="45"/>
  <c r="AN10" i="45"/>
  <c r="AO10" i="45"/>
  <c r="AM11" i="45"/>
  <c r="AN11" i="45" s="1"/>
  <c r="AO11" i="45" s="1"/>
  <c r="AM18" i="45"/>
  <c r="AN18" i="45"/>
  <c r="AO18" i="45" s="1"/>
  <c r="AM19" i="45"/>
  <c r="AN19" i="45" s="1"/>
  <c r="AO19" i="45"/>
  <c r="AM22" i="45"/>
  <c r="AN22" i="45" s="1"/>
  <c r="AO22" i="45" s="1"/>
  <c r="AM23" i="45"/>
  <c r="AN23" i="45"/>
  <c r="AO23" i="45" s="1"/>
  <c r="AM26" i="45"/>
  <c r="AN26" i="45" s="1"/>
  <c r="AO26" i="45" s="1"/>
  <c r="AM27" i="45"/>
  <c r="AN27" i="45" s="1"/>
  <c r="AO27" i="45"/>
  <c r="AM30" i="45"/>
  <c r="AN30" i="45"/>
  <c r="AO30" i="45" s="1"/>
  <c r="AM31" i="45"/>
  <c r="AN31" i="45"/>
  <c r="AO31" i="45" s="1"/>
  <c r="AM4" i="45"/>
  <c r="AN4" i="45" s="1"/>
  <c r="AO4" i="45" s="1"/>
  <c r="AM8" i="45"/>
  <c r="AN8" i="45" s="1"/>
  <c r="AO8" i="45" s="1"/>
  <c r="AM16" i="45"/>
  <c r="AN16" i="45" s="1"/>
  <c r="AO16" i="45" s="1"/>
  <c r="AM17" i="45"/>
  <c r="AN17" i="45" s="1"/>
  <c r="AO17" i="45" s="1"/>
  <c r="AM20" i="45"/>
  <c r="AN20" i="45"/>
  <c r="AO20" i="45" s="1"/>
  <c r="AM21" i="45"/>
  <c r="AN21" i="45" s="1"/>
  <c r="AO21" i="45" s="1"/>
  <c r="AM24" i="45"/>
  <c r="AN24" i="45"/>
  <c r="AO24" i="45" s="1"/>
  <c r="AM25" i="45"/>
  <c r="AN25" i="45" s="1"/>
  <c r="AO25" i="45" s="1"/>
  <c r="AM28" i="45"/>
  <c r="AN28" i="45"/>
  <c r="AO28" i="45"/>
  <c r="AM29" i="45"/>
  <c r="AN29" i="45" s="1"/>
  <c r="AO29" i="45"/>
  <c r="AM32" i="45"/>
  <c r="AN32" i="45"/>
  <c r="AO32" i="45" s="1"/>
  <c r="AM33" i="45"/>
  <c r="AN33" i="45"/>
  <c r="AO33" i="45"/>
  <c r="AM6" i="46"/>
  <c r="AN6" i="46" s="1"/>
  <c r="AO6" i="46" s="1"/>
  <c r="AM5" i="46"/>
  <c r="AN5" i="46" s="1"/>
  <c r="AO5" i="46"/>
  <c r="AM10" i="46"/>
  <c r="AM22" i="46"/>
  <c r="AN22" i="46"/>
  <c r="AO22" i="46" s="1"/>
  <c r="AM26" i="46"/>
  <c r="AN26" i="46" s="1"/>
  <c r="AO26" i="46" s="1"/>
  <c r="AM25" i="46"/>
  <c r="AN25" i="46" s="1"/>
  <c r="AO25" i="46" s="1"/>
  <c r="AM30" i="46"/>
  <c r="AN30" i="46" s="1"/>
  <c r="AO30" i="46"/>
  <c r="AM29" i="46"/>
  <c r="AN29" i="46" s="1"/>
  <c r="AO29" i="46" s="1"/>
  <c r="AM4" i="46"/>
  <c r="AN4" i="46"/>
  <c r="AM3" i="46"/>
  <c r="AN3" i="46"/>
  <c r="AM8" i="46"/>
  <c r="AN8" i="46" s="1"/>
  <c r="AO8" i="46" s="1"/>
  <c r="AM7" i="46"/>
  <c r="AN7" i="46" s="1"/>
  <c r="AO7" i="46" s="1"/>
  <c r="AM12" i="46"/>
  <c r="AN12" i="46"/>
  <c r="AO12" i="46" s="1"/>
  <c r="AM11" i="46"/>
  <c r="AN11" i="46" s="1"/>
  <c r="AO11" i="46"/>
  <c r="AM20" i="46"/>
  <c r="AN20" i="46" s="1"/>
  <c r="AO20" i="46" s="1"/>
  <c r="AM24" i="46"/>
  <c r="AN24" i="46"/>
  <c r="AO24" i="46" s="1"/>
  <c r="AM23" i="46"/>
  <c r="AN23" i="46" s="1"/>
  <c r="AO23" i="46" s="1"/>
  <c r="AM27" i="46"/>
  <c r="AN27" i="46" s="1"/>
  <c r="AO27" i="46" s="1"/>
  <c r="AM31" i="46"/>
  <c r="AN31" i="46"/>
  <c r="AO31" i="46" s="1"/>
  <c r="AM6" i="47"/>
  <c r="AN6" i="47"/>
  <c r="AO6" i="47" s="1"/>
  <c r="AM5" i="47"/>
  <c r="AN5" i="47"/>
  <c r="AO5" i="47" s="1"/>
  <c r="AM10" i="47"/>
  <c r="AN10" i="47" s="1"/>
  <c r="AO10" i="47" s="1"/>
  <c r="AM9" i="47"/>
  <c r="AN9" i="47"/>
  <c r="AO9" i="47" s="1"/>
  <c r="AM14" i="47"/>
  <c r="AN14" i="47" s="1"/>
  <c r="AO14" i="47" s="1"/>
  <c r="AM13" i="47"/>
  <c r="AN13" i="47"/>
  <c r="AO13" i="47" s="1"/>
  <c r="AM18" i="47"/>
  <c r="AN18" i="47" s="1"/>
  <c r="AO18" i="47" s="1"/>
  <c r="AM17" i="47"/>
  <c r="AN17" i="47" s="1"/>
  <c r="AO17" i="47" s="1"/>
  <c r="AM22" i="47"/>
  <c r="AN22" i="47"/>
  <c r="AO22" i="47" s="1"/>
  <c r="AM21" i="47"/>
  <c r="AN21" i="47"/>
  <c r="AO21" i="47"/>
  <c r="AM26" i="47"/>
  <c r="AN26" i="47" s="1"/>
  <c r="AO26" i="47" s="1"/>
  <c r="AM25" i="47"/>
  <c r="AN25" i="47"/>
  <c r="AO25" i="47" s="1"/>
  <c r="AM30" i="47"/>
  <c r="AN30" i="47" s="1"/>
  <c r="AO30" i="47" s="1"/>
  <c r="AM29" i="47"/>
  <c r="AN29" i="47" s="1"/>
  <c r="AO29" i="47" s="1"/>
  <c r="AM33" i="47"/>
  <c r="AN33" i="47" s="1"/>
  <c r="AO33" i="47"/>
  <c r="AM4" i="47"/>
  <c r="AN4" i="47" s="1"/>
  <c r="AO4" i="47" s="1"/>
  <c r="AM3" i="47"/>
  <c r="AN3" i="47"/>
  <c r="AM8" i="47"/>
  <c r="AN8" i="47" s="1"/>
  <c r="AO8" i="47" s="1"/>
  <c r="AM7" i="47"/>
  <c r="AN7" i="47" s="1"/>
  <c r="AO7" i="47" s="1"/>
  <c r="AM12" i="47"/>
  <c r="AN12" i="47"/>
  <c r="AO12" i="47" s="1"/>
  <c r="AM11" i="47"/>
  <c r="AN11" i="47" s="1"/>
  <c r="AO11" i="47" s="1"/>
  <c r="AM16" i="47"/>
  <c r="AN16" i="47"/>
  <c r="AO16" i="47" s="1"/>
  <c r="AM15" i="47"/>
  <c r="AN15" i="47" s="1"/>
  <c r="AO15" i="47" s="1"/>
  <c r="AM20" i="47"/>
  <c r="AN20" i="47" s="1"/>
  <c r="AO20" i="47" s="1"/>
  <c r="AM19" i="47"/>
  <c r="AN19" i="47" s="1"/>
  <c r="AO19" i="47" s="1"/>
  <c r="AM24" i="47"/>
  <c r="AN24" i="47" s="1"/>
  <c r="AO24" i="47" s="1"/>
  <c r="AM23" i="47"/>
  <c r="AN23" i="47" s="1"/>
  <c r="AO23" i="47" s="1"/>
  <c r="AM28" i="47"/>
  <c r="AN28" i="47"/>
  <c r="AO28" i="47"/>
  <c r="AM27" i="47"/>
  <c r="AN27" i="47" s="1"/>
  <c r="AO27" i="47" s="1"/>
  <c r="AM32" i="47"/>
  <c r="AN32" i="47"/>
  <c r="AO32" i="47" s="1"/>
  <c r="AM31" i="47"/>
  <c r="AN31" i="47" s="1"/>
  <c r="AO31" i="47" s="1"/>
  <c r="AJ36" i="47"/>
  <c r="AM6" i="48"/>
  <c r="AN6" i="48" s="1"/>
  <c r="AO6" i="48" s="1"/>
  <c r="AM5" i="48"/>
  <c r="AN5" i="48"/>
  <c r="AO5" i="48" s="1"/>
  <c r="AM10" i="48"/>
  <c r="AN10" i="48" s="1"/>
  <c r="AO10" i="48"/>
  <c r="AM9" i="48"/>
  <c r="AN9" i="48" s="1"/>
  <c r="AO9" i="48" s="1"/>
  <c r="AM14" i="48"/>
  <c r="AN14" i="48" s="1"/>
  <c r="AO14" i="48" s="1"/>
  <c r="AM18" i="48"/>
  <c r="AN18" i="48" s="1"/>
  <c r="AO18" i="48"/>
  <c r="AM17" i="48"/>
  <c r="AN17" i="48"/>
  <c r="AO17" i="48" s="1"/>
  <c r="AM22" i="48"/>
  <c r="AN22" i="48"/>
  <c r="AO22" i="48" s="1"/>
  <c r="AM21" i="48"/>
  <c r="AN21" i="48"/>
  <c r="AO21" i="48"/>
  <c r="AM26" i="48"/>
  <c r="AN26" i="48" s="1"/>
  <c r="AO26" i="48" s="1"/>
  <c r="AM25" i="48"/>
  <c r="AN25" i="48" s="1"/>
  <c r="AO25" i="48" s="1"/>
  <c r="AM30" i="48"/>
  <c r="AN30" i="48" s="1"/>
  <c r="AO30" i="48"/>
  <c r="AM33" i="48"/>
  <c r="AN33" i="48" s="1"/>
  <c r="AO33" i="48" s="1"/>
  <c r="AM3" i="48"/>
  <c r="AN3" i="48"/>
  <c r="AO3" i="48" s="1"/>
  <c r="AM8" i="48"/>
  <c r="AN8" i="48" s="1"/>
  <c r="AO8" i="48" s="1"/>
  <c r="AM7" i="48"/>
  <c r="AN7" i="48"/>
  <c r="AO7" i="48" s="1"/>
  <c r="AM12" i="48"/>
  <c r="AN12" i="48" s="1"/>
  <c r="AO12" i="48" s="1"/>
  <c r="AM16" i="48"/>
  <c r="AN16" i="48" s="1"/>
  <c r="AO16" i="48" s="1"/>
  <c r="AM15" i="48"/>
  <c r="AN15" i="48"/>
  <c r="AO15" i="48" s="1"/>
  <c r="AM20" i="48"/>
  <c r="AN20" i="48" s="1"/>
  <c r="AO20" i="48"/>
  <c r="AM19" i="48"/>
  <c r="AN19" i="48"/>
  <c r="AO19" i="48" s="1"/>
  <c r="AM24" i="48"/>
  <c r="AN24" i="48" s="1"/>
  <c r="AO24" i="48"/>
  <c r="AM23" i="48"/>
  <c r="AN23" i="48" s="1"/>
  <c r="AO23" i="48" s="1"/>
  <c r="AM28" i="48"/>
  <c r="AN28" i="48"/>
  <c r="AO28" i="48" s="1"/>
  <c r="AM32" i="48"/>
  <c r="AN32" i="48" s="1"/>
  <c r="AO32" i="48" s="1"/>
  <c r="AM31" i="48"/>
  <c r="AN31" i="48"/>
  <c r="AO31" i="48" s="1"/>
  <c r="AM6" i="49"/>
  <c r="AN6" i="49"/>
  <c r="AO6" i="49" s="1"/>
  <c r="AM5" i="49"/>
  <c r="AN5" i="49"/>
  <c r="AO5" i="49" s="1"/>
  <c r="AM10" i="49"/>
  <c r="AN10" i="49"/>
  <c r="AO10" i="49" s="1"/>
  <c r="AM9" i="49"/>
  <c r="AN9" i="49" s="1"/>
  <c r="AO9" i="49"/>
  <c r="AM14" i="49"/>
  <c r="AN14" i="49" s="1"/>
  <c r="AO14" i="49" s="1"/>
  <c r="AM13" i="49"/>
  <c r="AN13" i="49" s="1"/>
  <c r="AO13" i="49" s="1"/>
  <c r="AM18" i="49"/>
  <c r="AN18" i="49"/>
  <c r="AO18" i="49" s="1"/>
  <c r="AM17" i="49"/>
  <c r="AN17" i="49" s="1"/>
  <c r="AO17" i="49" s="1"/>
  <c r="AM22" i="49"/>
  <c r="AN22" i="49"/>
  <c r="AO22" i="49" s="1"/>
  <c r="AM21" i="49"/>
  <c r="AN21" i="49" s="1"/>
  <c r="AO21" i="49" s="1"/>
  <c r="AM26" i="49"/>
  <c r="AN26" i="49"/>
  <c r="AO26" i="49"/>
  <c r="AM25" i="49"/>
  <c r="AN25" i="49" s="1"/>
  <c r="AO25" i="49"/>
  <c r="AM30" i="49"/>
  <c r="AN30" i="49"/>
  <c r="AO30" i="49" s="1"/>
  <c r="AM29" i="49"/>
  <c r="AN29" i="49"/>
  <c r="AO29" i="49"/>
  <c r="AM33" i="49"/>
  <c r="AN33" i="49" s="1"/>
  <c r="AO33" i="49" s="1"/>
  <c r="AM4" i="49"/>
  <c r="AN4" i="49" s="1"/>
  <c r="AO4" i="49" s="1"/>
  <c r="AM3" i="49"/>
  <c r="AN3" i="49" s="1"/>
  <c r="AM8" i="49"/>
  <c r="AN8" i="49" s="1"/>
  <c r="AO8" i="49"/>
  <c r="AM7" i="49"/>
  <c r="AN7" i="49" s="1"/>
  <c r="AO7" i="49" s="1"/>
  <c r="AM12" i="49"/>
  <c r="AN12" i="49" s="1"/>
  <c r="AO12" i="49"/>
  <c r="AM11" i="49"/>
  <c r="AM16" i="49"/>
  <c r="AN16" i="49" s="1"/>
  <c r="AO16" i="49" s="1"/>
  <c r="AM15" i="49"/>
  <c r="AN15" i="49" s="1"/>
  <c r="AO15" i="49" s="1"/>
  <c r="AM20" i="49"/>
  <c r="AN20" i="49" s="1"/>
  <c r="AO20" i="49" s="1"/>
  <c r="AM19" i="49"/>
  <c r="AN19" i="49"/>
  <c r="AO19" i="49" s="1"/>
  <c r="AM24" i="49"/>
  <c r="AN24" i="49" s="1"/>
  <c r="AO24" i="49" s="1"/>
  <c r="AM23" i="49"/>
  <c r="AN23" i="49" s="1"/>
  <c r="AO23" i="49" s="1"/>
  <c r="AM28" i="49"/>
  <c r="AN28" i="49"/>
  <c r="AO28" i="49" s="1"/>
  <c r="AM27" i="49"/>
  <c r="AN27" i="49"/>
  <c r="AO27" i="49"/>
  <c r="AM32" i="49"/>
  <c r="AN32" i="49" s="1"/>
  <c r="AO32" i="49" s="1"/>
  <c r="AM31" i="49"/>
  <c r="AN31" i="49"/>
  <c r="AO31" i="49" s="1"/>
  <c r="AJ36" i="49"/>
  <c r="AM6" i="50"/>
  <c r="AN6" i="50"/>
  <c r="AO6" i="50" s="1"/>
  <c r="AM5" i="50"/>
  <c r="AN5" i="50"/>
  <c r="AO5" i="50" s="1"/>
  <c r="AM10" i="50"/>
  <c r="AN10" i="50"/>
  <c r="AO10" i="50"/>
  <c r="AM9" i="50"/>
  <c r="AN9" i="50" s="1"/>
  <c r="AO9" i="50" s="1"/>
  <c r="AM14" i="50"/>
  <c r="AN14" i="50" s="1"/>
  <c r="AO14" i="50" s="1"/>
  <c r="AM13" i="50"/>
  <c r="AN13" i="50" s="1"/>
  <c r="AO13" i="50"/>
  <c r="AM18" i="50"/>
  <c r="AN18" i="50" s="1"/>
  <c r="AO18" i="50" s="1"/>
  <c r="AM17" i="50"/>
  <c r="AN17" i="50" s="1"/>
  <c r="AO17" i="50"/>
  <c r="AM22" i="50"/>
  <c r="AN22" i="50" s="1"/>
  <c r="AO22" i="50" s="1"/>
  <c r="AM21" i="50"/>
  <c r="AN21" i="50"/>
  <c r="AO21" i="50" s="1"/>
  <c r="AM26" i="50"/>
  <c r="AN26" i="50" s="1"/>
  <c r="AO26" i="50"/>
  <c r="AM25" i="50"/>
  <c r="AN25" i="50" s="1"/>
  <c r="AO25" i="50"/>
  <c r="AM30" i="50"/>
  <c r="AN30" i="50"/>
  <c r="AO30" i="50" s="1"/>
  <c r="AM29" i="50"/>
  <c r="AN29" i="50"/>
  <c r="AO29" i="50" s="1"/>
  <c r="AM33" i="50"/>
  <c r="AN33" i="50"/>
  <c r="AO33" i="50" s="1"/>
  <c r="AM4" i="50"/>
  <c r="AN4" i="50" s="1"/>
  <c r="AO4" i="50"/>
  <c r="AM3" i="50"/>
  <c r="AN3" i="50" s="1"/>
  <c r="AO3" i="50" s="1"/>
  <c r="AM8" i="50"/>
  <c r="AN8" i="50"/>
  <c r="AO8" i="50" s="1"/>
  <c r="AM7" i="50"/>
  <c r="AN7" i="50" s="1"/>
  <c r="AO7" i="50" s="1"/>
  <c r="AM12" i="50"/>
  <c r="AN12" i="50" s="1"/>
  <c r="AO12" i="50" s="1"/>
  <c r="AM11" i="50"/>
  <c r="AN11" i="50"/>
  <c r="AO11" i="50" s="1"/>
  <c r="AM16" i="50"/>
  <c r="AN16" i="50"/>
  <c r="AO16" i="50"/>
  <c r="AM15" i="50"/>
  <c r="AN15" i="50" s="1"/>
  <c r="AO15" i="50" s="1"/>
  <c r="AM20" i="50"/>
  <c r="AN20" i="50"/>
  <c r="AO20" i="50" s="1"/>
  <c r="AM19" i="50"/>
  <c r="AN19" i="50" s="1"/>
  <c r="AO19" i="50" s="1"/>
  <c r="AM24" i="50"/>
  <c r="AN24" i="50" s="1"/>
  <c r="AO24" i="50" s="1"/>
  <c r="AM23" i="50"/>
  <c r="AN23" i="50" s="1"/>
  <c r="AO23" i="50"/>
  <c r="AM28" i="50"/>
  <c r="AN28" i="50" s="1"/>
  <c r="AO28" i="50" s="1"/>
  <c r="AM27" i="50"/>
  <c r="AN27" i="50"/>
  <c r="AO27" i="50"/>
  <c r="AM32" i="50"/>
  <c r="AN32" i="50" s="1"/>
  <c r="AO32" i="50" s="1"/>
  <c r="AM31" i="50"/>
  <c r="AN31" i="50" s="1"/>
  <c r="AO31" i="50" s="1"/>
  <c r="AJ36" i="50"/>
  <c r="AM9" i="51"/>
  <c r="AN9" i="51" s="1"/>
  <c r="AO9" i="51" s="1"/>
  <c r="AM13" i="51"/>
  <c r="AN13" i="51" s="1"/>
  <c r="AO13" i="51" s="1"/>
  <c r="AM18" i="51"/>
  <c r="AM17" i="51"/>
  <c r="AN17" i="51"/>
  <c r="AO17" i="51"/>
  <c r="AM22" i="51"/>
  <c r="AN22" i="51" s="1"/>
  <c r="AO22" i="51" s="1"/>
  <c r="AM21" i="51"/>
  <c r="AN21" i="51" s="1"/>
  <c r="AO21" i="51" s="1"/>
  <c r="AM26" i="51"/>
  <c r="AN26" i="51" s="1"/>
  <c r="AO26" i="51" s="1"/>
  <c r="AM25" i="51"/>
  <c r="AN25" i="51"/>
  <c r="AO25" i="51" s="1"/>
  <c r="AM30" i="51"/>
  <c r="AN30" i="51" s="1"/>
  <c r="AO30" i="51"/>
  <c r="AM29" i="51"/>
  <c r="AN29" i="51" s="1"/>
  <c r="AO29" i="51" s="1"/>
  <c r="AM4" i="51"/>
  <c r="AN4" i="51" s="1"/>
  <c r="AM3" i="51"/>
  <c r="AN3" i="51"/>
  <c r="AM11" i="51"/>
  <c r="AN11" i="51" s="1"/>
  <c r="AO11" i="51" s="1"/>
  <c r="AM16" i="51"/>
  <c r="AN16" i="51"/>
  <c r="AO16" i="51"/>
  <c r="AM19" i="51"/>
  <c r="AN19" i="51" s="1"/>
  <c r="AO19" i="51" s="1"/>
  <c r="AM24" i="51"/>
  <c r="AN24" i="51"/>
  <c r="AO24" i="51" s="1"/>
  <c r="AM23" i="51"/>
  <c r="AN23" i="51" s="1"/>
  <c r="AO23" i="51" s="1"/>
  <c r="AM28" i="51"/>
  <c r="AN28" i="51" s="1"/>
  <c r="AO28" i="51" s="1"/>
  <c r="AM27" i="51"/>
  <c r="AN27" i="51"/>
  <c r="AO27" i="51" s="1"/>
  <c r="AM31" i="51"/>
  <c r="AN31" i="51" s="1"/>
  <c r="AO31" i="51"/>
  <c r="AM6" i="52"/>
  <c r="AN6" i="52" s="1"/>
  <c r="AO6" i="52" s="1"/>
  <c r="AM9" i="52"/>
  <c r="AN9" i="52" s="1"/>
  <c r="AO9" i="52" s="1"/>
  <c r="AM14" i="52"/>
  <c r="AM13" i="52"/>
  <c r="AN13" i="52" s="1"/>
  <c r="AO13" i="52" s="1"/>
  <c r="AM18" i="52"/>
  <c r="AN18" i="52" s="1"/>
  <c r="AO18" i="52" s="1"/>
  <c r="AM17" i="52"/>
  <c r="AN17" i="52"/>
  <c r="AO17" i="52"/>
  <c r="AM22" i="52"/>
  <c r="AN22" i="52" s="1"/>
  <c r="AO22" i="52" s="1"/>
  <c r="AM21" i="52"/>
  <c r="AN21" i="52"/>
  <c r="AO21" i="52" s="1"/>
  <c r="AM26" i="52"/>
  <c r="AN26" i="52" s="1"/>
  <c r="AO26" i="52" s="1"/>
  <c r="AM33" i="52"/>
  <c r="AN33" i="52" s="1"/>
  <c r="AO33" i="52" s="1"/>
  <c r="AM3" i="52"/>
  <c r="AN3" i="52" s="1"/>
  <c r="AO3" i="52" s="1"/>
  <c r="AM16" i="52"/>
  <c r="AN16" i="52"/>
  <c r="AO16" i="52" s="1"/>
  <c r="AM20" i="52"/>
  <c r="AN20" i="52" s="1"/>
  <c r="AO20" i="52"/>
  <c r="AM19" i="52"/>
  <c r="AN19" i="52" s="1"/>
  <c r="AO19" i="52" s="1"/>
  <c r="AM24" i="52"/>
  <c r="AN24" i="52" s="1"/>
  <c r="AO24" i="52" s="1"/>
  <c r="AM32" i="52"/>
  <c r="AN32" i="52" s="1"/>
  <c r="AO32" i="52" s="1"/>
  <c r="AM10" i="53"/>
  <c r="AN10" i="53"/>
  <c r="AO10" i="53" s="1"/>
  <c r="AM9" i="53"/>
  <c r="AN9" i="53" s="1"/>
  <c r="AO9" i="53" s="1"/>
  <c r="AM18" i="53"/>
  <c r="AN18" i="53"/>
  <c r="AO18" i="53" s="1"/>
  <c r="AM17" i="53"/>
  <c r="AN17" i="53" s="1"/>
  <c r="AO17" i="53" s="1"/>
  <c r="AM21" i="53"/>
  <c r="AM26" i="53"/>
  <c r="AN26" i="53" s="1"/>
  <c r="AO26" i="53" s="1"/>
  <c r="AM25" i="53"/>
  <c r="AN25" i="53"/>
  <c r="AO25" i="53"/>
  <c r="AM29" i="53"/>
  <c r="AN29" i="53" s="1"/>
  <c r="AO29" i="53"/>
  <c r="AM33" i="53"/>
  <c r="AN33" i="53"/>
  <c r="AO33" i="53" s="1"/>
  <c r="AM8" i="53"/>
  <c r="AN8" i="53" s="1"/>
  <c r="AO8" i="53"/>
  <c r="AM12" i="53"/>
  <c r="AN12" i="53" s="1"/>
  <c r="AO12" i="53" s="1"/>
  <c r="AM11" i="53"/>
  <c r="AN11" i="53"/>
  <c r="AO11" i="53" s="1"/>
  <c r="AM16" i="53"/>
  <c r="AN16" i="53" s="1"/>
  <c r="AO16" i="53" s="1"/>
  <c r="AM20" i="53"/>
  <c r="AN20" i="53" s="1"/>
  <c r="AO20" i="53" s="1"/>
  <c r="AM24" i="53"/>
  <c r="AN24" i="53" s="1"/>
  <c r="AO24" i="53"/>
  <c r="AM28" i="53"/>
  <c r="AN28" i="53" s="1"/>
  <c r="AO28" i="53"/>
  <c r="AM27" i="53"/>
  <c r="AM32" i="53"/>
  <c r="AN32" i="53" s="1"/>
  <c r="AO32" i="53" s="1"/>
  <c r="AM31" i="53"/>
  <c r="AN31" i="53"/>
  <c r="AO31" i="53" s="1"/>
  <c r="AM5" i="54"/>
  <c r="AN5" i="54" s="1"/>
  <c r="AO5" i="54" s="1"/>
  <c r="AM26" i="54"/>
  <c r="AN26" i="54" s="1"/>
  <c r="AO26" i="54" s="1"/>
  <c r="AM29" i="54"/>
  <c r="AN29" i="54" s="1"/>
  <c r="AO29" i="54" s="1"/>
  <c r="AM3" i="54"/>
  <c r="AN3" i="54" s="1"/>
  <c r="AO3" i="54" s="1"/>
  <c r="AM11" i="54"/>
  <c r="AN11" i="54" s="1"/>
  <c r="AO11" i="54" s="1"/>
  <c r="AM20" i="54"/>
  <c r="AN20" i="54" s="1"/>
  <c r="AO20" i="54" s="1"/>
  <c r="AM24" i="54"/>
  <c r="AN24" i="54" s="1"/>
  <c r="AO24" i="54" s="1"/>
  <c r="AM28" i="54"/>
  <c r="AN28" i="54" s="1"/>
  <c r="AO28" i="54" s="1"/>
  <c r="AM13" i="55"/>
  <c r="AN13" i="55" s="1"/>
  <c r="AO13" i="55" s="1"/>
  <c r="AM17" i="55"/>
  <c r="AN17" i="55" s="1"/>
  <c r="AO17" i="55" s="1"/>
  <c r="AM30" i="55"/>
  <c r="AN30" i="55" s="1"/>
  <c r="AO30" i="55" s="1"/>
  <c r="AM3" i="55"/>
  <c r="AN3" i="55" s="1"/>
  <c r="AO3" i="55" s="1"/>
  <c r="AM7" i="55"/>
  <c r="AN7" i="55" s="1"/>
  <c r="AO7" i="55" s="1"/>
  <c r="AM12" i="55"/>
  <c r="AN12" i="55" s="1"/>
  <c r="AO12" i="55" s="1"/>
  <c r="AM16" i="55"/>
  <c r="AN16" i="55" s="1"/>
  <c r="AO16" i="55" s="1"/>
  <c r="AM20" i="55"/>
  <c r="AN20" i="55" s="1"/>
  <c r="AO20" i="55" s="1"/>
  <c r="AM19" i="55"/>
  <c r="AN19" i="55" s="1"/>
  <c r="AO19" i="55"/>
  <c r="AM23" i="55"/>
  <c r="AN23" i="55"/>
  <c r="AO23" i="55" s="1"/>
  <c r="AM27" i="55"/>
  <c r="AN27" i="55" s="1"/>
  <c r="AO27" i="55" s="1"/>
  <c r="AM31" i="55"/>
  <c r="AN31" i="55" s="1"/>
  <c r="AO31" i="55" s="1"/>
  <c r="AM6" i="56"/>
  <c r="AN6" i="56" s="1"/>
  <c r="AO6" i="56"/>
  <c r="AM5" i="56"/>
  <c r="AN5" i="56"/>
  <c r="AO5" i="56" s="1"/>
  <c r="AM10" i="56"/>
  <c r="AN10" i="56" s="1"/>
  <c r="AO10" i="56"/>
  <c r="AM9" i="56"/>
  <c r="AN9" i="56" s="1"/>
  <c r="AO9" i="56" s="1"/>
  <c r="AM14" i="56"/>
  <c r="AN14" i="56"/>
  <c r="AO14" i="56" s="1"/>
  <c r="AM13" i="56"/>
  <c r="AN13" i="56" s="1"/>
  <c r="AO13" i="56" s="1"/>
  <c r="AM22" i="56"/>
  <c r="AN22" i="56"/>
  <c r="AO22" i="56" s="1"/>
  <c r="AM21" i="56"/>
  <c r="AN21" i="56"/>
  <c r="AO21" i="56" s="1"/>
  <c r="AM25" i="56"/>
  <c r="AN25" i="56"/>
  <c r="AO25" i="56" s="1"/>
  <c r="AM33" i="56"/>
  <c r="AN33" i="56" s="1"/>
  <c r="AO33" i="56" s="1"/>
  <c r="AM4" i="56"/>
  <c r="AN4" i="56" s="1"/>
  <c r="AO4" i="56" s="1"/>
  <c r="AM3" i="56"/>
  <c r="AN3" i="56"/>
  <c r="AO3" i="56" s="1"/>
  <c r="AM8" i="56"/>
  <c r="AN8" i="56" s="1"/>
  <c r="AO8" i="56" s="1"/>
  <c r="AM7" i="56"/>
  <c r="AN7" i="56"/>
  <c r="AO7" i="56" s="1"/>
  <c r="AM12" i="56"/>
  <c r="AN12" i="56" s="1"/>
  <c r="AO12" i="56" s="1"/>
  <c r="AM11" i="56"/>
  <c r="AN11" i="56"/>
  <c r="AO11" i="56"/>
  <c r="AM15" i="56"/>
  <c r="AN15" i="56"/>
  <c r="AO15" i="56" s="1"/>
  <c r="AM20" i="56"/>
  <c r="AN20" i="56"/>
  <c r="AO20" i="56" s="1"/>
  <c r="AM19" i="56"/>
  <c r="AN19" i="56" s="1"/>
  <c r="AO19" i="56"/>
  <c r="AM24" i="56"/>
  <c r="AN24" i="56" s="1"/>
  <c r="AO24" i="56" s="1"/>
  <c r="AM28" i="56"/>
  <c r="AN28" i="56"/>
  <c r="AO28" i="56" s="1"/>
  <c r="AM32" i="56"/>
  <c r="AN32" i="56" s="1"/>
  <c r="AO32" i="56" s="1"/>
  <c r="AM31" i="56"/>
  <c r="AN31" i="56" s="1"/>
  <c r="AO31" i="56" s="1"/>
  <c r="AM6" i="57"/>
  <c r="AN6" i="57"/>
  <c r="AO6" i="57" s="1"/>
  <c r="AM9" i="57"/>
  <c r="AN9" i="57" s="1"/>
  <c r="AO9" i="57" s="1"/>
  <c r="AM14" i="57"/>
  <c r="AN14" i="57"/>
  <c r="AO14" i="57" s="1"/>
  <c r="AM13" i="57"/>
  <c r="AN13" i="57" s="1"/>
  <c r="AO13" i="57"/>
  <c r="AM17" i="57"/>
  <c r="AN17" i="57" s="1"/>
  <c r="AO17" i="57"/>
  <c r="AM25" i="57"/>
  <c r="AN25" i="57" s="1"/>
  <c r="AO25" i="57"/>
  <c r="AM29" i="57"/>
  <c r="AN29" i="57"/>
  <c r="AO29" i="57" s="1"/>
  <c r="AM8" i="57"/>
  <c r="AN8" i="57" s="1"/>
  <c r="AO8" i="57" s="1"/>
  <c r="AM7" i="57"/>
  <c r="AN7" i="57" s="1"/>
  <c r="AO7" i="57" s="1"/>
  <c r="AM12" i="57"/>
  <c r="AN12" i="57" s="1"/>
  <c r="AO12" i="57" s="1"/>
  <c r="AM16" i="57"/>
  <c r="AN16" i="57" s="1"/>
  <c r="AO16" i="57"/>
  <c r="AM15" i="57"/>
  <c r="AN15" i="57"/>
  <c r="AO15" i="57" s="1"/>
  <c r="AM10" i="58"/>
  <c r="AN10" i="58" s="1"/>
  <c r="AO10" i="58" s="1"/>
  <c r="AM22" i="58"/>
  <c r="AN22" i="58" s="1"/>
  <c r="AO22" i="58" s="1"/>
  <c r="AM29" i="58"/>
  <c r="AN29" i="58" s="1"/>
  <c r="AO29" i="58" s="1"/>
  <c r="AM8" i="58"/>
  <c r="AN8" i="58" s="1"/>
  <c r="AO8" i="58" s="1"/>
  <c r="AM12" i="58"/>
  <c r="AN12" i="58" s="1"/>
  <c r="AO12" i="58" s="1"/>
  <c r="AM16" i="58"/>
  <c r="AN16" i="58" s="1"/>
  <c r="AO16" i="58" s="1"/>
  <c r="AM27" i="58"/>
  <c r="AN27" i="58" s="1"/>
  <c r="AO27" i="58" s="1"/>
  <c r="AM31" i="58"/>
  <c r="AN31" i="58" s="1"/>
  <c r="AO31" i="58" s="1"/>
  <c r="AM6" i="59"/>
  <c r="AM5" i="59"/>
  <c r="AN5" i="59" s="1"/>
  <c r="AO5" i="59" s="1"/>
  <c r="AM10" i="59"/>
  <c r="AM9" i="59"/>
  <c r="AM14" i="59"/>
  <c r="AN14" i="59" s="1"/>
  <c r="AO14" i="59" s="1"/>
  <c r="AM13" i="59"/>
  <c r="AM18" i="59"/>
  <c r="AM17" i="59"/>
  <c r="AN17" i="59"/>
  <c r="AO17" i="59" s="1"/>
  <c r="AM22" i="59"/>
  <c r="AM21" i="59"/>
  <c r="AM26" i="59"/>
  <c r="AN26" i="59" s="1"/>
  <c r="AO26" i="59" s="1"/>
  <c r="AM25" i="59"/>
  <c r="AM30" i="59"/>
  <c r="AN30" i="59" s="1"/>
  <c r="AO30" i="59" s="1"/>
  <c r="AM29" i="59"/>
  <c r="AM33" i="59"/>
  <c r="AM4" i="59"/>
  <c r="AN4" i="59" s="1"/>
  <c r="AO4" i="59" s="1"/>
  <c r="AM3" i="59"/>
  <c r="AM8" i="59"/>
  <c r="AN8" i="59"/>
  <c r="AO8" i="59" s="1"/>
  <c r="AM7" i="59"/>
  <c r="AM12" i="59"/>
  <c r="AM11" i="59"/>
  <c r="AN11" i="59"/>
  <c r="AO11" i="59" s="1"/>
  <c r="AM16" i="59"/>
  <c r="AM15" i="59"/>
  <c r="AN15" i="59" s="1"/>
  <c r="AO15" i="59" s="1"/>
  <c r="AM20" i="59"/>
  <c r="AM19" i="59"/>
  <c r="AM24" i="59"/>
  <c r="AN24" i="59"/>
  <c r="AO24" i="59" s="1"/>
  <c r="AM23" i="59"/>
  <c r="AM28" i="59"/>
  <c r="AM27" i="59"/>
  <c r="AN27" i="59" s="1"/>
  <c r="AO27" i="59" s="1"/>
  <c r="AM32" i="59"/>
  <c r="AM31" i="59"/>
  <c r="AN31" i="59" s="1"/>
  <c r="AO31" i="59" s="1"/>
  <c r="AJ36" i="59"/>
  <c r="AM6" i="60"/>
  <c r="AN6" i="60" s="1"/>
  <c r="AO6" i="60" s="1"/>
  <c r="AM5" i="60"/>
  <c r="AN5" i="60"/>
  <c r="AO5" i="60" s="1"/>
  <c r="AM10" i="60"/>
  <c r="AN10" i="60" s="1"/>
  <c r="AO10" i="60" s="1"/>
  <c r="AM9" i="60"/>
  <c r="AN9" i="60"/>
  <c r="AO9" i="60"/>
  <c r="AM14" i="60"/>
  <c r="AN14" i="60" s="1"/>
  <c r="AO14" i="60"/>
  <c r="AM13" i="60"/>
  <c r="AN13" i="60"/>
  <c r="AO13" i="60" s="1"/>
  <c r="AM18" i="60"/>
  <c r="AN18" i="60"/>
  <c r="AO18" i="60"/>
  <c r="AM17" i="60"/>
  <c r="AN17" i="60" s="1"/>
  <c r="AO17" i="60" s="1"/>
  <c r="AM22" i="60"/>
  <c r="AN22" i="60" s="1"/>
  <c r="AO22" i="60"/>
  <c r="AM21" i="60"/>
  <c r="AN21" i="60"/>
  <c r="AO21" i="60" s="1"/>
  <c r="AM26" i="60"/>
  <c r="AN26" i="60"/>
  <c r="AO26" i="60" s="1"/>
  <c r="AM25" i="60"/>
  <c r="AN25" i="60"/>
  <c r="AO25" i="60"/>
  <c r="AM30" i="60"/>
  <c r="AN30" i="60" s="1"/>
  <c r="AO30" i="60" s="1"/>
  <c r="AM29" i="60"/>
  <c r="AN29" i="60" s="1"/>
  <c r="AO29" i="60" s="1"/>
  <c r="AM33" i="60"/>
  <c r="AN33" i="60" s="1"/>
  <c r="AO33" i="60"/>
  <c r="AM4" i="60"/>
  <c r="AN4" i="60" s="1"/>
  <c r="AO4" i="60" s="1"/>
  <c r="AM3" i="60"/>
  <c r="AN3" i="60" s="1"/>
  <c r="AO3" i="60" s="1"/>
  <c r="AM8" i="60"/>
  <c r="AN8" i="60" s="1"/>
  <c r="AO8" i="60" s="1"/>
  <c r="AM7" i="60"/>
  <c r="AN7" i="60" s="1"/>
  <c r="AO7" i="60" s="1"/>
  <c r="AM12" i="60"/>
  <c r="AN12" i="60" s="1"/>
  <c r="AO12" i="60"/>
  <c r="AM11" i="60"/>
  <c r="AN11" i="60" s="1"/>
  <c r="AO11" i="60" s="1"/>
  <c r="AM16" i="60"/>
  <c r="AN16" i="60"/>
  <c r="AO16" i="60"/>
  <c r="AM15" i="60"/>
  <c r="AN15" i="60" s="1"/>
  <c r="AO15" i="60"/>
  <c r="AM20" i="60"/>
  <c r="AN20" i="60" s="1"/>
  <c r="AO20" i="60" s="1"/>
  <c r="AM19" i="60"/>
  <c r="AN19" i="60" s="1"/>
  <c r="AO19" i="60" s="1"/>
  <c r="AM24" i="60"/>
  <c r="AN24" i="60" s="1"/>
  <c r="AO24" i="60" s="1"/>
  <c r="AM23" i="60"/>
  <c r="AN23" i="60" s="1"/>
  <c r="AO23" i="60" s="1"/>
  <c r="AM28" i="60"/>
  <c r="AN28" i="60" s="1"/>
  <c r="AO28" i="60"/>
  <c r="AM27" i="60"/>
  <c r="AN27" i="60" s="1"/>
  <c r="AO27" i="60" s="1"/>
  <c r="AM32" i="60"/>
  <c r="AN32" i="60" s="1"/>
  <c r="AO32" i="60"/>
  <c r="AM31" i="60"/>
  <c r="AN31" i="60"/>
  <c r="AO31" i="60" s="1"/>
  <c r="AO3" i="51"/>
  <c r="T23" i="60"/>
  <c r="AA23" i="60" s="1"/>
  <c r="T32" i="60"/>
  <c r="AA32" i="60" s="1"/>
  <c r="Y8" i="50"/>
  <c r="T16" i="47"/>
  <c r="T8" i="46"/>
  <c r="R4" i="58"/>
  <c r="Y4" i="58" s="1"/>
  <c r="R20" i="58"/>
  <c r="Y20" i="58" s="1"/>
  <c r="R4" i="57"/>
  <c r="T4" i="57" s="1"/>
  <c r="R4" i="56"/>
  <c r="R12" i="56"/>
  <c r="Y12" i="56" s="1"/>
  <c r="Y32" i="55"/>
  <c r="Y16" i="53"/>
  <c r="T16" i="45"/>
  <c r="AA16" i="45" s="1"/>
  <c r="Z32" i="54"/>
  <c r="Z8" i="52"/>
  <c r="Z8" i="50"/>
  <c r="Y28" i="47"/>
  <c r="Z8" i="46"/>
  <c r="R4" i="44"/>
  <c r="T4" i="44" s="1"/>
  <c r="AA4" i="44" s="1"/>
  <c r="R30" i="44"/>
  <c r="Y30" i="44" s="1"/>
  <c r="R26" i="53"/>
  <c r="T26" i="53" s="1"/>
  <c r="R26" i="52"/>
  <c r="Y26" i="52" s="1"/>
  <c r="R26" i="51"/>
  <c r="T26" i="51" s="1"/>
  <c r="R26" i="49"/>
  <c r="T26" i="49" s="1"/>
  <c r="AA26" i="49" s="1"/>
  <c r="R18" i="45"/>
  <c r="W15" i="29"/>
  <c r="Y26" i="51"/>
  <c r="V23" i="29"/>
  <c r="Z3" i="59"/>
  <c r="W26" i="58"/>
  <c r="R18" i="57"/>
  <c r="T18" i="57" s="1"/>
  <c r="Z26" i="57"/>
  <c r="R26" i="57"/>
  <c r="T26" i="57" s="1"/>
  <c r="AA26" i="57" s="1"/>
  <c r="Z22" i="54"/>
  <c r="Z22" i="52"/>
  <c r="Z22" i="50"/>
  <c r="R6" i="47"/>
  <c r="Y6" i="47" s="1"/>
  <c r="L45" i="58"/>
  <c r="AK50" i="22"/>
  <c r="W3" i="59"/>
  <c r="W10" i="58"/>
  <c r="Z32" i="56"/>
  <c r="Z8" i="55"/>
  <c r="R6" i="53"/>
  <c r="Y6" i="53" s="1"/>
  <c r="Z22" i="53"/>
  <c r="R6" i="51"/>
  <c r="Y6" i="51" s="1"/>
  <c r="Z22" i="51"/>
  <c r="R6" i="49"/>
  <c r="Y6" i="49" s="1"/>
  <c r="V36" i="58"/>
  <c r="L45" i="57"/>
  <c r="R12" i="49"/>
  <c r="T12" i="49" s="1"/>
  <c r="O24" i="29"/>
  <c r="Q24" i="29" s="1"/>
  <c r="W7" i="29"/>
  <c r="W30" i="47"/>
  <c r="R22" i="46"/>
  <c r="Y22" i="46" s="1"/>
  <c r="W30" i="46"/>
  <c r="R6" i="45"/>
  <c r="Y6" i="45" s="1"/>
  <c r="W14" i="45"/>
  <c r="W10" i="44"/>
  <c r="W26" i="44"/>
  <c r="W26" i="29"/>
  <c r="W23" i="29"/>
  <c r="I51" i="22"/>
  <c r="I52" i="22" s="1"/>
  <c r="I53" i="22" s="1"/>
  <c r="AJ33" i="62"/>
  <c r="AM32" i="62"/>
  <c r="AN32" i="62"/>
  <c r="AO32" i="62" s="1"/>
  <c r="M44" i="62"/>
  <c r="AM3" i="62"/>
  <c r="AN3" i="62"/>
  <c r="R4" i="62"/>
  <c r="T4" i="62" s="1"/>
  <c r="AM4" i="62"/>
  <c r="AN4" i="62" s="1"/>
  <c r="AO4" i="62"/>
  <c r="R6" i="62"/>
  <c r="T6" i="62" s="1"/>
  <c r="AA6" i="62" s="1"/>
  <c r="AM7" i="62"/>
  <c r="AM8" i="62"/>
  <c r="AN8" i="62" s="1"/>
  <c r="AO8" i="62" s="1"/>
  <c r="R9" i="62"/>
  <c r="T9" i="62" s="1"/>
  <c r="AA9" i="62" s="1"/>
  <c r="AM9" i="62"/>
  <c r="AN9" i="62" s="1"/>
  <c r="AO9" i="62"/>
  <c r="AM10" i="62"/>
  <c r="AN10" i="62" s="1"/>
  <c r="AO10" i="62"/>
  <c r="R11" i="62"/>
  <c r="T11" i="62" s="1"/>
  <c r="AA11" i="62" s="1"/>
  <c r="AM11" i="62"/>
  <c r="AN11" i="62" s="1"/>
  <c r="AO11" i="62" s="1"/>
  <c r="R13" i="62"/>
  <c r="T13" i="62" s="1"/>
  <c r="AA13" i="62" s="1"/>
  <c r="R14" i="62"/>
  <c r="T14" i="62" s="1"/>
  <c r="AA14" i="62" s="1"/>
  <c r="AM14" i="62"/>
  <c r="AN14" i="62" s="1"/>
  <c r="AO14" i="62"/>
  <c r="R15" i="62"/>
  <c r="T15" i="62" s="1"/>
  <c r="AA15" i="62" s="1"/>
  <c r="AM15" i="62"/>
  <c r="AN15" i="62" s="1"/>
  <c r="AO15" i="62" s="1"/>
  <c r="R16" i="62"/>
  <c r="T16" i="62" s="1"/>
  <c r="AA16" i="62" s="1"/>
  <c r="AM16" i="62"/>
  <c r="AN16" i="62" s="1"/>
  <c r="AO16" i="62"/>
  <c r="R17" i="62"/>
  <c r="T17" i="62" s="1"/>
  <c r="AA17" i="62" s="1"/>
  <c r="AM17" i="62"/>
  <c r="AN17" i="62" s="1"/>
  <c r="AO17" i="62"/>
  <c r="R18" i="62"/>
  <c r="T18" i="62" s="1"/>
  <c r="AA18" i="62" s="1"/>
  <c r="AM18" i="62"/>
  <c r="AN18" i="62" s="1"/>
  <c r="AO18" i="62" s="1"/>
  <c r="R19" i="62"/>
  <c r="T19" i="62" s="1"/>
  <c r="AM19" i="62"/>
  <c r="AN19" i="62" s="1"/>
  <c r="AO19" i="62" s="1"/>
  <c r="R20" i="62"/>
  <c r="T20" i="62" s="1"/>
  <c r="AA20" i="62" s="1"/>
  <c r="AM22" i="62"/>
  <c r="AN22" i="62" s="1"/>
  <c r="AO22" i="62" s="1"/>
  <c r="AM23" i="62"/>
  <c r="AN23" i="62" s="1"/>
  <c r="AO23" i="62" s="1"/>
  <c r="R24" i="62"/>
  <c r="T24" i="62" s="1"/>
  <c r="AA24" i="62" s="1"/>
  <c r="AM24" i="62"/>
  <c r="AN24" i="62" s="1"/>
  <c r="AO24" i="62" s="1"/>
  <c r="R25" i="62"/>
  <c r="T25" i="62" s="1"/>
  <c r="AA25" i="62" s="1"/>
  <c r="AM25" i="62"/>
  <c r="AN25" i="62" s="1"/>
  <c r="AO25" i="62"/>
  <c r="AM26" i="62"/>
  <c r="AN26" i="62" s="1"/>
  <c r="AO26" i="62"/>
  <c r="AM27" i="62"/>
  <c r="AN27" i="62" s="1"/>
  <c r="AO27" i="62" s="1"/>
  <c r="AM30" i="62"/>
  <c r="AN30" i="62" s="1"/>
  <c r="AO30" i="62" s="1"/>
  <c r="AM31" i="62"/>
  <c r="AN31" i="62" s="1"/>
  <c r="AO31" i="62" s="1"/>
  <c r="R32" i="62"/>
  <c r="T32" i="62" s="1"/>
  <c r="AA32" i="62" s="1"/>
  <c r="R33" i="62"/>
  <c r="Y33" i="62" s="1"/>
  <c r="L44" i="62"/>
  <c r="AJ4" i="61"/>
  <c r="AM3" i="61"/>
  <c r="AN3" i="61" s="1"/>
  <c r="AM4" i="61"/>
  <c r="AN4" i="61" s="1"/>
  <c r="AO4" i="61" s="1"/>
  <c r="AJ6" i="61"/>
  <c r="AJ7" i="61"/>
  <c r="AM6" i="61"/>
  <c r="AN6" i="61"/>
  <c r="AO6" i="61" s="1"/>
  <c r="AJ8" i="61"/>
  <c r="AM7" i="61"/>
  <c r="AN7" i="61" s="1"/>
  <c r="AO7" i="61" s="1"/>
  <c r="AJ9" i="61"/>
  <c r="AM8" i="61"/>
  <c r="AN8" i="61"/>
  <c r="AO8" i="61" s="1"/>
  <c r="AJ11" i="61"/>
  <c r="AJ12" i="61"/>
  <c r="AM11" i="61"/>
  <c r="AN11" i="61" s="1"/>
  <c r="AO11" i="61" s="1"/>
  <c r="AJ13" i="61"/>
  <c r="AM12" i="61"/>
  <c r="AN12" i="61" s="1"/>
  <c r="AO12" i="61" s="1"/>
  <c r="AJ14" i="61"/>
  <c r="AM13" i="61"/>
  <c r="AN13" i="61"/>
  <c r="AO13" i="61" s="1"/>
  <c r="AJ15" i="61"/>
  <c r="AJ16" i="61"/>
  <c r="AN15" i="61"/>
  <c r="AO15" i="61" s="1"/>
  <c r="AJ17" i="61"/>
  <c r="AM16" i="61"/>
  <c r="AN16" i="61" s="1"/>
  <c r="AO16" i="61" s="1"/>
  <c r="AM17" i="61"/>
  <c r="AN17" i="61" s="1"/>
  <c r="AO17" i="61" s="1"/>
  <c r="AJ19" i="61"/>
  <c r="AJ20" i="61"/>
  <c r="AM19" i="61"/>
  <c r="AN19" i="61"/>
  <c r="AO19" i="61" s="1"/>
  <c r="AJ21" i="61"/>
  <c r="AM20" i="61"/>
  <c r="AN20" i="61" s="1"/>
  <c r="AO20" i="61" s="1"/>
  <c r="AJ22" i="61"/>
  <c r="AM21" i="61"/>
  <c r="AN21" i="61"/>
  <c r="AO21" i="61" s="1"/>
  <c r="AM22" i="61"/>
  <c r="AN22" i="61" s="1"/>
  <c r="AO22" i="61" s="1"/>
  <c r="AJ24" i="61"/>
  <c r="AJ25" i="61"/>
  <c r="AM24" i="61"/>
  <c r="AN24" i="61" s="1"/>
  <c r="AO24" i="61" s="1"/>
  <c r="AJ27" i="61"/>
  <c r="AJ28" i="61"/>
  <c r="AM27" i="61"/>
  <c r="AN27" i="61" s="1"/>
  <c r="AO27" i="61" s="1"/>
  <c r="AJ29" i="61"/>
  <c r="AM28" i="61"/>
  <c r="AN28" i="61" s="1"/>
  <c r="AO28" i="61" s="1"/>
  <c r="AJ30" i="61"/>
  <c r="AM29" i="61"/>
  <c r="AN29" i="61"/>
  <c r="AO29" i="61" s="1"/>
  <c r="AJ32" i="61"/>
  <c r="AM33" i="61"/>
  <c r="AM32" i="61"/>
  <c r="AN32" i="61"/>
  <c r="AO32" i="61" s="1"/>
  <c r="M44" i="61"/>
  <c r="Q19" i="29"/>
  <c r="X19" i="29" s="1"/>
  <c r="V15" i="29"/>
  <c r="R9" i="59"/>
  <c r="T9" i="59" s="1"/>
  <c r="AA9" i="59" s="1"/>
  <c r="R28" i="52"/>
  <c r="R16" i="44"/>
  <c r="T16" i="44" s="1"/>
  <c r="AA16" i="44" s="1"/>
  <c r="R16" i="58"/>
  <c r="Y16" i="58" s="1"/>
  <c r="R4" i="50"/>
  <c r="R8" i="44"/>
  <c r="T8" i="44" s="1"/>
  <c r="R6" i="61"/>
  <c r="Y6" i="61" s="1"/>
  <c r="T5" i="61"/>
  <c r="AA5" i="61" s="1"/>
  <c r="Y9" i="61"/>
  <c r="T9" i="61"/>
  <c r="AA9" i="61" s="1"/>
  <c r="Y23" i="61"/>
  <c r="Y27" i="61"/>
  <c r="T27" i="61"/>
  <c r="AA27" i="61" s="1"/>
  <c r="Z5" i="61"/>
  <c r="Z9" i="61"/>
  <c r="R14" i="61"/>
  <c r="Y14" i="61" s="1"/>
  <c r="Z15" i="61"/>
  <c r="R22" i="61"/>
  <c r="T22" i="61" s="1"/>
  <c r="AA22" i="61" s="1"/>
  <c r="R26" i="61"/>
  <c r="T26" i="61" s="1"/>
  <c r="AA26" i="61" s="1"/>
  <c r="Z27" i="61"/>
  <c r="R30" i="61"/>
  <c r="T30" i="61" s="1"/>
  <c r="Y26" i="61"/>
  <c r="AO3" i="62"/>
  <c r="AO4" i="51"/>
  <c r="AO3" i="46"/>
  <c r="Y24" i="56"/>
  <c r="Y16" i="55"/>
  <c r="L45" i="52"/>
  <c r="R30" i="46"/>
  <c r="Y30" i="46" s="1"/>
  <c r="L45" i="46"/>
  <c r="L45" i="44"/>
  <c r="L45" i="61"/>
  <c r="T10" i="61" l="1"/>
  <c r="AA10" i="61" s="1"/>
  <c r="Y10" i="61"/>
  <c r="O32" i="29"/>
  <c r="V32" i="29" s="1"/>
  <c r="Z30" i="54"/>
  <c r="Z16" i="48"/>
  <c r="Z21" i="60"/>
  <c r="T4" i="45"/>
  <c r="AA4" i="45" s="1"/>
  <c r="Z23" i="61"/>
  <c r="Y15" i="61"/>
  <c r="R26" i="62"/>
  <c r="T26" i="62" s="1"/>
  <c r="AA26" i="62" s="1"/>
  <c r="R10" i="62"/>
  <c r="T10" i="62" s="1"/>
  <c r="AA10" i="62" s="1"/>
  <c r="R5" i="62"/>
  <c r="T5" i="62" s="1"/>
  <c r="AA5" i="62" s="1"/>
  <c r="W8" i="29"/>
  <c r="W35" i="29"/>
  <c r="Y24" i="55"/>
  <c r="Z32" i="59"/>
  <c r="Z5" i="60"/>
  <c r="T11" i="57"/>
  <c r="AA11" i="57" s="1"/>
  <c r="Z16" i="46"/>
  <c r="Z24" i="50"/>
  <c r="Z24" i="55"/>
  <c r="Z10" i="55"/>
  <c r="Y21" i="60"/>
  <c r="Y10" i="58"/>
  <c r="R12" i="62"/>
  <c r="T12" i="62" s="1"/>
  <c r="AA12" i="62" s="1"/>
  <c r="R29" i="55"/>
  <c r="Y29" i="55" s="1"/>
  <c r="Z3" i="57"/>
  <c r="Y16" i="51"/>
  <c r="Z3" i="50"/>
  <c r="R29" i="61"/>
  <c r="Y29" i="61" s="1"/>
  <c r="O12" i="29"/>
  <c r="V12" i="29" s="1"/>
  <c r="R11" i="58"/>
  <c r="T11" i="58" s="1"/>
  <c r="AA11" i="58" s="1"/>
  <c r="R19" i="55"/>
  <c r="Y19" i="55" s="1"/>
  <c r="R23" i="52"/>
  <c r="T23" i="52" s="1"/>
  <c r="T29" i="58"/>
  <c r="Y29" i="58"/>
  <c r="T20" i="56"/>
  <c r="AA20" i="56" s="1"/>
  <c r="Y31" i="48"/>
  <c r="Z32" i="60"/>
  <c r="R3" i="52"/>
  <c r="T3" i="52" s="1"/>
  <c r="AA3" i="52" s="1"/>
  <c r="T16" i="58"/>
  <c r="AA16" i="58" s="1"/>
  <c r="T11" i="53"/>
  <c r="AA11" i="53" s="1"/>
  <c r="R10" i="57"/>
  <c r="Y10" i="57" s="1"/>
  <c r="R33" i="56"/>
  <c r="T33" i="56" s="1"/>
  <c r="AA33" i="56" s="1"/>
  <c r="V24" i="29"/>
  <c r="R12" i="51"/>
  <c r="Y12" i="51" s="1"/>
  <c r="Z12" i="60"/>
  <c r="T28" i="56"/>
  <c r="Y28" i="56"/>
  <c r="Y4" i="50"/>
  <c r="T4" i="50"/>
  <c r="AA4" i="50" s="1"/>
  <c r="AJ5" i="57"/>
  <c r="AM4" i="57"/>
  <c r="AN4" i="57" s="1"/>
  <c r="AO4" i="57" s="1"/>
  <c r="AM5" i="57"/>
  <c r="AN5" i="57" s="1"/>
  <c r="AO4" i="46"/>
  <c r="W36" i="52"/>
  <c r="W33" i="29"/>
  <c r="AJ8" i="58"/>
  <c r="AM7" i="58"/>
  <c r="AN7" i="58" s="1"/>
  <c r="AO7" i="58" s="1"/>
  <c r="AJ12" i="58"/>
  <c r="AM11" i="58"/>
  <c r="AN11" i="58" s="1"/>
  <c r="AO11" i="58" s="1"/>
  <c r="AJ20" i="58"/>
  <c r="AM20" i="58"/>
  <c r="AN20" i="58" s="1"/>
  <c r="AO20" i="58" s="1"/>
  <c r="AJ24" i="58"/>
  <c r="AM24" i="58"/>
  <c r="AN24" i="58" s="1"/>
  <c r="AO24" i="58" s="1"/>
  <c r="AJ19" i="54"/>
  <c r="AJ36" i="54" s="1"/>
  <c r="AM19" i="54"/>
  <c r="AN19" i="54" s="1"/>
  <c r="AO19" i="54" s="1"/>
  <c r="AJ23" i="54"/>
  <c r="AM23" i="54"/>
  <c r="AN23" i="54" s="1"/>
  <c r="AO23" i="54" s="1"/>
  <c r="AJ10" i="51"/>
  <c r="AM10" i="51"/>
  <c r="AN10" i="51" s="1"/>
  <c r="AO10" i="51" s="1"/>
  <c r="AJ9" i="45"/>
  <c r="AM9" i="45"/>
  <c r="AN9" i="45" s="1"/>
  <c r="AO9" i="45" s="1"/>
  <c r="AJ10" i="61"/>
  <c r="AM10" i="61"/>
  <c r="AN10" i="61" s="1"/>
  <c r="AO10" i="61" s="1"/>
  <c r="AJ23" i="61"/>
  <c r="AM23" i="61"/>
  <c r="AN23" i="61" s="1"/>
  <c r="AO23" i="61" s="1"/>
  <c r="AJ26" i="61"/>
  <c r="AM26" i="61"/>
  <c r="AN26" i="61" s="1"/>
  <c r="AO26" i="61" s="1"/>
  <c r="AJ21" i="62"/>
  <c r="AM20" i="62"/>
  <c r="AN20" i="62" s="1"/>
  <c r="AO20" i="62" s="1"/>
  <c r="V36" i="61"/>
  <c r="AA8" i="44"/>
  <c r="AM31" i="61"/>
  <c r="AN31" i="61" s="1"/>
  <c r="AO31" i="61" s="1"/>
  <c r="AM5" i="61"/>
  <c r="AN5" i="61" s="1"/>
  <c r="AO5" i="61" s="1"/>
  <c r="AN7" i="62"/>
  <c r="AO7" i="62" s="1"/>
  <c r="AM5" i="62"/>
  <c r="AN5" i="62" s="1"/>
  <c r="AO5" i="62" s="1"/>
  <c r="V36" i="62"/>
  <c r="AM33" i="62"/>
  <c r="AN33" i="62" s="1"/>
  <c r="AO33" i="62" s="1"/>
  <c r="F45" i="29"/>
  <c r="AI51" i="22"/>
  <c r="AI52" i="22" s="1"/>
  <c r="AI53" i="22" s="1"/>
  <c r="T51" i="22"/>
  <c r="T52" i="22" s="1"/>
  <c r="T53" i="22" s="1"/>
  <c r="AN21" i="59"/>
  <c r="AO21" i="59" s="1"/>
  <c r="AM17" i="58"/>
  <c r="AN17" i="58" s="1"/>
  <c r="AO17" i="58" s="1"/>
  <c r="AM20" i="57"/>
  <c r="AN20" i="57" s="1"/>
  <c r="AO20" i="57" s="1"/>
  <c r="AM25" i="55"/>
  <c r="AN25" i="55" s="1"/>
  <c r="AO25" i="55" s="1"/>
  <c r="AM7" i="54"/>
  <c r="AN7" i="54" s="1"/>
  <c r="AO7" i="54" s="1"/>
  <c r="AM17" i="54"/>
  <c r="AN17" i="54" s="1"/>
  <c r="AO17" i="54" s="1"/>
  <c r="AM8" i="51"/>
  <c r="AN8" i="51" s="1"/>
  <c r="AO8" i="51" s="1"/>
  <c r="AM12" i="45"/>
  <c r="AN12" i="45" s="1"/>
  <c r="AO12" i="45" s="1"/>
  <c r="AM15" i="45"/>
  <c r="AN15" i="45" s="1"/>
  <c r="AO15" i="45" s="1"/>
  <c r="AA21" i="50"/>
  <c r="Y5" i="45"/>
  <c r="J51" i="22"/>
  <c r="J52" i="22" s="1"/>
  <c r="J53" i="22" s="1"/>
  <c r="W24" i="56"/>
  <c r="AA24" i="56" s="1"/>
  <c r="Z24" i="56"/>
  <c r="AJ27" i="56"/>
  <c r="AM26" i="56"/>
  <c r="AN26" i="56" s="1"/>
  <c r="AO26" i="56" s="1"/>
  <c r="AM27" i="56"/>
  <c r="AN27" i="56" s="1"/>
  <c r="AO27" i="56" s="1"/>
  <c r="AJ30" i="56"/>
  <c r="AM30" i="56"/>
  <c r="AN30" i="56" s="1"/>
  <c r="AO30" i="56" s="1"/>
  <c r="AJ25" i="55"/>
  <c r="AM24" i="55"/>
  <c r="AN24" i="55" s="1"/>
  <c r="AO24" i="55" s="1"/>
  <c r="AJ15" i="53"/>
  <c r="AM15" i="53"/>
  <c r="AN15" i="53" s="1"/>
  <c r="AO15" i="53" s="1"/>
  <c r="AJ11" i="52"/>
  <c r="AM10" i="52"/>
  <c r="AN10" i="52" s="1"/>
  <c r="AO10" i="52" s="1"/>
  <c r="AJ26" i="52"/>
  <c r="AM25" i="52"/>
  <c r="AN25" i="52" s="1"/>
  <c r="AO25" i="52" s="1"/>
  <c r="AJ14" i="46"/>
  <c r="AJ36" i="46" s="1"/>
  <c r="AM14" i="46"/>
  <c r="AN14" i="46" s="1"/>
  <c r="AO14" i="46" s="1"/>
  <c r="AJ17" i="44"/>
  <c r="AJ36" i="44" s="1"/>
  <c r="AM16" i="44"/>
  <c r="AN16" i="44" s="1"/>
  <c r="AO16" i="44" s="1"/>
  <c r="T19" i="45"/>
  <c r="AA19" i="45" s="1"/>
  <c r="Z4" i="59"/>
  <c r="V36" i="59"/>
  <c r="Y21" i="50"/>
  <c r="AN19" i="59"/>
  <c r="AO19" i="59" s="1"/>
  <c r="AN16" i="59"/>
  <c r="AO16" i="59" s="1"/>
  <c r="AN18" i="59"/>
  <c r="AO18" i="59" s="1"/>
  <c r="AM28" i="58"/>
  <c r="AN28" i="58" s="1"/>
  <c r="AO28" i="58" s="1"/>
  <c r="AM30" i="58"/>
  <c r="AN30" i="58" s="1"/>
  <c r="AO30" i="58" s="1"/>
  <c r="AM9" i="58"/>
  <c r="AN9" i="58" s="1"/>
  <c r="AO9" i="58" s="1"/>
  <c r="AM32" i="55"/>
  <c r="AN32" i="55" s="1"/>
  <c r="AO32" i="55" s="1"/>
  <c r="AM27" i="54"/>
  <c r="AN27" i="54" s="1"/>
  <c r="AO27" i="54" s="1"/>
  <c r="AM4" i="54"/>
  <c r="AN4" i="54" s="1"/>
  <c r="AO4" i="54" s="1"/>
  <c r="AM30" i="54"/>
  <c r="AN30" i="54" s="1"/>
  <c r="AO30" i="54" s="1"/>
  <c r="AM9" i="54"/>
  <c r="AN9" i="54" s="1"/>
  <c r="AO9" i="54" s="1"/>
  <c r="AM6" i="54"/>
  <c r="AN6" i="54" s="1"/>
  <c r="AO6" i="54" s="1"/>
  <c r="AN21" i="53"/>
  <c r="AO21" i="53" s="1"/>
  <c r="Z7" i="62"/>
  <c r="T4" i="59"/>
  <c r="AA4" i="59" s="1"/>
  <c r="Y6" i="62"/>
  <c r="AN33" i="61"/>
  <c r="AO33" i="61" s="1"/>
  <c r="AJ31" i="61"/>
  <c r="AM14" i="61"/>
  <c r="AN14" i="61" s="1"/>
  <c r="AO14" i="61" s="1"/>
  <c r="AM9" i="61"/>
  <c r="AN9" i="61" s="1"/>
  <c r="AO9" i="61" s="1"/>
  <c r="AA19" i="62"/>
  <c r="AM6" i="62"/>
  <c r="AN6" i="62" s="1"/>
  <c r="AO6" i="62" s="1"/>
  <c r="Q51" i="22"/>
  <c r="Q52" i="22" s="1"/>
  <c r="Q53" i="22" s="1"/>
  <c r="Q8" i="29"/>
  <c r="X8" i="29" s="1"/>
  <c r="V8" i="29"/>
  <c r="Y4" i="57"/>
  <c r="AA4" i="57"/>
  <c r="Y8" i="51"/>
  <c r="Y13" i="58"/>
  <c r="AN20" i="59"/>
  <c r="AO20" i="59" s="1"/>
  <c r="AN13" i="59"/>
  <c r="AO13" i="59" s="1"/>
  <c r="AM23" i="58"/>
  <c r="AN23" i="58" s="1"/>
  <c r="AO23" i="58" s="1"/>
  <c r="AM19" i="58"/>
  <c r="AN19" i="58" s="1"/>
  <c r="AO19" i="58" s="1"/>
  <c r="AM21" i="58"/>
  <c r="AN21" i="58" s="1"/>
  <c r="AO21" i="58" s="1"/>
  <c r="AM18" i="58"/>
  <c r="AN18" i="58" s="1"/>
  <c r="AO18" i="58" s="1"/>
  <c r="AM6" i="58"/>
  <c r="AN6" i="58" s="1"/>
  <c r="AO6" i="58" s="1"/>
  <c r="AM24" i="57"/>
  <c r="AN24" i="57" s="1"/>
  <c r="AO24" i="57" s="1"/>
  <c r="AM21" i="57"/>
  <c r="AN21" i="57" s="1"/>
  <c r="AO21" i="57" s="1"/>
  <c r="AM8" i="55"/>
  <c r="AN8" i="55" s="1"/>
  <c r="AO8" i="55" s="1"/>
  <c r="AM33" i="55"/>
  <c r="AN33" i="55" s="1"/>
  <c r="AO33" i="55" s="1"/>
  <c r="AM26" i="55"/>
  <c r="AN26" i="55" s="1"/>
  <c r="AO26" i="55" s="1"/>
  <c r="AM5" i="55"/>
  <c r="AN5" i="55" s="1"/>
  <c r="AO5" i="55" s="1"/>
  <c r="AM31" i="54"/>
  <c r="AN31" i="54" s="1"/>
  <c r="AO31" i="54" s="1"/>
  <c r="AM16" i="54"/>
  <c r="AN16" i="54" s="1"/>
  <c r="AO16" i="54" s="1"/>
  <c r="AM22" i="54"/>
  <c r="AN22" i="54" s="1"/>
  <c r="AO22" i="54" s="1"/>
  <c r="AM10" i="54"/>
  <c r="AN10" i="54" s="1"/>
  <c r="AO10" i="54" s="1"/>
  <c r="AM19" i="53"/>
  <c r="AN19" i="53" s="1"/>
  <c r="AO19" i="53" s="1"/>
  <c r="AM13" i="53"/>
  <c r="AN13" i="53" s="1"/>
  <c r="AO13" i="53" s="1"/>
  <c r="AM5" i="53"/>
  <c r="AN5" i="53" s="1"/>
  <c r="AO5" i="53" s="1"/>
  <c r="AM32" i="51"/>
  <c r="AN32" i="51" s="1"/>
  <c r="AO32" i="51" s="1"/>
  <c r="AM15" i="51"/>
  <c r="AN15" i="51" s="1"/>
  <c r="AO15" i="51" s="1"/>
  <c r="AM7" i="51"/>
  <c r="AN7" i="51" s="1"/>
  <c r="AO7" i="51" s="1"/>
  <c r="AM5" i="51"/>
  <c r="AN5" i="51" s="1"/>
  <c r="AO5" i="51" s="1"/>
  <c r="AM16" i="46"/>
  <c r="AN16" i="46" s="1"/>
  <c r="AO16" i="46" s="1"/>
  <c r="AM21" i="46"/>
  <c r="AN21" i="46" s="1"/>
  <c r="AO21" i="46" s="1"/>
  <c r="AM17" i="46"/>
  <c r="AN17" i="46" s="1"/>
  <c r="AO17" i="46" s="1"/>
  <c r="AM13" i="45"/>
  <c r="AN13" i="45" s="1"/>
  <c r="AO13" i="45" s="1"/>
  <c r="AM14" i="45"/>
  <c r="AN14" i="45" s="1"/>
  <c r="AO14" i="45" s="1"/>
  <c r="W27" i="60"/>
  <c r="AA27" i="60" s="1"/>
  <c r="Z3" i="56"/>
  <c r="M44" i="50"/>
  <c r="M44" i="48"/>
  <c r="Z7" i="44"/>
  <c r="AJ3" i="57"/>
  <c r="AM3" i="57"/>
  <c r="AN3" i="57" s="1"/>
  <c r="AO3" i="57" s="1"/>
  <c r="AJ22" i="57"/>
  <c r="AM22" i="57"/>
  <c r="AN22" i="57" s="1"/>
  <c r="AO22" i="57" s="1"/>
  <c r="AJ19" i="55"/>
  <c r="AM18" i="55"/>
  <c r="AN18" i="55" s="1"/>
  <c r="AO18" i="55" s="1"/>
  <c r="AJ23" i="55"/>
  <c r="AM22" i="55"/>
  <c r="AN22" i="55" s="1"/>
  <c r="AO22" i="55" s="1"/>
  <c r="L45" i="56"/>
  <c r="L44" i="56"/>
  <c r="W25" i="29"/>
  <c r="AJ4" i="58"/>
  <c r="AM3" i="58"/>
  <c r="AN3" i="58" s="1"/>
  <c r="AJ14" i="58"/>
  <c r="AM13" i="58"/>
  <c r="AN13" i="58" s="1"/>
  <c r="AO13" i="58" s="1"/>
  <c r="AJ26" i="58"/>
  <c r="AM25" i="58"/>
  <c r="AN25" i="58" s="1"/>
  <c r="AO25" i="58" s="1"/>
  <c r="AJ34" i="58"/>
  <c r="AM33" i="58"/>
  <c r="AN33" i="58" s="1"/>
  <c r="AO33" i="58" s="1"/>
  <c r="AJ10" i="55"/>
  <c r="AJ36" i="55" s="1"/>
  <c r="AM9" i="55"/>
  <c r="AN9" i="55" s="1"/>
  <c r="AO9" i="55" s="1"/>
  <c r="AJ30" i="55"/>
  <c r="AM29" i="55"/>
  <c r="AN29" i="55" s="1"/>
  <c r="AO29" i="55" s="1"/>
  <c r="AJ13" i="54"/>
  <c r="AM13" i="54"/>
  <c r="AN13" i="54" s="1"/>
  <c r="AO13" i="54" s="1"/>
  <c r="AM12" i="54"/>
  <c r="AN12" i="54" s="1"/>
  <c r="AO12" i="54" s="1"/>
  <c r="AJ25" i="54"/>
  <c r="AM25" i="54"/>
  <c r="AN25" i="54" s="1"/>
  <c r="AO25" i="54" s="1"/>
  <c r="AJ33" i="54"/>
  <c r="AM32" i="54"/>
  <c r="AN32" i="54" s="1"/>
  <c r="AO32" i="54" s="1"/>
  <c r="AJ4" i="53"/>
  <c r="AM4" i="53"/>
  <c r="AN4" i="53" s="1"/>
  <c r="AO4" i="53" s="1"/>
  <c r="AJ13" i="51"/>
  <c r="AM12" i="51"/>
  <c r="AN12" i="51" s="1"/>
  <c r="AO12" i="51" s="1"/>
  <c r="AJ5" i="45"/>
  <c r="AJ36" i="45" s="1"/>
  <c r="AM5" i="45"/>
  <c r="AN5" i="45" s="1"/>
  <c r="AO5" i="45" s="1"/>
  <c r="AJ29" i="62"/>
  <c r="AM29" i="62"/>
  <c r="AN29" i="62" s="1"/>
  <c r="AO29" i="62" s="1"/>
  <c r="AJ18" i="61"/>
  <c r="R22" i="62"/>
  <c r="T22" i="62" s="1"/>
  <c r="AA22" i="62" s="1"/>
  <c r="AM12" i="62"/>
  <c r="AN12" i="62" s="1"/>
  <c r="AO12" i="62" s="1"/>
  <c r="AA4" i="62"/>
  <c r="AA5" i="60"/>
  <c r="Y18" i="53"/>
  <c r="T18" i="53"/>
  <c r="AA18" i="53" s="1"/>
  <c r="AN28" i="59"/>
  <c r="AO28" i="59" s="1"/>
  <c r="AM26" i="58"/>
  <c r="AN26" i="58" s="1"/>
  <c r="AO26" i="58" s="1"/>
  <c r="AM14" i="58"/>
  <c r="AN14" i="58" s="1"/>
  <c r="AO14" i="58" s="1"/>
  <c r="AM23" i="57"/>
  <c r="AN23" i="57" s="1"/>
  <c r="AO23" i="57" s="1"/>
  <c r="AM21" i="55"/>
  <c r="AN21" i="55" s="1"/>
  <c r="AO21" i="55" s="1"/>
  <c r="AM6" i="55"/>
  <c r="AN6" i="55" s="1"/>
  <c r="AO6" i="55" s="1"/>
  <c r="AM15" i="54"/>
  <c r="AN15" i="54" s="1"/>
  <c r="AO15" i="54" s="1"/>
  <c r="AM21" i="54"/>
  <c r="AN21" i="54" s="1"/>
  <c r="AO21" i="54" s="1"/>
  <c r="AM14" i="54"/>
  <c r="AN14" i="54" s="1"/>
  <c r="AO14" i="54" s="1"/>
  <c r="AM18" i="46"/>
  <c r="AN18" i="46" s="1"/>
  <c r="AO18" i="46" s="1"/>
  <c r="Y7" i="58"/>
  <c r="N51" i="22"/>
  <c r="N52" i="22" s="1"/>
  <c r="N53" i="22" s="1"/>
  <c r="I56" i="3"/>
  <c r="M45" i="57"/>
  <c r="M44" i="57"/>
  <c r="M45" i="52"/>
  <c r="M44" i="52"/>
  <c r="R3" i="48"/>
  <c r="T3" i="48" s="1"/>
  <c r="AA3" i="48" s="1"/>
  <c r="Z3" i="48"/>
  <c r="AJ18" i="56"/>
  <c r="AM17" i="56"/>
  <c r="AN17" i="56" s="1"/>
  <c r="AO17" i="56" s="1"/>
  <c r="AJ29" i="55"/>
  <c r="AM28" i="55"/>
  <c r="AN28" i="55" s="1"/>
  <c r="AO28" i="55" s="1"/>
  <c r="AJ5" i="52"/>
  <c r="AM4" i="52"/>
  <c r="AN4" i="52" s="1"/>
  <c r="AO4" i="52" s="1"/>
  <c r="AJ13" i="52"/>
  <c r="AM12" i="52"/>
  <c r="AJ28" i="52"/>
  <c r="AM27" i="52"/>
  <c r="AN27" i="52" s="1"/>
  <c r="AO27" i="52" s="1"/>
  <c r="AJ30" i="52"/>
  <c r="AM29" i="52"/>
  <c r="AN29" i="52" s="1"/>
  <c r="AO29" i="52" s="1"/>
  <c r="AJ7" i="51"/>
  <c r="AJ36" i="51" s="1"/>
  <c r="AM6" i="51"/>
  <c r="AN6" i="51" s="1"/>
  <c r="AO6" i="51" s="1"/>
  <c r="AJ34" i="51"/>
  <c r="AM33" i="51"/>
  <c r="AN33" i="51" s="1"/>
  <c r="AO33" i="51" s="1"/>
  <c r="AJ5" i="48"/>
  <c r="AM4" i="48"/>
  <c r="AN4" i="48" s="1"/>
  <c r="AO4" i="48" s="1"/>
  <c r="AJ33" i="46"/>
  <c r="AM33" i="46"/>
  <c r="AN33" i="46" s="1"/>
  <c r="AO33" i="46" s="1"/>
  <c r="AM25" i="61"/>
  <c r="AN25" i="61" s="1"/>
  <c r="AO25" i="61" s="1"/>
  <c r="AJ36" i="61"/>
  <c r="AM21" i="62"/>
  <c r="AN21" i="62" s="1"/>
  <c r="AO21" i="62" s="1"/>
  <c r="AM13" i="62"/>
  <c r="AN13" i="62" s="1"/>
  <c r="AO13" i="62" s="1"/>
  <c r="AF51" i="22"/>
  <c r="AF52" i="22" s="1"/>
  <c r="AF53" i="22" s="1"/>
  <c r="AN12" i="59"/>
  <c r="AO12" i="59" s="1"/>
  <c r="AM32" i="58"/>
  <c r="AN32" i="58" s="1"/>
  <c r="AO32" i="58" s="1"/>
  <c r="AM15" i="58"/>
  <c r="AN15" i="58" s="1"/>
  <c r="AO15" i="58" s="1"/>
  <c r="AM4" i="58"/>
  <c r="AN4" i="58" s="1"/>
  <c r="AO4" i="58" s="1"/>
  <c r="AM5" i="58"/>
  <c r="AN5" i="58" s="1"/>
  <c r="AO5" i="58" s="1"/>
  <c r="AM29" i="56"/>
  <c r="AN29" i="56" s="1"/>
  <c r="AO29" i="56" s="1"/>
  <c r="AM4" i="55"/>
  <c r="AN4" i="55" s="1"/>
  <c r="AO4" i="55" s="1"/>
  <c r="AM14" i="55"/>
  <c r="AN14" i="55" s="1"/>
  <c r="AO14" i="55" s="1"/>
  <c r="AM8" i="54"/>
  <c r="AN8" i="54" s="1"/>
  <c r="AO8" i="54" s="1"/>
  <c r="AM18" i="54"/>
  <c r="AN18" i="54" s="1"/>
  <c r="AO18" i="54" s="1"/>
  <c r="AM28" i="52"/>
  <c r="AN28" i="52" s="1"/>
  <c r="AO28" i="52" s="1"/>
  <c r="AM11" i="52"/>
  <c r="AN11" i="52" s="1"/>
  <c r="AO11" i="52" s="1"/>
  <c r="AM30" i="52"/>
  <c r="AN30" i="52" s="1"/>
  <c r="AO30" i="52" s="1"/>
  <c r="AN14" i="52"/>
  <c r="AO14" i="52" s="1"/>
  <c r="AM5" i="52"/>
  <c r="AN5" i="52" s="1"/>
  <c r="AO5" i="52" s="1"/>
  <c r="AM20" i="51"/>
  <c r="AN20" i="51" s="1"/>
  <c r="AO20" i="51" s="1"/>
  <c r="AM14" i="51"/>
  <c r="AN14" i="51" s="1"/>
  <c r="AO14" i="51" s="1"/>
  <c r="AM28" i="46"/>
  <c r="AN28" i="46" s="1"/>
  <c r="AO28" i="46" s="1"/>
  <c r="AM19" i="46"/>
  <c r="AN19" i="46" s="1"/>
  <c r="AO19" i="46" s="1"/>
  <c r="AM15" i="46"/>
  <c r="AN15" i="46" s="1"/>
  <c r="AO15" i="46" s="1"/>
  <c r="AM13" i="46"/>
  <c r="AN13" i="46" s="1"/>
  <c r="AO13" i="46" s="1"/>
  <c r="AM9" i="46"/>
  <c r="AN9" i="46" s="1"/>
  <c r="AO9" i="46" s="1"/>
  <c r="T3" i="56"/>
  <c r="AA3" i="56" s="1"/>
  <c r="R15" i="48"/>
  <c r="T15" i="48" s="1"/>
  <c r="AA15" i="48" s="1"/>
  <c r="L48" i="3"/>
  <c r="O48" i="3" s="1"/>
  <c r="I54" i="3"/>
  <c r="V36" i="56"/>
  <c r="Z11" i="55"/>
  <c r="R11" i="55"/>
  <c r="Y11" i="55" s="1"/>
  <c r="Y12" i="49"/>
  <c r="AJ33" i="57"/>
  <c r="AM33" i="57"/>
  <c r="AN33" i="57" s="1"/>
  <c r="AO33" i="57" s="1"/>
  <c r="AM32" i="57"/>
  <c r="AN32" i="57" s="1"/>
  <c r="AO32" i="57" s="1"/>
  <c r="AJ17" i="56"/>
  <c r="AM16" i="56"/>
  <c r="AN16" i="56" s="1"/>
  <c r="AO16" i="56" s="1"/>
  <c r="AJ23" i="56"/>
  <c r="AM23" i="56"/>
  <c r="AN23" i="56" s="1"/>
  <c r="AO23" i="56" s="1"/>
  <c r="AJ12" i="55"/>
  <c r="AM11" i="55"/>
  <c r="AN11" i="55" s="1"/>
  <c r="AO11" i="55" s="1"/>
  <c r="AJ16" i="55"/>
  <c r="AM15" i="55"/>
  <c r="AN15" i="55" s="1"/>
  <c r="AO15" i="55" s="1"/>
  <c r="Y22" i="48"/>
  <c r="Y30" i="56"/>
  <c r="Y22" i="54"/>
  <c r="X23" i="29"/>
  <c r="AA16" i="52"/>
  <c r="AN23" i="59"/>
  <c r="AO23" i="59" s="1"/>
  <c r="AN33" i="59"/>
  <c r="AO33" i="59" s="1"/>
  <c r="AN22" i="59"/>
  <c r="AO22" i="59" s="1"/>
  <c r="AN27" i="53"/>
  <c r="AO27" i="53" s="1"/>
  <c r="R27" i="57"/>
  <c r="Y27" i="57" s="1"/>
  <c r="C54" i="3"/>
  <c r="Z5" i="59"/>
  <c r="Z9" i="59"/>
  <c r="Z17" i="59"/>
  <c r="Z26" i="59"/>
  <c r="Z30" i="59"/>
  <c r="W36" i="58"/>
  <c r="Z22" i="57"/>
  <c r="Z27" i="55"/>
  <c r="L44" i="55"/>
  <c r="Z31" i="53"/>
  <c r="R31" i="53"/>
  <c r="T31" i="53" s="1"/>
  <c r="AA31" i="53" s="1"/>
  <c r="V36" i="51"/>
  <c r="Z30" i="48"/>
  <c r="AA8" i="47"/>
  <c r="Z29" i="47"/>
  <c r="R29" i="47"/>
  <c r="Z22" i="45"/>
  <c r="V36" i="54"/>
  <c r="Z25" i="50"/>
  <c r="R25" i="50"/>
  <c r="S37" i="29"/>
  <c r="AA31" i="48"/>
  <c r="Y12" i="60"/>
  <c r="Z6" i="59"/>
  <c r="Z10" i="59"/>
  <c r="Y22" i="59"/>
  <c r="Z27" i="59"/>
  <c r="Z15" i="58"/>
  <c r="Z31" i="58"/>
  <c r="Z8" i="57"/>
  <c r="Z32" i="57"/>
  <c r="Z10" i="56"/>
  <c r="Z11" i="56"/>
  <c r="Z16" i="56"/>
  <c r="Z17" i="56"/>
  <c r="Z23" i="56"/>
  <c r="Z30" i="56"/>
  <c r="Z31" i="56"/>
  <c r="Z7" i="55"/>
  <c r="AA16" i="55"/>
  <c r="Z17" i="55"/>
  <c r="Z15" i="53"/>
  <c r="Z10" i="52"/>
  <c r="Z11" i="52"/>
  <c r="Y16" i="52"/>
  <c r="Z17" i="52"/>
  <c r="Z17" i="51"/>
  <c r="AA8" i="50"/>
  <c r="AA14" i="50"/>
  <c r="Z33" i="50"/>
  <c r="AA30" i="49"/>
  <c r="Z11" i="48"/>
  <c r="AA16" i="48"/>
  <c r="Z17" i="48"/>
  <c r="Z31" i="48"/>
  <c r="Z9" i="47"/>
  <c r="Z26" i="47"/>
  <c r="Z4" i="46"/>
  <c r="AA24" i="46"/>
  <c r="Z6" i="45"/>
  <c r="Z7" i="45"/>
  <c r="Z30" i="45"/>
  <c r="Z8" i="44"/>
  <c r="Z9" i="44"/>
  <c r="Z26" i="44"/>
  <c r="Z16" i="58"/>
  <c r="Z29" i="58"/>
  <c r="Z18" i="56"/>
  <c r="Z18" i="55"/>
  <c r="AA16" i="53"/>
  <c r="Y22" i="53"/>
  <c r="Z10" i="47"/>
  <c r="Z6" i="46"/>
  <c r="Y8" i="45"/>
  <c r="Z20" i="44"/>
  <c r="Z4" i="62"/>
  <c r="Z9" i="62"/>
  <c r="Z13" i="62"/>
  <c r="Z17" i="62"/>
  <c r="Z21" i="62"/>
  <c r="Z25" i="62"/>
  <c r="Z29" i="62"/>
  <c r="Z33" i="62"/>
  <c r="Z32" i="61"/>
  <c r="Z8" i="62"/>
  <c r="AN36" i="50"/>
  <c r="AN37" i="50" s="1"/>
  <c r="AO3" i="49"/>
  <c r="AN36" i="49"/>
  <c r="AN37" i="49" s="1"/>
  <c r="AO5" i="57"/>
  <c r="AO3" i="59"/>
  <c r="AO3" i="61"/>
  <c r="AO3" i="58"/>
  <c r="AN36" i="58"/>
  <c r="AN37" i="58" s="1"/>
  <c r="L45" i="60"/>
  <c r="L44" i="60"/>
  <c r="V36" i="48"/>
  <c r="AA26" i="53"/>
  <c r="Y8" i="47"/>
  <c r="AA16" i="47"/>
  <c r="M44" i="59"/>
  <c r="M45" i="59"/>
  <c r="R24" i="48"/>
  <c r="T24" i="48" s="1"/>
  <c r="AA24" i="48" s="1"/>
  <c r="Z24" i="48"/>
  <c r="Y32" i="46"/>
  <c r="T32" i="46"/>
  <c r="AA32" i="46" s="1"/>
  <c r="AJ28" i="57"/>
  <c r="AM27" i="57"/>
  <c r="AN27" i="57" s="1"/>
  <c r="AO27" i="57" s="1"/>
  <c r="AJ8" i="52"/>
  <c r="AM7" i="52"/>
  <c r="AN7" i="52" s="1"/>
  <c r="AO7" i="52" s="1"/>
  <c r="AN36" i="55"/>
  <c r="AN37" i="55" s="1"/>
  <c r="T29" i="61"/>
  <c r="AA29" i="61" s="1"/>
  <c r="AA14" i="46"/>
  <c r="E51" i="22"/>
  <c r="E52" i="22" s="1"/>
  <c r="E53" i="22" s="1"/>
  <c r="AA12" i="49"/>
  <c r="V36" i="53"/>
  <c r="Y13" i="57"/>
  <c r="Y5" i="57"/>
  <c r="T5" i="57"/>
  <c r="AA5" i="57" s="1"/>
  <c r="W3" i="54"/>
  <c r="Y27" i="53"/>
  <c r="W27" i="51"/>
  <c r="M44" i="44"/>
  <c r="R29" i="44"/>
  <c r="AN44" i="22"/>
  <c r="AN42" i="22"/>
  <c r="W26" i="60"/>
  <c r="W36" i="60" s="1"/>
  <c r="Y26" i="60"/>
  <c r="W6" i="50"/>
  <c r="W36" i="50" s="1"/>
  <c r="V36" i="50"/>
  <c r="L44" i="50"/>
  <c r="L45" i="50"/>
  <c r="V36" i="47"/>
  <c r="W3" i="47"/>
  <c r="W36" i="47" s="1"/>
  <c r="Y10" i="56"/>
  <c r="T10" i="56"/>
  <c r="AA10" i="56" s="1"/>
  <c r="AA8" i="46"/>
  <c r="Z31" i="51"/>
  <c r="R31" i="51"/>
  <c r="Y31" i="51" s="1"/>
  <c r="Z19" i="47"/>
  <c r="R19" i="47"/>
  <c r="Y19" i="47" s="1"/>
  <c r="Z30" i="47"/>
  <c r="R30" i="47"/>
  <c r="Y30" i="47" s="1"/>
  <c r="AA23" i="55"/>
  <c r="AA20" i="49"/>
  <c r="Y18" i="62"/>
  <c r="AO3" i="47"/>
  <c r="AN36" i="47"/>
  <c r="AN37" i="47" s="1"/>
  <c r="Y25" i="49"/>
  <c r="Z21" i="55"/>
  <c r="R21" i="55"/>
  <c r="Z23" i="44"/>
  <c r="R23" i="44"/>
  <c r="O13" i="29"/>
  <c r="Q13" i="29" s="1"/>
  <c r="X13" i="29" s="1"/>
  <c r="W13" i="29"/>
  <c r="AJ12" i="57"/>
  <c r="AM11" i="57"/>
  <c r="AN11" i="57" s="1"/>
  <c r="AO11" i="57" s="1"/>
  <c r="AJ30" i="53"/>
  <c r="AM30" i="53"/>
  <c r="AN30" i="53" s="1"/>
  <c r="AO30" i="53" s="1"/>
  <c r="Z13" i="60"/>
  <c r="Y5" i="60"/>
  <c r="R8" i="56"/>
  <c r="T8" i="56" s="1"/>
  <c r="AA8" i="56" s="1"/>
  <c r="Y22" i="55"/>
  <c r="T4" i="58"/>
  <c r="AA4" i="58" s="1"/>
  <c r="T26" i="52"/>
  <c r="AA26" i="52" s="1"/>
  <c r="Z16" i="45"/>
  <c r="AN7" i="59"/>
  <c r="AO7" i="59" s="1"/>
  <c r="AN6" i="59"/>
  <c r="AO6" i="59" s="1"/>
  <c r="AM28" i="57"/>
  <c r="AN28" i="57" s="1"/>
  <c r="AO28" i="57" s="1"/>
  <c r="AN36" i="56"/>
  <c r="AN37" i="56" s="1"/>
  <c r="AN12" i="52"/>
  <c r="AO12" i="52" s="1"/>
  <c r="AN36" i="60"/>
  <c r="AN37" i="60" s="1"/>
  <c r="R14" i="48"/>
  <c r="Y14" i="48" s="1"/>
  <c r="AA27" i="53"/>
  <c r="AA28" i="56"/>
  <c r="V36" i="49"/>
  <c r="R18" i="58"/>
  <c r="T18" i="58" s="1"/>
  <c r="AA18" i="58" s="1"/>
  <c r="T18" i="55"/>
  <c r="AA18" i="55" s="1"/>
  <c r="Z32" i="46"/>
  <c r="Z16" i="47"/>
  <c r="R30" i="57"/>
  <c r="Y30" i="57" s="1"/>
  <c r="AM31" i="57"/>
  <c r="AN31" i="57" s="1"/>
  <c r="AO31" i="57" s="1"/>
  <c r="AM30" i="57"/>
  <c r="AN30" i="57" s="1"/>
  <c r="AO30" i="57" s="1"/>
  <c r="AM8" i="52"/>
  <c r="AN8" i="52" s="1"/>
  <c r="AO8" i="52" s="1"/>
  <c r="Z8" i="60"/>
  <c r="AA25" i="44"/>
  <c r="R28" i="60"/>
  <c r="Y28" i="60" s="1"/>
  <c r="Z28" i="60"/>
  <c r="R4" i="60"/>
  <c r="Z4" i="60"/>
  <c r="Z23" i="57"/>
  <c r="R23" i="57"/>
  <c r="Y23" i="57" s="1"/>
  <c r="L45" i="54"/>
  <c r="L44" i="54"/>
  <c r="L44" i="47"/>
  <c r="L45" i="47"/>
  <c r="V36" i="46"/>
  <c r="V36" i="45"/>
  <c r="W3" i="45"/>
  <c r="W36" i="45" s="1"/>
  <c r="M45" i="45"/>
  <c r="M44" i="45"/>
  <c r="AJ20" i="57"/>
  <c r="AM19" i="57"/>
  <c r="AN19" i="57" s="1"/>
  <c r="AO19" i="57" s="1"/>
  <c r="AJ7" i="53"/>
  <c r="AM6" i="53"/>
  <c r="AN6" i="53" s="1"/>
  <c r="AM7" i="53"/>
  <c r="AN7" i="53" s="1"/>
  <c r="AO7" i="53" s="1"/>
  <c r="AJ31" i="52"/>
  <c r="AM31" i="52"/>
  <c r="AN31" i="52" s="1"/>
  <c r="AO31" i="52" s="1"/>
  <c r="AA13" i="58"/>
  <c r="Y23" i="55"/>
  <c r="T5" i="54"/>
  <c r="AA5" i="54" s="1"/>
  <c r="Y5" i="54"/>
  <c r="Y19" i="53"/>
  <c r="Y27" i="51"/>
  <c r="W36" i="48"/>
  <c r="T7" i="46"/>
  <c r="AA7" i="46" s="1"/>
  <c r="Y7" i="46"/>
  <c r="L50" i="3"/>
  <c r="O50" i="3" s="1"/>
  <c r="V36" i="60"/>
  <c r="Z32" i="58"/>
  <c r="W6" i="57"/>
  <c r="V36" i="57"/>
  <c r="Y12" i="57"/>
  <c r="W12" i="57"/>
  <c r="AA12" i="57" s="1"/>
  <c r="Z25" i="56"/>
  <c r="R25" i="56"/>
  <c r="T25" i="56" s="1"/>
  <c r="AA25" i="56" s="1"/>
  <c r="Z30" i="55"/>
  <c r="R30" i="55"/>
  <c r="Y30" i="55" s="1"/>
  <c r="V36" i="52"/>
  <c r="R6" i="52"/>
  <c r="Y6" i="52" s="1"/>
  <c r="S36" i="52"/>
  <c r="W16" i="51"/>
  <c r="W36" i="51" s="1"/>
  <c r="Z16" i="51"/>
  <c r="Y6" i="50"/>
  <c r="Z26" i="50"/>
  <c r="R26" i="50"/>
  <c r="W20" i="49"/>
  <c r="W36" i="49" s="1"/>
  <c r="Y20" i="49"/>
  <c r="Z25" i="49"/>
  <c r="Z14" i="46"/>
  <c r="Z15" i="45"/>
  <c r="W6" i="44"/>
  <c r="W36" i="44" s="1"/>
  <c r="V36" i="44"/>
  <c r="Z14" i="44"/>
  <c r="R14" i="44"/>
  <c r="Z21" i="44"/>
  <c r="R21" i="44"/>
  <c r="Y21" i="44" s="1"/>
  <c r="Z33" i="44"/>
  <c r="R33" i="44"/>
  <c r="T33" i="44" s="1"/>
  <c r="AA33" i="44" s="1"/>
  <c r="AJ19" i="57"/>
  <c r="AM18" i="57"/>
  <c r="AN18" i="57" s="1"/>
  <c r="AO18" i="57" s="1"/>
  <c r="AJ15" i="52"/>
  <c r="AM15" i="52"/>
  <c r="AN15" i="52" s="1"/>
  <c r="AO15" i="52" s="1"/>
  <c r="AJ24" i="52"/>
  <c r="AM23" i="52"/>
  <c r="AN23" i="52" s="1"/>
  <c r="AO23" i="52" s="1"/>
  <c r="AJ27" i="48"/>
  <c r="AM27" i="48"/>
  <c r="AN27" i="48" s="1"/>
  <c r="AO27" i="48" s="1"/>
  <c r="AJ30" i="48"/>
  <c r="AM29" i="48"/>
  <c r="AN29" i="48" s="1"/>
  <c r="AO29" i="48" s="1"/>
  <c r="AL39" i="22"/>
  <c r="AP35" i="22"/>
  <c r="AL30" i="22"/>
  <c r="AP23" i="22"/>
  <c r="AP15" i="22"/>
  <c r="AL11" i="22"/>
  <c r="AJ51" i="22"/>
  <c r="AJ52" i="22" s="1"/>
  <c r="AJ53" i="22" s="1"/>
  <c r="AJ11" i="48"/>
  <c r="AM11" i="48"/>
  <c r="AN11" i="48" s="1"/>
  <c r="AO11" i="48" s="1"/>
  <c r="AJ14" i="48"/>
  <c r="AM13" i="48"/>
  <c r="AN13" i="48" s="1"/>
  <c r="AO13" i="48" s="1"/>
  <c r="L52" i="3"/>
  <c r="O52" i="3" s="1"/>
  <c r="R31" i="60"/>
  <c r="T31" i="60" s="1"/>
  <c r="AA31" i="60" s="1"/>
  <c r="Z31" i="60"/>
  <c r="AA19" i="60"/>
  <c r="Y15" i="60"/>
  <c r="Z7" i="60"/>
  <c r="Z21" i="59"/>
  <c r="R21" i="59"/>
  <c r="T21" i="59" s="1"/>
  <c r="AA21" i="59" s="1"/>
  <c r="R26" i="58"/>
  <c r="Z26" i="58"/>
  <c r="Z17" i="57"/>
  <c r="R17" i="57"/>
  <c r="T17" i="57" s="1"/>
  <c r="AA17" i="57" s="1"/>
  <c r="V36" i="55"/>
  <c r="Z6" i="55"/>
  <c r="R6" i="55"/>
  <c r="Y6" i="55" s="1"/>
  <c r="W10" i="54"/>
  <c r="AA10" i="54" s="1"/>
  <c r="Y10" i="54"/>
  <c r="W8" i="53"/>
  <c r="W36" i="53" s="1"/>
  <c r="Y8" i="53"/>
  <c r="Z12" i="53"/>
  <c r="Z27" i="52"/>
  <c r="Z25" i="48"/>
  <c r="Y8" i="46"/>
  <c r="W8" i="46"/>
  <c r="W36" i="46" s="1"/>
  <c r="Z31" i="45"/>
  <c r="AJ11" i="57"/>
  <c r="AM10" i="57"/>
  <c r="AN10" i="57" s="1"/>
  <c r="AO10" i="57" s="1"/>
  <c r="AJ27" i="57"/>
  <c r="AM26" i="57"/>
  <c r="AN26" i="57" s="1"/>
  <c r="AO26" i="57" s="1"/>
  <c r="AJ14" i="53"/>
  <c r="AM14" i="53"/>
  <c r="AN14" i="53" s="1"/>
  <c r="AO14" i="53" s="1"/>
  <c r="AJ23" i="53"/>
  <c r="AM22" i="53"/>
  <c r="AN22" i="53" s="1"/>
  <c r="AO22" i="53" s="1"/>
  <c r="AM23" i="53"/>
  <c r="AN23" i="53" s="1"/>
  <c r="AO23" i="53" s="1"/>
  <c r="AA3" i="60"/>
  <c r="Y30" i="60"/>
  <c r="Z17" i="58"/>
  <c r="R17" i="58"/>
  <c r="Y17" i="58" s="1"/>
  <c r="AA8" i="51"/>
  <c r="AA16" i="51"/>
  <c r="Z10" i="48"/>
  <c r="AA28" i="47"/>
  <c r="AA30" i="61"/>
  <c r="Y28" i="52"/>
  <c r="AA21" i="49"/>
  <c r="X24" i="29"/>
  <c r="AA18" i="57"/>
  <c r="AA26" i="51"/>
  <c r="Y4" i="56"/>
  <c r="Y29" i="57"/>
  <c r="AA23" i="52"/>
  <c r="AA5" i="50"/>
  <c r="Y21" i="47"/>
  <c r="C55" i="3"/>
  <c r="AA7" i="59"/>
  <c r="Z19" i="59"/>
  <c r="Y24" i="59"/>
  <c r="Z28" i="59"/>
  <c r="AA32" i="59"/>
  <c r="Z4" i="58"/>
  <c r="AA10" i="58"/>
  <c r="Z14" i="57"/>
  <c r="Z25" i="57"/>
  <c r="Z9" i="56"/>
  <c r="Z23" i="55"/>
  <c r="Z28" i="55"/>
  <c r="Z3" i="54"/>
  <c r="Z15" i="54"/>
  <c r="Z7" i="53"/>
  <c r="AA8" i="52"/>
  <c r="AA14" i="52"/>
  <c r="Z15" i="51"/>
  <c r="L44" i="51"/>
  <c r="Z18" i="50"/>
  <c r="AA30" i="50"/>
  <c r="Z19" i="49"/>
  <c r="Z26" i="49"/>
  <c r="Z33" i="49"/>
  <c r="Z9" i="48"/>
  <c r="Z22" i="48"/>
  <c r="Y16" i="47"/>
  <c r="Y20" i="47"/>
  <c r="Z21" i="47"/>
  <c r="Z27" i="47"/>
  <c r="Z10" i="46"/>
  <c r="Z29" i="46"/>
  <c r="Y16" i="45"/>
  <c r="Z17" i="45"/>
  <c r="R17" i="45"/>
  <c r="Y17" i="45" s="1"/>
  <c r="Z33" i="45"/>
  <c r="R33" i="45"/>
  <c r="Y33" i="45" s="1"/>
  <c r="L44" i="45"/>
  <c r="Z12" i="44"/>
  <c r="AA29" i="58"/>
  <c r="AA7" i="58"/>
  <c r="Y3" i="57"/>
  <c r="AA13" i="56"/>
  <c r="Y19" i="51"/>
  <c r="Y21" i="49"/>
  <c r="Z33" i="60"/>
  <c r="AA21" i="60"/>
  <c r="Z7" i="58"/>
  <c r="Z13" i="58"/>
  <c r="Z20" i="58"/>
  <c r="Z27" i="58"/>
  <c r="Z4" i="57"/>
  <c r="Z5" i="57"/>
  <c r="Z12" i="57"/>
  <c r="Z13" i="57"/>
  <c r="Z20" i="57"/>
  <c r="Z21" i="57"/>
  <c r="Z29" i="57"/>
  <c r="Z4" i="56"/>
  <c r="Z5" i="56"/>
  <c r="Z12" i="56"/>
  <c r="Z13" i="56"/>
  <c r="Z20" i="56"/>
  <c r="Z28" i="56"/>
  <c r="Z29" i="56"/>
  <c r="Z12" i="55"/>
  <c r="Z13" i="55"/>
  <c r="Z20" i="55"/>
  <c r="Z22" i="55"/>
  <c r="AA24" i="55"/>
  <c r="Z25" i="55"/>
  <c r="AA32" i="55"/>
  <c r="Z33" i="55"/>
  <c r="Z10" i="54"/>
  <c r="Z11" i="54"/>
  <c r="Z18" i="54"/>
  <c r="Z19" i="54"/>
  <c r="Z26" i="54"/>
  <c r="Z27" i="54"/>
  <c r="Z10" i="53"/>
  <c r="Z11" i="53"/>
  <c r="Z18" i="53"/>
  <c r="Z19" i="53"/>
  <c r="Z26" i="53"/>
  <c r="Z27" i="53"/>
  <c r="Z4" i="52"/>
  <c r="Z5" i="52"/>
  <c r="Z13" i="52"/>
  <c r="Z28" i="52"/>
  <c r="Z18" i="51"/>
  <c r="Z19" i="51"/>
  <c r="Z26" i="51"/>
  <c r="Z27" i="51"/>
  <c r="Z4" i="50"/>
  <c r="Z5" i="50"/>
  <c r="Z21" i="50"/>
  <c r="AA5" i="49"/>
  <c r="Z12" i="49"/>
  <c r="Z20" i="49"/>
  <c r="Z21" i="49"/>
  <c r="Z28" i="49"/>
  <c r="Z29" i="49"/>
  <c r="Z12" i="48"/>
  <c r="Z13" i="48"/>
  <c r="Z20" i="48"/>
  <c r="Z21" i="48"/>
  <c r="Z28" i="48"/>
  <c r="Z29" i="48"/>
  <c r="Z6" i="47"/>
  <c r="AA14" i="47"/>
  <c r="Z15" i="47"/>
  <c r="Z22" i="47"/>
  <c r="Z23" i="47"/>
  <c r="Z31" i="47"/>
  <c r="Z15" i="46"/>
  <c r="Z22" i="46"/>
  <c r="Z30" i="46"/>
  <c r="Z4" i="45"/>
  <c r="Z13" i="45"/>
  <c r="Z18" i="45"/>
  <c r="Z19" i="45"/>
  <c r="Z20" i="45"/>
  <c r="Z21" i="45"/>
  <c r="Z29" i="45"/>
  <c r="Z3" i="44"/>
  <c r="Z4" i="44"/>
  <c r="Z5" i="44"/>
  <c r="Z11" i="44"/>
  <c r="Z18" i="44"/>
  <c r="Z24" i="44"/>
  <c r="Z25" i="44"/>
  <c r="Z30" i="44"/>
  <c r="Z31" i="44"/>
  <c r="V34" i="29"/>
  <c r="X26" i="29"/>
  <c r="W10" i="29"/>
  <c r="W36" i="61"/>
  <c r="AA7" i="61"/>
  <c r="Z12" i="61"/>
  <c r="Z14" i="61"/>
  <c r="Z16" i="61"/>
  <c r="Z20" i="61"/>
  <c r="Z22" i="61"/>
  <c r="Z24" i="61"/>
  <c r="Z26" i="61"/>
  <c r="Z28" i="61"/>
  <c r="Z30" i="61"/>
  <c r="Z6" i="61"/>
  <c r="Z10" i="61"/>
  <c r="Z11" i="61"/>
  <c r="Z31" i="61"/>
  <c r="Z6" i="62"/>
  <c r="Z11" i="62"/>
  <c r="Z15" i="62"/>
  <c r="Z19" i="62"/>
  <c r="Z23" i="62"/>
  <c r="Z27" i="62"/>
  <c r="Z31" i="62"/>
  <c r="AA17" i="61"/>
  <c r="T8" i="55"/>
  <c r="AA8" i="55" s="1"/>
  <c r="Y8" i="55"/>
  <c r="T22" i="51"/>
  <c r="AA22" i="51" s="1"/>
  <c r="Y22" i="51"/>
  <c r="T22" i="50"/>
  <c r="AA22" i="50" s="1"/>
  <c r="Y22" i="50"/>
  <c r="T19" i="53"/>
  <c r="AA19" i="53" s="1"/>
  <c r="R30" i="48"/>
  <c r="R4" i="54"/>
  <c r="Z14" i="52"/>
  <c r="Z6" i="48"/>
  <c r="T24" i="59"/>
  <c r="AA24" i="59" s="1"/>
  <c r="Y26" i="53"/>
  <c r="Y14" i="52"/>
  <c r="R27" i="59"/>
  <c r="Y27" i="59" s="1"/>
  <c r="R31" i="57"/>
  <c r="R7" i="55"/>
  <c r="T7" i="55" s="1"/>
  <c r="AA7" i="55" s="1"/>
  <c r="R3" i="54"/>
  <c r="R31" i="52"/>
  <c r="Y31" i="52" s="1"/>
  <c r="R7" i="52"/>
  <c r="R31" i="50"/>
  <c r="T31" i="50" s="1"/>
  <c r="AA31" i="50" s="1"/>
  <c r="R25" i="47"/>
  <c r="T29" i="55"/>
  <c r="AA29" i="55" s="1"/>
  <c r="Y23" i="52"/>
  <c r="Y16" i="44"/>
  <c r="R32" i="61"/>
  <c r="R33" i="61"/>
  <c r="Y33" i="61" s="1"/>
  <c r="R18" i="47"/>
  <c r="Y18" i="47" s="1"/>
  <c r="R24" i="58"/>
  <c r="R32" i="44"/>
  <c r="Y15" i="62"/>
  <c r="O33" i="29"/>
  <c r="V33" i="29" s="1"/>
  <c r="W34" i="29"/>
  <c r="Z30" i="49"/>
  <c r="Z14" i="50"/>
  <c r="Z30" i="52"/>
  <c r="R12" i="53"/>
  <c r="R28" i="55"/>
  <c r="R16" i="56"/>
  <c r="T16" i="56" s="1"/>
  <c r="AA16" i="56" s="1"/>
  <c r="Z24" i="59"/>
  <c r="Z27" i="60"/>
  <c r="Z23" i="59"/>
  <c r="T27" i="51"/>
  <c r="T8" i="59"/>
  <c r="AA8" i="59" s="1"/>
  <c r="Z22" i="49"/>
  <c r="Z6" i="50"/>
  <c r="Z6" i="52"/>
  <c r="Z6" i="54"/>
  <c r="T30" i="57"/>
  <c r="AA30" i="57" s="1"/>
  <c r="Y26" i="54"/>
  <c r="V26" i="29"/>
  <c r="R20" i="44"/>
  <c r="Y20" i="44" s="1"/>
  <c r="Z8" i="45"/>
  <c r="Z32" i="48"/>
  <c r="Z32" i="50"/>
  <c r="Y14" i="50"/>
  <c r="Z16" i="52"/>
  <c r="Y14" i="54"/>
  <c r="T16" i="46"/>
  <c r="AA16" i="46" s="1"/>
  <c r="R29" i="59"/>
  <c r="R5" i="59"/>
  <c r="Y5" i="59" s="1"/>
  <c r="Y8" i="52"/>
  <c r="T15" i="60"/>
  <c r="AA15" i="60" s="1"/>
  <c r="Y11" i="60"/>
  <c r="R28" i="59"/>
  <c r="R10" i="59"/>
  <c r="R25" i="57"/>
  <c r="R15" i="57"/>
  <c r="R31" i="56"/>
  <c r="T31" i="56" s="1"/>
  <c r="AA31" i="56" s="1"/>
  <c r="R27" i="55"/>
  <c r="R7" i="54"/>
  <c r="Y7" i="54" s="1"/>
  <c r="R23" i="51"/>
  <c r="R33" i="49"/>
  <c r="Y33" i="49" s="1"/>
  <c r="R7" i="49"/>
  <c r="R17" i="48"/>
  <c r="R7" i="48"/>
  <c r="Y7" i="48" s="1"/>
  <c r="R17" i="47"/>
  <c r="T17" i="47" s="1"/>
  <c r="AA17" i="47" s="1"/>
  <c r="R11" i="47"/>
  <c r="T11" i="47" s="1"/>
  <c r="AA11" i="47" s="1"/>
  <c r="R33" i="46"/>
  <c r="Y33" i="46" s="1"/>
  <c r="R15" i="45"/>
  <c r="R27" i="44"/>
  <c r="T27" i="44" s="1"/>
  <c r="AA27" i="44" s="1"/>
  <c r="T9" i="47"/>
  <c r="AA9" i="47" s="1"/>
  <c r="Y8" i="44"/>
  <c r="R28" i="54"/>
  <c r="Y28" i="54" s="1"/>
  <c r="R26" i="44"/>
  <c r="T26" i="44" s="1"/>
  <c r="AA26" i="44" s="1"/>
  <c r="T6" i="45"/>
  <c r="AA6" i="45" s="1"/>
  <c r="R28" i="51"/>
  <c r="Z22" i="59"/>
  <c r="Z24" i="47"/>
  <c r="Y30" i="50"/>
  <c r="R14" i="57"/>
  <c r="Y15" i="48"/>
  <c r="R26" i="59"/>
  <c r="T26" i="59" s="1"/>
  <c r="AA26" i="59" s="1"/>
  <c r="R7" i="44"/>
  <c r="Y7" i="44" s="1"/>
  <c r="R30" i="51"/>
  <c r="Y30" i="51" s="1"/>
  <c r="T23" i="57"/>
  <c r="AA23" i="57" s="1"/>
  <c r="Y17" i="61"/>
  <c r="R30" i="53"/>
  <c r="Y30" i="53" s="1"/>
  <c r="R8" i="57"/>
  <c r="T8" i="57" s="1"/>
  <c r="AA8" i="57" s="1"/>
  <c r="T13" i="57"/>
  <c r="AA13" i="57" s="1"/>
  <c r="V35" i="29"/>
  <c r="T10" i="57"/>
  <c r="AA10" i="57" s="1"/>
  <c r="W6" i="29"/>
  <c r="Z30" i="50"/>
  <c r="R28" i="53"/>
  <c r="Z14" i="54"/>
  <c r="R32" i="58"/>
  <c r="Z15" i="60"/>
  <c r="Y26" i="49"/>
  <c r="R26" i="55"/>
  <c r="Y26" i="55" s="1"/>
  <c r="Z8" i="47"/>
  <c r="Y30" i="49"/>
  <c r="Z16" i="50"/>
  <c r="Y30" i="52"/>
  <c r="T16" i="50"/>
  <c r="AA16" i="50" s="1"/>
  <c r="Z16" i="55"/>
  <c r="R14" i="56"/>
  <c r="R22" i="57"/>
  <c r="R6" i="57"/>
  <c r="T6" i="57" s="1"/>
  <c r="AA6" i="57" s="1"/>
  <c r="R19" i="59"/>
  <c r="Y19" i="59" s="1"/>
  <c r="Y16" i="48"/>
  <c r="Y5" i="50"/>
  <c r="Y13" i="56"/>
  <c r="Y32" i="59"/>
  <c r="Y31" i="53"/>
  <c r="Y19" i="60"/>
  <c r="R30" i="59"/>
  <c r="T30" i="59" s="1"/>
  <c r="AA30" i="59" s="1"/>
  <c r="R20" i="59"/>
  <c r="R15" i="58"/>
  <c r="T15" i="58" s="1"/>
  <c r="AA15" i="58" s="1"/>
  <c r="R33" i="57"/>
  <c r="Y33" i="57" s="1"/>
  <c r="R23" i="56"/>
  <c r="T23" i="56" s="1"/>
  <c r="AA23" i="56" s="1"/>
  <c r="R17" i="56"/>
  <c r="T17" i="56" s="1"/>
  <c r="AA17" i="56" s="1"/>
  <c r="R7" i="56"/>
  <c r="Y7" i="56" s="1"/>
  <c r="R15" i="54"/>
  <c r="R23" i="53"/>
  <c r="Y23" i="53" s="1"/>
  <c r="R15" i="52"/>
  <c r="T15" i="52" s="1"/>
  <c r="AA15" i="52" s="1"/>
  <c r="R5" i="51"/>
  <c r="R33" i="50"/>
  <c r="T33" i="50" s="1"/>
  <c r="AA33" i="50" s="1"/>
  <c r="R9" i="50"/>
  <c r="R25" i="48"/>
  <c r="R27" i="47"/>
  <c r="T27" i="47" s="1"/>
  <c r="AA27" i="47" s="1"/>
  <c r="R31" i="45"/>
  <c r="Y31" i="45" s="1"/>
  <c r="R9" i="44"/>
  <c r="R16" i="57"/>
  <c r="T3" i="57"/>
  <c r="AA3" i="57" s="1"/>
  <c r="S36" i="50"/>
  <c r="Z28" i="47"/>
  <c r="W27" i="29"/>
  <c r="W19" i="29"/>
  <c r="Q32" i="29"/>
  <c r="X32" i="29" s="1"/>
  <c r="Y10" i="55"/>
  <c r="T10" i="55"/>
  <c r="AA10" i="55" s="1"/>
  <c r="Y27" i="49"/>
  <c r="T27" i="49"/>
  <c r="AA27" i="49" s="1"/>
  <c r="Y13" i="49"/>
  <c r="T13" i="49"/>
  <c r="AA13" i="49" s="1"/>
  <c r="V30" i="29"/>
  <c r="Q30" i="29"/>
  <c r="X30" i="29" s="1"/>
  <c r="Q6" i="29"/>
  <c r="X6" i="29" s="1"/>
  <c r="V6" i="29"/>
  <c r="Y32" i="54"/>
  <c r="T32" i="54"/>
  <c r="AA32" i="54" s="1"/>
  <c r="T18" i="49"/>
  <c r="AA18" i="49" s="1"/>
  <c r="Y18" i="49"/>
  <c r="Y8" i="60"/>
  <c r="T8" i="60"/>
  <c r="AA8" i="60" s="1"/>
  <c r="T23" i="50"/>
  <c r="AA23" i="50" s="1"/>
  <c r="Y23" i="50"/>
  <c r="T23" i="49"/>
  <c r="AA23" i="49" s="1"/>
  <c r="Y23" i="49"/>
  <c r="Y24" i="50"/>
  <c r="T24" i="50"/>
  <c r="AA24" i="50" s="1"/>
  <c r="T24" i="49"/>
  <c r="AA24" i="49" s="1"/>
  <c r="Y24" i="49"/>
  <c r="Y22" i="61"/>
  <c r="R32" i="57"/>
  <c r="Y11" i="62"/>
  <c r="Y4" i="62"/>
  <c r="Y14" i="62"/>
  <c r="R3" i="62"/>
  <c r="T3" i="62" s="1"/>
  <c r="AA3" i="62" s="1"/>
  <c r="T23" i="59"/>
  <c r="AA23" i="59" s="1"/>
  <c r="T32" i="56"/>
  <c r="AA32" i="56" s="1"/>
  <c r="T22" i="53"/>
  <c r="AA22" i="53" s="1"/>
  <c r="T6" i="48"/>
  <c r="AA6" i="48" s="1"/>
  <c r="T6" i="46"/>
  <c r="AA6" i="46" s="1"/>
  <c r="T22" i="55"/>
  <c r="AA22" i="55" s="1"/>
  <c r="T22" i="52"/>
  <c r="AA22" i="52" s="1"/>
  <c r="T6" i="47"/>
  <c r="AA6" i="47" s="1"/>
  <c r="O25" i="29"/>
  <c r="V25" i="29" s="1"/>
  <c r="W21" i="29"/>
  <c r="Z14" i="47"/>
  <c r="R7" i="60"/>
  <c r="T7" i="60" s="1"/>
  <c r="AA7" i="60" s="1"/>
  <c r="R18" i="54"/>
  <c r="Z24" i="46"/>
  <c r="Z24" i="49"/>
  <c r="Z8" i="53"/>
  <c r="Z32" i="55"/>
  <c r="T30" i="60"/>
  <c r="AA30" i="60" s="1"/>
  <c r="Y9" i="56"/>
  <c r="Z3" i="60"/>
  <c r="R31" i="54"/>
  <c r="R27" i="54"/>
  <c r="T27" i="54" s="1"/>
  <c r="AA27" i="54" s="1"/>
  <c r="R23" i="54"/>
  <c r="T23" i="54" s="1"/>
  <c r="AA23" i="54" s="1"/>
  <c r="R19" i="54"/>
  <c r="R29" i="49"/>
  <c r="T29" i="49" s="1"/>
  <c r="AA29" i="49" s="1"/>
  <c r="T25" i="49"/>
  <c r="AA25" i="49" s="1"/>
  <c r="R19" i="49"/>
  <c r="R15" i="49"/>
  <c r="Y15" i="49" s="1"/>
  <c r="R11" i="49"/>
  <c r="Z3" i="49"/>
  <c r="R17" i="46"/>
  <c r="T17" i="46" s="1"/>
  <c r="AA17" i="46" s="1"/>
  <c r="R12" i="55"/>
  <c r="Y12" i="55" s="1"/>
  <c r="Z21" i="54"/>
  <c r="R24" i="54"/>
  <c r="Z23" i="50"/>
  <c r="Z27" i="50"/>
  <c r="Z5" i="49"/>
  <c r="R8" i="49"/>
  <c r="R10" i="49"/>
  <c r="Z13" i="49"/>
  <c r="R14" i="49"/>
  <c r="Z17" i="49"/>
  <c r="Z18" i="49"/>
  <c r="Z23" i="49"/>
  <c r="Z27" i="49"/>
  <c r="R28" i="49"/>
  <c r="Y28" i="49" s="1"/>
  <c r="O10" i="29"/>
  <c r="Y7" i="45"/>
  <c r="T30" i="53"/>
  <c r="AA30" i="53" s="1"/>
  <c r="Y30" i="61"/>
  <c r="T14" i="61"/>
  <c r="AA14" i="61" s="1"/>
  <c r="Y10" i="47"/>
  <c r="Z17" i="61"/>
  <c r="R14" i="45"/>
  <c r="R13" i="61"/>
  <c r="R18" i="56"/>
  <c r="R20" i="48"/>
  <c r="R20" i="55"/>
  <c r="Y9" i="62"/>
  <c r="Y25" i="62"/>
  <c r="S36" i="62"/>
  <c r="V7" i="29"/>
  <c r="Y18" i="57"/>
  <c r="R22" i="45"/>
  <c r="Y22" i="45" s="1"/>
  <c r="R22" i="47"/>
  <c r="Y22" i="47" s="1"/>
  <c r="R12" i="48"/>
  <c r="S36" i="54"/>
  <c r="T30" i="44"/>
  <c r="AA30" i="44" s="1"/>
  <c r="Y18" i="51"/>
  <c r="T26" i="47"/>
  <c r="AA26" i="47" s="1"/>
  <c r="R10" i="46"/>
  <c r="R10" i="52"/>
  <c r="R12" i="44"/>
  <c r="Y12" i="44" s="1"/>
  <c r="Z16" i="53"/>
  <c r="Y24" i="46"/>
  <c r="Y33" i="56"/>
  <c r="Z26" i="60"/>
  <c r="R31" i="58"/>
  <c r="T31" i="58" s="1"/>
  <c r="AA31" i="58" s="1"/>
  <c r="R23" i="58"/>
  <c r="R11" i="56"/>
  <c r="T11" i="56" s="1"/>
  <c r="AA11" i="56" s="1"/>
  <c r="R33" i="55"/>
  <c r="R25" i="55"/>
  <c r="Y25" i="55" s="1"/>
  <c r="R13" i="55"/>
  <c r="R25" i="53"/>
  <c r="T31" i="51"/>
  <c r="AA31" i="51" s="1"/>
  <c r="R17" i="51"/>
  <c r="Y17" i="51" s="1"/>
  <c r="R9" i="49"/>
  <c r="R21" i="48"/>
  <c r="Y21" i="48" s="1"/>
  <c r="R31" i="46"/>
  <c r="W30" i="29"/>
  <c r="R31" i="61"/>
  <c r="R21" i="61"/>
  <c r="Y7" i="62"/>
  <c r="Y17" i="62"/>
  <c r="Y10" i="62"/>
  <c r="T22" i="54"/>
  <c r="AA22" i="54" s="1"/>
  <c r="R28" i="48"/>
  <c r="S36" i="56"/>
  <c r="Y4" i="44"/>
  <c r="R18" i="50"/>
  <c r="T18" i="50" s="1"/>
  <c r="AA18" i="50" s="1"/>
  <c r="R18" i="52"/>
  <c r="Y18" i="52" s="1"/>
  <c r="Y14" i="47"/>
  <c r="Z8" i="51"/>
  <c r="Z30" i="60"/>
  <c r="R21" i="57"/>
  <c r="T21" i="57" s="1"/>
  <c r="AA21" i="57" s="1"/>
  <c r="R33" i="54"/>
  <c r="Y33" i="54" s="1"/>
  <c r="R29" i="54"/>
  <c r="Y29" i="54" s="1"/>
  <c r="R25" i="54"/>
  <c r="T25" i="54" s="1"/>
  <c r="AA25" i="54" s="1"/>
  <c r="R11" i="54"/>
  <c r="T11" i="54" s="1"/>
  <c r="AA11" i="54" s="1"/>
  <c r="R27" i="52"/>
  <c r="T27" i="52" s="1"/>
  <c r="AA27" i="52" s="1"/>
  <c r="R11" i="52"/>
  <c r="Y11" i="52" s="1"/>
  <c r="R13" i="48"/>
  <c r="Y13" i="48" s="1"/>
  <c r="R23" i="47"/>
  <c r="Y23" i="47" s="1"/>
  <c r="R15" i="47"/>
  <c r="T15" i="47" s="1"/>
  <c r="AA15" i="47" s="1"/>
  <c r="Z14" i="53"/>
  <c r="R14" i="53"/>
  <c r="R14" i="51"/>
  <c r="Z14" i="51"/>
  <c r="Z19" i="48"/>
  <c r="R19" i="48"/>
  <c r="Z27" i="48"/>
  <c r="R27" i="48"/>
  <c r="Z4" i="47"/>
  <c r="R4" i="47"/>
  <c r="Y4" i="47" s="1"/>
  <c r="Z5" i="47"/>
  <c r="R5" i="47"/>
  <c r="T5" i="47" s="1"/>
  <c r="AA5" i="47" s="1"/>
  <c r="W28" i="29"/>
  <c r="O28" i="29"/>
  <c r="O16" i="29"/>
  <c r="W16" i="29"/>
  <c r="R30" i="58"/>
  <c r="Z30" i="58"/>
  <c r="Z9" i="53"/>
  <c r="R9" i="53"/>
  <c r="Z17" i="53"/>
  <c r="R17" i="53"/>
  <c r="Y17" i="53" s="1"/>
  <c r="Z19" i="52"/>
  <c r="R19" i="52"/>
  <c r="Y19" i="52" s="1"/>
  <c r="Z33" i="47"/>
  <c r="R33" i="47"/>
  <c r="Z11" i="46"/>
  <c r="R11" i="46"/>
  <c r="Z23" i="45"/>
  <c r="R23" i="45"/>
  <c r="Z19" i="44"/>
  <c r="R19" i="44"/>
  <c r="T19" i="44" s="1"/>
  <c r="AA19" i="44" s="1"/>
  <c r="S36" i="59"/>
  <c r="T30" i="46"/>
  <c r="AA30" i="46" s="1"/>
  <c r="Y14" i="46"/>
  <c r="T4" i="52"/>
  <c r="AA4" i="52" s="1"/>
  <c r="R20" i="61"/>
  <c r="Z10" i="58"/>
  <c r="T6" i="61"/>
  <c r="AA6" i="61" s="1"/>
  <c r="R10" i="48"/>
  <c r="T30" i="56"/>
  <c r="AA30" i="56" s="1"/>
  <c r="T6" i="55"/>
  <c r="AA6" i="55" s="1"/>
  <c r="T6" i="53"/>
  <c r="AA6" i="53" s="1"/>
  <c r="T6" i="51"/>
  <c r="AA6" i="51" s="1"/>
  <c r="T6" i="49"/>
  <c r="AA6" i="49" s="1"/>
  <c r="T22" i="48"/>
  <c r="AA22" i="48" s="1"/>
  <c r="T6" i="50"/>
  <c r="AA6" i="50" s="1"/>
  <c r="T22" i="49"/>
  <c r="AA22" i="49" s="1"/>
  <c r="Z8" i="59"/>
  <c r="T27" i="59"/>
  <c r="AA27" i="59" s="1"/>
  <c r="T20" i="58"/>
  <c r="AA20" i="58" s="1"/>
  <c r="T12" i="56"/>
  <c r="AA12" i="56" s="1"/>
  <c r="T27" i="50"/>
  <c r="AA27" i="50" s="1"/>
  <c r="Y33" i="44"/>
  <c r="R12" i="59"/>
  <c r="T12" i="59" s="1"/>
  <c r="AA12" i="59" s="1"/>
  <c r="T27" i="57"/>
  <c r="AA27" i="57" s="1"/>
  <c r="R17" i="52"/>
  <c r="R9" i="52"/>
  <c r="T29" i="48"/>
  <c r="AA29" i="48" s="1"/>
  <c r="R11" i="48"/>
  <c r="T11" i="48" s="1"/>
  <c r="AA11" i="48" s="1"/>
  <c r="R31" i="47"/>
  <c r="Y31" i="47" s="1"/>
  <c r="Y3" i="54"/>
  <c r="T3" i="54"/>
  <c r="Z25" i="58"/>
  <c r="R25" i="58"/>
  <c r="Y25" i="58" s="1"/>
  <c r="Z33" i="58"/>
  <c r="R33" i="58"/>
  <c r="Z21" i="56"/>
  <c r="R21" i="56"/>
  <c r="T21" i="56" s="1"/>
  <c r="AA21" i="56" s="1"/>
  <c r="Z5" i="55"/>
  <c r="R5" i="55"/>
  <c r="Z12" i="52"/>
  <c r="R12" i="52"/>
  <c r="Z20" i="52"/>
  <c r="R20" i="52"/>
  <c r="Z29" i="52"/>
  <c r="R29" i="52"/>
  <c r="T29" i="52" s="1"/>
  <c r="AA29" i="52" s="1"/>
  <c r="R28" i="50"/>
  <c r="Z28" i="50"/>
  <c r="Z29" i="50"/>
  <c r="R29" i="50"/>
  <c r="Z31" i="49"/>
  <c r="R31" i="49"/>
  <c r="Z23" i="48"/>
  <c r="R23" i="48"/>
  <c r="T15" i="44"/>
  <c r="AA15" i="44" s="1"/>
  <c r="T14" i="48"/>
  <c r="AA14" i="48" s="1"/>
  <c r="T11" i="61"/>
  <c r="AA11" i="61" s="1"/>
  <c r="R24" i="61"/>
  <c r="T24" i="61" s="1"/>
  <c r="AA24" i="61" s="1"/>
  <c r="Q12" i="29"/>
  <c r="X12" i="29" s="1"/>
  <c r="T22" i="46"/>
  <c r="AA22" i="46" s="1"/>
  <c r="Y26" i="57"/>
  <c r="T6" i="54"/>
  <c r="AA6" i="54" s="1"/>
  <c r="O20" i="29"/>
  <c r="Y20" i="57"/>
  <c r="R18" i="48"/>
  <c r="Y25" i="44"/>
  <c r="R16" i="59"/>
  <c r="T16" i="59" s="1"/>
  <c r="AA16" i="59" s="1"/>
  <c r="R7" i="53"/>
  <c r="R13" i="47"/>
  <c r="Y3" i="49"/>
  <c r="T3" i="49"/>
  <c r="AA3" i="49" s="1"/>
  <c r="Y3" i="53"/>
  <c r="T3" i="53"/>
  <c r="AA3" i="53" s="1"/>
  <c r="R20" i="60"/>
  <c r="Z20" i="60"/>
  <c r="Z5" i="53"/>
  <c r="R5" i="53"/>
  <c r="Y5" i="53" s="1"/>
  <c r="Z13" i="53"/>
  <c r="R13" i="53"/>
  <c r="Y13" i="53" s="1"/>
  <c r="Z20" i="53"/>
  <c r="R20" i="53"/>
  <c r="Z21" i="53"/>
  <c r="R21" i="53"/>
  <c r="Z20" i="51"/>
  <c r="R20" i="51"/>
  <c r="Z15" i="50"/>
  <c r="R15" i="50"/>
  <c r="Z33" i="48"/>
  <c r="R33" i="48"/>
  <c r="Y7" i="59"/>
  <c r="R28" i="61"/>
  <c r="R12" i="61"/>
  <c r="Y11" i="47"/>
  <c r="R16" i="61"/>
  <c r="R6" i="59"/>
  <c r="R15" i="51"/>
  <c r="Y15" i="51" s="1"/>
  <c r="Z19" i="60"/>
  <c r="Z11" i="60"/>
  <c r="Z23" i="60"/>
  <c r="Y15" i="59"/>
  <c r="T15" i="59"/>
  <c r="AA15" i="59" s="1"/>
  <c r="T5" i="52"/>
  <c r="AA5" i="52" s="1"/>
  <c r="Y5" i="52"/>
  <c r="T29" i="46"/>
  <c r="AA29" i="46" s="1"/>
  <c r="Y29" i="46"/>
  <c r="R32" i="47"/>
  <c r="Z32" i="47"/>
  <c r="R3" i="46"/>
  <c r="Z3" i="46"/>
  <c r="Z19" i="46"/>
  <c r="R19" i="46"/>
  <c r="W9" i="29"/>
  <c r="O9" i="29"/>
  <c r="T18" i="45"/>
  <c r="AA18" i="45" s="1"/>
  <c r="Y18" i="45"/>
  <c r="Y33" i="60"/>
  <c r="T33" i="60"/>
  <c r="AA33" i="60" s="1"/>
  <c r="Y3" i="52"/>
  <c r="T28" i="60"/>
  <c r="AA28" i="60" s="1"/>
  <c r="Z25" i="60"/>
  <c r="R25" i="60"/>
  <c r="Z17" i="60"/>
  <c r="R17" i="60"/>
  <c r="T13" i="60"/>
  <c r="AA13" i="60" s="1"/>
  <c r="Y13" i="60"/>
  <c r="R9" i="60"/>
  <c r="Z9" i="60"/>
  <c r="R6" i="60"/>
  <c r="Z6" i="60"/>
  <c r="Z5" i="58"/>
  <c r="R5" i="58"/>
  <c r="R13" i="51"/>
  <c r="Z13" i="51"/>
  <c r="R32" i="49"/>
  <c r="Z32" i="49"/>
  <c r="Z26" i="48"/>
  <c r="R26" i="48"/>
  <c r="Y32" i="48"/>
  <c r="T32" i="48"/>
  <c r="AA32" i="48" s="1"/>
  <c r="Z3" i="47"/>
  <c r="R3" i="47"/>
  <c r="R21" i="46"/>
  <c r="Z21" i="46"/>
  <c r="Z28" i="46"/>
  <c r="R28" i="46"/>
  <c r="Z10" i="45"/>
  <c r="R10" i="45"/>
  <c r="T10" i="45" s="1"/>
  <c r="AA10" i="45" s="1"/>
  <c r="Z11" i="45"/>
  <c r="R11" i="45"/>
  <c r="R32" i="45"/>
  <c r="Z32" i="45"/>
  <c r="Z6" i="44"/>
  <c r="R6" i="44"/>
  <c r="Z28" i="44"/>
  <c r="R28" i="44"/>
  <c r="W31" i="29"/>
  <c r="O31" i="29"/>
  <c r="V31" i="29" s="1"/>
  <c r="Z8" i="61"/>
  <c r="R8" i="61"/>
  <c r="T30" i="55"/>
  <c r="AA30" i="55" s="1"/>
  <c r="T28" i="52"/>
  <c r="AA28" i="52" s="1"/>
  <c r="Y7" i="61"/>
  <c r="S36" i="61"/>
  <c r="R4" i="46"/>
  <c r="T21" i="47"/>
  <c r="AA21" i="47" s="1"/>
  <c r="R17" i="59"/>
  <c r="T13" i="45"/>
  <c r="AA13" i="45" s="1"/>
  <c r="Y13" i="62"/>
  <c r="Y21" i="62"/>
  <c r="Y8" i="62"/>
  <c r="Y16" i="62"/>
  <c r="T33" i="62"/>
  <c r="AA33" i="62" s="1"/>
  <c r="Q25" i="29"/>
  <c r="X25" i="29" s="1"/>
  <c r="Y3" i="59"/>
  <c r="Z18" i="59"/>
  <c r="Z15" i="59"/>
  <c r="Q34" i="29"/>
  <c r="X34" i="29" s="1"/>
  <c r="T20" i="47"/>
  <c r="AA20" i="47" s="1"/>
  <c r="T10" i="53"/>
  <c r="AA10" i="53" s="1"/>
  <c r="Y10" i="53"/>
  <c r="Y3" i="48"/>
  <c r="Y3" i="44"/>
  <c r="T3" i="44"/>
  <c r="AA3" i="44" s="1"/>
  <c r="Z14" i="59"/>
  <c r="R14" i="59"/>
  <c r="Z4" i="55"/>
  <c r="R4" i="55"/>
  <c r="T14" i="55"/>
  <c r="AA14" i="55" s="1"/>
  <c r="Y14" i="55"/>
  <c r="Z11" i="51"/>
  <c r="R11" i="51"/>
  <c r="Z27" i="46"/>
  <c r="R27" i="46"/>
  <c r="Z25" i="45"/>
  <c r="R25" i="45"/>
  <c r="Y3" i="50"/>
  <c r="T3" i="50"/>
  <c r="AA3" i="50" s="1"/>
  <c r="T9" i="48"/>
  <c r="AA9" i="48" s="1"/>
  <c r="Y9" i="48"/>
  <c r="T29" i="60"/>
  <c r="AA29" i="60" s="1"/>
  <c r="Y29" i="60"/>
  <c r="R8" i="54"/>
  <c r="Z8" i="54"/>
  <c r="R16" i="54"/>
  <c r="Z16" i="54"/>
  <c r="R24" i="53"/>
  <c r="Z24" i="53"/>
  <c r="R32" i="53"/>
  <c r="Z32" i="53"/>
  <c r="R32" i="52"/>
  <c r="Z32" i="52"/>
  <c r="Z33" i="52"/>
  <c r="R33" i="52"/>
  <c r="Z7" i="51"/>
  <c r="R7" i="51"/>
  <c r="Z25" i="51"/>
  <c r="R25" i="51"/>
  <c r="R32" i="51"/>
  <c r="Z32" i="51"/>
  <c r="Z10" i="50"/>
  <c r="R10" i="50"/>
  <c r="Z11" i="50"/>
  <c r="R11" i="50"/>
  <c r="T11" i="50" s="1"/>
  <c r="AA11" i="50" s="1"/>
  <c r="Z19" i="50"/>
  <c r="R19" i="50"/>
  <c r="T32" i="50"/>
  <c r="AA32" i="50" s="1"/>
  <c r="Y32" i="50"/>
  <c r="T24" i="47"/>
  <c r="AA24" i="47" s="1"/>
  <c r="Y24" i="47"/>
  <c r="Z23" i="46"/>
  <c r="R23" i="46"/>
  <c r="Z12" i="45"/>
  <c r="R12" i="45"/>
  <c r="Y12" i="45" s="1"/>
  <c r="W29" i="29"/>
  <c r="O29" i="29"/>
  <c r="O22" i="29"/>
  <c r="W22" i="29"/>
  <c r="O18" i="29"/>
  <c r="W18" i="29"/>
  <c r="O14" i="29"/>
  <c r="W14" i="29"/>
  <c r="Z18" i="61"/>
  <c r="R18" i="61"/>
  <c r="Y9" i="59"/>
  <c r="Z7" i="61"/>
  <c r="Y19" i="62"/>
  <c r="Y26" i="62"/>
  <c r="T12" i="51"/>
  <c r="AA12" i="51" s="1"/>
  <c r="P37" i="29"/>
  <c r="T4" i="56"/>
  <c r="AA4" i="56" s="1"/>
  <c r="T7" i="56"/>
  <c r="AA7" i="56" s="1"/>
  <c r="R13" i="59"/>
  <c r="Z13" i="59"/>
  <c r="T18" i="59"/>
  <c r="AA18" i="59" s="1"/>
  <c r="Y18" i="59"/>
  <c r="R3" i="58"/>
  <c r="T3" i="58" s="1"/>
  <c r="S36" i="58"/>
  <c r="Z3" i="58"/>
  <c r="R10" i="51"/>
  <c r="Z10" i="51"/>
  <c r="R26" i="46"/>
  <c r="Z26" i="46"/>
  <c r="R24" i="45"/>
  <c r="Z24" i="45"/>
  <c r="Y29" i="56"/>
  <c r="T29" i="56"/>
  <c r="AA29" i="56" s="1"/>
  <c r="T21" i="54"/>
  <c r="AA21" i="54" s="1"/>
  <c r="Y21" i="54"/>
  <c r="T13" i="53"/>
  <c r="AA13" i="53" s="1"/>
  <c r="T19" i="52"/>
  <c r="AA19" i="52" s="1"/>
  <c r="T29" i="45"/>
  <c r="AA29" i="45" s="1"/>
  <c r="Y29" i="45"/>
  <c r="Z33" i="59"/>
  <c r="R33" i="59"/>
  <c r="Z8" i="58"/>
  <c r="R8" i="58"/>
  <c r="Z9" i="58"/>
  <c r="R9" i="58"/>
  <c r="Z19" i="58"/>
  <c r="R19" i="58"/>
  <c r="Z28" i="58"/>
  <c r="R28" i="58"/>
  <c r="Z7" i="57"/>
  <c r="R7" i="57"/>
  <c r="Z28" i="57"/>
  <c r="R28" i="57"/>
  <c r="Z19" i="56"/>
  <c r="R19" i="56"/>
  <c r="Y19" i="56" s="1"/>
  <c r="R26" i="56"/>
  <c r="Z26" i="56"/>
  <c r="Z3" i="55"/>
  <c r="R3" i="55"/>
  <c r="Z9" i="51"/>
  <c r="R9" i="51"/>
  <c r="Z20" i="50"/>
  <c r="R20" i="50"/>
  <c r="Y20" i="50" s="1"/>
  <c r="T30" i="47"/>
  <c r="AA30" i="47" s="1"/>
  <c r="R25" i="46"/>
  <c r="Z25" i="46"/>
  <c r="W11" i="29"/>
  <c r="O11" i="29"/>
  <c r="Z19" i="61"/>
  <c r="R19" i="61"/>
  <c r="R30" i="62"/>
  <c r="R29" i="62"/>
  <c r="R28" i="62"/>
  <c r="T28" i="62" s="1"/>
  <c r="AA28" i="62" s="1"/>
  <c r="R27" i="62"/>
  <c r="Y27" i="62" s="1"/>
  <c r="Z14" i="55"/>
  <c r="Y3" i="60"/>
  <c r="Y5" i="49"/>
  <c r="Z7" i="59"/>
  <c r="Z20" i="47"/>
  <c r="R24" i="44"/>
  <c r="T17" i="55"/>
  <c r="AA17" i="55" s="1"/>
  <c r="T17" i="49"/>
  <c r="AA17" i="49" s="1"/>
  <c r="R25" i="59"/>
  <c r="Y25" i="59" s="1"/>
  <c r="AH51" i="22"/>
  <c r="AH52" i="22" s="1"/>
  <c r="AH53" i="22" s="1"/>
  <c r="AB51" i="22"/>
  <c r="AB52" i="22" s="1"/>
  <c r="AB53" i="22" s="1"/>
  <c r="AL31" i="22"/>
  <c r="AP40" i="22"/>
  <c r="AP32" i="22"/>
  <c r="AL40" i="22"/>
  <c r="AL32" i="22"/>
  <c r="AL41" i="22"/>
  <c r="AG51" i="22"/>
  <c r="AG52" i="22" s="1"/>
  <c r="AG53" i="22" s="1"/>
  <c r="W51" i="22"/>
  <c r="W52" i="22" s="1"/>
  <c r="W53" i="22" s="1"/>
  <c r="O51" i="22"/>
  <c r="O52" i="22" s="1"/>
  <c r="O53" i="22" s="1"/>
  <c r="U51" i="22"/>
  <c r="U52" i="22" s="1"/>
  <c r="U58" i="22" s="1"/>
  <c r="U59" i="22" s="1"/>
  <c r="X51" i="22"/>
  <c r="X52" i="22" s="1"/>
  <c r="AE51" i="22"/>
  <c r="AE52" i="22" s="1"/>
  <c r="AE53" i="22" s="1"/>
  <c r="V51" i="22"/>
  <c r="V52" i="22" s="1"/>
  <c r="V53" i="22" s="1"/>
  <c r="D51" i="22"/>
  <c r="D52" i="22" s="1"/>
  <c r="D53" i="22" s="1"/>
  <c r="AD51" i="22"/>
  <c r="AD52" i="22" s="1"/>
  <c r="AD53" i="22" s="1"/>
  <c r="AL14" i="22"/>
  <c r="AL15" i="22"/>
  <c r="AL18" i="22"/>
  <c r="AL29" i="22"/>
  <c r="AP41" i="22"/>
  <c r="AP37" i="22"/>
  <c r="AP33" i="22"/>
  <c r="AP28" i="22"/>
  <c r="AP24" i="22"/>
  <c r="AP20" i="22"/>
  <c r="AP16" i="22"/>
  <c r="AP12" i="22"/>
  <c r="AL37" i="22"/>
  <c r="AL33" i="22"/>
  <c r="AL26" i="22"/>
  <c r="AL13" i="22"/>
  <c r="AP50" i="22"/>
  <c r="F51" i="22"/>
  <c r="F52" i="22" s="1"/>
  <c r="F53" i="22" s="1"/>
  <c r="Z51" i="22"/>
  <c r="Z52" i="22" s="1"/>
  <c r="Z53" i="22" s="1"/>
  <c r="M51" i="22"/>
  <c r="M52" i="22" s="1"/>
  <c r="M53" i="22" s="1"/>
  <c r="B51" i="22"/>
  <c r="R51" i="22"/>
  <c r="R52" i="22" s="1"/>
  <c r="R53" i="22" s="1"/>
  <c r="AL16" i="22"/>
  <c r="AL20" i="22"/>
  <c r="AL25" i="22"/>
  <c r="AP36" i="22"/>
  <c r="AL36" i="22"/>
  <c r="AL23" i="22"/>
  <c r="K51" i="22"/>
  <c r="K52" i="22" s="1"/>
  <c r="K53" i="22" s="1"/>
  <c r="Y51" i="22"/>
  <c r="Y52" i="22" s="1"/>
  <c r="Y53" i="22" s="1"/>
  <c r="L51" i="22"/>
  <c r="L52" i="22" s="1"/>
  <c r="L58" i="22" s="1"/>
  <c r="L59" i="22" s="1"/>
  <c r="AC51" i="22"/>
  <c r="AC52" i="22" s="1"/>
  <c r="AC53" i="22" s="1"/>
  <c r="G51" i="22"/>
  <c r="G52" i="22" s="1"/>
  <c r="G53" i="22" s="1"/>
  <c r="S51" i="22"/>
  <c r="S52" i="22" s="1"/>
  <c r="S53" i="22" s="1"/>
  <c r="AA51" i="22"/>
  <c r="AA52" i="22" s="1"/>
  <c r="AA53" i="22" s="1"/>
  <c r="C51" i="22"/>
  <c r="C52" i="22" s="1"/>
  <c r="C53" i="22" s="1"/>
  <c r="P51" i="22"/>
  <c r="P52" i="22" s="1"/>
  <c r="AK44" i="22"/>
  <c r="AJ45" i="22" s="1"/>
  <c r="AJ46" i="22" s="1"/>
  <c r="AJ47" i="22" s="1"/>
  <c r="AL12" i="22"/>
  <c r="AK42" i="22"/>
  <c r="AP42" i="22" s="1"/>
  <c r="AL24" i="22"/>
  <c r="AL27" i="22"/>
  <c r="AP29" i="22"/>
  <c r="AP25" i="22"/>
  <c r="AP17" i="22"/>
  <c r="AP13" i="22"/>
  <c r="AL38" i="22"/>
  <c r="AL34" i="22"/>
  <c r="AL28" i="22"/>
  <c r="AL17" i="22"/>
  <c r="Y12" i="59"/>
  <c r="T13" i="52"/>
  <c r="AA13" i="52" s="1"/>
  <c r="Y13" i="52"/>
  <c r="T25" i="50"/>
  <c r="AA25" i="50" s="1"/>
  <c r="Y25" i="50"/>
  <c r="Y29" i="47"/>
  <c r="T29" i="47"/>
  <c r="AA29" i="47" s="1"/>
  <c r="Y19" i="44"/>
  <c r="Z24" i="57"/>
  <c r="R24" i="57"/>
  <c r="Z6" i="56"/>
  <c r="R6" i="56"/>
  <c r="Z15" i="56"/>
  <c r="R15" i="56"/>
  <c r="Z22" i="56"/>
  <c r="R22" i="56"/>
  <c r="Z27" i="56"/>
  <c r="R27" i="56"/>
  <c r="Z9" i="55"/>
  <c r="R9" i="55"/>
  <c r="Z15" i="55"/>
  <c r="R15" i="55"/>
  <c r="Z9" i="54"/>
  <c r="R9" i="54"/>
  <c r="Z12" i="54"/>
  <c r="R12" i="54"/>
  <c r="Z13" i="54"/>
  <c r="R13" i="54"/>
  <c r="Z17" i="54"/>
  <c r="R17" i="54"/>
  <c r="Z20" i="54"/>
  <c r="R20" i="54"/>
  <c r="T30" i="54"/>
  <c r="AA30" i="54" s="1"/>
  <c r="Y30" i="54"/>
  <c r="S36" i="53"/>
  <c r="Z3" i="53"/>
  <c r="Z29" i="53"/>
  <c r="R29" i="53"/>
  <c r="Z33" i="53"/>
  <c r="R33" i="53"/>
  <c r="Z21" i="52"/>
  <c r="R21" i="52"/>
  <c r="R24" i="52"/>
  <c r="Z24" i="52"/>
  <c r="Z25" i="52"/>
  <c r="R25" i="52"/>
  <c r="S36" i="51"/>
  <c r="R3" i="51"/>
  <c r="Z3" i="51"/>
  <c r="Z21" i="51"/>
  <c r="R21" i="51"/>
  <c r="R24" i="51"/>
  <c r="Z24" i="51"/>
  <c r="Z29" i="51"/>
  <c r="R29" i="51"/>
  <c r="Z33" i="51"/>
  <c r="R33" i="51"/>
  <c r="Z7" i="50"/>
  <c r="R7" i="50"/>
  <c r="Z4" i="48"/>
  <c r="R4" i="48"/>
  <c r="Z5" i="48"/>
  <c r="R5" i="48"/>
  <c r="R8" i="48"/>
  <c r="Z8" i="48"/>
  <c r="Z7" i="47"/>
  <c r="R7" i="47"/>
  <c r="Z5" i="46"/>
  <c r="S36" i="46"/>
  <c r="R5" i="46"/>
  <c r="Z9" i="46"/>
  <c r="R9" i="46"/>
  <c r="Z12" i="46"/>
  <c r="R12" i="46"/>
  <c r="Z13" i="46"/>
  <c r="R13" i="46"/>
  <c r="Z18" i="46"/>
  <c r="R18" i="46"/>
  <c r="Z10" i="44"/>
  <c r="R10" i="44"/>
  <c r="Z13" i="44"/>
  <c r="R13" i="44"/>
  <c r="Z17" i="44"/>
  <c r="R17" i="44"/>
  <c r="Z22" i="44"/>
  <c r="R22" i="44"/>
  <c r="O5" i="29"/>
  <c r="W5" i="29"/>
  <c r="Q21" i="29"/>
  <c r="X21" i="29" s="1"/>
  <c r="V21" i="29"/>
  <c r="Q17" i="29"/>
  <c r="X17" i="29" s="1"/>
  <c r="V17" i="29"/>
  <c r="Z4" i="61"/>
  <c r="R4" i="61"/>
  <c r="T33" i="49"/>
  <c r="AA33" i="49" s="1"/>
  <c r="T10" i="59"/>
  <c r="Y10" i="59"/>
  <c r="Y27" i="58"/>
  <c r="T27" i="58"/>
  <c r="AA27" i="58" s="1"/>
  <c r="T17" i="58"/>
  <c r="AA17" i="58" s="1"/>
  <c r="Y31" i="56"/>
  <c r="T5" i="56"/>
  <c r="Y5" i="56"/>
  <c r="T31" i="55"/>
  <c r="AA31" i="55" s="1"/>
  <c r="Y31" i="55"/>
  <c r="T15" i="53"/>
  <c r="AA15" i="53" s="1"/>
  <c r="Y15" i="53"/>
  <c r="Y31" i="50"/>
  <c r="T15" i="46"/>
  <c r="AA15" i="46" s="1"/>
  <c r="Y15" i="46"/>
  <c r="T31" i="45"/>
  <c r="AA31" i="45" s="1"/>
  <c r="Y21" i="45"/>
  <c r="T21" i="45"/>
  <c r="AA21" i="45" s="1"/>
  <c r="Y3" i="45"/>
  <c r="T3" i="45"/>
  <c r="AA3" i="45" s="1"/>
  <c r="T31" i="44"/>
  <c r="AA31" i="44" s="1"/>
  <c r="Y31" i="44"/>
  <c r="T29" i="44"/>
  <c r="AA29" i="44" s="1"/>
  <c r="Y29" i="44"/>
  <c r="Y11" i="44"/>
  <c r="T11" i="44"/>
  <c r="AA11" i="44" s="1"/>
  <c r="T5" i="44"/>
  <c r="AA5" i="44" s="1"/>
  <c r="Y5" i="44"/>
  <c r="R24" i="60"/>
  <c r="Z24" i="60"/>
  <c r="R22" i="60"/>
  <c r="Z22" i="60"/>
  <c r="R18" i="60"/>
  <c r="Z18" i="60"/>
  <c r="R16" i="60"/>
  <c r="Z16" i="60"/>
  <c r="R14" i="60"/>
  <c r="Z14" i="60"/>
  <c r="R10" i="60"/>
  <c r="Z10" i="60"/>
  <c r="Z11" i="59"/>
  <c r="R11" i="59"/>
  <c r="Z31" i="59"/>
  <c r="R31" i="59"/>
  <c r="Z6" i="58"/>
  <c r="R6" i="58"/>
  <c r="Z12" i="58"/>
  <c r="R12" i="58"/>
  <c r="Z21" i="58"/>
  <c r="R21" i="58"/>
  <c r="Z9" i="57"/>
  <c r="R9" i="57"/>
  <c r="Z19" i="57"/>
  <c r="R19" i="57"/>
  <c r="Z12" i="50"/>
  <c r="R12" i="50"/>
  <c r="Z13" i="50"/>
  <c r="R13" i="50"/>
  <c r="Z17" i="50"/>
  <c r="R17" i="50"/>
  <c r="Z4" i="49"/>
  <c r="R4" i="49"/>
  <c r="R16" i="49"/>
  <c r="Z16" i="49"/>
  <c r="Z12" i="47"/>
  <c r="R12" i="47"/>
  <c r="Z5" i="45"/>
  <c r="S36" i="45"/>
  <c r="Z9" i="45"/>
  <c r="R9" i="45"/>
  <c r="T20" i="45"/>
  <c r="AA20" i="45" s="1"/>
  <c r="Y20" i="45"/>
  <c r="Z26" i="45"/>
  <c r="R26" i="45"/>
  <c r="Z27" i="45"/>
  <c r="R27" i="45"/>
  <c r="Y23" i="62"/>
  <c r="Y31" i="62"/>
  <c r="Y20" i="62"/>
  <c r="Y24" i="62"/>
  <c r="Y32" i="62"/>
  <c r="T5" i="45"/>
  <c r="AA5" i="45" s="1"/>
  <c r="S36" i="60"/>
  <c r="S36" i="48"/>
  <c r="Z14" i="58"/>
  <c r="R14" i="58"/>
  <c r="Z22" i="58"/>
  <c r="R22" i="58"/>
  <c r="Z4" i="53"/>
  <c r="R4" i="53"/>
  <c r="Z4" i="51"/>
  <c r="R4" i="51"/>
  <c r="Z20" i="46"/>
  <c r="R20" i="46"/>
  <c r="Z28" i="45"/>
  <c r="R28" i="45"/>
  <c r="Z3" i="61"/>
  <c r="R3" i="61"/>
  <c r="Z25" i="61"/>
  <c r="R25" i="61"/>
  <c r="S36" i="49"/>
  <c r="S36" i="44"/>
  <c r="S36" i="57"/>
  <c r="S36" i="55"/>
  <c r="U53" i="22"/>
  <c r="H51" i="22"/>
  <c r="H52" i="22" s="1"/>
  <c r="H53" i="22" s="1"/>
  <c r="R30" i="45"/>
  <c r="R18" i="44"/>
  <c r="W17" i="29"/>
  <c r="Y24" i="61" l="1"/>
  <c r="Y29" i="52"/>
  <c r="Y16" i="56"/>
  <c r="T17" i="45"/>
  <c r="AA17" i="45" s="1"/>
  <c r="Y5" i="62"/>
  <c r="Y17" i="57"/>
  <c r="T22" i="45"/>
  <c r="AA22" i="45" s="1"/>
  <c r="V13" i="29"/>
  <c r="T19" i="55"/>
  <c r="AA19" i="55" s="1"/>
  <c r="Y12" i="62"/>
  <c r="Y25" i="54"/>
  <c r="Y33" i="50"/>
  <c r="T31" i="52"/>
  <c r="AA31" i="52" s="1"/>
  <c r="Y11" i="58"/>
  <c r="Y26" i="59"/>
  <c r="T19" i="59"/>
  <c r="AA19" i="59" s="1"/>
  <c r="Y22" i="62"/>
  <c r="AN36" i="57"/>
  <c r="AN37" i="57" s="1"/>
  <c r="T21" i="44"/>
  <c r="AA21" i="44" s="1"/>
  <c r="Y11" i="48"/>
  <c r="AK51" i="22"/>
  <c r="Y29" i="49"/>
  <c r="T15" i="49"/>
  <c r="AA15" i="49" s="1"/>
  <c r="Y30" i="59"/>
  <c r="Y31" i="60"/>
  <c r="T15" i="51"/>
  <c r="AA15" i="51" s="1"/>
  <c r="Y24" i="48"/>
  <c r="AA3" i="54"/>
  <c r="T6" i="52"/>
  <c r="AA6" i="52" s="1"/>
  <c r="AA8" i="53"/>
  <c r="AN36" i="62"/>
  <c r="AN37" i="62" s="1"/>
  <c r="L54" i="3"/>
  <c r="O54" i="3" s="1"/>
  <c r="AJ36" i="62"/>
  <c r="AN36" i="46"/>
  <c r="AN37" i="46" s="1"/>
  <c r="T17" i="51"/>
  <c r="AA17" i="51" s="1"/>
  <c r="AL44" i="22"/>
  <c r="T11" i="55"/>
  <c r="AA11" i="55" s="1"/>
  <c r="T25" i="55"/>
  <c r="AA25" i="55" s="1"/>
  <c r="T25" i="59"/>
  <c r="AA25" i="59" s="1"/>
  <c r="T33" i="46"/>
  <c r="AA33" i="46" s="1"/>
  <c r="T13" i="48"/>
  <c r="AA13" i="48" s="1"/>
  <c r="T7" i="48"/>
  <c r="AA7" i="48" s="1"/>
  <c r="Y23" i="56"/>
  <c r="T18" i="47"/>
  <c r="AA18" i="47" s="1"/>
  <c r="Z36" i="62"/>
  <c r="W36" i="56"/>
  <c r="W36" i="57"/>
  <c r="AN36" i="54"/>
  <c r="AN37" i="54" s="1"/>
  <c r="AN36" i="48"/>
  <c r="AN37" i="48" s="1"/>
  <c r="AN36" i="51"/>
  <c r="AN37" i="51" s="1"/>
  <c r="AN36" i="45"/>
  <c r="AN37" i="45" s="1"/>
  <c r="AN36" i="61"/>
  <c r="AN37" i="61" s="1"/>
  <c r="AN36" i="44"/>
  <c r="AN37" i="44" s="1"/>
  <c r="AJ36" i="56"/>
  <c r="AJ36" i="58"/>
  <c r="Y27" i="47"/>
  <c r="T4" i="60"/>
  <c r="AA4" i="60" s="1"/>
  <c r="Y4" i="60"/>
  <c r="AN36" i="52"/>
  <c r="AN37" i="52" s="1"/>
  <c r="Y21" i="55"/>
  <c r="T21" i="55"/>
  <c r="AA21" i="55" s="1"/>
  <c r="Y26" i="58"/>
  <c r="T26" i="58"/>
  <c r="AA26" i="58" s="1"/>
  <c r="AJ36" i="53"/>
  <c r="AL42" i="22"/>
  <c r="Y27" i="44"/>
  <c r="T5" i="53"/>
  <c r="AA5" i="53" s="1"/>
  <c r="T12" i="55"/>
  <c r="AA12" i="55" s="1"/>
  <c r="Y18" i="50"/>
  <c r="Y18" i="58"/>
  <c r="Y7" i="55"/>
  <c r="T19" i="47"/>
  <c r="AA19" i="47" s="1"/>
  <c r="Y15" i="52"/>
  <c r="Y15" i="47"/>
  <c r="Q33" i="29"/>
  <c r="X33" i="29" s="1"/>
  <c r="Y21" i="59"/>
  <c r="AJ36" i="57"/>
  <c r="AJ36" i="48"/>
  <c r="T14" i="44"/>
  <c r="AA14" i="44" s="1"/>
  <c r="Y14" i="44"/>
  <c r="W36" i="54"/>
  <c r="AN36" i="59"/>
  <c r="AN37" i="59" s="1"/>
  <c r="AJ36" i="52"/>
  <c r="AI45" i="22"/>
  <c r="AI46" i="22" s="1"/>
  <c r="AI47" i="22" s="1"/>
  <c r="T33" i="57"/>
  <c r="AA33" i="57" s="1"/>
  <c r="T11" i="52"/>
  <c r="Y16" i="59"/>
  <c r="T5" i="59"/>
  <c r="AA5" i="59" s="1"/>
  <c r="Y8" i="57"/>
  <c r="L53" i="22"/>
  <c r="T4" i="47"/>
  <c r="AA4" i="47" s="1"/>
  <c r="T21" i="48"/>
  <c r="AA21" i="48" s="1"/>
  <c r="Y10" i="45"/>
  <c r="Y17" i="46"/>
  <c r="T12" i="44"/>
  <c r="AA12" i="44" s="1"/>
  <c r="Y17" i="47"/>
  <c r="T33" i="54"/>
  <c r="AA33" i="54" s="1"/>
  <c r="Y8" i="56"/>
  <c r="T30" i="51"/>
  <c r="AA30" i="51" s="1"/>
  <c r="Y23" i="54"/>
  <c r="T23" i="53"/>
  <c r="AA23" i="53" s="1"/>
  <c r="Y25" i="56"/>
  <c r="AA27" i="51"/>
  <c r="T33" i="45"/>
  <c r="AA33" i="45" s="1"/>
  <c r="L55" i="3"/>
  <c r="O55" i="3" s="1"/>
  <c r="C56" i="3"/>
  <c r="L56" i="3" s="1"/>
  <c r="O56" i="3" s="1"/>
  <c r="AA26" i="60"/>
  <c r="T26" i="50"/>
  <c r="AA26" i="50" s="1"/>
  <c r="Y26" i="50"/>
  <c r="AO6" i="53"/>
  <c r="AN36" i="53"/>
  <c r="AN37" i="53" s="1"/>
  <c r="T23" i="44"/>
  <c r="AA23" i="44" s="1"/>
  <c r="Y23" i="44"/>
  <c r="T9" i="44"/>
  <c r="AA9" i="44" s="1"/>
  <c r="Y9" i="44"/>
  <c r="T9" i="50"/>
  <c r="AA9" i="50" s="1"/>
  <c r="Y9" i="50"/>
  <c r="Y20" i="59"/>
  <c r="T20" i="59"/>
  <c r="AA20" i="59" s="1"/>
  <c r="T17" i="48"/>
  <c r="AA17" i="48" s="1"/>
  <c r="Y17" i="48"/>
  <c r="Y25" i="57"/>
  <c r="T25" i="57"/>
  <c r="AA25" i="57" s="1"/>
  <c r="Y28" i="55"/>
  <c r="T28" i="55"/>
  <c r="AA28" i="55" s="1"/>
  <c r="Y24" i="58"/>
  <c r="T24" i="58"/>
  <c r="AA24" i="58" s="1"/>
  <c r="T30" i="48"/>
  <c r="AA30" i="48" s="1"/>
  <c r="Y30" i="48"/>
  <c r="T25" i="48"/>
  <c r="AA25" i="48" s="1"/>
  <c r="Y25" i="48"/>
  <c r="Y28" i="53"/>
  <c r="T28" i="53"/>
  <c r="AA28" i="53" s="1"/>
  <c r="Y14" i="57"/>
  <c r="T14" i="57"/>
  <c r="AA14" i="57" s="1"/>
  <c r="Y28" i="51"/>
  <c r="T28" i="51"/>
  <c r="AA28" i="51" s="1"/>
  <c r="T15" i="45"/>
  <c r="AA15" i="45" s="1"/>
  <c r="Y15" i="45"/>
  <c r="T23" i="51"/>
  <c r="AA23" i="51" s="1"/>
  <c r="Y23" i="51"/>
  <c r="T15" i="57"/>
  <c r="AA15" i="57" s="1"/>
  <c r="Y15" i="57"/>
  <c r="Y29" i="59"/>
  <c r="T29" i="59"/>
  <c r="AA29" i="59" s="1"/>
  <c r="T32" i="61"/>
  <c r="AA32" i="61" s="1"/>
  <c r="Y32" i="61"/>
  <c r="T7" i="52"/>
  <c r="AA7" i="52" s="1"/>
  <c r="Y7" i="52"/>
  <c r="T31" i="57"/>
  <c r="AA31" i="57" s="1"/>
  <c r="Y31" i="57"/>
  <c r="Y5" i="51"/>
  <c r="T5" i="51"/>
  <c r="AA5" i="51" s="1"/>
  <c r="T14" i="56"/>
  <c r="AA14" i="56" s="1"/>
  <c r="Y14" i="56"/>
  <c r="Y28" i="59"/>
  <c r="T28" i="59"/>
  <c r="AA28" i="59" s="1"/>
  <c r="T32" i="44"/>
  <c r="AA32" i="44" s="1"/>
  <c r="Y32" i="44"/>
  <c r="T4" i="54"/>
  <c r="AA4" i="54" s="1"/>
  <c r="Y4" i="54"/>
  <c r="T15" i="54"/>
  <c r="AA15" i="54" s="1"/>
  <c r="Y15" i="54"/>
  <c r="T22" i="57"/>
  <c r="AA22" i="57" s="1"/>
  <c r="Y22" i="57"/>
  <c r="T32" i="58"/>
  <c r="AA32" i="58" s="1"/>
  <c r="Y32" i="58"/>
  <c r="Y7" i="49"/>
  <c r="T7" i="49"/>
  <c r="AA7" i="49" s="1"/>
  <c r="Y27" i="55"/>
  <c r="T27" i="55"/>
  <c r="AA27" i="55" s="1"/>
  <c r="Y12" i="53"/>
  <c r="T12" i="53"/>
  <c r="AA12" i="53" s="1"/>
  <c r="Y25" i="47"/>
  <c r="T25" i="47"/>
  <c r="AA25" i="47" s="1"/>
  <c r="T7" i="44"/>
  <c r="AA7" i="44" s="1"/>
  <c r="Y11" i="56"/>
  <c r="T28" i="54"/>
  <c r="AA28" i="54" s="1"/>
  <c r="T12" i="45"/>
  <c r="AA12" i="45" s="1"/>
  <c r="Y27" i="54"/>
  <c r="T29" i="54"/>
  <c r="AA29" i="54" s="1"/>
  <c r="T20" i="44"/>
  <c r="AA20" i="44" s="1"/>
  <c r="T7" i="54"/>
  <c r="AA7" i="54" s="1"/>
  <c r="Y5" i="47"/>
  <c r="Y27" i="52"/>
  <c r="Y6" i="57"/>
  <c r="T26" i="55"/>
  <c r="AA26" i="55" s="1"/>
  <c r="Y17" i="56"/>
  <c r="Y26" i="44"/>
  <c r="T28" i="49"/>
  <c r="AA28" i="49" s="1"/>
  <c r="Z36" i="49"/>
  <c r="T17" i="53"/>
  <c r="AA17" i="53" s="1"/>
  <c r="T22" i="47"/>
  <c r="AA22" i="47" s="1"/>
  <c r="Y7" i="60"/>
  <c r="T33" i="61"/>
  <c r="AA33" i="61" s="1"/>
  <c r="Y15" i="58"/>
  <c r="Y16" i="57"/>
  <c r="T16" i="57"/>
  <c r="AA16" i="57" s="1"/>
  <c r="Y21" i="61"/>
  <c r="T21" i="61"/>
  <c r="AA21" i="61" s="1"/>
  <c r="T9" i="49"/>
  <c r="AA9" i="49" s="1"/>
  <c r="Y9" i="49"/>
  <c r="T23" i="58"/>
  <c r="AA23" i="58" s="1"/>
  <c r="Y23" i="58"/>
  <c r="T10" i="52"/>
  <c r="AA10" i="52" s="1"/>
  <c r="Y10" i="52"/>
  <c r="Y12" i="48"/>
  <c r="T12" i="48"/>
  <c r="AA12" i="48" s="1"/>
  <c r="T18" i="56"/>
  <c r="AA18" i="56" s="1"/>
  <c r="Y18" i="56"/>
  <c r="T8" i="49"/>
  <c r="AA8" i="49" s="1"/>
  <c r="Y8" i="49"/>
  <c r="T24" i="54"/>
  <c r="AA24" i="54" s="1"/>
  <c r="Y24" i="54"/>
  <c r="Y25" i="53"/>
  <c r="T25" i="53"/>
  <c r="AA25" i="53" s="1"/>
  <c r="T20" i="55"/>
  <c r="AA20" i="55" s="1"/>
  <c r="Y20" i="55"/>
  <c r="V10" i="29"/>
  <c r="Q10" i="29"/>
  <c r="X10" i="29" s="1"/>
  <c r="T10" i="49"/>
  <c r="AA10" i="49" s="1"/>
  <c r="Y10" i="49"/>
  <c r="Y19" i="49"/>
  <c r="T19" i="49"/>
  <c r="AA19" i="49" s="1"/>
  <c r="Y31" i="58"/>
  <c r="Y13" i="55"/>
  <c r="T13" i="55"/>
  <c r="AA13" i="55" s="1"/>
  <c r="T20" i="48"/>
  <c r="AA20" i="48" s="1"/>
  <c r="Y20" i="48"/>
  <c r="Y18" i="54"/>
  <c r="T18" i="54"/>
  <c r="AA18" i="54" s="1"/>
  <c r="T31" i="46"/>
  <c r="AA31" i="46" s="1"/>
  <c r="Y31" i="46"/>
  <c r="Y33" i="55"/>
  <c r="T33" i="55"/>
  <c r="AA33" i="55" s="1"/>
  <c r="Y14" i="45"/>
  <c r="T14" i="45"/>
  <c r="AA14" i="45" s="1"/>
  <c r="T19" i="54"/>
  <c r="AA19" i="54" s="1"/>
  <c r="Y19" i="54"/>
  <c r="Y11" i="54"/>
  <c r="Y21" i="56"/>
  <c r="Q31" i="29"/>
  <c r="X31" i="29" s="1"/>
  <c r="Y21" i="57"/>
  <c r="T18" i="52"/>
  <c r="AA18" i="52" s="1"/>
  <c r="Y3" i="62"/>
  <c r="T28" i="48"/>
  <c r="AA28" i="48" s="1"/>
  <c r="Y28" i="48"/>
  <c r="Y31" i="61"/>
  <c r="T31" i="61"/>
  <c r="AA31" i="61" s="1"/>
  <c r="Y10" i="46"/>
  <c r="T10" i="46"/>
  <c r="AA10" i="46" s="1"/>
  <c r="Y13" i="61"/>
  <c r="T13" i="61"/>
  <c r="AA13" i="61" s="1"/>
  <c r="T14" i="49"/>
  <c r="AA14" i="49" s="1"/>
  <c r="Y14" i="49"/>
  <c r="Y11" i="49"/>
  <c r="T11" i="49"/>
  <c r="AA11" i="49" s="1"/>
  <c r="T31" i="54"/>
  <c r="AA31" i="54" s="1"/>
  <c r="Y31" i="54"/>
  <c r="T32" i="57"/>
  <c r="AA32" i="57" s="1"/>
  <c r="Y32" i="57"/>
  <c r="T19" i="56"/>
  <c r="AA19" i="56" s="1"/>
  <c r="T23" i="47"/>
  <c r="AA23" i="47" s="1"/>
  <c r="Y16" i="61"/>
  <c r="T16" i="61"/>
  <c r="AA16" i="61" s="1"/>
  <c r="Y20" i="60"/>
  <c r="T20" i="60"/>
  <c r="AA20" i="60" s="1"/>
  <c r="Y13" i="47"/>
  <c r="T13" i="47"/>
  <c r="AA13" i="47" s="1"/>
  <c r="T23" i="48"/>
  <c r="AA23" i="48" s="1"/>
  <c r="Y23" i="48"/>
  <c r="Y29" i="50"/>
  <c r="T29" i="50"/>
  <c r="AA29" i="50" s="1"/>
  <c r="T12" i="52"/>
  <c r="AA12" i="52" s="1"/>
  <c r="Y12" i="52"/>
  <c r="T17" i="52"/>
  <c r="AA17" i="52" s="1"/>
  <c r="Y17" i="52"/>
  <c r="Y10" i="48"/>
  <c r="T10" i="48"/>
  <c r="AA10" i="48" s="1"/>
  <c r="T20" i="61"/>
  <c r="AA20" i="61" s="1"/>
  <c r="Y20" i="61"/>
  <c r="Q16" i="29"/>
  <c r="X16" i="29" s="1"/>
  <c r="V16" i="29"/>
  <c r="Y6" i="59"/>
  <c r="T6" i="59"/>
  <c r="AA6" i="59" s="1"/>
  <c r="T28" i="61"/>
  <c r="AA28" i="61" s="1"/>
  <c r="Y28" i="61"/>
  <c r="T15" i="50"/>
  <c r="AA15" i="50" s="1"/>
  <c r="Y15" i="50"/>
  <c r="Y21" i="53"/>
  <c r="T21" i="53"/>
  <c r="AA21" i="53" s="1"/>
  <c r="V20" i="29"/>
  <c r="Q20" i="29"/>
  <c r="X20" i="29" s="1"/>
  <c r="T28" i="50"/>
  <c r="AA28" i="50" s="1"/>
  <c r="Y28" i="50"/>
  <c r="T9" i="52"/>
  <c r="AA9" i="52" s="1"/>
  <c r="Y9" i="52"/>
  <c r="Y11" i="46"/>
  <c r="T11" i="46"/>
  <c r="AA11" i="46" s="1"/>
  <c r="Y9" i="53"/>
  <c r="T9" i="53"/>
  <c r="AA9" i="53" s="1"/>
  <c r="T19" i="48"/>
  <c r="AA19" i="48" s="1"/>
  <c r="Y19" i="48"/>
  <c r="T14" i="53"/>
  <c r="AA14" i="53" s="1"/>
  <c r="Y14" i="53"/>
  <c r="Y3" i="58"/>
  <c r="T25" i="58"/>
  <c r="AA25" i="58" s="1"/>
  <c r="T31" i="47"/>
  <c r="AA31" i="47" s="1"/>
  <c r="T12" i="61"/>
  <c r="AA12" i="61" s="1"/>
  <c r="Y12" i="61"/>
  <c r="T18" i="48"/>
  <c r="AA18" i="48" s="1"/>
  <c r="Y18" i="48"/>
  <c r="T31" i="49"/>
  <c r="AA31" i="49" s="1"/>
  <c r="Y31" i="49"/>
  <c r="T20" i="52"/>
  <c r="AA20" i="52" s="1"/>
  <c r="Y20" i="52"/>
  <c r="Y5" i="55"/>
  <c r="T5" i="55"/>
  <c r="AA5" i="55" s="1"/>
  <c r="T33" i="58"/>
  <c r="AA33" i="58" s="1"/>
  <c r="Y33" i="58"/>
  <c r="T30" i="58"/>
  <c r="AA30" i="58" s="1"/>
  <c r="Y30" i="58"/>
  <c r="T14" i="51"/>
  <c r="AA14" i="51" s="1"/>
  <c r="Y14" i="51"/>
  <c r="Y28" i="62"/>
  <c r="Y11" i="50"/>
  <c r="T33" i="48"/>
  <c r="AA33" i="48" s="1"/>
  <c r="Y33" i="48"/>
  <c r="T20" i="51"/>
  <c r="AA20" i="51" s="1"/>
  <c r="Y20" i="51"/>
  <c r="T20" i="53"/>
  <c r="AA20" i="53" s="1"/>
  <c r="Y20" i="53"/>
  <c r="T7" i="53"/>
  <c r="AA7" i="53" s="1"/>
  <c r="Y7" i="53"/>
  <c r="T23" i="45"/>
  <c r="AA23" i="45" s="1"/>
  <c r="Y23" i="45"/>
  <c r="Y33" i="47"/>
  <c r="T33" i="47"/>
  <c r="AA33" i="47" s="1"/>
  <c r="Q28" i="29"/>
  <c r="X28" i="29" s="1"/>
  <c r="V28" i="29"/>
  <c r="Y27" i="48"/>
  <c r="T27" i="48"/>
  <c r="AA27" i="48" s="1"/>
  <c r="T24" i="44"/>
  <c r="AA24" i="44" s="1"/>
  <c r="Y24" i="44"/>
  <c r="T30" i="62"/>
  <c r="AA30" i="62" s="1"/>
  <c r="Y30" i="62"/>
  <c r="Y3" i="55"/>
  <c r="T3" i="55"/>
  <c r="AA3" i="55" s="1"/>
  <c r="T7" i="57"/>
  <c r="AA7" i="57" s="1"/>
  <c r="Y7" i="57"/>
  <c r="Q18" i="29"/>
  <c r="X18" i="29" s="1"/>
  <c r="V18" i="29"/>
  <c r="T32" i="51"/>
  <c r="AA32" i="51" s="1"/>
  <c r="Y32" i="51"/>
  <c r="Y24" i="53"/>
  <c r="T24" i="53"/>
  <c r="AA24" i="53" s="1"/>
  <c r="T8" i="54"/>
  <c r="AA8" i="54" s="1"/>
  <c r="Y8" i="54"/>
  <c r="T13" i="51"/>
  <c r="AA13" i="51" s="1"/>
  <c r="Y13" i="51"/>
  <c r="T32" i="47"/>
  <c r="AA32" i="47" s="1"/>
  <c r="Y32" i="47"/>
  <c r="T29" i="62"/>
  <c r="AA29" i="62" s="1"/>
  <c r="Y29" i="62"/>
  <c r="T26" i="56"/>
  <c r="AA26" i="56" s="1"/>
  <c r="Y26" i="56"/>
  <c r="Y26" i="46"/>
  <c r="T26" i="46"/>
  <c r="AA26" i="46" s="1"/>
  <c r="T18" i="61"/>
  <c r="AA18" i="61" s="1"/>
  <c r="Y18" i="61"/>
  <c r="Q29" i="29"/>
  <c r="X29" i="29" s="1"/>
  <c r="V29" i="29"/>
  <c r="T23" i="46"/>
  <c r="AA23" i="46" s="1"/>
  <c r="Y23" i="46"/>
  <c r="Y7" i="51"/>
  <c r="T7" i="51"/>
  <c r="AA7" i="51" s="1"/>
  <c r="T27" i="46"/>
  <c r="AA27" i="46" s="1"/>
  <c r="Y27" i="46"/>
  <c r="T14" i="59"/>
  <c r="AA14" i="59" s="1"/>
  <c r="Y14" i="59"/>
  <c r="Y4" i="46"/>
  <c r="T4" i="46"/>
  <c r="AA4" i="46" s="1"/>
  <c r="T8" i="61"/>
  <c r="AA8" i="61" s="1"/>
  <c r="Y8" i="61"/>
  <c r="Y28" i="44"/>
  <c r="T28" i="44"/>
  <c r="AA28" i="44" s="1"/>
  <c r="Y25" i="60"/>
  <c r="T25" i="60"/>
  <c r="AA25" i="60" s="1"/>
  <c r="V9" i="29"/>
  <c r="Q9" i="29"/>
  <c r="X9" i="29" s="1"/>
  <c r="T19" i="46"/>
  <c r="AA19" i="46" s="1"/>
  <c r="Y19" i="46"/>
  <c r="Z36" i="58"/>
  <c r="T8" i="58"/>
  <c r="AA8" i="58" s="1"/>
  <c r="Y8" i="58"/>
  <c r="Y32" i="52"/>
  <c r="T32" i="52"/>
  <c r="AA32" i="52" s="1"/>
  <c r="T32" i="45"/>
  <c r="AA32" i="45" s="1"/>
  <c r="Y32" i="45"/>
  <c r="T21" i="46"/>
  <c r="AA21" i="46" s="1"/>
  <c r="Y21" i="46"/>
  <c r="T6" i="60"/>
  <c r="AA6" i="60" s="1"/>
  <c r="Y6" i="60"/>
  <c r="Q11" i="29"/>
  <c r="X11" i="29" s="1"/>
  <c r="V11" i="29"/>
  <c r="Y9" i="51"/>
  <c r="T9" i="51"/>
  <c r="AA9" i="51" s="1"/>
  <c r="Y28" i="57"/>
  <c r="T28" i="57"/>
  <c r="AA28" i="57" s="1"/>
  <c r="Y28" i="58"/>
  <c r="T28" i="58"/>
  <c r="AA28" i="58" s="1"/>
  <c r="T9" i="58"/>
  <c r="AA9" i="58" s="1"/>
  <c r="Y9" i="58"/>
  <c r="T33" i="59"/>
  <c r="AA33" i="59" s="1"/>
  <c r="Y33" i="59"/>
  <c r="Y13" i="59"/>
  <c r="T13" i="59"/>
  <c r="AA13" i="59" s="1"/>
  <c r="Q14" i="29"/>
  <c r="X14" i="29" s="1"/>
  <c r="V14" i="29"/>
  <c r="Q22" i="29"/>
  <c r="X22" i="29" s="1"/>
  <c r="V22" i="29"/>
  <c r="T32" i="53"/>
  <c r="AA32" i="53" s="1"/>
  <c r="Y32" i="53"/>
  <c r="T16" i="54"/>
  <c r="AA16" i="54" s="1"/>
  <c r="Y16" i="54"/>
  <c r="T32" i="49"/>
  <c r="AA32" i="49" s="1"/>
  <c r="Y32" i="49"/>
  <c r="T9" i="60"/>
  <c r="AA9" i="60" s="1"/>
  <c r="Y9" i="60"/>
  <c r="T3" i="46"/>
  <c r="AA3" i="46" s="1"/>
  <c r="Y3" i="46"/>
  <c r="W37" i="29"/>
  <c r="T20" i="50"/>
  <c r="AA20" i="50" s="1"/>
  <c r="Y19" i="61"/>
  <c r="T19" i="61"/>
  <c r="AA19" i="61" s="1"/>
  <c r="T19" i="58"/>
  <c r="AA19" i="58" s="1"/>
  <c r="Y19" i="58"/>
  <c r="T27" i="62"/>
  <c r="R36" i="62"/>
  <c r="T25" i="46"/>
  <c r="AA25" i="46" s="1"/>
  <c r="Y25" i="46"/>
  <c r="T24" i="45"/>
  <c r="AA24" i="45" s="1"/>
  <c r="Y24" i="45"/>
  <c r="Y10" i="51"/>
  <c r="T10" i="51"/>
  <c r="AA10" i="51" s="1"/>
  <c r="T19" i="50"/>
  <c r="AA19" i="50" s="1"/>
  <c r="Y19" i="50"/>
  <c r="T10" i="50"/>
  <c r="AA10" i="50" s="1"/>
  <c r="Y10" i="50"/>
  <c r="Y25" i="51"/>
  <c r="T25" i="51"/>
  <c r="AA25" i="51" s="1"/>
  <c r="T33" i="52"/>
  <c r="AA33" i="52" s="1"/>
  <c r="Y33" i="52"/>
  <c r="Y25" i="45"/>
  <c r="T25" i="45"/>
  <c r="AA25" i="45" s="1"/>
  <c r="Y11" i="51"/>
  <c r="T11" i="51"/>
  <c r="AA11" i="51" s="1"/>
  <c r="T4" i="55"/>
  <c r="AA4" i="55" s="1"/>
  <c r="Y4" i="55"/>
  <c r="Y17" i="59"/>
  <c r="T17" i="59"/>
  <c r="AA17" i="59" s="1"/>
  <c r="T6" i="44"/>
  <c r="AA6" i="44" s="1"/>
  <c r="Y6" i="44"/>
  <c r="Y11" i="45"/>
  <c r="T11" i="45"/>
  <c r="AA11" i="45" s="1"/>
  <c r="T28" i="46"/>
  <c r="AA28" i="46" s="1"/>
  <c r="Y28" i="46"/>
  <c r="Y3" i="47"/>
  <c r="T3" i="47"/>
  <c r="AA3" i="47" s="1"/>
  <c r="T26" i="48"/>
  <c r="AA26" i="48" s="1"/>
  <c r="Y26" i="48"/>
  <c r="T5" i="58"/>
  <c r="AA5" i="58" s="1"/>
  <c r="Y5" i="58"/>
  <c r="T17" i="60"/>
  <c r="AA17" i="60" s="1"/>
  <c r="Y17" i="60"/>
  <c r="Z36" i="60"/>
  <c r="H45" i="22"/>
  <c r="H46" i="22" s="1"/>
  <c r="H47" i="22" s="1"/>
  <c r="D45" i="22"/>
  <c r="D46" i="22" s="1"/>
  <c r="D47" i="22" s="1"/>
  <c r="U45" i="22"/>
  <c r="U46" i="22" s="1"/>
  <c r="E45" i="22"/>
  <c r="E46" i="22" s="1"/>
  <c r="E47" i="22" s="1"/>
  <c r="J45" i="22"/>
  <c r="J46" i="22" s="1"/>
  <c r="J47" i="22" s="1"/>
  <c r="AP44" i="22"/>
  <c r="L45" i="22"/>
  <c r="L46" i="22" s="1"/>
  <c r="G45" i="22"/>
  <c r="G46" i="22" s="1"/>
  <c r="G47" i="22" s="1"/>
  <c r="P45" i="22"/>
  <c r="P46" i="22" s="1"/>
  <c r="R45" i="22"/>
  <c r="R46" i="22" s="1"/>
  <c r="R47" i="22" s="1"/>
  <c r="X45" i="22"/>
  <c r="X46" i="22" s="1"/>
  <c r="N45" i="22"/>
  <c r="N46" i="22" s="1"/>
  <c r="N47" i="22" s="1"/>
  <c r="W45" i="22"/>
  <c r="W46" i="22" s="1"/>
  <c r="W47" i="22" s="1"/>
  <c r="AC45" i="22"/>
  <c r="AC46" i="22" s="1"/>
  <c r="AC47" i="22" s="1"/>
  <c r="T45" i="22"/>
  <c r="T46" i="22" s="1"/>
  <c r="T47" i="22" s="1"/>
  <c r="Y45" i="22"/>
  <c r="Y46" i="22" s="1"/>
  <c r="Y47" i="22" s="1"/>
  <c r="AH45" i="22"/>
  <c r="AH46" i="22" s="1"/>
  <c r="AH47" i="22" s="1"/>
  <c r="V45" i="22"/>
  <c r="V46" i="22" s="1"/>
  <c r="V47" i="22" s="1"/>
  <c r="AF45" i="22"/>
  <c r="AF46" i="22" s="1"/>
  <c r="AF47" i="22" s="1"/>
  <c r="Z45" i="22"/>
  <c r="Z46" i="22" s="1"/>
  <c r="Z47" i="22" s="1"/>
  <c r="C45" i="22"/>
  <c r="C46" i="22" s="1"/>
  <c r="C47" i="22" s="1"/>
  <c r="K45" i="22"/>
  <c r="K46" i="22" s="1"/>
  <c r="K47" i="22" s="1"/>
  <c r="I45" i="22"/>
  <c r="I46" i="22" s="1"/>
  <c r="I47" i="22" s="1"/>
  <c r="M45" i="22"/>
  <c r="M46" i="22" s="1"/>
  <c r="M47" i="22" s="1"/>
  <c r="Q45" i="22"/>
  <c r="Q46" i="22" s="1"/>
  <c r="Q47" i="22" s="1"/>
  <c r="F45" i="22"/>
  <c r="F46" i="22" s="1"/>
  <c r="F47" i="22" s="1"/>
  <c r="AE45" i="22"/>
  <c r="AE46" i="22" s="1"/>
  <c r="AE47" i="22" s="1"/>
  <c r="S45" i="22"/>
  <c r="S46" i="22" s="1"/>
  <c r="S47" i="22" s="1"/>
  <c r="AA45" i="22"/>
  <c r="AA46" i="22" s="1"/>
  <c r="AA47" i="22" s="1"/>
  <c r="B45" i="22"/>
  <c r="AG45" i="22"/>
  <c r="AG46" i="22" s="1"/>
  <c r="AG47" i="22" s="1"/>
  <c r="O45" i="22"/>
  <c r="O46" i="22" s="1"/>
  <c r="O47" i="22" s="1"/>
  <c r="AB45" i="22"/>
  <c r="AB46" i="22" s="1"/>
  <c r="AB47" i="22" s="1"/>
  <c r="AD45" i="22"/>
  <c r="AD46" i="22" s="1"/>
  <c r="AD47" i="22" s="1"/>
  <c r="P53" i="22"/>
  <c r="P58" i="22"/>
  <c r="P59" i="22" s="1"/>
  <c r="X53" i="22"/>
  <c r="X58" i="22"/>
  <c r="X59" i="22" s="1"/>
  <c r="AL50" i="22"/>
  <c r="B52" i="22"/>
  <c r="AK52" i="22" s="1"/>
  <c r="AK53" i="22" s="1"/>
  <c r="Y25" i="61"/>
  <c r="T25" i="61"/>
  <c r="AA25" i="61" s="1"/>
  <c r="R36" i="61"/>
  <c r="Y3" i="61"/>
  <c r="T3" i="61"/>
  <c r="T28" i="45"/>
  <c r="AA28" i="45" s="1"/>
  <c r="Y28" i="45"/>
  <c r="T20" i="46"/>
  <c r="AA20" i="46" s="1"/>
  <c r="Y20" i="46"/>
  <c r="T4" i="51"/>
  <c r="AA4" i="51" s="1"/>
  <c r="Y4" i="51"/>
  <c r="T4" i="53"/>
  <c r="Y4" i="53"/>
  <c r="R36" i="53"/>
  <c r="T22" i="58"/>
  <c r="AA22" i="58" s="1"/>
  <c r="Y22" i="58"/>
  <c r="T14" i="58"/>
  <c r="AA14" i="58" s="1"/>
  <c r="Y14" i="58"/>
  <c r="Y27" i="45"/>
  <c r="T27" i="45"/>
  <c r="AA27" i="45" s="1"/>
  <c r="Y26" i="45"/>
  <c r="T26" i="45"/>
  <c r="AA26" i="45" s="1"/>
  <c r="Y9" i="45"/>
  <c r="T9" i="45"/>
  <c r="AA9" i="45" s="1"/>
  <c r="T12" i="47"/>
  <c r="AA12" i="47" s="1"/>
  <c r="Y12" i="47"/>
  <c r="T4" i="49"/>
  <c r="Y4" i="49"/>
  <c r="R36" i="49"/>
  <c r="Y17" i="50"/>
  <c r="T17" i="50"/>
  <c r="AA17" i="50" s="1"/>
  <c r="T13" i="50"/>
  <c r="AA13" i="50" s="1"/>
  <c r="Y13" i="50"/>
  <c r="T12" i="50"/>
  <c r="AA12" i="50" s="1"/>
  <c r="Y12" i="50"/>
  <c r="T19" i="57"/>
  <c r="AA19" i="57" s="1"/>
  <c r="Y19" i="57"/>
  <c r="T9" i="57"/>
  <c r="Y9" i="57"/>
  <c r="R36" i="57"/>
  <c r="T21" i="58"/>
  <c r="AA21" i="58" s="1"/>
  <c r="Y21" i="58"/>
  <c r="Y12" i="58"/>
  <c r="T12" i="58"/>
  <c r="AA12" i="58" s="1"/>
  <c r="T6" i="58"/>
  <c r="AA6" i="58" s="1"/>
  <c r="R36" i="58"/>
  <c r="Y6" i="58"/>
  <c r="T31" i="59"/>
  <c r="AA31" i="59" s="1"/>
  <c r="Y31" i="59"/>
  <c r="T11" i="59"/>
  <c r="AA11" i="59" s="1"/>
  <c r="Y11" i="59"/>
  <c r="R36" i="59"/>
  <c r="AA3" i="58"/>
  <c r="O37" i="29"/>
  <c r="Q5" i="29"/>
  <c r="V5" i="29"/>
  <c r="Y7" i="47"/>
  <c r="R36" i="47"/>
  <c r="T7" i="47"/>
  <c r="AA7" i="47" s="1"/>
  <c r="T5" i="48"/>
  <c r="AA5" i="48" s="1"/>
  <c r="Y5" i="48"/>
  <c r="T4" i="48"/>
  <c r="Y4" i="48"/>
  <c r="R36" i="48"/>
  <c r="T7" i="50"/>
  <c r="R36" i="50"/>
  <c r="Y7" i="50"/>
  <c r="T33" i="51"/>
  <c r="AA33" i="51" s="1"/>
  <c r="Y33" i="51"/>
  <c r="Y29" i="51"/>
  <c r="T29" i="51"/>
  <c r="AA29" i="51" s="1"/>
  <c r="T21" i="51"/>
  <c r="AA21" i="51" s="1"/>
  <c r="Y21" i="51"/>
  <c r="T24" i="52"/>
  <c r="AA24" i="52" s="1"/>
  <c r="Y24" i="52"/>
  <c r="Z36" i="44"/>
  <c r="Z36" i="51"/>
  <c r="Z36" i="52"/>
  <c r="Z36" i="54"/>
  <c r="Z36" i="55"/>
  <c r="Z36" i="56"/>
  <c r="T16" i="49"/>
  <c r="AA16" i="49" s="1"/>
  <c r="Y16" i="49"/>
  <c r="T10" i="60"/>
  <c r="Y10" i="60"/>
  <c r="R36" i="60"/>
  <c r="T14" i="60"/>
  <c r="AA14" i="60" s="1"/>
  <c r="Y14" i="60"/>
  <c r="T16" i="60"/>
  <c r="AA16" i="60" s="1"/>
  <c r="Y16" i="60"/>
  <c r="T18" i="60"/>
  <c r="AA18" i="60" s="1"/>
  <c r="Y18" i="60"/>
  <c r="Y22" i="60"/>
  <c r="T22" i="60"/>
  <c r="AA22" i="60" s="1"/>
  <c r="Y24" i="60"/>
  <c r="T24" i="60"/>
  <c r="AA24" i="60" s="1"/>
  <c r="AA5" i="56"/>
  <c r="AA10" i="59"/>
  <c r="T4" i="61"/>
  <c r="AA4" i="61" s="1"/>
  <c r="Y4" i="61"/>
  <c r="T22" i="44"/>
  <c r="AA22" i="44" s="1"/>
  <c r="Y22" i="44"/>
  <c r="Y17" i="44"/>
  <c r="T17" i="44"/>
  <c r="AA17" i="44" s="1"/>
  <c r="T13" i="44"/>
  <c r="AA13" i="44" s="1"/>
  <c r="Y13" i="44"/>
  <c r="T10" i="44"/>
  <c r="AA10" i="44" s="1"/>
  <c r="Y10" i="44"/>
  <c r="T18" i="46"/>
  <c r="AA18" i="46" s="1"/>
  <c r="Y18" i="46"/>
  <c r="T13" i="46"/>
  <c r="AA13" i="46" s="1"/>
  <c r="Y13" i="46"/>
  <c r="T12" i="46"/>
  <c r="AA12" i="46" s="1"/>
  <c r="Y12" i="46"/>
  <c r="T9" i="46"/>
  <c r="AA9" i="46" s="1"/>
  <c r="Y9" i="46"/>
  <c r="T5" i="46"/>
  <c r="Y5" i="46"/>
  <c r="R36" i="46"/>
  <c r="Y8" i="48"/>
  <c r="T8" i="48"/>
  <c r="AA8" i="48" s="1"/>
  <c r="T24" i="51"/>
  <c r="AA24" i="51" s="1"/>
  <c r="Y24" i="51"/>
  <c r="Y3" i="51"/>
  <c r="T3" i="51"/>
  <c r="R36" i="51"/>
  <c r="T25" i="52"/>
  <c r="AA25" i="52" s="1"/>
  <c r="Y25" i="52"/>
  <c r="Y21" i="52"/>
  <c r="T21" i="52"/>
  <c r="AA21" i="52" s="1"/>
  <c r="R36" i="52"/>
  <c r="T33" i="53"/>
  <c r="AA33" i="53" s="1"/>
  <c r="Y33" i="53"/>
  <c r="Y29" i="53"/>
  <c r="T29" i="53"/>
  <c r="AA29" i="53" s="1"/>
  <c r="T20" i="54"/>
  <c r="AA20" i="54" s="1"/>
  <c r="Y20" i="54"/>
  <c r="Y17" i="54"/>
  <c r="T17" i="54"/>
  <c r="AA17" i="54" s="1"/>
  <c r="T13" i="54"/>
  <c r="AA13" i="54" s="1"/>
  <c r="Y13" i="54"/>
  <c r="T12" i="54"/>
  <c r="AA12" i="54" s="1"/>
  <c r="Y12" i="54"/>
  <c r="Y9" i="54"/>
  <c r="T9" i="54"/>
  <c r="R36" i="54"/>
  <c r="T15" i="55"/>
  <c r="AA15" i="55" s="1"/>
  <c r="Y15" i="55"/>
  <c r="T9" i="55"/>
  <c r="R36" i="55"/>
  <c r="Y9" i="55"/>
  <c r="Y27" i="56"/>
  <c r="T27" i="56"/>
  <c r="AA27" i="56" s="1"/>
  <c r="T22" i="56"/>
  <c r="AA22" i="56" s="1"/>
  <c r="Y22" i="56"/>
  <c r="Y15" i="56"/>
  <c r="T15" i="56"/>
  <c r="AA15" i="56" s="1"/>
  <c r="T6" i="56"/>
  <c r="AA6" i="56" s="1"/>
  <c r="Y6" i="56"/>
  <c r="R36" i="56"/>
  <c r="Y24" i="57"/>
  <c r="T24" i="57"/>
  <c r="AA24" i="57" s="1"/>
  <c r="AA11" i="52"/>
  <c r="Z36" i="61"/>
  <c r="Z36" i="45"/>
  <c r="Z36" i="57"/>
  <c r="Z36" i="59"/>
  <c r="Z36" i="46"/>
  <c r="Z36" i="47"/>
  <c r="Z36" i="48"/>
  <c r="Z36" i="50"/>
  <c r="Z36" i="53"/>
  <c r="T30" i="45"/>
  <c r="Y30" i="45"/>
  <c r="R36" i="45"/>
  <c r="T18" i="44"/>
  <c r="R36" i="44"/>
  <c r="Y18" i="44"/>
  <c r="Y36" i="62" l="1"/>
  <c r="Y36" i="49"/>
  <c r="Y36" i="56"/>
  <c r="T36" i="47"/>
  <c r="Y36" i="61"/>
  <c r="V37" i="29"/>
  <c r="Y36" i="58"/>
  <c r="Y36" i="52"/>
  <c r="Y36" i="59"/>
  <c r="Y36" i="55"/>
  <c r="Y36" i="47"/>
  <c r="AA27" i="62"/>
  <c r="AA36" i="62" s="1"/>
  <c r="T36" i="62"/>
  <c r="Y36" i="44"/>
  <c r="Y36" i="45"/>
  <c r="AA36" i="52"/>
  <c r="T36" i="58"/>
  <c r="T36" i="59"/>
  <c r="Y36" i="50"/>
  <c r="Y36" i="48"/>
  <c r="AK45" i="22"/>
  <c r="B46" i="22"/>
  <c r="X47" i="22"/>
  <c r="X55" i="22"/>
  <c r="X56" i="22" s="1"/>
  <c r="L47" i="22"/>
  <c r="L55" i="22"/>
  <c r="L56" i="22" s="1"/>
  <c r="U47" i="22"/>
  <c r="U55" i="22"/>
  <c r="U56" i="22" s="1"/>
  <c r="B53" i="22"/>
  <c r="P47" i="22"/>
  <c r="P55" i="22"/>
  <c r="P56" i="22" s="1"/>
  <c r="T36" i="55"/>
  <c r="AA9" i="55"/>
  <c r="AA36" i="55" s="1"/>
  <c r="AA9" i="54"/>
  <c r="AA36" i="54" s="1"/>
  <c r="T36" i="54"/>
  <c r="AA3" i="51"/>
  <c r="AA36" i="51" s="1"/>
  <c r="T36" i="51"/>
  <c r="AA5" i="46"/>
  <c r="AA36" i="46" s="1"/>
  <c r="T36" i="46"/>
  <c r="AA10" i="60"/>
  <c r="AA36" i="60" s="1"/>
  <c r="T36" i="60"/>
  <c r="AA7" i="50"/>
  <c r="AA36" i="50" s="1"/>
  <c r="T36" i="50"/>
  <c r="Q37" i="29"/>
  <c r="X5" i="29"/>
  <c r="X37" i="29" s="1"/>
  <c r="AA9" i="57"/>
  <c r="AA36" i="57" s="1"/>
  <c r="T36" i="57"/>
  <c r="T36" i="48"/>
  <c r="AA4" i="48"/>
  <c r="AA36" i="48" s="1"/>
  <c r="AA4" i="49"/>
  <c r="AA36" i="49" s="1"/>
  <c r="T36" i="49"/>
  <c r="AA4" i="53"/>
  <c r="AA36" i="53" s="1"/>
  <c r="T36" i="53"/>
  <c r="AA3" i="61"/>
  <c r="AA36" i="61" s="1"/>
  <c r="T36" i="61"/>
  <c r="T36" i="56"/>
  <c r="Y36" i="53"/>
  <c r="T36" i="52"/>
  <c r="Y36" i="54"/>
  <c r="Y36" i="51"/>
  <c r="AA36" i="47"/>
  <c r="Y36" i="46"/>
  <c r="AA36" i="59"/>
  <c r="AA36" i="56"/>
  <c r="Y36" i="60"/>
  <c r="AA36" i="58"/>
  <c r="Y36" i="57"/>
  <c r="T36" i="44"/>
  <c r="AA18" i="44"/>
  <c r="AA36" i="44" s="1"/>
  <c r="AA30" i="45"/>
  <c r="AA36" i="45" s="1"/>
  <c r="T36" i="45"/>
  <c r="AK46" i="22" l="1"/>
  <c r="AK47" i="22" s="1"/>
  <c r="B47" i="22"/>
</calcChain>
</file>

<file path=xl/sharedStrings.xml><?xml version="1.0" encoding="utf-8"?>
<sst xmlns="http://schemas.openxmlformats.org/spreadsheetml/2006/main" count="1524" uniqueCount="168">
  <si>
    <t>IGASAMEX BAJIO, S. DE R.L. DE C.V.</t>
  </si>
  <si>
    <t>CALCULO DEL CONSUMO POR USUARIO</t>
  </si>
  <si>
    <t>BOSQUES DE ALISOS 47-A  5O PISO, COL. BOSQUES DE LAS LOMAS</t>
  </si>
  <si>
    <t>C.P. 05120, MEXICO, D.F.</t>
  </si>
  <si>
    <t>Parámetros de Configuración:</t>
  </si>
  <si>
    <t>Presión Atmosférica =</t>
  </si>
  <si>
    <t>0.8347 kg/cm2 (11.87)</t>
  </si>
  <si>
    <t>Presión Base =</t>
  </si>
  <si>
    <t>Temperatura Base =</t>
  </si>
  <si>
    <t>20 oC (68 oF)</t>
  </si>
  <si>
    <t>Fecha</t>
  </si>
  <si>
    <t>Computador</t>
  </si>
  <si>
    <t>Presión (kg/cm2)</t>
  </si>
  <si>
    <t>Variación</t>
  </si>
  <si>
    <t>Promedio diario</t>
  </si>
  <si>
    <t xml:space="preserve">Total del mes </t>
  </si>
  <si>
    <t>Facturación PGPB</t>
  </si>
  <si>
    <t>Usuarios</t>
  </si>
  <si>
    <t>TOTAL</t>
  </si>
  <si>
    <t>INTERCONEXIÓN</t>
  </si>
  <si>
    <t>Sub Total</t>
  </si>
  <si>
    <t>Porcentaje</t>
  </si>
  <si>
    <t>Balanceo</t>
  </si>
  <si>
    <t>Comparación de Mediciones de Computadores de Flujo vs. Facturacion PGPB</t>
  </si>
  <si>
    <t>Volumen MCFD</t>
  </si>
  <si>
    <t>1 kg/cm2 (14.22 psi)</t>
  </si>
  <si>
    <t>m3</t>
  </si>
  <si>
    <t>Medición de la Primera Quincena</t>
  </si>
  <si>
    <t>Medición de la Segunda Quincena</t>
  </si>
  <si>
    <t>Variación Interconexión vs</t>
  </si>
  <si>
    <t>PGPB</t>
  </si>
  <si>
    <t>Sistema</t>
  </si>
  <si>
    <t>(2-8)</t>
  </si>
  <si>
    <t>(4-9)</t>
  </si>
  <si>
    <t>(6-10)</t>
  </si>
  <si>
    <t>1ra Semana</t>
  </si>
  <si>
    <t>2da Semana</t>
  </si>
  <si>
    <t>3ra semana</t>
  </si>
  <si>
    <t>4ta Semana</t>
  </si>
  <si>
    <t>5ta Semana</t>
  </si>
  <si>
    <t>2da Quincena</t>
  </si>
  <si>
    <t>1ra Quincena</t>
  </si>
  <si>
    <r>
      <t>Volumen 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/día) a: 1 kg/cm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y 20 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>C</t>
    </r>
  </si>
  <si>
    <r>
      <t>Temperatura (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>C)</t>
    </r>
  </si>
  <si>
    <r>
      <t>Presión (kg/cm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</si>
  <si>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Diferencia (Computador - Medición Fisica PGPB)</t>
  </si>
  <si>
    <t>Medición Física PGPB</t>
  </si>
  <si>
    <t>(2-8)/8</t>
  </si>
  <si>
    <t xml:space="preserve">% Ajuste </t>
  </si>
  <si>
    <r>
      <t>Volumen (m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>/día) a: 1 kg/cm</t>
    </r>
    <r>
      <rPr>
        <b/>
        <vertAlign val="superscript"/>
        <sz val="9"/>
        <rFont val="Arial"/>
        <family val="2"/>
      </rPr>
      <t>2</t>
    </r>
    <r>
      <rPr>
        <b/>
        <sz val="9"/>
        <rFont val="Arial"/>
        <family val="2"/>
      </rPr>
      <t xml:space="preserve"> y 20 </t>
    </r>
    <r>
      <rPr>
        <b/>
        <vertAlign val="superscript"/>
        <sz val="9"/>
        <rFont val="Arial"/>
        <family val="2"/>
      </rPr>
      <t>o</t>
    </r>
    <r>
      <rPr>
        <b/>
        <sz val="9"/>
        <rFont val="Arial"/>
        <family val="2"/>
      </rPr>
      <t>C</t>
    </r>
  </si>
  <si>
    <r>
      <t>Temperatura (</t>
    </r>
    <r>
      <rPr>
        <b/>
        <vertAlign val="superscript"/>
        <sz val="9"/>
        <rFont val="Arial"/>
        <family val="2"/>
      </rPr>
      <t>o</t>
    </r>
    <r>
      <rPr>
        <b/>
        <sz val="9"/>
        <rFont val="Arial"/>
        <family val="2"/>
      </rPr>
      <t>F)</t>
    </r>
  </si>
  <si>
    <r>
      <t>Temperatura (</t>
    </r>
    <r>
      <rPr>
        <b/>
        <vertAlign val="superscript"/>
        <sz val="9"/>
        <rFont val="Arial"/>
        <family val="2"/>
      </rPr>
      <t>o</t>
    </r>
    <r>
      <rPr>
        <b/>
        <sz val="9"/>
        <rFont val="Arial"/>
        <family val="2"/>
      </rPr>
      <t>C)</t>
    </r>
  </si>
  <si>
    <r>
      <t>Presión (kg/cm</t>
    </r>
    <r>
      <rPr>
        <b/>
        <vertAlign val="superscript"/>
        <sz val="9"/>
        <rFont val="Arial"/>
        <family val="2"/>
      </rPr>
      <t>2</t>
    </r>
    <r>
      <rPr>
        <b/>
        <sz val="9"/>
        <rFont val="Arial"/>
        <family val="2"/>
      </rPr>
      <t>)</t>
    </r>
  </si>
  <si>
    <t>Factor de Correción</t>
  </si>
  <si>
    <t>Presión (KPa)</t>
  </si>
  <si>
    <t>Hora de Corte</t>
  </si>
  <si>
    <t>Factor de Corrección</t>
  </si>
  <si>
    <t>No. Cliente</t>
  </si>
  <si>
    <t>Hora</t>
  </si>
  <si>
    <t>Año</t>
  </si>
  <si>
    <t>Mes</t>
  </si>
  <si>
    <t>Pulsos Corregidos</t>
  </si>
  <si>
    <t>Día</t>
  </si>
  <si>
    <t>Volumen Corregido
[ M3 ]</t>
  </si>
  <si>
    <t>Volumen No Corregido
[ M3 ]</t>
  </si>
  <si>
    <t>Pulsos No Corregidos</t>
  </si>
  <si>
    <t>Volumen No Corregido en Condición de Falla</t>
  </si>
  <si>
    <t>Pulsos No Corregidos en Condición de Falla</t>
  </si>
  <si>
    <t>Presion Promedio Ponderado
[ Psi ]</t>
  </si>
  <si>
    <t>Temperatura Promedio Ponderado
[ °C ]</t>
  </si>
  <si>
    <t>Caudal de Pico
[ m³/hora ]</t>
  </si>
  <si>
    <t>Volumen Diario
[ m3 ]</t>
  </si>
  <si>
    <t>día</t>
  </si>
  <si>
    <t>Poder Calorifico
[ Kcal/m3 ]</t>
  </si>
  <si>
    <t>Poder Calorifico
[ KJoul/m3 ]</t>
  </si>
  <si>
    <t>Poder Calorifico
[ BTU/CFT ]</t>
  </si>
  <si>
    <t>Volumen Consumido
[ m3 ]</t>
  </si>
  <si>
    <t>Volumen Consumido
[ cft3 ]</t>
  </si>
  <si>
    <t>Energía Consumida
[ Gcal ]</t>
  </si>
  <si>
    <t>Energía Consumida
[ GJoul ]</t>
  </si>
  <si>
    <t>Energía Consumida
[ MMBTU ]</t>
  </si>
  <si>
    <t>días</t>
  </si>
  <si>
    <t>Máximo</t>
  </si>
  <si>
    <t>Promedio</t>
  </si>
  <si>
    <t>cft</t>
  </si>
  <si>
    <t>Kcal/m3</t>
  </si>
  <si>
    <t xml:space="preserve">KJoul/m3 </t>
  </si>
  <si>
    <t>BTU/CFT</t>
  </si>
  <si>
    <t>total</t>
  </si>
  <si>
    <t>Mínimo</t>
  </si>
  <si>
    <t>cft3</t>
  </si>
  <si>
    <t>Gcal</t>
  </si>
  <si>
    <t>GJoul</t>
  </si>
  <si>
    <t xml:space="preserve">MMBTU </t>
  </si>
  <si>
    <t>Psi</t>
  </si>
  <si>
    <t xml:space="preserve"> °C</t>
  </si>
  <si>
    <t>Tolerancia</t>
  </si>
  <si>
    <t>max</t>
  </si>
  <si>
    <t>min</t>
  </si>
  <si>
    <t>Modificado:</t>
  </si>
  <si>
    <t>Emilio Pijoán</t>
  </si>
  <si>
    <t>Fecha:</t>
  </si>
  <si>
    <t xml:space="preserve">Tiempo </t>
  </si>
  <si>
    <t>Temperatura
[ °C ]</t>
  </si>
  <si>
    <t>Energía MJ/m3</t>
  </si>
  <si>
    <t>Batería</t>
  </si>
  <si>
    <t>Mcft</t>
  </si>
  <si>
    <t>Km3</t>
  </si>
  <si>
    <t>Kpa</t>
  </si>
  <si>
    <t>Presión Promedio
[ Kpa ]</t>
  </si>
  <si>
    <t>Consumo diario
[ Km3 ]</t>
  </si>
  <si>
    <t>Bullhorns</t>
  </si>
  <si>
    <t>Clave</t>
  </si>
  <si>
    <t>Volumen Acumulado
 BullHorn</t>
  </si>
  <si>
    <t>Volumen Acumulado
 Micro Corrector</t>
  </si>
  <si>
    <t>Diferencia sincronización</t>
  </si>
  <si>
    <t>Volumen diario Bullhorn</t>
  </si>
  <si>
    <t>Volumen diario Micro</t>
  </si>
  <si>
    <t>Diferencia Medición</t>
  </si>
  <si>
    <t>% Error diario</t>
  </si>
  <si>
    <t>Días transmitidos</t>
  </si>
  <si>
    <t>Días NO transmitidos</t>
  </si>
  <si>
    <t>error mensual</t>
  </si>
  <si>
    <t>Tolerancia sinconización</t>
  </si>
  <si>
    <t>Tolerancia Volumen diario</t>
  </si>
  <si>
    <t>Volumen Diario
 BullHorn</t>
  </si>
  <si>
    <t>Volumen Diario
 Micro Corrector</t>
  </si>
  <si>
    <t>Diferencia Volumen</t>
  </si>
  <si>
    <t>Error</t>
  </si>
  <si>
    <t>Cliente 20</t>
  </si>
  <si>
    <t>Cliente 21</t>
  </si>
  <si>
    <t>Cliente 22</t>
  </si>
  <si>
    <t>Cliente 23</t>
  </si>
  <si>
    <t>Cliente 24</t>
  </si>
  <si>
    <t>Cliente 25</t>
  </si>
  <si>
    <t>Cliente 26</t>
  </si>
  <si>
    <t>Cliente 27</t>
  </si>
  <si>
    <t>Cliente 28</t>
  </si>
  <si>
    <t>Cliente 29</t>
  </si>
  <si>
    <t>Cliente 30</t>
  </si>
  <si>
    <t>Cliente 31</t>
  </si>
  <si>
    <t>Cliente 32</t>
  </si>
  <si>
    <t>Cliente 33</t>
  </si>
  <si>
    <t>Cliente 34</t>
  </si>
  <si>
    <t>Cliente 35</t>
  </si>
  <si>
    <t>OMM</t>
  </si>
  <si>
    <t>Estación 13031-01, Tizayuca</t>
  </si>
  <si>
    <t>Sistema Tizayuca</t>
  </si>
  <si>
    <t>VALCHEM</t>
  </si>
  <si>
    <t>ROMATEX</t>
  </si>
  <si>
    <t>PROESA</t>
  </si>
  <si>
    <t>TOTIS</t>
  </si>
  <si>
    <t>PROTEXSA</t>
  </si>
  <si>
    <t>VUVA</t>
  </si>
  <si>
    <t>QUIMICA NOBLEZA</t>
  </si>
  <si>
    <t>INDUSTRIAL DE ESPUMAS</t>
  </si>
  <si>
    <t>Textiles y Acabados Mexico</t>
  </si>
  <si>
    <t>PRUP</t>
  </si>
  <si>
    <t>MEXCOAT</t>
  </si>
  <si>
    <t>PREMEX</t>
  </si>
  <si>
    <t>Comercializadora de Lacteos</t>
  </si>
  <si>
    <t xml:space="preserve">FENO RESINAS, S.A. DE C.V.              </t>
  </si>
  <si>
    <t>TEJIMAQ</t>
  </si>
  <si>
    <t>Moliendas</t>
  </si>
  <si>
    <t>Tecamac Industrial</t>
  </si>
  <si>
    <t>Zinc y Derivados</t>
  </si>
  <si>
    <t>Imperquimia</t>
  </si>
  <si>
    <t>13031-01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</si>
</sst>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#,##0.000"/>
    <numFmt numFmtId="165" formatCode="0.000"/>
    <numFmt numFmtId="166" formatCode="#,##0.000000"/>
    <numFmt numFmtId="168" formatCode="_(* #,##0.00_);_(* \(#,##0.00\);_(* &quot;-&quot;??_);_(@_)"/>
    <numFmt numFmtId="176" formatCode="_(* #,##0.00000_);_(* \(#,##0.00000\);_(* &quot;-&quot;??_);_(@_)"/>
    <numFmt numFmtId="177" formatCode="_(* #,##0_);_(* \(#,##0\);_(* &quot;-&quot;??_);_(@_)"/>
    <numFmt numFmtId="178" formatCode="_-* #,##0_-;\-* #,##0_-;_-* &quot;-&quot;??_-;_-@_-"/>
  </numFmts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7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9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11"/>
      <name val="Arial"/>
      <family val="2"/>
    </font>
    <font>
      <b/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/>
      <top style="medium">
        <color indexed="0"/>
      </top>
      <bottom/>
      <diagonal/>
    </border>
    <border>
      <left style="thin">
        <color indexed="0"/>
      </left>
      <right style="medium">
        <color indexed="0"/>
      </right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0"/>
      </bottom>
      <diagonal/>
    </border>
    <border>
      <left/>
      <right style="medium">
        <color indexed="64"/>
      </right>
      <top style="thin">
        <color indexed="0"/>
      </top>
      <bottom style="thin">
        <color indexed="0"/>
      </bottom>
      <diagonal/>
    </border>
    <border>
      <left/>
      <right style="medium">
        <color indexed="64"/>
      </right>
      <top style="thin">
        <color indexed="0"/>
      </top>
      <bottom style="medium">
        <color indexed="64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0"/>
  </cellStyleXfs>
  <cellXfs count="395">
    <xf numFmtId="0" fontId="0" fillId="0" borderId="0" xfId="0"/>
    <xf numFmtId="0" fontId="0" fillId="4" borderId="0" xfId="0" applyFill="1"/>
    <xf numFmtId="0" fontId="9" fillId="4" borderId="0" xfId="0" applyFont="1" applyFill="1" applyAlignment="1">
      <alignment horizontal="center"/>
    </xf>
    <xf numFmtId="4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/>
    </xf>
    <xf numFmtId="164" fontId="0" fillId="4" borderId="1" xfId="0" applyNumberFormat="1" applyFill="1" applyBorder="1"/>
    <xf numFmtId="2" fontId="0" fillId="4" borderId="1" xfId="0" applyNumberFormat="1" applyFill="1" applyBorder="1"/>
    <xf numFmtId="4" fontId="0" fillId="4" borderId="1" xfId="0" applyNumberFormat="1" applyFill="1" applyBorder="1"/>
    <xf numFmtId="165" fontId="0" fillId="4" borderId="1" xfId="0" applyNumberFormat="1" applyFill="1" applyBorder="1"/>
    <xf numFmtId="10" fontId="0" fillId="4" borderId="9" xfId="2" applyNumberFormat="1" applyFont="1" applyFill="1" applyBorder="1"/>
    <xf numFmtId="165" fontId="0" fillId="4" borderId="0" xfId="0" applyNumberFormat="1" applyFill="1" applyAlignment="1">
      <alignment horizontal="center"/>
    </xf>
    <xf numFmtId="165" fontId="0" fillId="4" borderId="0" xfId="0" applyNumberFormat="1" applyFill="1"/>
    <xf numFmtId="165" fontId="0" fillId="4" borderId="10" xfId="0" applyNumberFormat="1" applyFill="1" applyBorder="1"/>
    <xf numFmtId="164" fontId="7" fillId="4" borderId="1" xfId="0" applyNumberFormat="1" applyFont="1" applyFill="1" applyBorder="1"/>
    <xf numFmtId="4" fontId="11" fillId="4" borderId="1" xfId="0" applyNumberFormat="1" applyFont="1" applyFill="1" applyBorder="1"/>
    <xf numFmtId="164" fontId="7" fillId="4" borderId="11" xfId="0" applyNumberFormat="1" applyFont="1" applyFill="1" applyBorder="1"/>
    <xf numFmtId="2" fontId="7" fillId="4" borderId="11" xfId="0" applyNumberFormat="1" applyFont="1" applyFill="1" applyBorder="1"/>
    <xf numFmtId="4" fontId="7" fillId="4" borderId="11" xfId="0" applyNumberFormat="1" applyFont="1" applyFill="1" applyBorder="1"/>
    <xf numFmtId="10" fontId="7" fillId="4" borderId="12" xfId="2" applyNumberFormat="1" applyFont="1" applyFill="1" applyBorder="1"/>
    <xf numFmtId="0" fontId="7" fillId="4" borderId="0" xfId="0" applyFont="1" applyFill="1"/>
    <xf numFmtId="2" fontId="7" fillId="4" borderId="1" xfId="0" applyNumberFormat="1" applyFont="1" applyFill="1" applyBorder="1"/>
    <xf numFmtId="10" fontId="7" fillId="4" borderId="9" xfId="2" applyNumberFormat="1" applyFont="1" applyFill="1" applyBorder="1"/>
    <xf numFmtId="164" fontId="7" fillId="4" borderId="0" xfId="0" applyNumberFormat="1" applyFont="1" applyFill="1"/>
    <xf numFmtId="10" fontId="7" fillId="4" borderId="0" xfId="2" applyNumberFormat="1" applyFont="1" applyFill="1"/>
    <xf numFmtId="10" fontId="7" fillId="4" borderId="0" xfId="0" applyNumberFormat="1" applyFont="1" applyFill="1"/>
    <xf numFmtId="4" fontId="0" fillId="4" borderId="6" xfId="0" applyNumberFormat="1" applyFill="1" applyBorder="1" applyAlignment="1"/>
    <xf numFmtId="164" fontId="0" fillId="4" borderId="6" xfId="0" applyNumberFormat="1" applyFill="1" applyBorder="1"/>
    <xf numFmtId="165" fontId="0" fillId="4" borderId="6" xfId="0" applyNumberFormat="1" applyFill="1" applyBorder="1"/>
    <xf numFmtId="4" fontId="0" fillId="4" borderId="7" xfId="0" applyNumberFormat="1" applyFill="1" applyBorder="1"/>
    <xf numFmtId="2" fontId="0" fillId="4" borderId="6" xfId="0" applyNumberFormat="1" applyFill="1" applyBorder="1"/>
    <xf numFmtId="4" fontId="0" fillId="4" borderId="6" xfId="0" applyNumberFormat="1" applyFill="1" applyBorder="1"/>
    <xf numFmtId="0" fontId="0" fillId="4" borderId="13" xfId="0" applyFill="1" applyBorder="1" applyAlignment="1">
      <alignment horizontal="center"/>
    </xf>
    <xf numFmtId="3" fontId="0" fillId="4" borderId="14" xfId="0" applyNumberFormat="1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164" fontId="0" fillId="4" borderId="16" xfId="0" applyNumberFormat="1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7" fillId="4" borderId="17" xfId="0" applyFont="1" applyFill="1" applyBorder="1" applyAlignment="1">
      <alignment vertical="center"/>
    </xf>
    <xf numFmtId="0" fontId="0" fillId="4" borderId="0" xfId="0" applyFill="1" applyAlignment="1">
      <alignment horizontal="right"/>
    </xf>
    <xf numFmtId="4" fontId="0" fillId="4" borderId="1" xfId="0" applyNumberFormat="1" applyFill="1" applyBorder="1" applyAlignment="1"/>
    <xf numFmtId="4" fontId="0" fillId="4" borderId="5" xfId="0" applyNumberFormat="1" applyFill="1" applyBorder="1"/>
    <xf numFmtId="4" fontId="0" fillId="4" borderId="3" xfId="0" applyNumberFormat="1" applyFill="1" applyBorder="1"/>
    <xf numFmtId="4" fontId="0" fillId="4" borderId="2" xfId="0" applyNumberFormat="1" applyFill="1" applyBorder="1"/>
    <xf numFmtId="164" fontId="0" fillId="4" borderId="2" xfId="0" applyNumberFormat="1" applyFill="1" applyBorder="1"/>
    <xf numFmtId="168" fontId="7" fillId="4" borderId="11" xfId="1" applyFont="1" applyFill="1" applyBorder="1" applyAlignment="1">
      <alignment horizontal="center"/>
    </xf>
    <xf numFmtId="168" fontId="7" fillId="4" borderId="1" xfId="1" applyFont="1" applyFill="1" applyBorder="1" applyAlignment="1">
      <alignment horizontal="center"/>
    </xf>
    <xf numFmtId="164" fontId="7" fillId="5" borderId="0" xfId="0" applyNumberFormat="1" applyFont="1" applyFill="1" applyBorder="1"/>
    <xf numFmtId="0" fontId="7" fillId="5" borderId="0" xfId="0" applyFont="1" applyFill="1" applyBorder="1"/>
    <xf numFmtId="10" fontId="7" fillId="5" borderId="18" xfId="2" applyNumberFormat="1" applyFont="1" applyFill="1" applyBorder="1"/>
    <xf numFmtId="0" fontId="7" fillId="5" borderId="19" xfId="0" applyFont="1" applyFill="1" applyBorder="1"/>
    <xf numFmtId="10" fontId="7" fillId="4" borderId="1" xfId="2" applyNumberFormat="1" applyFont="1" applyFill="1" applyBorder="1"/>
    <xf numFmtId="4" fontId="7" fillId="4" borderId="20" xfId="0" applyNumberFormat="1" applyFont="1" applyFill="1" applyBorder="1"/>
    <xf numFmtId="40" fontId="4" fillId="4" borderId="0" xfId="0" applyNumberFormat="1" applyFont="1" applyFill="1" applyAlignment="1"/>
    <xf numFmtId="40" fontId="0" fillId="4" borderId="0" xfId="0" applyNumberFormat="1" applyFill="1"/>
    <xf numFmtId="40" fontId="4" fillId="4" borderId="0" xfId="0" applyNumberFormat="1" applyFont="1" applyFill="1"/>
    <xf numFmtId="40" fontId="4" fillId="4" borderId="1" xfId="0" applyNumberFormat="1" applyFont="1" applyFill="1" applyBorder="1" applyAlignment="1">
      <alignment horizontal="center" vertical="center"/>
    </xf>
    <xf numFmtId="40" fontId="4" fillId="4" borderId="22" xfId="0" applyNumberFormat="1" applyFont="1" applyFill="1" applyBorder="1" applyAlignment="1"/>
    <xf numFmtId="40" fontId="0" fillId="4" borderId="1" xfId="0" applyNumberFormat="1" applyFill="1" applyBorder="1"/>
    <xf numFmtId="164" fontId="3" fillId="4" borderId="1" xfId="0" applyNumberFormat="1" applyFont="1" applyFill="1" applyBorder="1" applyAlignment="1"/>
    <xf numFmtId="0" fontId="0" fillId="4" borderId="0" xfId="0" applyFill="1" applyAlignment="1"/>
    <xf numFmtId="40" fontId="7" fillId="4" borderId="0" xfId="0" applyNumberFormat="1" applyFont="1" applyFill="1"/>
    <xf numFmtId="40" fontId="4" fillId="5" borderId="1" xfId="0" applyNumberFormat="1" applyFont="1" applyFill="1" applyBorder="1" applyAlignment="1">
      <alignment horizontal="center" vertical="center"/>
    </xf>
    <xf numFmtId="40" fontId="0" fillId="4" borderId="0" xfId="0" applyNumberFormat="1" applyFill="1" applyAlignment="1">
      <alignment horizontal="justify" vertical="center"/>
    </xf>
    <xf numFmtId="40" fontId="4" fillId="4" borderId="22" xfId="0" applyNumberFormat="1" applyFont="1" applyFill="1" applyBorder="1" applyAlignment="1">
      <alignment horizontal="center"/>
    </xf>
    <xf numFmtId="40" fontId="4" fillId="4" borderId="5" xfId="0" applyNumberFormat="1" applyFont="1" applyFill="1" applyBorder="1" applyAlignment="1"/>
    <xf numFmtId="40" fontId="4" fillId="4" borderId="1" xfId="0" applyNumberFormat="1" applyFont="1" applyFill="1" applyBorder="1" applyAlignment="1">
      <alignment horizontal="center"/>
    </xf>
    <xf numFmtId="40" fontId="4" fillId="4" borderId="1" xfId="2" applyNumberFormat="1" applyFont="1" applyFill="1" applyBorder="1" applyAlignment="1">
      <alignment horizontal="center"/>
    </xf>
    <xf numFmtId="10" fontId="0" fillId="4" borderId="1" xfId="2" applyNumberFormat="1" applyFont="1" applyFill="1" applyBorder="1"/>
    <xf numFmtId="168" fontId="0" fillId="4" borderId="0" xfId="1" applyFont="1" applyFill="1"/>
    <xf numFmtId="10" fontId="0" fillId="4" borderId="0" xfId="0" applyNumberFormat="1" applyFill="1"/>
    <xf numFmtId="2" fontId="0" fillId="4" borderId="0" xfId="2" applyNumberFormat="1" applyFont="1" applyFill="1"/>
    <xf numFmtId="2" fontId="0" fillId="4" borderId="0" xfId="0" applyNumberFormat="1" applyFill="1"/>
    <xf numFmtId="40" fontId="1" fillId="4" borderId="1" xfId="0" applyNumberFormat="1" applyFont="1" applyFill="1" applyBorder="1"/>
    <xf numFmtId="10" fontId="1" fillId="4" borderId="1" xfId="2" applyNumberFormat="1" applyFont="1" applyFill="1" applyBorder="1"/>
    <xf numFmtId="4" fontId="1" fillId="4" borderId="0" xfId="0" applyNumberFormat="1" applyFont="1" applyFill="1"/>
    <xf numFmtId="2" fontId="1" fillId="4" borderId="0" xfId="2" applyNumberFormat="1" applyFont="1" applyFill="1"/>
    <xf numFmtId="40" fontId="1" fillId="4" borderId="0" xfId="0" applyNumberFormat="1" applyFont="1" applyFill="1"/>
    <xf numFmtId="10" fontId="1" fillId="4" borderId="0" xfId="0" applyNumberFormat="1" applyFont="1" applyFill="1" applyBorder="1"/>
    <xf numFmtId="4" fontId="1" fillId="4" borderId="0" xfId="0" applyNumberFormat="1" applyFont="1" applyFill="1" applyBorder="1"/>
    <xf numFmtId="2" fontId="1" fillId="4" borderId="0" xfId="0" applyNumberFormat="1" applyFont="1" applyFill="1" applyBorder="1"/>
    <xf numFmtId="10" fontId="1" fillId="4" borderId="0" xfId="2" applyNumberFormat="1" applyFont="1" applyFill="1" applyBorder="1"/>
    <xf numFmtId="40" fontId="1" fillId="4" borderId="0" xfId="0" applyNumberFormat="1" applyFont="1" applyFill="1" applyBorder="1"/>
    <xf numFmtId="4" fontId="0" fillId="4" borderId="0" xfId="0" applyNumberFormat="1" applyFill="1" applyBorder="1"/>
    <xf numFmtId="10" fontId="0" fillId="4" borderId="0" xfId="0" applyNumberFormat="1" applyFill="1" applyBorder="1"/>
    <xf numFmtId="10" fontId="0" fillId="4" borderId="0" xfId="2" applyNumberFormat="1" applyFont="1" applyFill="1" applyBorder="1"/>
    <xf numFmtId="40" fontId="0" fillId="4" borderId="0" xfId="0" applyNumberFormat="1" applyFill="1" applyBorder="1"/>
    <xf numFmtId="0" fontId="0" fillId="4" borderId="0" xfId="0" applyFill="1" applyBorder="1" applyAlignment="1"/>
    <xf numFmtId="10" fontId="3" fillId="4" borderId="1" xfId="2" applyNumberFormat="1" applyFont="1" applyFill="1" applyBorder="1" applyAlignment="1"/>
    <xf numFmtId="10" fontId="7" fillId="4" borderId="1" xfId="0" applyNumberFormat="1" applyFont="1" applyFill="1" applyBorder="1" applyAlignment="1"/>
    <xf numFmtId="164" fontId="3" fillId="4" borderId="1" xfId="2" applyNumberFormat="1" applyFont="1" applyFill="1" applyBorder="1" applyAlignment="1"/>
    <xf numFmtId="40" fontId="7" fillId="4" borderId="1" xfId="0" applyNumberFormat="1" applyFont="1" applyFill="1" applyBorder="1" applyAlignment="1"/>
    <xf numFmtId="40" fontId="4" fillId="2" borderId="1" xfId="0" applyNumberFormat="1" applyFont="1" applyFill="1" applyBorder="1" applyAlignment="1">
      <alignment horizontal="justify" vertical="center"/>
    </xf>
    <xf numFmtId="10" fontId="3" fillId="4" borderId="13" xfId="0" applyNumberFormat="1" applyFont="1" applyFill="1" applyBorder="1"/>
    <xf numFmtId="40" fontId="7" fillId="4" borderId="0" xfId="0" applyNumberFormat="1" applyFont="1" applyFill="1" applyBorder="1"/>
    <xf numFmtId="0" fontId="0" fillId="4" borderId="1" xfId="0" applyFill="1" applyBorder="1" applyAlignment="1"/>
    <xf numFmtId="40" fontId="0" fillId="4" borderId="1" xfId="0" applyNumberFormat="1" applyFill="1" applyBorder="1" applyAlignment="1"/>
    <xf numFmtId="0" fontId="0" fillId="4" borderId="9" xfId="0" applyFill="1" applyBorder="1" applyAlignment="1"/>
    <xf numFmtId="0" fontId="0" fillId="4" borderId="13" xfId="0" applyFill="1" applyBorder="1" applyAlignment="1"/>
    <xf numFmtId="40" fontId="0" fillId="4" borderId="13" xfId="0" applyNumberFormat="1" applyFill="1" applyBorder="1" applyAlignment="1"/>
    <xf numFmtId="0" fontId="0" fillId="4" borderId="14" xfId="0" applyFill="1" applyBorder="1" applyAlignment="1"/>
    <xf numFmtId="40" fontId="7" fillId="4" borderId="2" xfId="0" applyNumberFormat="1" applyFont="1" applyFill="1" applyBorder="1" applyAlignment="1">
      <alignment horizontal="center"/>
    </xf>
    <xf numFmtId="40" fontId="7" fillId="4" borderId="2" xfId="0" applyNumberFormat="1" applyFont="1" applyFill="1" applyBorder="1"/>
    <xf numFmtId="10" fontId="7" fillId="4" borderId="2" xfId="2" applyNumberFormat="1" applyFont="1" applyFill="1" applyBorder="1"/>
    <xf numFmtId="10" fontId="3" fillId="4" borderId="24" xfId="2" applyNumberFormat="1" applyFont="1" applyFill="1" applyBorder="1" applyAlignment="1">
      <alignment horizontal="center"/>
    </xf>
    <xf numFmtId="0" fontId="0" fillId="4" borderId="1" xfId="0" applyNumberFormat="1" applyFill="1" applyBorder="1"/>
    <xf numFmtId="0" fontId="1" fillId="4" borderId="1" xfId="0" applyNumberFormat="1" applyFont="1" applyFill="1" applyBorder="1"/>
    <xf numFmtId="40" fontId="3" fillId="4" borderId="22" xfId="0" applyNumberFormat="1" applyFont="1" applyFill="1" applyBorder="1" applyAlignment="1">
      <alignment horizontal="center"/>
    </xf>
    <xf numFmtId="4" fontId="8" fillId="4" borderId="0" xfId="0" applyNumberFormat="1" applyFont="1" applyFill="1" applyAlignment="1"/>
    <xf numFmtId="4" fontId="9" fillId="4" borderId="0" xfId="0" applyNumberFormat="1" applyFont="1" applyFill="1" applyAlignment="1"/>
    <xf numFmtId="4" fontId="10" fillId="4" borderId="0" xfId="0" applyNumberFormat="1" applyFont="1" applyFill="1" applyAlignment="1"/>
    <xf numFmtId="0" fontId="7" fillId="4" borderId="0" xfId="0" applyFont="1" applyFill="1" applyAlignment="1"/>
    <xf numFmtId="0" fontId="7" fillId="4" borderId="19" xfId="0" applyFont="1" applyFill="1" applyBorder="1"/>
    <xf numFmtId="164" fontId="7" fillId="4" borderId="0" xfId="0" applyNumberFormat="1" applyFont="1" applyFill="1" applyBorder="1"/>
    <xf numFmtId="0" fontId="7" fillId="4" borderId="0" xfId="0" applyFont="1" applyFill="1" applyBorder="1"/>
    <xf numFmtId="10" fontId="7" fillId="4" borderId="18" xfId="2" applyNumberFormat="1" applyFont="1" applyFill="1" applyBorder="1"/>
    <xf numFmtId="0" fontId="7" fillId="4" borderId="30" xfId="0" applyFont="1" applyFill="1" applyBorder="1"/>
    <xf numFmtId="164" fontId="7" fillId="4" borderId="10" xfId="0" applyNumberFormat="1" applyFont="1" applyFill="1" applyBorder="1"/>
    <xf numFmtId="0" fontId="7" fillId="4" borderId="10" xfId="0" applyFont="1" applyFill="1" applyBorder="1"/>
    <xf numFmtId="10" fontId="7" fillId="4" borderId="31" xfId="2" applyNumberFormat="1" applyFont="1" applyFill="1" applyBorder="1"/>
    <xf numFmtId="0" fontId="7" fillId="4" borderId="2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justify" vertical="center"/>
    </xf>
    <xf numFmtId="0" fontId="3" fillId="4" borderId="24" xfId="0" applyFont="1" applyFill="1" applyBorder="1" applyAlignment="1">
      <alignment horizontal="justify" vertical="center"/>
    </xf>
    <xf numFmtId="164" fontId="3" fillId="4" borderId="9" xfId="0" applyNumberFormat="1" applyFont="1" applyFill="1" applyBorder="1" applyAlignment="1">
      <alignment horizontal="justify" vertical="center"/>
    </xf>
    <xf numFmtId="0" fontId="7" fillId="0" borderId="9" xfId="0" applyFont="1" applyBorder="1" applyAlignment="1">
      <alignment vertical="center" wrapText="1"/>
    </xf>
    <xf numFmtId="164" fontId="7" fillId="4" borderId="2" xfId="0" applyNumberFormat="1" applyFont="1" applyFill="1" applyBorder="1"/>
    <xf numFmtId="2" fontId="7" fillId="4" borderId="2" xfId="0" applyNumberFormat="1" applyFont="1" applyFill="1" applyBorder="1"/>
    <xf numFmtId="0" fontId="7" fillId="4" borderId="20" xfId="0" applyNumberFormat="1" applyFont="1" applyFill="1" applyBorder="1"/>
    <xf numFmtId="10" fontId="7" fillId="4" borderId="25" xfId="2" applyNumberFormat="1" applyFont="1" applyFill="1" applyBorder="1"/>
    <xf numFmtId="0" fontId="7" fillId="4" borderId="32" xfId="0" applyNumberFormat="1" applyFont="1" applyFill="1" applyBorder="1" applyAlignment="1">
      <alignment horizontal="center"/>
    </xf>
    <xf numFmtId="164" fontId="7" fillId="4" borderId="33" xfId="0" applyNumberFormat="1" applyFont="1" applyFill="1" applyBorder="1"/>
    <xf numFmtId="165" fontId="7" fillId="4" borderId="33" xfId="0" applyNumberFormat="1" applyFont="1" applyFill="1" applyBorder="1"/>
    <xf numFmtId="4" fontId="7" fillId="4" borderId="33" xfId="0" applyNumberFormat="1" applyFont="1" applyFill="1" applyBorder="1"/>
    <xf numFmtId="2" fontId="7" fillId="4" borderId="33" xfId="0" applyNumberFormat="1" applyFont="1" applyFill="1" applyBorder="1"/>
    <xf numFmtId="0" fontId="7" fillId="4" borderId="33" xfId="0" applyNumberFormat="1" applyFont="1" applyFill="1" applyBorder="1"/>
    <xf numFmtId="10" fontId="7" fillId="4" borderId="34" xfId="2" applyNumberFormat="1" applyFont="1" applyFill="1" applyBorder="1"/>
    <xf numFmtId="0" fontId="0" fillId="4" borderId="35" xfId="0" applyNumberFormat="1" applyFill="1" applyBorder="1" applyAlignment="1">
      <alignment horizontal="center"/>
    </xf>
    <xf numFmtId="0" fontId="7" fillId="4" borderId="36" xfId="0" applyNumberFormat="1" applyFont="1" applyFill="1" applyBorder="1" applyAlignment="1">
      <alignment horizontal="center"/>
    </xf>
    <xf numFmtId="0" fontId="7" fillId="4" borderId="35" xfId="0" applyNumberFormat="1" applyFont="1" applyFill="1" applyBorder="1" applyAlignment="1">
      <alignment horizontal="center"/>
    </xf>
    <xf numFmtId="0" fontId="7" fillId="4" borderId="37" xfId="0" applyNumberFormat="1" applyFont="1" applyFill="1" applyBorder="1" applyAlignment="1">
      <alignment horizontal="center"/>
    </xf>
    <xf numFmtId="0" fontId="3" fillId="4" borderId="5" xfId="0" applyFont="1" applyFill="1" applyBorder="1" applyAlignment="1">
      <alignment horizontal="justify" vertical="center"/>
    </xf>
    <xf numFmtId="0" fontId="0" fillId="4" borderId="16" xfId="0" applyFill="1" applyBorder="1" applyAlignment="1">
      <alignment horizontal="center"/>
    </xf>
    <xf numFmtId="4" fontId="7" fillId="4" borderId="38" xfId="0" applyNumberFormat="1" applyFont="1" applyFill="1" applyBorder="1"/>
    <xf numFmtId="4" fontId="7" fillId="4" borderId="5" xfId="0" applyNumberFormat="1" applyFont="1" applyFill="1" applyBorder="1"/>
    <xf numFmtId="4" fontId="7" fillId="4" borderId="3" xfId="0" applyNumberFormat="1" applyFont="1" applyFill="1" applyBorder="1"/>
    <xf numFmtId="4" fontId="0" fillId="4" borderId="39" xfId="0" applyNumberFormat="1" applyFill="1" applyBorder="1" applyAlignment="1"/>
    <xf numFmtId="164" fontId="0" fillId="4" borderId="40" xfId="0" applyNumberFormat="1" applyFill="1" applyBorder="1"/>
    <xf numFmtId="4" fontId="0" fillId="4" borderId="24" xfId="0" applyNumberFormat="1" applyFill="1" applyBorder="1" applyAlignment="1"/>
    <xf numFmtId="164" fontId="0" fillId="4" borderId="9" xfId="0" applyNumberFormat="1" applyFill="1" applyBorder="1"/>
    <xf numFmtId="164" fontId="7" fillId="4" borderId="12" xfId="0" applyNumberFormat="1" applyFont="1" applyFill="1" applyBorder="1"/>
    <xf numFmtId="164" fontId="7" fillId="4" borderId="9" xfId="0" applyNumberFormat="1" applyFont="1" applyFill="1" applyBorder="1"/>
    <xf numFmtId="164" fontId="7" fillId="4" borderId="25" xfId="0" applyNumberFormat="1" applyFont="1" applyFill="1" applyBorder="1"/>
    <xf numFmtId="164" fontId="7" fillId="4" borderId="32" xfId="0" applyNumberFormat="1" applyFont="1" applyFill="1" applyBorder="1"/>
    <xf numFmtId="164" fontId="7" fillId="4" borderId="34" xfId="0" applyNumberFormat="1" applyFont="1" applyFill="1" applyBorder="1"/>
    <xf numFmtId="164" fontId="7" fillId="4" borderId="19" xfId="0" applyNumberFormat="1" applyFont="1" applyFill="1" applyBorder="1"/>
    <xf numFmtId="0" fontId="7" fillId="4" borderId="18" xfId="0" applyFont="1" applyFill="1" applyBorder="1"/>
    <xf numFmtId="164" fontId="7" fillId="5" borderId="19" xfId="0" applyNumberFormat="1" applyFont="1" applyFill="1" applyBorder="1"/>
    <xf numFmtId="0" fontId="7" fillId="5" borderId="18" xfId="0" applyFont="1" applyFill="1" applyBorder="1"/>
    <xf numFmtId="164" fontId="7" fillId="4" borderId="30" xfId="0" applyNumberFormat="1" applyFont="1" applyFill="1" applyBorder="1"/>
    <xf numFmtId="0" fontId="7" fillId="4" borderId="31" xfId="0" applyFont="1" applyFill="1" applyBorder="1"/>
    <xf numFmtId="16" fontId="3" fillId="4" borderId="24" xfId="0" applyNumberFormat="1" applyFont="1" applyFill="1" applyBorder="1" applyAlignment="1">
      <alignment horizontal="center"/>
    </xf>
    <xf numFmtId="166" fontId="3" fillId="4" borderId="24" xfId="2" applyNumberFormat="1" applyFont="1" applyFill="1" applyBorder="1" applyAlignment="1">
      <alignment horizontal="center"/>
    </xf>
    <xf numFmtId="166" fontId="3" fillId="4" borderId="15" xfId="2" applyNumberFormat="1" applyFont="1" applyFill="1" applyBorder="1" applyAlignment="1">
      <alignment horizontal="center"/>
    </xf>
    <xf numFmtId="166" fontId="3" fillId="4" borderId="0" xfId="2" applyNumberFormat="1" applyFont="1" applyFill="1" applyBorder="1" applyAlignment="1">
      <alignment horizontal="center"/>
    </xf>
    <xf numFmtId="10" fontId="3" fillId="4" borderId="0" xfId="0" applyNumberFormat="1" applyFont="1" applyFill="1" applyBorder="1"/>
    <xf numFmtId="40" fontId="0" fillId="4" borderId="0" xfId="0" applyNumberFormat="1" applyFill="1" applyBorder="1" applyAlignment="1"/>
    <xf numFmtId="4" fontId="7" fillId="4" borderId="26" xfId="0" applyNumberFormat="1" applyFont="1" applyFill="1" applyBorder="1"/>
    <xf numFmtId="4" fontId="7" fillId="4" borderId="24" xfId="0" applyNumberFormat="1" applyFont="1" applyFill="1" applyBorder="1"/>
    <xf numFmtId="4" fontId="7" fillId="4" borderId="1" xfId="0" applyNumberFormat="1" applyFont="1" applyFill="1" applyBorder="1"/>
    <xf numFmtId="4" fontId="7" fillId="4" borderId="23" xfId="0" applyNumberFormat="1" applyFont="1" applyFill="1" applyBorder="1"/>
    <xf numFmtId="4" fontId="7" fillId="4" borderId="2" xfId="0" applyNumberFormat="1" applyFont="1" applyFill="1" applyBorder="1"/>
    <xf numFmtId="4" fontId="7" fillId="4" borderId="4" xfId="0" applyNumberFormat="1" applyFont="1" applyFill="1" applyBorder="1"/>
    <xf numFmtId="0" fontId="7" fillId="4" borderId="4" xfId="0" applyNumberFormat="1" applyFont="1" applyFill="1" applyBorder="1"/>
    <xf numFmtId="0" fontId="7" fillId="4" borderId="1" xfId="0" applyNumberFormat="1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10" fontId="7" fillId="3" borderId="2" xfId="2" applyNumberFormat="1" applyFont="1" applyFill="1" applyBorder="1"/>
    <xf numFmtId="0" fontId="7" fillId="4" borderId="41" xfId="0" applyFont="1" applyFill="1" applyBorder="1" applyAlignment="1">
      <alignment horizontal="center" vertical="center" wrapText="1"/>
    </xf>
    <xf numFmtId="0" fontId="7" fillId="4" borderId="42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 vertical="center" wrapText="1"/>
    </xf>
    <xf numFmtId="0" fontId="7" fillId="4" borderId="46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right"/>
    </xf>
    <xf numFmtId="164" fontId="7" fillId="0" borderId="28" xfId="0" applyNumberFormat="1" applyFont="1" applyFill="1" applyBorder="1" applyAlignment="1">
      <alignment horizontal="center" vertical="center" wrapText="1"/>
    </xf>
    <xf numFmtId="164" fontId="7" fillId="0" borderId="47" xfId="0" applyNumberFormat="1" applyFont="1" applyFill="1" applyBorder="1" applyAlignment="1">
      <alignment horizontal="center" vertical="center" wrapText="1"/>
    </xf>
    <xf numFmtId="164" fontId="7" fillId="2" borderId="17" xfId="0" applyNumberFormat="1" applyFont="1" applyFill="1" applyBorder="1" applyAlignment="1">
      <alignment horizontal="center" vertical="center" wrapText="1"/>
    </xf>
    <xf numFmtId="164" fontId="7" fillId="4" borderId="48" xfId="0" applyNumberFormat="1" applyFont="1" applyFill="1" applyBorder="1" applyAlignment="1">
      <alignment horizontal="center" vertical="center" wrapText="1"/>
    </xf>
    <xf numFmtId="164" fontId="7" fillId="0" borderId="41" xfId="0" applyNumberFormat="1" applyFont="1" applyFill="1" applyBorder="1" applyAlignment="1">
      <alignment horizontal="center" vertical="center" wrapText="1"/>
    </xf>
    <xf numFmtId="164" fontId="7" fillId="0" borderId="32" xfId="0" applyNumberFormat="1" applyFont="1" applyFill="1" applyBorder="1" applyAlignment="1">
      <alignment horizontal="center" vertical="center" wrapText="1"/>
    </xf>
    <xf numFmtId="164" fontId="7" fillId="2" borderId="29" xfId="0" applyNumberFormat="1" applyFont="1" applyFill="1" applyBorder="1" applyAlignment="1">
      <alignment horizontal="center" vertical="center" wrapText="1"/>
    </xf>
    <xf numFmtId="0" fontId="0" fillId="4" borderId="26" xfId="0" applyFill="1" applyBorder="1" applyAlignment="1">
      <alignment horizontal="center"/>
    </xf>
    <xf numFmtId="20" fontId="0" fillId="4" borderId="11" xfId="0" applyNumberFormat="1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168" fontId="11" fillId="4" borderId="11" xfId="1" applyFont="1" applyFill="1" applyBorder="1" applyAlignment="1">
      <alignment horizontal="center"/>
    </xf>
    <xf numFmtId="168" fontId="11" fillId="4" borderId="11" xfId="1" applyNumberFormat="1" applyFont="1" applyFill="1" applyBorder="1" applyAlignment="1">
      <alignment horizontal="center"/>
    </xf>
    <xf numFmtId="0" fontId="0" fillId="4" borderId="49" xfId="0" applyFill="1" applyBorder="1" applyAlignment="1">
      <alignment horizontal="center"/>
    </xf>
    <xf numFmtId="168" fontId="11" fillId="2" borderId="50" xfId="1" applyFont="1" applyFill="1" applyBorder="1" applyAlignment="1">
      <alignment horizontal="center"/>
    </xf>
    <xf numFmtId="168" fontId="17" fillId="4" borderId="0" xfId="0" applyNumberFormat="1" applyFont="1" applyFill="1"/>
    <xf numFmtId="168" fontId="11" fillId="4" borderId="26" xfId="1" applyFont="1" applyFill="1" applyBorder="1"/>
    <xf numFmtId="168" fontId="11" fillId="4" borderId="49" xfId="1" applyFont="1" applyFill="1" applyBorder="1"/>
    <xf numFmtId="168" fontId="11" fillId="2" borderId="50" xfId="1" applyFont="1" applyFill="1" applyBorder="1"/>
    <xf numFmtId="168" fontId="11" fillId="4" borderId="0" xfId="1" applyFont="1" applyFill="1"/>
    <xf numFmtId="168" fontId="11" fillId="4" borderId="27" xfId="1" applyFont="1" applyFill="1" applyBorder="1"/>
    <xf numFmtId="168" fontId="11" fillId="4" borderId="6" xfId="1" applyFont="1" applyFill="1" applyBorder="1"/>
    <xf numFmtId="168" fontId="11" fillId="4" borderId="8" xfId="1" applyFont="1" applyFill="1" applyBorder="1"/>
    <xf numFmtId="168" fontId="11" fillId="2" borderId="51" xfId="1" applyFont="1" applyFill="1" applyBorder="1"/>
    <xf numFmtId="0" fontId="0" fillId="4" borderId="24" xfId="0" applyFill="1" applyBorder="1" applyAlignment="1">
      <alignment horizontal="center"/>
    </xf>
    <xf numFmtId="20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8" fontId="11" fillId="4" borderId="1" xfId="1" applyFont="1" applyFill="1" applyBorder="1" applyAlignment="1">
      <alignment horizontal="center"/>
    </xf>
    <xf numFmtId="168" fontId="11" fillId="4" borderId="1" xfId="1" applyNumberFormat="1" applyFont="1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168" fontId="11" fillId="2" borderId="52" xfId="1" applyFont="1" applyFill="1" applyBorder="1" applyAlignment="1">
      <alignment horizontal="center"/>
    </xf>
    <xf numFmtId="168" fontId="11" fillId="4" borderId="24" xfId="1" applyFont="1" applyFill="1" applyBorder="1"/>
    <xf numFmtId="168" fontId="11" fillId="4" borderId="21" xfId="1" applyFont="1" applyFill="1" applyBorder="1"/>
    <xf numFmtId="168" fontId="11" fillId="2" borderId="52" xfId="1" applyFont="1" applyFill="1" applyBorder="1"/>
    <xf numFmtId="168" fontId="11" fillId="4" borderId="53" xfId="1" applyFont="1" applyFill="1" applyBorder="1"/>
    <xf numFmtId="168" fontId="11" fillId="4" borderId="1" xfId="1" applyFont="1" applyFill="1" applyBorder="1"/>
    <xf numFmtId="43" fontId="0" fillId="2" borderId="52" xfId="0" applyNumberFormat="1" applyFill="1" applyBorder="1"/>
    <xf numFmtId="43" fontId="0" fillId="4" borderId="53" xfId="0" applyNumberFormat="1" applyFill="1" applyBorder="1"/>
    <xf numFmtId="168" fontId="11" fillId="4" borderId="54" xfId="1" applyFont="1" applyFill="1" applyBorder="1"/>
    <xf numFmtId="168" fontId="11" fillId="2" borderId="55" xfId="1" applyFont="1" applyFill="1" applyBorder="1"/>
    <xf numFmtId="43" fontId="0" fillId="2" borderId="55" xfId="0" applyNumberFormat="1" applyFill="1" applyBorder="1"/>
    <xf numFmtId="43" fontId="0" fillId="4" borderId="56" xfId="0" applyNumberFormat="1" applyFill="1" applyBorder="1"/>
    <xf numFmtId="20" fontId="0" fillId="4" borderId="13" xfId="0" applyNumberFormat="1" applyFill="1" applyBorder="1" applyAlignment="1">
      <alignment horizontal="center"/>
    </xf>
    <xf numFmtId="168" fontId="11" fillId="4" borderId="13" xfId="1" applyFont="1" applyFill="1" applyBorder="1" applyAlignment="1">
      <alignment horizontal="center"/>
    </xf>
    <xf numFmtId="168" fontId="11" fillId="4" borderId="13" xfId="1" applyNumberFormat="1" applyFont="1" applyFill="1" applyBorder="1" applyAlignment="1">
      <alignment horizontal="center"/>
    </xf>
    <xf numFmtId="0" fontId="0" fillId="4" borderId="54" xfId="0" applyFill="1" applyBorder="1" applyAlignment="1">
      <alignment horizontal="center"/>
    </xf>
    <xf numFmtId="168" fontId="11" fillId="6" borderId="55" xfId="1" applyFont="1" applyFill="1" applyBorder="1" applyAlignment="1">
      <alignment horizontal="center"/>
    </xf>
    <xf numFmtId="4" fontId="0" fillId="6" borderId="57" xfId="0" applyNumberFormat="1" applyFill="1" applyBorder="1"/>
    <xf numFmtId="168" fontId="11" fillId="6" borderId="58" xfId="1" applyFont="1" applyFill="1" applyBorder="1"/>
    <xf numFmtId="168" fontId="11" fillId="6" borderId="59" xfId="1" applyFont="1" applyFill="1" applyBorder="1"/>
    <xf numFmtId="43" fontId="0" fillId="6" borderId="59" xfId="0" applyNumberFormat="1" applyFill="1" applyBorder="1"/>
    <xf numFmtId="43" fontId="0" fillId="6" borderId="31" xfId="0" applyNumberFormat="1" applyFill="1" applyBorder="1"/>
    <xf numFmtId="168" fontId="11" fillId="6" borderId="1" xfId="1" applyFont="1" applyFill="1" applyBorder="1"/>
    <xf numFmtId="168" fontId="11" fillId="6" borderId="21" xfId="1" applyFont="1" applyFill="1" applyBorder="1"/>
    <xf numFmtId="168" fontId="11" fillId="6" borderId="55" xfId="1" applyFont="1" applyFill="1" applyBorder="1"/>
    <xf numFmtId="0" fontId="12" fillId="4" borderId="0" xfId="0" applyFont="1" applyFill="1" applyAlignment="1">
      <alignment horizontal="right"/>
    </xf>
    <xf numFmtId="0" fontId="0" fillId="4" borderId="29" xfId="0" applyFill="1" applyBorder="1" applyAlignment="1">
      <alignment horizontal="center"/>
    </xf>
    <xf numFmtId="168" fontId="11" fillId="4" borderId="50" xfId="1" applyFont="1" applyFill="1" applyBorder="1"/>
    <xf numFmtId="168" fontId="0" fillId="4" borderId="29" xfId="0" applyNumberFormat="1" applyFill="1" applyBorder="1"/>
    <xf numFmtId="168" fontId="0" fillId="2" borderId="29" xfId="0" applyNumberFormat="1" applyFill="1" applyBorder="1"/>
    <xf numFmtId="43" fontId="0" fillId="2" borderId="29" xfId="0" applyNumberFormat="1" applyFill="1" applyBorder="1"/>
    <xf numFmtId="43" fontId="0" fillId="4" borderId="34" xfId="0" applyNumberFormat="1" applyFill="1" applyBorder="1"/>
    <xf numFmtId="43" fontId="0" fillId="4" borderId="41" xfId="0" applyNumberFormat="1" applyFill="1" applyBorder="1"/>
    <xf numFmtId="43" fontId="0" fillId="4" borderId="43" xfId="0" applyNumberFormat="1" applyFill="1" applyBorder="1"/>
    <xf numFmtId="43" fontId="0" fillId="2" borderId="34" xfId="0" applyNumberFormat="1" applyFill="1" applyBorder="1"/>
    <xf numFmtId="168" fontId="11" fillId="4" borderId="52" xfId="1" applyFont="1" applyFill="1" applyBorder="1"/>
    <xf numFmtId="168" fontId="11" fillId="4" borderId="55" xfId="1" applyFont="1" applyFill="1" applyBorder="1"/>
    <xf numFmtId="0" fontId="0" fillId="4" borderId="60" xfId="0" applyFill="1" applyBorder="1" applyAlignment="1">
      <alignment horizontal="center"/>
    </xf>
    <xf numFmtId="0" fontId="12" fillId="4" borderId="0" xfId="0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0" fontId="18" fillId="4" borderId="0" xfId="0" applyFont="1" applyFill="1"/>
    <xf numFmtId="9" fontId="18" fillId="4" borderId="0" xfId="0" applyNumberFormat="1" applyFont="1" applyFill="1"/>
    <xf numFmtId="0" fontId="18" fillId="4" borderId="0" xfId="0" applyFont="1" applyFill="1" applyAlignment="1">
      <alignment horizontal="right"/>
    </xf>
    <xf numFmtId="168" fontId="18" fillId="4" borderId="0" xfId="1" applyFont="1" applyFill="1"/>
    <xf numFmtId="0" fontId="11" fillId="4" borderId="0" xfId="0" applyFont="1" applyFill="1"/>
    <xf numFmtId="15" fontId="0" fillId="4" borderId="0" xfId="0" applyNumberFormat="1" applyFill="1"/>
    <xf numFmtId="168" fontId="15" fillId="4" borderId="24" xfId="1" applyFont="1" applyFill="1" applyBorder="1"/>
    <xf numFmtId="168" fontId="15" fillId="4" borderId="15" xfId="1" applyFont="1" applyFill="1" applyBorder="1"/>
    <xf numFmtId="0" fontId="7" fillId="4" borderId="41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7" fillId="4" borderId="61" xfId="0" applyFont="1" applyFill="1" applyBorder="1" applyAlignment="1">
      <alignment horizontal="center" vertical="center" wrapText="1"/>
    </xf>
    <xf numFmtId="0" fontId="7" fillId="4" borderId="43" xfId="0" applyFont="1" applyFill="1" applyBorder="1" applyAlignment="1">
      <alignment horizontal="center" vertical="center"/>
    </xf>
    <xf numFmtId="164" fontId="7" fillId="0" borderId="26" xfId="0" applyNumberFormat="1" applyFont="1" applyFill="1" applyBorder="1" applyAlignment="1">
      <alignment horizontal="center" vertical="center" wrapText="1"/>
    </xf>
    <xf numFmtId="164" fontId="7" fillId="0" borderId="49" xfId="0" applyNumberFormat="1" applyFont="1" applyFill="1" applyBorder="1" applyAlignment="1">
      <alignment horizontal="center" vertical="center" wrapText="1"/>
    </xf>
    <xf numFmtId="164" fontId="7" fillId="2" borderId="50" xfId="0" applyNumberFormat="1" applyFont="1" applyFill="1" applyBorder="1" applyAlignment="1">
      <alignment horizontal="center" vertical="center" wrapText="1"/>
    </xf>
    <xf numFmtId="164" fontId="7" fillId="0" borderId="44" xfId="0" applyNumberFormat="1" applyFont="1" applyFill="1" applyBorder="1" applyAlignment="1">
      <alignment horizontal="center" vertical="center" wrapText="1"/>
    </xf>
    <xf numFmtId="1" fontId="0" fillId="4" borderId="11" xfId="0" applyNumberFormat="1" applyFill="1" applyBorder="1" applyAlignment="1">
      <alignment horizontal="center"/>
    </xf>
    <xf numFmtId="176" fontId="11" fillId="2" borderId="50" xfId="1" applyNumberFormat="1" applyFont="1" applyFill="1" applyBorder="1" applyAlignment="1">
      <alignment horizontal="center"/>
    </xf>
    <xf numFmtId="0" fontId="0" fillId="4" borderId="38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6" borderId="19" xfId="0" applyFill="1" applyBorder="1"/>
    <xf numFmtId="0" fontId="0" fillId="6" borderId="0" xfId="0" applyFill="1" applyBorder="1"/>
    <xf numFmtId="0" fontId="0" fillId="6" borderId="62" xfId="0" applyFill="1" applyBorder="1"/>
    <xf numFmtId="0" fontId="0" fillId="6" borderId="29" xfId="0" applyFill="1" applyBorder="1"/>
    <xf numFmtId="0" fontId="0" fillId="6" borderId="44" xfId="0" applyFill="1" applyBorder="1"/>
    <xf numFmtId="0" fontId="0" fillId="6" borderId="60" xfId="0" applyFill="1" applyBorder="1"/>
    <xf numFmtId="0" fontId="0" fillId="6" borderId="17" xfId="0" applyFill="1" applyBorder="1"/>
    <xf numFmtId="1" fontId="0" fillId="4" borderId="1" xfId="0" applyNumberFormat="1" applyFill="1" applyBorder="1" applyAlignment="1">
      <alignment horizontal="center"/>
    </xf>
    <xf numFmtId="176" fontId="11" fillId="2" borderId="52" xfId="1" applyNumberFormat="1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43" fontId="0" fillId="2" borderId="50" xfId="0" applyNumberFormat="1" applyFill="1" applyBorder="1"/>
    <xf numFmtId="43" fontId="0" fillId="4" borderId="50" xfId="0" applyNumberFormat="1" applyFill="1" applyBorder="1"/>
    <xf numFmtId="43" fontId="0" fillId="4" borderId="52" xfId="0" applyNumberFormat="1" applyFill="1" applyBorder="1"/>
    <xf numFmtId="1" fontId="0" fillId="4" borderId="13" xfId="0" applyNumberFormat="1" applyFill="1" applyBorder="1" applyAlignment="1">
      <alignment horizontal="center"/>
    </xf>
    <xf numFmtId="176" fontId="11" fillId="2" borderId="55" xfId="1" applyNumberFormat="1" applyFont="1" applyFill="1" applyBorder="1" applyAlignment="1">
      <alignment horizontal="center"/>
    </xf>
    <xf numFmtId="43" fontId="0" fillId="4" borderId="55" xfId="0" applyNumberFormat="1" applyFill="1" applyBorder="1"/>
    <xf numFmtId="168" fontId="11" fillId="4" borderId="15" xfId="1" applyFont="1" applyFill="1" applyBorder="1"/>
    <xf numFmtId="20" fontId="0" fillId="4" borderId="0" xfId="0" applyNumberFormat="1" applyFill="1"/>
    <xf numFmtId="176" fontId="11" fillId="4" borderId="0" xfId="1" applyNumberFormat="1" applyFont="1" applyFill="1"/>
    <xf numFmtId="176" fontId="11" fillId="4" borderId="50" xfId="1" applyNumberFormat="1" applyFont="1" applyFill="1" applyBorder="1"/>
    <xf numFmtId="0" fontId="0" fillId="7" borderId="0" xfId="0" applyFill="1"/>
    <xf numFmtId="0" fontId="12" fillId="7" borderId="0" xfId="0" applyFont="1" applyFill="1"/>
    <xf numFmtId="164" fontId="7" fillId="4" borderId="41" xfId="0" applyNumberFormat="1" applyFont="1" applyFill="1" applyBorder="1" applyAlignment="1">
      <alignment horizontal="center" vertical="center" wrapText="1"/>
    </xf>
    <xf numFmtId="164" fontId="7" fillId="4" borderId="46" xfId="0" applyNumberFormat="1" applyFont="1" applyFill="1" applyBorder="1" applyAlignment="1">
      <alignment horizontal="center" vertical="center" wrapText="1"/>
    </xf>
    <xf numFmtId="164" fontId="7" fillId="2" borderId="28" xfId="0" applyNumberFormat="1" applyFont="1" applyFill="1" applyBorder="1" applyAlignment="1">
      <alignment horizontal="center" vertical="center" wrapText="1"/>
    </xf>
    <xf numFmtId="164" fontId="7" fillId="2" borderId="45" xfId="0" applyNumberFormat="1" applyFont="1" applyFill="1" applyBorder="1" applyAlignment="1">
      <alignment horizontal="center" vertical="center" wrapText="1"/>
    </xf>
    <xf numFmtId="164" fontId="7" fillId="4" borderId="34" xfId="0" applyNumberFormat="1" applyFont="1" applyFill="1" applyBorder="1" applyAlignment="1">
      <alignment horizontal="center" vertical="center" wrapText="1"/>
    </xf>
    <xf numFmtId="164" fontId="7" fillId="2" borderId="41" xfId="0" applyNumberFormat="1" applyFont="1" applyFill="1" applyBorder="1" applyAlignment="1">
      <alignment horizontal="center" vertical="center" wrapText="1"/>
    </xf>
    <xf numFmtId="164" fontId="7" fillId="2" borderId="43" xfId="0" applyNumberFormat="1" applyFont="1" applyFill="1" applyBorder="1" applyAlignment="1">
      <alignment horizontal="center" vertical="center" wrapText="1"/>
    </xf>
    <xf numFmtId="0" fontId="19" fillId="7" borderId="0" xfId="0" applyFont="1" applyFill="1"/>
    <xf numFmtId="177" fontId="11" fillId="2" borderId="26" xfId="1" applyNumberFormat="1" applyFont="1" applyFill="1" applyBorder="1"/>
    <xf numFmtId="177" fontId="15" fillId="2" borderId="12" xfId="1" applyNumberFormat="1" applyFont="1" applyFill="1" applyBorder="1"/>
    <xf numFmtId="177" fontId="11" fillId="4" borderId="27" xfId="1" applyNumberFormat="1" applyFont="1" applyFill="1" applyBorder="1"/>
    <xf numFmtId="177" fontId="11" fillId="2" borderId="39" xfId="1" applyNumberFormat="1" applyFont="1" applyFill="1" applyBorder="1"/>
    <xf numFmtId="178" fontId="0" fillId="2" borderId="40" xfId="0" applyNumberFormat="1" applyFill="1" applyBorder="1"/>
    <xf numFmtId="178" fontId="0" fillId="4" borderId="27" xfId="0" applyNumberFormat="1" applyFill="1" applyBorder="1"/>
    <xf numFmtId="10" fontId="15" fillId="4" borderId="27" xfId="2" applyNumberFormat="1" applyFont="1" applyFill="1" applyBorder="1"/>
    <xf numFmtId="0" fontId="0" fillId="4" borderId="8" xfId="0" applyFill="1" applyBorder="1" applyAlignment="1">
      <alignment horizontal="center"/>
    </xf>
    <xf numFmtId="177" fontId="11" fillId="2" borderId="24" xfId="1" applyNumberFormat="1" applyFont="1" applyFill="1" applyBorder="1"/>
    <xf numFmtId="177" fontId="15" fillId="2" borderId="9" xfId="1" applyNumberFormat="1" applyFont="1" applyFill="1" applyBorder="1"/>
    <xf numFmtId="177" fontId="11" fillId="4" borderId="53" xfId="1" applyNumberFormat="1" applyFont="1" applyFill="1" applyBorder="1"/>
    <xf numFmtId="178" fontId="0" fillId="2" borderId="9" xfId="0" applyNumberFormat="1" applyFill="1" applyBorder="1"/>
    <xf numFmtId="178" fontId="0" fillId="4" borderId="53" xfId="0" applyNumberFormat="1" applyFill="1" applyBorder="1"/>
    <xf numFmtId="10" fontId="15" fillId="4" borderId="53" xfId="2" applyNumberFormat="1" applyFont="1" applyFill="1" applyBorder="1"/>
    <xf numFmtId="178" fontId="0" fillId="2" borderId="14" xfId="0" applyNumberFormat="1" applyFill="1" applyBorder="1"/>
    <xf numFmtId="0" fontId="0" fillId="4" borderId="58" xfId="0" applyFill="1" applyBorder="1" applyAlignment="1">
      <alignment horizontal="center"/>
    </xf>
    <xf numFmtId="177" fontId="11" fillId="2" borderId="15" xfId="1" applyNumberFormat="1" applyFont="1" applyFill="1" applyBorder="1"/>
    <xf numFmtId="177" fontId="15" fillId="2" borderId="14" xfId="1" applyNumberFormat="1" applyFont="1" applyFill="1" applyBorder="1"/>
    <xf numFmtId="177" fontId="11" fillId="4" borderId="56" xfId="1" applyNumberFormat="1" applyFont="1" applyFill="1" applyBorder="1"/>
    <xf numFmtId="43" fontId="0" fillId="6" borderId="30" xfId="0" applyNumberFormat="1" applyFill="1" applyBorder="1"/>
    <xf numFmtId="43" fontId="0" fillId="6" borderId="58" xfId="0" applyNumberFormat="1" applyFill="1" applyBorder="1"/>
    <xf numFmtId="0" fontId="0" fillId="6" borderId="55" xfId="0" applyFill="1" applyBorder="1"/>
    <xf numFmtId="0" fontId="7" fillId="7" borderId="0" xfId="0" applyFont="1" applyFill="1" applyAlignment="1">
      <alignment horizontal="right"/>
    </xf>
    <xf numFmtId="177" fontId="0" fillId="4" borderId="29" xfId="0" applyNumberFormat="1" applyFill="1" applyBorder="1"/>
    <xf numFmtId="177" fontId="20" fillId="7" borderId="0" xfId="0" applyNumberFormat="1" applyFont="1" applyFill="1"/>
    <xf numFmtId="177" fontId="0" fillId="7" borderId="0" xfId="0" applyNumberFormat="1" applyFill="1"/>
    <xf numFmtId="0" fontId="7" fillId="7" borderId="0" xfId="0" applyFont="1" applyFill="1"/>
    <xf numFmtId="0" fontId="7" fillId="8" borderId="29" xfId="0" applyFont="1" applyFill="1" applyBorder="1" applyAlignment="1">
      <alignment horizontal="center"/>
    </xf>
    <xf numFmtId="10" fontId="11" fillId="4" borderId="29" xfId="2" applyNumberFormat="1" applyFont="1" applyFill="1" applyBorder="1"/>
    <xf numFmtId="9" fontId="15" fillId="4" borderId="29" xfId="2" applyFont="1" applyFill="1" applyBorder="1" applyAlignment="1">
      <alignment horizontal="center"/>
    </xf>
    <xf numFmtId="0" fontId="19" fillId="7" borderId="0" xfId="0" applyNumberFormat="1" applyFont="1" applyFill="1" applyBorder="1" applyAlignment="1" applyProtection="1"/>
    <xf numFmtId="0" fontId="0" fillId="7" borderId="0" xfId="0" applyNumberFormat="1" applyFont="1" applyFill="1" applyBorder="1" applyAlignment="1" applyProtection="1"/>
    <xf numFmtId="0" fontId="12" fillId="7" borderId="0" xfId="0" applyNumberFormat="1" applyFont="1" applyFill="1" applyBorder="1" applyAlignment="1" applyProtection="1"/>
    <xf numFmtId="164" fontId="7" fillId="4" borderId="63" xfId="0" applyNumberFormat="1" applyFont="1" applyFill="1" applyBorder="1" applyAlignment="1" applyProtection="1">
      <alignment horizontal="center" vertical="center" wrapText="1"/>
    </xf>
    <xf numFmtId="164" fontId="7" fillId="4" borderId="64" xfId="0" applyNumberFormat="1" applyFont="1" applyFill="1" applyBorder="1" applyAlignment="1" applyProtection="1">
      <alignment horizontal="center" vertical="center" wrapText="1"/>
    </xf>
    <xf numFmtId="164" fontId="7" fillId="2" borderId="63" xfId="0" applyNumberFormat="1" applyFont="1" applyFill="1" applyBorder="1" applyAlignment="1" applyProtection="1">
      <alignment horizontal="center" vertical="center" wrapText="1"/>
    </xf>
    <xf numFmtId="164" fontId="7" fillId="2" borderId="65" xfId="0" applyNumberFormat="1" applyFont="1" applyFill="1" applyBorder="1" applyAlignment="1" applyProtection="1">
      <alignment horizontal="center" vertical="center" wrapText="1"/>
    </xf>
    <xf numFmtId="164" fontId="7" fillId="4" borderId="66" xfId="0" applyNumberFormat="1" applyFont="1" applyFill="1" applyBorder="1" applyAlignment="1" applyProtection="1">
      <alignment horizontal="center" vertical="center" wrapText="1"/>
    </xf>
    <xf numFmtId="0" fontId="0" fillId="4" borderId="26" xfId="0" applyNumberFormat="1" applyFont="1" applyFill="1" applyBorder="1" applyAlignment="1" applyProtection="1">
      <alignment horizontal="center"/>
    </xf>
    <xf numFmtId="0" fontId="0" fillId="4" borderId="12" xfId="0" applyNumberFormat="1" applyFont="1" applyFill="1" applyBorder="1" applyAlignment="1" applyProtection="1">
      <alignment horizontal="center"/>
    </xf>
    <xf numFmtId="177" fontId="11" fillId="2" borderId="38" xfId="0" applyNumberFormat="1" applyFont="1" applyFill="1" applyBorder="1" applyAlignment="1" applyProtection="1"/>
    <xf numFmtId="176" fontId="0" fillId="2" borderId="12" xfId="0" applyNumberFormat="1" applyFont="1" applyFill="1" applyBorder="1" applyAlignment="1" applyProtection="1"/>
    <xf numFmtId="177" fontId="11" fillId="4" borderId="67" xfId="0" applyNumberFormat="1" applyFont="1" applyFill="1" applyBorder="1" applyAlignment="1" applyProtection="1"/>
    <xf numFmtId="0" fontId="0" fillId="4" borderId="24" xfId="0" applyNumberFormat="1" applyFont="1" applyFill="1" applyBorder="1" applyAlignment="1" applyProtection="1">
      <alignment horizontal="center"/>
    </xf>
    <xf numFmtId="0" fontId="0" fillId="4" borderId="9" xfId="0" applyNumberFormat="1" applyFont="1" applyFill="1" applyBorder="1" applyAlignment="1" applyProtection="1">
      <alignment horizontal="center"/>
    </xf>
    <xf numFmtId="168" fontId="11" fillId="2" borderId="5" xfId="0" applyNumberFormat="1" applyFont="1" applyFill="1" applyBorder="1" applyAlignment="1" applyProtection="1"/>
    <xf numFmtId="176" fontId="0" fillId="2" borderId="9" xfId="0" applyNumberFormat="1" applyFont="1" applyFill="1" applyBorder="1" applyAlignment="1" applyProtection="1"/>
    <xf numFmtId="168" fontId="11" fillId="4" borderId="68" xfId="0" applyNumberFormat="1" applyFont="1" applyFill="1" applyBorder="1" applyAlignment="1" applyProtection="1"/>
    <xf numFmtId="177" fontId="11" fillId="2" borderId="5" xfId="0" applyNumberFormat="1" applyFont="1" applyFill="1" applyBorder="1" applyAlignment="1" applyProtection="1"/>
    <xf numFmtId="0" fontId="0" fillId="4" borderId="15" xfId="0" applyNumberFormat="1" applyFont="1" applyFill="1" applyBorder="1" applyAlignment="1" applyProtection="1">
      <alignment horizontal="center"/>
    </xf>
    <xf numFmtId="0" fontId="0" fillId="4" borderId="14" xfId="0" applyNumberFormat="1" applyFont="1" applyFill="1" applyBorder="1" applyAlignment="1" applyProtection="1">
      <alignment horizontal="center"/>
    </xf>
    <xf numFmtId="177" fontId="11" fillId="2" borderId="16" xfId="0" applyNumberFormat="1" applyFont="1" applyFill="1" applyBorder="1" applyAlignment="1" applyProtection="1"/>
    <xf numFmtId="176" fontId="0" fillId="2" borderId="14" xfId="0" applyNumberFormat="1" applyFont="1" applyFill="1" applyBorder="1" applyAlignment="1" applyProtection="1"/>
    <xf numFmtId="168" fontId="11" fillId="4" borderId="69" xfId="0" applyNumberFormat="1" applyFont="1" applyFill="1" applyBorder="1" applyAlignment="1" applyProtection="1"/>
    <xf numFmtId="0" fontId="7" fillId="7" borderId="0" xfId="0" applyNumberFormat="1" applyFont="1" applyFill="1" applyBorder="1" applyAlignment="1" applyProtection="1">
      <alignment horizontal="right"/>
    </xf>
    <xf numFmtId="0" fontId="0" fillId="4" borderId="70" xfId="0" applyNumberFormat="1" applyFont="1" applyFill="1" applyBorder="1" applyAlignment="1" applyProtection="1">
      <alignment horizontal="center"/>
    </xf>
    <xf numFmtId="177" fontId="0" fillId="4" borderId="70" xfId="0" applyNumberFormat="1" applyFont="1" applyFill="1" applyBorder="1" applyAlignment="1" applyProtection="1"/>
    <xf numFmtId="177" fontId="16" fillId="7" borderId="0" xfId="0" applyNumberFormat="1" applyFont="1" applyFill="1" applyBorder="1" applyAlignment="1" applyProtection="1"/>
    <xf numFmtId="10" fontId="0" fillId="4" borderId="70" xfId="3" applyNumberFormat="1" applyFont="1" applyFill="1" applyBorder="1" applyAlignment="1" applyProtection="1"/>
    <xf numFmtId="9" fontId="0" fillId="4" borderId="70" xfId="0" applyNumberFormat="1" applyFont="1" applyFill="1" applyBorder="1" applyAlignment="1" applyProtection="1">
      <alignment horizontal="center"/>
    </xf>
    <xf numFmtId="40" fontId="4" fillId="4" borderId="0" xfId="0" applyNumberFormat="1" applyFont="1" applyFill="1" applyAlignment="1">
      <alignment horizontal="center"/>
    </xf>
    <xf numFmtId="40" fontId="5" fillId="4" borderId="0" xfId="0" applyNumberFormat="1" applyFont="1" applyFill="1" applyAlignment="1"/>
    <xf numFmtId="40" fontId="6" fillId="4" borderId="0" xfId="0" applyNumberFormat="1" applyFont="1" applyFill="1" applyAlignment="1"/>
    <xf numFmtId="0" fontId="1" fillId="4" borderId="0" xfId="0" applyFont="1" applyFill="1"/>
    <xf numFmtId="40" fontId="4" fillId="5" borderId="1" xfId="0" applyNumberFormat="1" applyFont="1" applyFill="1" applyBorder="1" applyAlignment="1">
      <alignment horizontal="left" vertical="center"/>
    </xf>
    <xf numFmtId="4" fontId="9" fillId="4" borderId="0" xfId="0" applyNumberFormat="1" applyFont="1" applyFill="1" applyAlignment="1">
      <alignment horizontal="center"/>
    </xf>
    <xf numFmtId="4" fontId="8" fillId="4" borderId="0" xfId="0" applyNumberFormat="1" applyFont="1" applyFill="1" applyAlignment="1">
      <alignment horizontal="center"/>
    </xf>
    <xf numFmtId="0" fontId="7" fillId="4" borderId="36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72" xfId="0" applyFont="1" applyFill="1" applyBorder="1" applyAlignment="1">
      <alignment horizontal="center" vertical="center"/>
    </xf>
    <xf numFmtId="4" fontId="7" fillId="2" borderId="71" xfId="0" applyNumberFormat="1" applyFont="1" applyFill="1" applyBorder="1" applyAlignment="1">
      <alignment horizontal="center"/>
    </xf>
    <xf numFmtId="4" fontId="7" fillId="2" borderId="27" xfId="0" applyNumberFormat="1" applyFont="1" applyFill="1" applyBorder="1" applyAlignment="1">
      <alignment horizontal="center"/>
    </xf>
    <xf numFmtId="0" fontId="7" fillId="8" borderId="36" xfId="0" applyFont="1" applyFill="1" applyBorder="1" applyAlignment="1">
      <alignment horizontal="center"/>
    </xf>
    <xf numFmtId="0" fontId="7" fillId="8" borderId="71" xfId="0" applyFont="1" applyFill="1" applyBorder="1" applyAlignment="1">
      <alignment horizontal="center"/>
    </xf>
    <xf numFmtId="0" fontId="7" fillId="8" borderId="27" xfId="0" applyFont="1" applyFill="1" applyBorder="1" applyAlignment="1">
      <alignment horizontal="center"/>
    </xf>
    <xf numFmtId="164" fontId="7" fillId="4" borderId="44" xfId="0" applyNumberFormat="1" applyFont="1" applyFill="1" applyBorder="1" applyAlignment="1">
      <alignment horizontal="center"/>
    </xf>
    <xf numFmtId="164" fontId="7" fillId="4" borderId="60" xfId="0" applyNumberFormat="1" applyFont="1" applyFill="1" applyBorder="1" applyAlignment="1">
      <alignment horizontal="center"/>
    </xf>
    <xf numFmtId="164" fontId="7" fillId="4" borderId="48" xfId="0" applyNumberFormat="1" applyFont="1" applyFill="1" applyBorder="1" applyAlignment="1">
      <alignment horizontal="center"/>
    </xf>
    <xf numFmtId="4" fontId="10" fillId="4" borderId="0" xfId="0" applyNumberFormat="1" applyFont="1" applyFill="1" applyAlignment="1">
      <alignment horizontal="center"/>
    </xf>
    <xf numFmtId="0" fontId="7" fillId="4" borderId="0" xfId="0" applyFont="1" applyFill="1" applyAlignment="1">
      <alignment horizontal="center"/>
    </xf>
    <xf numFmtId="40" fontId="4" fillId="4" borderId="0" xfId="0" applyNumberFormat="1" applyFont="1" applyFill="1" applyAlignment="1">
      <alignment horizontal="center"/>
    </xf>
    <xf numFmtId="40" fontId="3" fillId="4" borderId="0" xfId="0" applyNumberFormat="1" applyFont="1" applyFill="1" applyAlignment="1">
      <alignment horizontal="center"/>
    </xf>
    <xf numFmtId="16" fontId="7" fillId="5" borderId="26" xfId="0" applyNumberFormat="1" applyFont="1" applyFill="1" applyBorder="1" applyAlignment="1">
      <alignment horizontal="center"/>
    </xf>
    <xf numFmtId="16" fontId="7" fillId="5" borderId="11" xfId="0" applyNumberFormat="1" applyFont="1" applyFill="1" applyBorder="1" applyAlignment="1">
      <alignment horizontal="center"/>
    </xf>
    <xf numFmtId="16" fontId="7" fillId="5" borderId="12" xfId="0" applyNumberFormat="1" applyFont="1" applyFill="1" applyBorder="1" applyAlignment="1">
      <alignment horizontal="center"/>
    </xf>
    <xf numFmtId="40" fontId="3" fillId="4" borderId="21" xfId="0" applyNumberFormat="1" applyFont="1" applyFill="1" applyBorder="1" applyAlignment="1">
      <alignment horizontal="center"/>
    </xf>
    <xf numFmtId="40" fontId="3" fillId="4" borderId="22" xfId="0" applyNumberFormat="1" applyFont="1" applyFill="1" applyBorder="1" applyAlignment="1">
      <alignment horizontal="center"/>
    </xf>
    <xf numFmtId="40" fontId="0" fillId="5" borderId="21" xfId="0" applyNumberFormat="1" applyFill="1" applyBorder="1" applyAlignment="1">
      <alignment horizontal="center" vertical="center"/>
    </xf>
    <xf numFmtId="40" fontId="0" fillId="5" borderId="5" xfId="0" applyNumberFormat="1" applyFill="1" applyBorder="1" applyAlignment="1">
      <alignment horizontal="center" vertical="center"/>
    </xf>
    <xf numFmtId="40" fontId="0" fillId="8" borderId="1" xfId="0" applyNumberFormat="1" applyFill="1" applyBorder="1" applyAlignment="1">
      <alignment horizontal="center" vertical="center"/>
    </xf>
    <xf numFmtId="40" fontId="4" fillId="4" borderId="21" xfId="2" applyNumberFormat="1" applyFont="1" applyFill="1" applyBorder="1" applyAlignment="1">
      <alignment horizontal="center" vertical="center"/>
    </xf>
    <xf numFmtId="40" fontId="4" fillId="4" borderId="5" xfId="2" applyNumberFormat="1" applyFont="1" applyFill="1" applyBorder="1" applyAlignment="1">
      <alignment horizontal="center" vertical="center"/>
    </xf>
  </cellXfs>
  <cellStyles count="5">
    <cellStyle name="Millares" xfId="1" builtinId="3"/>
    <cellStyle name="Normal" xfId="0" builtinId="0"/>
    <cellStyle name="Normal 2" xfId="4"/>
    <cellStyle name="Porcentaje" xfId="2" builtinId="5"/>
    <cellStyle name="Porcentual 3" xfId="3"/>
  </cellStyles>
  <dxfs count="920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38</xdr:row>
      <xdr:rowOff>95250</xdr:rowOff>
    </xdr:from>
    <xdr:to>
      <xdr:col>1</xdr:col>
      <xdr:colOff>171450</xdr:colOff>
      <xdr:row>43</xdr:row>
      <xdr:rowOff>38100</xdr:rowOff>
    </xdr:to>
    <xdr:pic>
      <xdr:nvPicPr>
        <xdr:cNvPr id="45079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6686550"/>
          <a:ext cx="7143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39</xdr:row>
      <xdr:rowOff>114300</xdr:rowOff>
    </xdr:from>
    <xdr:to>
      <xdr:col>1</xdr:col>
      <xdr:colOff>180975</xdr:colOff>
      <xdr:row>44</xdr:row>
      <xdr:rowOff>76200</xdr:rowOff>
    </xdr:to>
    <xdr:pic>
      <xdr:nvPicPr>
        <xdr:cNvPr id="20504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" y="7000875"/>
          <a:ext cx="6286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266700</xdr:colOff>
      <xdr:row>44</xdr:row>
      <xdr:rowOff>95250</xdr:rowOff>
    </xdr:to>
    <xdr:pic>
      <xdr:nvPicPr>
        <xdr:cNvPr id="21528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7620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209550</xdr:colOff>
      <xdr:row>44</xdr:row>
      <xdr:rowOff>95250</xdr:rowOff>
    </xdr:to>
    <xdr:pic>
      <xdr:nvPicPr>
        <xdr:cNvPr id="22552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7048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381000</xdr:colOff>
      <xdr:row>44</xdr:row>
      <xdr:rowOff>95250</xdr:rowOff>
    </xdr:to>
    <xdr:pic>
      <xdr:nvPicPr>
        <xdr:cNvPr id="23576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8763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257175</xdr:colOff>
      <xdr:row>44</xdr:row>
      <xdr:rowOff>95250</xdr:rowOff>
    </xdr:to>
    <xdr:pic>
      <xdr:nvPicPr>
        <xdr:cNvPr id="24600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7524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152400</xdr:colOff>
      <xdr:row>44</xdr:row>
      <xdr:rowOff>95250</xdr:rowOff>
    </xdr:to>
    <xdr:pic>
      <xdr:nvPicPr>
        <xdr:cNvPr id="25624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477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39</xdr:row>
      <xdr:rowOff>133350</xdr:rowOff>
    </xdr:from>
    <xdr:to>
      <xdr:col>1</xdr:col>
      <xdr:colOff>66675</xdr:colOff>
      <xdr:row>44</xdr:row>
      <xdr:rowOff>95250</xdr:rowOff>
    </xdr:to>
    <xdr:pic>
      <xdr:nvPicPr>
        <xdr:cNvPr id="26648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7019925"/>
          <a:ext cx="6191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66675</xdr:colOff>
      <xdr:row>44</xdr:row>
      <xdr:rowOff>95250</xdr:rowOff>
    </xdr:to>
    <xdr:pic>
      <xdr:nvPicPr>
        <xdr:cNvPr id="14360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5619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171450</xdr:colOff>
      <xdr:row>44</xdr:row>
      <xdr:rowOff>95250</xdr:rowOff>
    </xdr:to>
    <xdr:pic>
      <xdr:nvPicPr>
        <xdr:cNvPr id="27671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667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209550</xdr:colOff>
      <xdr:row>44</xdr:row>
      <xdr:rowOff>95250</xdr:rowOff>
    </xdr:to>
    <xdr:pic>
      <xdr:nvPicPr>
        <xdr:cNvPr id="28695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7048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66675</xdr:colOff>
      <xdr:row>44</xdr:row>
      <xdr:rowOff>95250</xdr:rowOff>
    </xdr:to>
    <xdr:pic>
      <xdr:nvPicPr>
        <xdr:cNvPr id="13336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5619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47625</xdr:colOff>
      <xdr:row>44</xdr:row>
      <xdr:rowOff>95250</xdr:rowOff>
    </xdr:to>
    <xdr:pic>
      <xdr:nvPicPr>
        <xdr:cNvPr id="29719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5429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0</xdr:row>
          <xdr:rowOff>142875</xdr:rowOff>
        </xdr:from>
        <xdr:to>
          <xdr:col>1</xdr:col>
          <xdr:colOff>66675</xdr:colOff>
          <xdr:row>7</xdr:row>
          <xdr:rowOff>47625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0</xdr:row>
          <xdr:rowOff>9525</xdr:rowOff>
        </xdr:from>
        <xdr:to>
          <xdr:col>2</xdr:col>
          <xdr:colOff>247650</xdr:colOff>
          <xdr:row>4</xdr:row>
          <xdr:rowOff>152400</xdr:rowOff>
        </xdr:to>
        <xdr:sp macro="" textlink="">
          <xdr:nvSpPr>
            <xdr:cNvPr id="8197" name="Object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39</xdr:row>
      <xdr:rowOff>95250</xdr:rowOff>
    </xdr:from>
    <xdr:to>
      <xdr:col>1</xdr:col>
      <xdr:colOff>28575</xdr:colOff>
      <xdr:row>44</xdr:row>
      <xdr:rowOff>57150</xdr:rowOff>
    </xdr:to>
    <xdr:pic>
      <xdr:nvPicPr>
        <xdr:cNvPr id="46088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6981825"/>
          <a:ext cx="5143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39</xdr:row>
      <xdr:rowOff>95250</xdr:rowOff>
    </xdr:from>
    <xdr:to>
      <xdr:col>1</xdr:col>
      <xdr:colOff>28575</xdr:colOff>
      <xdr:row>44</xdr:row>
      <xdr:rowOff>57150</xdr:rowOff>
    </xdr:to>
    <xdr:pic>
      <xdr:nvPicPr>
        <xdr:cNvPr id="47112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6981825"/>
          <a:ext cx="5143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39</xdr:row>
      <xdr:rowOff>95250</xdr:rowOff>
    </xdr:from>
    <xdr:to>
      <xdr:col>1</xdr:col>
      <xdr:colOff>152400</xdr:colOff>
      <xdr:row>44</xdr:row>
      <xdr:rowOff>57150</xdr:rowOff>
    </xdr:to>
    <xdr:pic>
      <xdr:nvPicPr>
        <xdr:cNvPr id="15384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6981825"/>
          <a:ext cx="6381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238125</xdr:colOff>
      <xdr:row>44</xdr:row>
      <xdr:rowOff>95250</xdr:rowOff>
    </xdr:to>
    <xdr:pic>
      <xdr:nvPicPr>
        <xdr:cNvPr id="16408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7334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180975</xdr:colOff>
      <xdr:row>44</xdr:row>
      <xdr:rowOff>95250</xdr:rowOff>
    </xdr:to>
    <xdr:pic>
      <xdr:nvPicPr>
        <xdr:cNvPr id="17432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762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123825</xdr:colOff>
      <xdr:row>44</xdr:row>
      <xdr:rowOff>95250</xdr:rowOff>
    </xdr:to>
    <xdr:pic>
      <xdr:nvPicPr>
        <xdr:cNvPr id="18456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191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142875</xdr:colOff>
      <xdr:row>44</xdr:row>
      <xdr:rowOff>95250</xdr:rowOff>
    </xdr:to>
    <xdr:pic>
      <xdr:nvPicPr>
        <xdr:cNvPr id="19480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381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1.doc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_-_2003_Document2.doc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C51"/>
  <sheetViews>
    <sheetView zoomScale="85" zoomScaleNormal="85" workbookViewId="0"/>
  </sheetViews>
  <sheetFormatPr baseColWidth="10" defaultRowHeight="12.75" x14ac:dyDescent="0.2"/>
  <cols>
    <col min="1" max="1" width="14.140625" style="1" bestFit="1" customWidth="1"/>
    <col min="2" max="5" width="10.7109375" style="1" customWidth="1"/>
    <col min="6" max="6" width="12.7109375" style="1" customWidth="1"/>
    <col min="7" max="7" width="14.5703125" style="1" customWidth="1"/>
    <col min="8" max="9" width="12.7109375" style="1" customWidth="1"/>
    <col min="10" max="10" width="14.28515625" style="1" customWidth="1"/>
    <col min="11" max="12" width="12.7109375" style="1" customWidth="1"/>
    <col min="13" max="14" width="4.140625" style="1" customWidth="1"/>
    <col min="15" max="15" width="11.5703125" style="1" bestFit="1" customWidth="1"/>
    <col min="16" max="16" width="12.85546875" style="1" bestFit="1" customWidth="1"/>
    <col min="17" max="17" width="12.5703125" style="1" customWidth="1"/>
    <col min="18" max="18" width="4.140625" style="1" customWidth="1"/>
    <col min="19" max="19" width="14.140625" style="1" customWidth="1"/>
    <col min="20" max="20" width="15" style="1" bestFit="1" customWidth="1"/>
    <col min="21" max="21" width="3.7109375" style="1" customWidth="1"/>
    <col min="22" max="24" width="12.42578125" style="1" bestFit="1" customWidth="1"/>
    <col min="25" max="30" width="11.42578125" style="1"/>
    <col min="31" max="31" width="11.42578125" style="302"/>
    <col min="32" max="32" width="25.7109375" style="293" bestFit="1" customWidth="1"/>
    <col min="33" max="33" width="9.28515625" style="293" customWidth="1"/>
    <col min="34" max="35" width="14" style="293" customWidth="1"/>
    <col min="36" max="36" width="14.28515625" style="293" bestFit="1" customWidth="1"/>
    <col min="37" max="42" width="11.7109375" style="293" customWidth="1"/>
    <col min="43" max="55" width="11.42578125" style="293"/>
    <col min="56" max="16384" width="11.42578125" style="1"/>
  </cols>
  <sheetData>
    <row r="2" spans="1:42" ht="13.5" thickBot="1" x14ac:dyDescent="0.25">
      <c r="AE2" s="333"/>
      <c r="AF2" s="334"/>
      <c r="AG2" s="334"/>
      <c r="AH2" s="334"/>
      <c r="AI2" s="334"/>
      <c r="AJ2" s="335" t="s">
        <v>111</v>
      </c>
      <c r="AK2" s="334"/>
      <c r="AL2" s="334"/>
      <c r="AM2" s="334"/>
      <c r="AN2" s="334"/>
      <c r="AO2" s="334"/>
      <c r="AP2" s="334"/>
    </row>
    <row r="3" spans="1:42" ht="42.95" customHeight="1" thickBot="1" x14ac:dyDescent="0.25">
      <c r="A3" s="260" t="s">
        <v>31</v>
      </c>
      <c r="B3" s="178" t="s">
        <v>10</v>
      </c>
      <c r="C3" s="179" t="s">
        <v>55</v>
      </c>
      <c r="D3" s="178" t="s">
        <v>102</v>
      </c>
      <c r="E3" s="178"/>
      <c r="F3" s="179" t="s">
        <v>109</v>
      </c>
      <c r="G3" s="179" t="s">
        <v>103</v>
      </c>
      <c r="H3" s="179" t="s">
        <v>56</v>
      </c>
      <c r="I3" s="261"/>
      <c r="J3" s="181" t="s">
        <v>110</v>
      </c>
      <c r="K3" s="262" t="s">
        <v>104</v>
      </c>
      <c r="L3" s="263" t="s">
        <v>105</v>
      </c>
      <c r="O3" s="264" t="s">
        <v>73</v>
      </c>
      <c r="P3" s="265" t="s">
        <v>74</v>
      </c>
      <c r="Q3" s="266" t="s">
        <v>75</v>
      </c>
      <c r="S3" s="185" t="s">
        <v>76</v>
      </c>
      <c r="T3" s="186" t="s">
        <v>77</v>
      </c>
      <c r="V3" s="183" t="s">
        <v>78</v>
      </c>
      <c r="W3" s="267" t="s">
        <v>79</v>
      </c>
      <c r="X3" s="185" t="s">
        <v>80</v>
      </c>
      <c r="AE3" s="333"/>
      <c r="AF3" s="336" t="s">
        <v>112</v>
      </c>
      <c r="AG3" s="337" t="s">
        <v>62</v>
      </c>
      <c r="AH3" s="338" t="s">
        <v>125</v>
      </c>
      <c r="AI3" s="339" t="s">
        <v>126</v>
      </c>
      <c r="AJ3" s="340" t="s">
        <v>127</v>
      </c>
      <c r="AK3" s="334"/>
      <c r="AL3" s="334"/>
      <c r="AM3" s="334"/>
      <c r="AN3" s="334"/>
      <c r="AO3" s="334"/>
      <c r="AP3" s="334"/>
    </row>
    <row r="4" spans="1:42" ht="13.5" thickBot="1" x14ac:dyDescent="0.25">
      <c r="A4" s="190" t="s">
        <v>167</v>
      </c>
      <c r="B4" s="192">
        <v>20130501</v>
      </c>
      <c r="C4" s="191">
        <v>0.375</v>
      </c>
      <c r="D4" s="268">
        <v>1440</v>
      </c>
      <c r="E4" s="192"/>
      <c r="F4" s="193">
        <v>5354.0766599999997</v>
      </c>
      <c r="G4" s="193">
        <v>19.397694000000001</v>
      </c>
      <c r="H4" s="192">
        <v>61.389488</v>
      </c>
      <c r="I4" s="195"/>
      <c r="J4" s="269">
        <v>84.078000000000003</v>
      </c>
      <c r="K4" s="270">
        <v>815577.75</v>
      </c>
      <c r="L4" s="271">
        <v>0</v>
      </c>
      <c r="N4" s="256" t="s">
        <v>72</v>
      </c>
      <c r="O4" s="272"/>
      <c r="P4" s="273"/>
      <c r="Q4" s="274"/>
      <c r="S4" s="275"/>
      <c r="T4" s="275"/>
      <c r="V4" s="276"/>
      <c r="W4" s="277"/>
      <c r="X4" s="278"/>
      <c r="AE4" s="333" t="str">
        <f>LEFT(J4,8)</f>
        <v>84.078</v>
      </c>
      <c r="AF4" s="341"/>
      <c r="AG4" s="342"/>
      <c r="AH4" s="343"/>
      <c r="AI4" s="344">
        <f>IFERROR(AE4*1,0)</f>
        <v>84.078000000000003</v>
      </c>
      <c r="AJ4" s="345">
        <f>(AI4-AH4)</f>
        <v>84.078000000000003</v>
      </c>
      <c r="AK4" s="334"/>
      <c r="AL4" s="334"/>
      <c r="AM4" s="334"/>
      <c r="AN4" s="334"/>
      <c r="AO4" s="334"/>
      <c r="AP4" s="334"/>
    </row>
    <row r="5" spans="1:42" x14ac:dyDescent="0.2">
      <c r="A5" s="206" t="s">
        <v>167</v>
      </c>
      <c r="B5" s="208">
        <v>20130502</v>
      </c>
      <c r="C5" s="207">
        <v>0.375</v>
      </c>
      <c r="D5" s="279">
        <v>1440</v>
      </c>
      <c r="E5" s="208"/>
      <c r="F5" s="209">
        <v>5522.2158200000003</v>
      </c>
      <c r="G5" s="209">
        <v>19.592462999999999</v>
      </c>
      <c r="H5" s="208">
        <v>63.041148999999997</v>
      </c>
      <c r="I5" s="211"/>
      <c r="J5" s="280">
        <v>71.353999999999999</v>
      </c>
      <c r="K5" s="281">
        <v>815577.75</v>
      </c>
      <c r="L5" s="282">
        <v>0</v>
      </c>
      <c r="N5" s="1">
        <v>1</v>
      </c>
      <c r="O5" s="213" t="e">
        <f>P5/4.1868</f>
        <v>#REF!</v>
      </c>
      <c r="P5" s="214" t="e">
        <f>#REF!</f>
        <v>#REF!</v>
      </c>
      <c r="Q5" s="215" t="e">
        <f>O5*0.11237</f>
        <v>#REF!</v>
      </c>
      <c r="S5" s="283">
        <f>J5*1000</f>
        <v>71354</v>
      </c>
      <c r="T5" s="284">
        <f>S5*35.31467</f>
        <v>2519842.96318</v>
      </c>
      <c r="V5" s="198" t="e">
        <f>S5*O5/1000000</f>
        <v>#REF!</v>
      </c>
      <c r="W5" s="199" t="e">
        <f>P5*S5/1000000</f>
        <v>#REF!</v>
      </c>
      <c r="X5" s="200" t="e">
        <f>T5*Q5/1000000</f>
        <v>#REF!</v>
      </c>
      <c r="AE5" s="333" t="str">
        <f t="shared" ref="AE5:AE35" si="0">LEFT(J5,8)</f>
        <v>71.354</v>
      </c>
      <c r="AF5" s="346"/>
      <c r="AG5" s="347"/>
      <c r="AH5" s="348"/>
      <c r="AI5" s="349">
        <f t="shared" ref="AI5:AI35" si="1">IFERROR(AE5*1,0)</f>
        <v>71.353999999999999</v>
      </c>
      <c r="AJ5" s="350">
        <f t="shared" ref="AJ5:AJ35" si="2">(AI5-AH5)</f>
        <v>71.353999999999999</v>
      </c>
      <c r="AK5" s="334"/>
      <c r="AL5" s="334"/>
      <c r="AM5" s="334"/>
      <c r="AN5" s="334"/>
      <c r="AO5" s="334"/>
      <c r="AP5" s="334"/>
    </row>
    <row r="6" spans="1:42" x14ac:dyDescent="0.2">
      <c r="A6" s="206" t="s">
        <v>167</v>
      </c>
      <c r="B6" s="208">
        <v>20130503</v>
      </c>
      <c r="C6" s="207">
        <v>0.375</v>
      </c>
      <c r="D6" s="279">
        <v>1440</v>
      </c>
      <c r="E6" s="208"/>
      <c r="F6" s="209">
        <v>5386.6123049999997</v>
      </c>
      <c r="G6" s="209">
        <v>19.387761999999999</v>
      </c>
      <c r="H6" s="208">
        <v>61.389488</v>
      </c>
      <c r="I6" s="211"/>
      <c r="J6" s="280">
        <v>96.983999999999995</v>
      </c>
      <c r="K6" s="281">
        <v>815577.75</v>
      </c>
      <c r="L6" s="282">
        <v>0</v>
      </c>
      <c r="N6" s="1">
        <v>2</v>
      </c>
      <c r="O6" s="258" t="e">
        <f t="shared" ref="O6:O35" si="3">P6/4.1868</f>
        <v>#REF!</v>
      </c>
      <c r="P6" s="214" t="e">
        <f>#REF!</f>
        <v>#REF!</v>
      </c>
      <c r="Q6" s="215" t="e">
        <f t="shared" ref="Q6:Q35" si="4">O6*0.11237</f>
        <v>#REF!</v>
      </c>
      <c r="S6" s="218">
        <f t="shared" ref="S6:S35" si="5">J6*1000</f>
        <v>96984</v>
      </c>
      <c r="T6" s="285">
        <f t="shared" ref="T6:T35" si="6">S6*35.31467</f>
        <v>3424957.9552799999</v>
      </c>
      <c r="V6" s="213" t="e">
        <f t="shared" ref="V6:V35" si="7">S6*O6/1000000</f>
        <v>#REF!</v>
      </c>
      <c r="W6" s="214" t="e">
        <f t="shared" ref="W6:W35" si="8">P6*S6/1000000</f>
        <v>#REF!</v>
      </c>
      <c r="X6" s="215" t="e">
        <f t="shared" ref="X6:X35" si="9">T6*Q6/1000000</f>
        <v>#REF!</v>
      </c>
      <c r="AE6" s="333" t="str">
        <f t="shared" si="0"/>
        <v>96.984</v>
      </c>
      <c r="AF6" s="346"/>
      <c r="AG6" s="347"/>
      <c r="AH6" s="348"/>
      <c r="AI6" s="349">
        <f t="shared" si="1"/>
        <v>96.983999999999995</v>
      </c>
      <c r="AJ6" s="350">
        <f t="shared" si="2"/>
        <v>96.983999999999995</v>
      </c>
      <c r="AK6" s="334"/>
      <c r="AL6" s="334"/>
      <c r="AM6" s="334"/>
      <c r="AN6" s="334"/>
      <c r="AO6" s="334"/>
      <c r="AP6" s="334"/>
    </row>
    <row r="7" spans="1:42" x14ac:dyDescent="0.2">
      <c r="A7" s="206" t="s">
        <v>167</v>
      </c>
      <c r="B7" s="208">
        <v>20130504</v>
      </c>
      <c r="C7" s="207">
        <v>0.375</v>
      </c>
      <c r="D7" s="279">
        <v>1440</v>
      </c>
      <c r="E7" s="208"/>
      <c r="F7" s="209">
        <v>5354.0766599999997</v>
      </c>
      <c r="G7" s="209">
        <v>19.303438</v>
      </c>
      <c r="H7" s="208">
        <v>61.389488</v>
      </c>
      <c r="I7" s="211"/>
      <c r="J7" s="280">
        <v>90.009</v>
      </c>
      <c r="K7" s="281">
        <v>815577.75</v>
      </c>
      <c r="L7" s="282">
        <v>0</v>
      </c>
      <c r="N7" s="1">
        <v>3</v>
      </c>
      <c r="O7" s="258" t="e">
        <f t="shared" si="3"/>
        <v>#REF!</v>
      </c>
      <c r="P7" s="214" t="e">
        <f>#REF!</f>
        <v>#REF!</v>
      </c>
      <c r="Q7" s="215" t="e">
        <f t="shared" si="4"/>
        <v>#REF!</v>
      </c>
      <c r="S7" s="218">
        <f t="shared" si="5"/>
        <v>90009</v>
      </c>
      <c r="T7" s="285">
        <f t="shared" si="6"/>
        <v>3178638.13203</v>
      </c>
      <c r="V7" s="213" t="e">
        <f t="shared" si="7"/>
        <v>#REF!</v>
      </c>
      <c r="W7" s="214" t="e">
        <f t="shared" si="8"/>
        <v>#REF!</v>
      </c>
      <c r="X7" s="215" t="e">
        <f t="shared" si="9"/>
        <v>#REF!</v>
      </c>
      <c r="AE7" s="333" t="str">
        <f t="shared" si="0"/>
        <v>90.009</v>
      </c>
      <c r="AF7" s="346"/>
      <c r="AG7" s="347"/>
      <c r="AH7" s="348"/>
      <c r="AI7" s="349">
        <f t="shared" si="1"/>
        <v>90.009</v>
      </c>
      <c r="AJ7" s="350">
        <f t="shared" si="2"/>
        <v>90.009</v>
      </c>
      <c r="AK7" s="334"/>
      <c r="AL7" s="334"/>
      <c r="AM7" s="334"/>
      <c r="AN7" s="334"/>
      <c r="AO7" s="334"/>
      <c r="AP7" s="334"/>
    </row>
    <row r="8" spans="1:42" x14ac:dyDescent="0.2">
      <c r="A8" s="206" t="s">
        <v>167</v>
      </c>
      <c r="B8" s="208">
        <v>20130505</v>
      </c>
      <c r="C8" s="207">
        <v>0.375</v>
      </c>
      <c r="D8" s="279">
        <v>1440</v>
      </c>
      <c r="E8" s="208"/>
      <c r="F8" s="209">
        <v>5354.0766599999997</v>
      </c>
      <c r="G8" s="209">
        <v>19.134606999999999</v>
      </c>
      <c r="H8" s="208">
        <v>61.389488</v>
      </c>
      <c r="I8" s="211"/>
      <c r="J8" s="280">
        <v>60.933999999999997</v>
      </c>
      <c r="K8" s="281">
        <v>815577.75</v>
      </c>
      <c r="L8" s="282">
        <v>0</v>
      </c>
      <c r="N8" s="1">
        <v>4</v>
      </c>
      <c r="O8" s="258" t="e">
        <f t="shared" si="3"/>
        <v>#REF!</v>
      </c>
      <c r="P8" s="214" t="e">
        <f>#REF!</f>
        <v>#REF!</v>
      </c>
      <c r="Q8" s="215" t="e">
        <f t="shared" si="4"/>
        <v>#REF!</v>
      </c>
      <c r="S8" s="218">
        <f t="shared" si="5"/>
        <v>60934</v>
      </c>
      <c r="T8" s="285">
        <f t="shared" si="6"/>
        <v>2151864.1017800001</v>
      </c>
      <c r="V8" s="213" t="e">
        <f t="shared" si="7"/>
        <v>#REF!</v>
      </c>
      <c r="W8" s="214" t="e">
        <f t="shared" si="8"/>
        <v>#REF!</v>
      </c>
      <c r="X8" s="215" t="e">
        <f t="shared" si="9"/>
        <v>#REF!</v>
      </c>
      <c r="AE8" s="333" t="str">
        <f t="shared" si="0"/>
        <v>60.934</v>
      </c>
      <c r="AF8" s="346"/>
      <c r="AG8" s="347"/>
      <c r="AH8" s="348"/>
      <c r="AI8" s="349">
        <f t="shared" si="1"/>
        <v>60.933999999999997</v>
      </c>
      <c r="AJ8" s="350">
        <f t="shared" si="2"/>
        <v>60.933999999999997</v>
      </c>
      <c r="AK8" s="334"/>
      <c r="AL8" s="334"/>
      <c r="AM8" s="334"/>
      <c r="AN8" s="334"/>
      <c r="AO8" s="334"/>
      <c r="AP8" s="334"/>
    </row>
    <row r="9" spans="1:42" x14ac:dyDescent="0.2">
      <c r="A9" s="206" t="s">
        <v>167</v>
      </c>
      <c r="B9" s="208">
        <v>20130506</v>
      </c>
      <c r="C9" s="207">
        <v>0.375</v>
      </c>
      <c r="D9" s="279">
        <v>1440</v>
      </c>
      <c r="E9" s="208"/>
      <c r="F9" s="209">
        <v>5354.0766599999997</v>
      </c>
      <c r="G9" s="209">
        <v>19.170732000000001</v>
      </c>
      <c r="H9" s="208">
        <v>61.389488</v>
      </c>
      <c r="I9" s="211"/>
      <c r="J9" s="280">
        <v>52.148000000000003</v>
      </c>
      <c r="K9" s="281">
        <v>815577.75</v>
      </c>
      <c r="L9" s="282">
        <v>0</v>
      </c>
      <c r="N9" s="1">
        <v>5</v>
      </c>
      <c r="O9" s="258" t="e">
        <f t="shared" si="3"/>
        <v>#REF!</v>
      </c>
      <c r="P9" s="214" t="e">
        <f>#REF!</f>
        <v>#REF!</v>
      </c>
      <c r="Q9" s="215" t="e">
        <f t="shared" si="4"/>
        <v>#REF!</v>
      </c>
      <c r="S9" s="218">
        <f t="shared" si="5"/>
        <v>52148</v>
      </c>
      <c r="T9" s="285">
        <f t="shared" si="6"/>
        <v>1841589.4111599999</v>
      </c>
      <c r="V9" s="213" t="e">
        <f t="shared" si="7"/>
        <v>#REF!</v>
      </c>
      <c r="W9" s="214" t="e">
        <f t="shared" si="8"/>
        <v>#REF!</v>
      </c>
      <c r="X9" s="215" t="e">
        <f t="shared" si="9"/>
        <v>#REF!</v>
      </c>
      <c r="AE9" s="333" t="str">
        <f t="shared" si="0"/>
        <v>52.148</v>
      </c>
      <c r="AF9" s="346"/>
      <c r="AG9" s="347"/>
      <c r="AH9" s="348"/>
      <c r="AI9" s="349">
        <f t="shared" si="1"/>
        <v>52.148000000000003</v>
      </c>
      <c r="AJ9" s="350">
        <f t="shared" si="2"/>
        <v>52.148000000000003</v>
      </c>
      <c r="AK9" s="334"/>
      <c r="AL9" s="334"/>
      <c r="AM9" s="334"/>
      <c r="AN9" s="334"/>
      <c r="AO9" s="334"/>
      <c r="AP9" s="334"/>
    </row>
    <row r="10" spans="1:42" x14ac:dyDescent="0.2">
      <c r="A10" s="206" t="s">
        <v>167</v>
      </c>
      <c r="B10" s="208">
        <v>20130507</v>
      </c>
      <c r="C10" s="207">
        <v>0.375</v>
      </c>
      <c r="D10" s="279">
        <v>1440</v>
      </c>
      <c r="E10" s="208"/>
      <c r="F10" s="209">
        <v>5354.0766599999997</v>
      </c>
      <c r="G10" s="209">
        <v>19.188483999999999</v>
      </c>
      <c r="H10" s="208">
        <v>61.389488</v>
      </c>
      <c r="I10" s="211"/>
      <c r="J10" s="280">
        <v>92.676000000000002</v>
      </c>
      <c r="K10" s="281">
        <v>815577.75</v>
      </c>
      <c r="L10" s="282">
        <v>0</v>
      </c>
      <c r="N10" s="1">
        <v>6</v>
      </c>
      <c r="O10" s="258" t="e">
        <f t="shared" si="3"/>
        <v>#REF!</v>
      </c>
      <c r="P10" s="214" t="e">
        <f>#REF!</f>
        <v>#REF!</v>
      </c>
      <c r="Q10" s="215" t="e">
        <f t="shared" si="4"/>
        <v>#REF!</v>
      </c>
      <c r="S10" s="218">
        <f t="shared" si="5"/>
        <v>92676</v>
      </c>
      <c r="T10" s="285">
        <f t="shared" si="6"/>
        <v>3272822.3569200002</v>
      </c>
      <c r="V10" s="213" t="e">
        <f t="shared" si="7"/>
        <v>#REF!</v>
      </c>
      <c r="W10" s="214" t="e">
        <f t="shared" si="8"/>
        <v>#REF!</v>
      </c>
      <c r="X10" s="215" t="e">
        <f t="shared" si="9"/>
        <v>#REF!</v>
      </c>
      <c r="AE10" s="333" t="str">
        <f t="shared" si="0"/>
        <v>92.676</v>
      </c>
      <c r="AF10" s="346"/>
      <c r="AG10" s="347"/>
      <c r="AH10" s="348"/>
      <c r="AI10" s="349">
        <f t="shared" si="1"/>
        <v>92.676000000000002</v>
      </c>
      <c r="AJ10" s="350">
        <f t="shared" si="2"/>
        <v>92.676000000000002</v>
      </c>
      <c r="AK10" s="334"/>
      <c r="AL10" s="334"/>
      <c r="AM10" s="334"/>
      <c r="AN10" s="334"/>
      <c r="AO10" s="334"/>
      <c r="AP10" s="334"/>
    </row>
    <row r="11" spans="1:42" x14ac:dyDescent="0.2">
      <c r="A11" s="206" t="s">
        <v>167</v>
      </c>
      <c r="B11" s="208">
        <v>20130508</v>
      </c>
      <c r="C11" s="207">
        <v>0.375</v>
      </c>
      <c r="D11" s="279">
        <v>1440</v>
      </c>
      <c r="E11" s="208"/>
      <c r="F11" s="209">
        <v>5354.0766599999997</v>
      </c>
      <c r="G11" s="209">
        <v>19.292733999999999</v>
      </c>
      <c r="H11" s="208">
        <v>61.389488</v>
      </c>
      <c r="I11" s="211"/>
      <c r="J11" s="280">
        <v>89.328000000000003</v>
      </c>
      <c r="K11" s="281">
        <v>815577.75</v>
      </c>
      <c r="L11" s="282">
        <v>0</v>
      </c>
      <c r="N11" s="1">
        <v>7</v>
      </c>
      <c r="O11" s="258" t="e">
        <f t="shared" si="3"/>
        <v>#REF!</v>
      </c>
      <c r="P11" s="214" t="e">
        <f>#REF!</f>
        <v>#REF!</v>
      </c>
      <c r="Q11" s="215" t="e">
        <f t="shared" si="4"/>
        <v>#REF!</v>
      </c>
      <c r="S11" s="218">
        <f t="shared" si="5"/>
        <v>89328</v>
      </c>
      <c r="T11" s="285">
        <f t="shared" si="6"/>
        <v>3154588.8417599997</v>
      </c>
      <c r="V11" s="213" t="e">
        <f t="shared" si="7"/>
        <v>#REF!</v>
      </c>
      <c r="W11" s="214" t="e">
        <f t="shared" si="8"/>
        <v>#REF!</v>
      </c>
      <c r="X11" s="215" t="e">
        <f t="shared" si="9"/>
        <v>#REF!</v>
      </c>
      <c r="AE11" s="333" t="str">
        <f t="shared" si="0"/>
        <v>89.328</v>
      </c>
      <c r="AF11" s="346"/>
      <c r="AG11" s="347"/>
      <c r="AH11" s="348"/>
      <c r="AI11" s="349">
        <f t="shared" si="1"/>
        <v>89.328000000000003</v>
      </c>
      <c r="AJ11" s="350">
        <f t="shared" si="2"/>
        <v>89.328000000000003</v>
      </c>
      <c r="AK11" s="334"/>
      <c r="AL11" s="334"/>
      <c r="AM11" s="334"/>
      <c r="AN11" s="334"/>
      <c r="AO11" s="334"/>
      <c r="AP11" s="334"/>
    </row>
    <row r="12" spans="1:42" x14ac:dyDescent="0.2">
      <c r="A12" s="206" t="s">
        <v>167</v>
      </c>
      <c r="B12" s="208">
        <v>20130509</v>
      </c>
      <c r="C12" s="207">
        <v>0.375</v>
      </c>
      <c r="D12" s="279">
        <v>1440</v>
      </c>
      <c r="E12" s="208"/>
      <c r="F12" s="209">
        <v>5354.0766599999997</v>
      </c>
      <c r="G12" s="209">
        <v>19.589410999999998</v>
      </c>
      <c r="H12" s="208">
        <v>61.389488</v>
      </c>
      <c r="I12" s="211"/>
      <c r="J12" s="280">
        <v>84.191999999999993</v>
      </c>
      <c r="K12" s="281">
        <v>815577.75</v>
      </c>
      <c r="L12" s="282">
        <v>0</v>
      </c>
      <c r="N12" s="1">
        <v>8</v>
      </c>
      <c r="O12" s="258" t="e">
        <f t="shared" si="3"/>
        <v>#REF!</v>
      </c>
      <c r="P12" s="214" t="e">
        <f>#REF!</f>
        <v>#REF!</v>
      </c>
      <c r="Q12" s="215" t="e">
        <f t="shared" si="4"/>
        <v>#REF!</v>
      </c>
      <c r="S12" s="218">
        <f t="shared" si="5"/>
        <v>84192</v>
      </c>
      <c r="T12" s="285">
        <f t="shared" si="6"/>
        <v>2973212.6966399997</v>
      </c>
      <c r="V12" s="213" t="e">
        <f t="shared" si="7"/>
        <v>#REF!</v>
      </c>
      <c r="W12" s="214" t="e">
        <f t="shared" si="8"/>
        <v>#REF!</v>
      </c>
      <c r="X12" s="215" t="e">
        <f t="shared" si="9"/>
        <v>#REF!</v>
      </c>
      <c r="AE12" s="333" t="str">
        <f t="shared" si="0"/>
        <v>84.192</v>
      </c>
      <c r="AF12" s="346"/>
      <c r="AG12" s="347"/>
      <c r="AH12" s="348"/>
      <c r="AI12" s="349">
        <f t="shared" si="1"/>
        <v>84.191999999999993</v>
      </c>
      <c r="AJ12" s="350">
        <f t="shared" si="2"/>
        <v>84.191999999999993</v>
      </c>
      <c r="AK12" s="334"/>
      <c r="AL12" s="334"/>
      <c r="AM12" s="334"/>
      <c r="AN12" s="334"/>
      <c r="AO12" s="334"/>
      <c r="AP12" s="334"/>
    </row>
    <row r="13" spans="1:42" x14ac:dyDescent="0.2">
      <c r="A13" s="206" t="s">
        <v>167</v>
      </c>
      <c r="B13" s="208">
        <v>20130510</v>
      </c>
      <c r="C13" s="207">
        <v>0.375</v>
      </c>
      <c r="D13" s="279">
        <v>1440</v>
      </c>
      <c r="E13" s="208"/>
      <c r="F13" s="209">
        <v>5354.0766599999997</v>
      </c>
      <c r="G13" s="209">
        <v>19.077164</v>
      </c>
      <c r="H13" s="208">
        <v>61.389488</v>
      </c>
      <c r="I13" s="211"/>
      <c r="J13" s="280">
        <v>85.769000000000005</v>
      </c>
      <c r="K13" s="281">
        <v>815577.75</v>
      </c>
      <c r="L13" s="282">
        <v>0</v>
      </c>
      <c r="N13" s="1">
        <v>9</v>
      </c>
      <c r="O13" s="258" t="e">
        <f t="shared" si="3"/>
        <v>#REF!</v>
      </c>
      <c r="P13" s="214" t="e">
        <f>#REF!</f>
        <v>#REF!</v>
      </c>
      <c r="Q13" s="215" t="e">
        <f t="shared" si="4"/>
        <v>#REF!</v>
      </c>
      <c r="S13" s="218">
        <f t="shared" si="5"/>
        <v>85769</v>
      </c>
      <c r="T13" s="285">
        <f t="shared" si="6"/>
        <v>3028903.9312299998</v>
      </c>
      <c r="V13" s="213" t="e">
        <f t="shared" si="7"/>
        <v>#REF!</v>
      </c>
      <c r="W13" s="214" t="e">
        <f t="shared" si="8"/>
        <v>#REF!</v>
      </c>
      <c r="X13" s="215" t="e">
        <f t="shared" si="9"/>
        <v>#REF!</v>
      </c>
      <c r="AE13" s="333" t="str">
        <f t="shared" si="0"/>
        <v>85.769</v>
      </c>
      <c r="AF13" s="346"/>
      <c r="AG13" s="347"/>
      <c r="AH13" s="348"/>
      <c r="AI13" s="349">
        <f t="shared" si="1"/>
        <v>85.769000000000005</v>
      </c>
      <c r="AJ13" s="350">
        <f t="shared" si="2"/>
        <v>85.769000000000005</v>
      </c>
      <c r="AK13" s="334"/>
      <c r="AL13" s="334"/>
      <c r="AM13" s="334"/>
      <c r="AN13" s="334"/>
      <c r="AO13" s="334"/>
      <c r="AP13" s="334"/>
    </row>
    <row r="14" spans="1:42" x14ac:dyDescent="0.2">
      <c r="A14" s="206" t="s">
        <v>167</v>
      </c>
      <c r="B14" s="208">
        <v>20130511</v>
      </c>
      <c r="C14" s="207">
        <v>0.375</v>
      </c>
      <c r="D14" s="279">
        <v>1440</v>
      </c>
      <c r="E14" s="208"/>
      <c r="F14" s="209">
        <v>5354.0766599999997</v>
      </c>
      <c r="G14" s="209">
        <v>19.049858</v>
      </c>
      <c r="H14" s="208">
        <v>61.389488</v>
      </c>
      <c r="I14" s="211"/>
      <c r="J14" s="280">
        <v>71.497</v>
      </c>
      <c r="K14" s="281">
        <v>815577.75</v>
      </c>
      <c r="L14" s="282">
        <v>0</v>
      </c>
      <c r="N14" s="1">
        <v>10</v>
      </c>
      <c r="O14" s="258" t="e">
        <f t="shared" si="3"/>
        <v>#REF!</v>
      </c>
      <c r="P14" s="214" t="e">
        <f>#REF!</f>
        <v>#REF!</v>
      </c>
      <c r="Q14" s="215" t="e">
        <f t="shared" si="4"/>
        <v>#REF!</v>
      </c>
      <c r="S14" s="218">
        <f t="shared" si="5"/>
        <v>71497</v>
      </c>
      <c r="T14" s="285">
        <f t="shared" si="6"/>
        <v>2524892.9609900001</v>
      </c>
      <c r="V14" s="213" t="e">
        <f t="shared" si="7"/>
        <v>#REF!</v>
      </c>
      <c r="W14" s="214" t="e">
        <f t="shared" si="8"/>
        <v>#REF!</v>
      </c>
      <c r="X14" s="215" t="e">
        <f t="shared" si="9"/>
        <v>#REF!</v>
      </c>
      <c r="AE14" s="333" t="str">
        <f t="shared" si="0"/>
        <v>71.497</v>
      </c>
      <c r="AF14" s="346"/>
      <c r="AG14" s="347"/>
      <c r="AH14" s="348"/>
      <c r="AI14" s="349">
        <f t="shared" si="1"/>
        <v>71.497</v>
      </c>
      <c r="AJ14" s="350">
        <f t="shared" si="2"/>
        <v>71.497</v>
      </c>
      <c r="AK14" s="334"/>
      <c r="AL14" s="334"/>
      <c r="AM14" s="334"/>
      <c r="AN14" s="334"/>
      <c r="AO14" s="334"/>
      <c r="AP14" s="334"/>
    </row>
    <row r="15" spans="1:42" x14ac:dyDescent="0.2">
      <c r="A15" s="206" t="s">
        <v>167</v>
      </c>
      <c r="B15" s="208">
        <v>20130512</v>
      </c>
      <c r="C15" s="207">
        <v>0.375</v>
      </c>
      <c r="D15" s="279">
        <v>1440</v>
      </c>
      <c r="E15" s="208"/>
      <c r="F15" s="209">
        <v>5354.0766599999997</v>
      </c>
      <c r="G15" s="209">
        <v>19.079433000000002</v>
      </c>
      <c r="H15" s="208">
        <v>61.389488</v>
      </c>
      <c r="I15" s="211"/>
      <c r="J15" s="280">
        <v>57.694000000000003</v>
      </c>
      <c r="K15" s="281">
        <v>815577.75</v>
      </c>
      <c r="L15" s="282">
        <v>0</v>
      </c>
      <c r="N15" s="1">
        <v>11</v>
      </c>
      <c r="O15" s="258" t="e">
        <f t="shared" si="3"/>
        <v>#REF!</v>
      </c>
      <c r="P15" s="214" t="e">
        <f>#REF!</f>
        <v>#REF!</v>
      </c>
      <c r="Q15" s="215" t="e">
        <f t="shared" si="4"/>
        <v>#REF!</v>
      </c>
      <c r="S15" s="218">
        <f t="shared" si="5"/>
        <v>57694</v>
      </c>
      <c r="T15" s="285">
        <f t="shared" si="6"/>
        <v>2037444.5709800001</v>
      </c>
      <c r="V15" s="213" t="e">
        <f t="shared" si="7"/>
        <v>#REF!</v>
      </c>
      <c r="W15" s="214" t="e">
        <f t="shared" si="8"/>
        <v>#REF!</v>
      </c>
      <c r="X15" s="215" t="e">
        <f t="shared" si="9"/>
        <v>#REF!</v>
      </c>
      <c r="AE15" s="333" t="str">
        <f t="shared" si="0"/>
        <v>57.694</v>
      </c>
      <c r="AF15" s="346"/>
      <c r="AG15" s="347"/>
      <c r="AH15" s="348"/>
      <c r="AI15" s="349">
        <f t="shared" si="1"/>
        <v>57.694000000000003</v>
      </c>
      <c r="AJ15" s="350">
        <f t="shared" si="2"/>
        <v>57.694000000000003</v>
      </c>
      <c r="AK15" s="334"/>
      <c r="AL15" s="334"/>
      <c r="AM15" s="334"/>
      <c r="AN15" s="334"/>
      <c r="AO15" s="334"/>
      <c r="AP15" s="334"/>
    </row>
    <row r="16" spans="1:42" x14ac:dyDescent="0.2">
      <c r="A16" s="206" t="s">
        <v>167</v>
      </c>
      <c r="B16" s="208">
        <v>20130513</v>
      </c>
      <c r="C16" s="207">
        <v>0.375</v>
      </c>
      <c r="D16" s="279">
        <v>1440</v>
      </c>
      <c r="E16" s="208"/>
      <c r="F16" s="209">
        <v>5354.0766599999997</v>
      </c>
      <c r="G16" s="209">
        <v>18.860289000000002</v>
      </c>
      <c r="H16" s="208">
        <v>61.389488</v>
      </c>
      <c r="I16" s="211"/>
      <c r="J16" s="280">
        <v>52.908000000000001</v>
      </c>
      <c r="K16" s="281">
        <v>815577.75</v>
      </c>
      <c r="L16" s="282">
        <v>0</v>
      </c>
      <c r="N16" s="1">
        <v>12</v>
      </c>
      <c r="O16" s="258" t="e">
        <f t="shared" si="3"/>
        <v>#REF!</v>
      </c>
      <c r="P16" s="214" t="e">
        <f>#REF!</f>
        <v>#REF!</v>
      </c>
      <c r="Q16" s="215" t="e">
        <f t="shared" si="4"/>
        <v>#REF!</v>
      </c>
      <c r="S16" s="218">
        <f t="shared" si="5"/>
        <v>52908</v>
      </c>
      <c r="T16" s="285">
        <f t="shared" si="6"/>
        <v>1868428.56036</v>
      </c>
      <c r="V16" s="213" t="e">
        <f t="shared" si="7"/>
        <v>#REF!</v>
      </c>
      <c r="W16" s="214" t="e">
        <f t="shared" si="8"/>
        <v>#REF!</v>
      </c>
      <c r="X16" s="215" t="e">
        <f t="shared" si="9"/>
        <v>#REF!</v>
      </c>
      <c r="AE16" s="333" t="str">
        <f t="shared" si="0"/>
        <v>52.908</v>
      </c>
      <c r="AF16" s="346"/>
      <c r="AG16" s="347"/>
      <c r="AH16" s="348"/>
      <c r="AI16" s="349">
        <f t="shared" si="1"/>
        <v>52.908000000000001</v>
      </c>
      <c r="AJ16" s="350">
        <f t="shared" si="2"/>
        <v>52.908000000000001</v>
      </c>
      <c r="AK16" s="334"/>
      <c r="AL16" s="334"/>
      <c r="AM16" s="334"/>
      <c r="AN16" s="334"/>
      <c r="AO16" s="334"/>
      <c r="AP16" s="334"/>
    </row>
    <row r="17" spans="1:42" x14ac:dyDescent="0.2">
      <c r="A17" s="206" t="s">
        <v>167</v>
      </c>
      <c r="B17" s="208">
        <v>20130514</v>
      </c>
      <c r="C17" s="207">
        <v>0.375</v>
      </c>
      <c r="D17" s="279">
        <v>1440</v>
      </c>
      <c r="E17" s="208"/>
      <c r="F17" s="209">
        <v>5354.0766599999997</v>
      </c>
      <c r="G17" s="209">
        <v>18.909306000000001</v>
      </c>
      <c r="H17" s="208">
        <v>61.389488</v>
      </c>
      <c r="I17" s="211"/>
      <c r="J17" s="280">
        <v>79.927000000000007</v>
      </c>
      <c r="K17" s="281">
        <v>815577.75</v>
      </c>
      <c r="L17" s="282">
        <v>0</v>
      </c>
      <c r="N17" s="1">
        <v>13</v>
      </c>
      <c r="O17" s="258" t="e">
        <f t="shared" si="3"/>
        <v>#REF!</v>
      </c>
      <c r="P17" s="214" t="e">
        <f>#REF!</f>
        <v>#REF!</v>
      </c>
      <c r="Q17" s="215" t="e">
        <f t="shared" si="4"/>
        <v>#REF!</v>
      </c>
      <c r="S17" s="218">
        <f t="shared" si="5"/>
        <v>79927</v>
      </c>
      <c r="T17" s="285">
        <f t="shared" si="6"/>
        <v>2822595.6290899999</v>
      </c>
      <c r="V17" s="213" t="e">
        <f t="shared" si="7"/>
        <v>#REF!</v>
      </c>
      <c r="W17" s="214" t="e">
        <f t="shared" si="8"/>
        <v>#REF!</v>
      </c>
      <c r="X17" s="215" t="e">
        <f t="shared" si="9"/>
        <v>#REF!</v>
      </c>
      <c r="AE17" s="333" t="str">
        <f t="shared" si="0"/>
        <v>79.927</v>
      </c>
      <c r="AF17" s="346"/>
      <c r="AG17" s="347"/>
      <c r="AH17" s="348"/>
      <c r="AI17" s="349">
        <f t="shared" si="1"/>
        <v>79.927000000000007</v>
      </c>
      <c r="AJ17" s="350">
        <f t="shared" si="2"/>
        <v>79.927000000000007</v>
      </c>
      <c r="AK17" s="334"/>
      <c r="AL17" s="334"/>
      <c r="AM17" s="334"/>
      <c r="AN17" s="334"/>
      <c r="AO17" s="334"/>
      <c r="AP17" s="334"/>
    </row>
    <row r="18" spans="1:42" x14ac:dyDescent="0.2">
      <c r="A18" s="206" t="s">
        <v>167</v>
      </c>
      <c r="B18" s="208">
        <v>20130515</v>
      </c>
      <c r="C18" s="207">
        <v>0.375</v>
      </c>
      <c r="D18" s="279">
        <v>1440</v>
      </c>
      <c r="E18" s="208"/>
      <c r="F18" s="209">
        <v>5354.0766599999997</v>
      </c>
      <c r="G18" s="209">
        <v>19.121158999999999</v>
      </c>
      <c r="H18" s="208">
        <v>61.389488</v>
      </c>
      <c r="I18" s="211"/>
      <c r="J18" s="280">
        <v>84.771000000000001</v>
      </c>
      <c r="K18" s="281">
        <v>815577.75</v>
      </c>
      <c r="L18" s="282">
        <v>0</v>
      </c>
      <c r="N18" s="1">
        <v>14</v>
      </c>
      <c r="O18" s="258" t="e">
        <f t="shared" si="3"/>
        <v>#REF!</v>
      </c>
      <c r="P18" s="214" t="e">
        <f>#REF!</f>
        <v>#REF!</v>
      </c>
      <c r="Q18" s="215" t="e">
        <f t="shared" si="4"/>
        <v>#REF!</v>
      </c>
      <c r="S18" s="218">
        <f t="shared" si="5"/>
        <v>84771</v>
      </c>
      <c r="T18" s="285">
        <f t="shared" si="6"/>
        <v>2993659.8905699998</v>
      </c>
      <c r="V18" s="213" t="e">
        <f t="shared" si="7"/>
        <v>#REF!</v>
      </c>
      <c r="W18" s="214" t="e">
        <f t="shared" si="8"/>
        <v>#REF!</v>
      </c>
      <c r="X18" s="215" t="e">
        <f t="shared" si="9"/>
        <v>#REF!</v>
      </c>
      <c r="AE18" s="333" t="str">
        <f t="shared" si="0"/>
        <v>84.771</v>
      </c>
      <c r="AF18" s="346"/>
      <c r="AG18" s="347"/>
      <c r="AH18" s="348"/>
      <c r="AI18" s="349">
        <f t="shared" si="1"/>
        <v>84.771000000000001</v>
      </c>
      <c r="AJ18" s="350">
        <f t="shared" si="2"/>
        <v>84.771000000000001</v>
      </c>
      <c r="AK18" s="334"/>
      <c r="AL18" s="334"/>
      <c r="AM18" s="334"/>
      <c r="AN18" s="334"/>
      <c r="AO18" s="334"/>
      <c r="AP18" s="334"/>
    </row>
    <row r="19" spans="1:42" x14ac:dyDescent="0.2">
      <c r="A19" s="206" t="s">
        <v>167</v>
      </c>
      <c r="B19" s="208">
        <v>20130516</v>
      </c>
      <c r="C19" s="207">
        <v>0.375</v>
      </c>
      <c r="D19" s="279">
        <v>1440</v>
      </c>
      <c r="E19" s="208"/>
      <c r="F19" s="209">
        <v>5354.0766599999997</v>
      </c>
      <c r="G19" s="209">
        <v>19.231283000000001</v>
      </c>
      <c r="H19" s="208">
        <v>61.389488</v>
      </c>
      <c r="I19" s="211"/>
      <c r="J19" s="280">
        <v>79.682000000000002</v>
      </c>
      <c r="K19" s="281">
        <v>815577.75</v>
      </c>
      <c r="L19" s="282">
        <v>0</v>
      </c>
      <c r="N19" s="1">
        <v>15</v>
      </c>
      <c r="O19" s="258" t="e">
        <f t="shared" si="3"/>
        <v>#REF!</v>
      </c>
      <c r="P19" s="214" t="e">
        <f>#REF!</f>
        <v>#REF!</v>
      </c>
      <c r="Q19" s="215" t="e">
        <f t="shared" si="4"/>
        <v>#REF!</v>
      </c>
      <c r="S19" s="218">
        <f t="shared" si="5"/>
        <v>79682</v>
      </c>
      <c r="T19" s="285">
        <f t="shared" si="6"/>
        <v>2813943.5349400002</v>
      </c>
      <c r="V19" s="213" t="e">
        <f t="shared" si="7"/>
        <v>#REF!</v>
      </c>
      <c r="W19" s="214" t="e">
        <f t="shared" si="8"/>
        <v>#REF!</v>
      </c>
      <c r="X19" s="215" t="e">
        <f t="shared" si="9"/>
        <v>#REF!</v>
      </c>
      <c r="AE19" s="333" t="str">
        <f t="shared" si="0"/>
        <v>79.682</v>
      </c>
      <c r="AF19" s="346"/>
      <c r="AG19" s="347"/>
      <c r="AH19" s="348"/>
      <c r="AI19" s="349">
        <f t="shared" si="1"/>
        <v>79.682000000000002</v>
      </c>
      <c r="AJ19" s="350">
        <f t="shared" si="2"/>
        <v>79.682000000000002</v>
      </c>
      <c r="AK19" s="334"/>
      <c r="AL19" s="334"/>
      <c r="AM19" s="334"/>
      <c r="AN19" s="334"/>
      <c r="AO19" s="334"/>
      <c r="AP19" s="334"/>
    </row>
    <row r="20" spans="1:42" x14ac:dyDescent="0.2">
      <c r="A20" s="206" t="s">
        <v>167</v>
      </c>
      <c r="B20" s="208">
        <v>20130517</v>
      </c>
      <c r="C20" s="207">
        <v>0.375</v>
      </c>
      <c r="D20" s="279">
        <v>1440</v>
      </c>
      <c r="E20" s="208"/>
      <c r="F20" s="209">
        <v>5354.0766599999997</v>
      </c>
      <c r="G20" s="209">
        <v>19.331399999999999</v>
      </c>
      <c r="H20" s="208">
        <v>61.389488</v>
      </c>
      <c r="I20" s="211"/>
      <c r="J20" s="280">
        <v>75.951999999999998</v>
      </c>
      <c r="K20" s="281">
        <v>815577.75</v>
      </c>
      <c r="L20" s="282">
        <v>0</v>
      </c>
      <c r="N20" s="1">
        <v>16</v>
      </c>
      <c r="O20" s="258" t="e">
        <f t="shared" si="3"/>
        <v>#REF!</v>
      </c>
      <c r="P20" s="214" t="e">
        <f>#REF!</f>
        <v>#REF!</v>
      </c>
      <c r="Q20" s="215" t="e">
        <f t="shared" si="4"/>
        <v>#REF!</v>
      </c>
      <c r="S20" s="218">
        <f t="shared" si="5"/>
        <v>75952</v>
      </c>
      <c r="T20" s="285">
        <f t="shared" si="6"/>
        <v>2682219.8158399998</v>
      </c>
      <c r="V20" s="213" t="e">
        <f t="shared" si="7"/>
        <v>#REF!</v>
      </c>
      <c r="W20" s="214" t="e">
        <f t="shared" si="8"/>
        <v>#REF!</v>
      </c>
      <c r="X20" s="215" t="e">
        <f t="shared" si="9"/>
        <v>#REF!</v>
      </c>
      <c r="AE20" s="333" t="str">
        <f t="shared" si="0"/>
        <v>75.952</v>
      </c>
      <c r="AF20" s="346"/>
      <c r="AG20" s="347"/>
      <c r="AH20" s="348"/>
      <c r="AI20" s="349">
        <f t="shared" si="1"/>
        <v>75.951999999999998</v>
      </c>
      <c r="AJ20" s="350">
        <f t="shared" si="2"/>
        <v>75.951999999999998</v>
      </c>
      <c r="AK20" s="334"/>
      <c r="AL20" s="334"/>
      <c r="AM20" s="334"/>
      <c r="AN20" s="334"/>
      <c r="AO20" s="334"/>
      <c r="AP20" s="334"/>
    </row>
    <row r="21" spans="1:42" x14ac:dyDescent="0.2">
      <c r="A21" s="206" t="s">
        <v>167</v>
      </c>
      <c r="B21" s="208">
        <v>20130518</v>
      </c>
      <c r="C21" s="207">
        <v>0.375</v>
      </c>
      <c r="D21" s="279">
        <v>1440</v>
      </c>
      <c r="E21" s="208"/>
      <c r="F21" s="209">
        <v>5354.0766599999997</v>
      </c>
      <c r="G21" s="209">
        <v>19.219549000000001</v>
      </c>
      <c r="H21" s="208">
        <v>61.389488</v>
      </c>
      <c r="I21" s="211"/>
      <c r="J21" s="280">
        <v>71.275999999999996</v>
      </c>
      <c r="K21" s="281">
        <v>815577.75</v>
      </c>
      <c r="L21" s="282">
        <v>0</v>
      </c>
      <c r="N21" s="1">
        <v>17</v>
      </c>
      <c r="O21" s="258" t="e">
        <f t="shared" si="3"/>
        <v>#REF!</v>
      </c>
      <c r="P21" s="214" t="e">
        <f>#REF!</f>
        <v>#REF!</v>
      </c>
      <c r="Q21" s="215" t="e">
        <f t="shared" si="4"/>
        <v>#REF!</v>
      </c>
      <c r="S21" s="218">
        <f t="shared" si="5"/>
        <v>71276</v>
      </c>
      <c r="T21" s="285">
        <f t="shared" si="6"/>
        <v>2517088.4189200001</v>
      </c>
      <c r="V21" s="213" t="e">
        <f t="shared" si="7"/>
        <v>#REF!</v>
      </c>
      <c r="W21" s="214" t="e">
        <f t="shared" si="8"/>
        <v>#REF!</v>
      </c>
      <c r="X21" s="215" t="e">
        <f t="shared" si="9"/>
        <v>#REF!</v>
      </c>
      <c r="AE21" s="333" t="str">
        <f t="shared" si="0"/>
        <v>71.276</v>
      </c>
      <c r="AF21" s="346"/>
      <c r="AG21" s="347"/>
      <c r="AH21" s="348"/>
      <c r="AI21" s="349">
        <f t="shared" si="1"/>
        <v>71.275999999999996</v>
      </c>
      <c r="AJ21" s="350">
        <f t="shared" si="2"/>
        <v>71.275999999999996</v>
      </c>
      <c r="AK21" s="334"/>
      <c r="AL21" s="334"/>
      <c r="AM21" s="334"/>
      <c r="AN21" s="334"/>
      <c r="AO21" s="334"/>
      <c r="AP21" s="334"/>
    </row>
    <row r="22" spans="1:42" x14ac:dyDescent="0.2">
      <c r="A22" s="206" t="s">
        <v>167</v>
      </c>
      <c r="B22" s="208">
        <v>20130519</v>
      </c>
      <c r="C22" s="207">
        <v>0.375</v>
      </c>
      <c r="D22" s="279">
        <v>1440</v>
      </c>
      <c r="E22" s="208"/>
      <c r="F22" s="209">
        <v>5354.0766599999997</v>
      </c>
      <c r="G22" s="209">
        <v>19.234342999999999</v>
      </c>
      <c r="H22" s="208">
        <v>61.389488</v>
      </c>
      <c r="I22" s="211"/>
      <c r="J22" s="280">
        <v>54.280999999999999</v>
      </c>
      <c r="K22" s="281">
        <v>815577.75</v>
      </c>
      <c r="L22" s="282">
        <v>0</v>
      </c>
      <c r="N22" s="1">
        <v>18</v>
      </c>
      <c r="O22" s="258" t="e">
        <f t="shared" si="3"/>
        <v>#REF!</v>
      </c>
      <c r="P22" s="214" t="e">
        <f>#REF!</f>
        <v>#REF!</v>
      </c>
      <c r="Q22" s="215" t="e">
        <f t="shared" si="4"/>
        <v>#REF!</v>
      </c>
      <c r="S22" s="218">
        <f t="shared" si="5"/>
        <v>54281</v>
      </c>
      <c r="T22" s="285">
        <f t="shared" si="6"/>
        <v>1916915.6022699999</v>
      </c>
      <c r="V22" s="213" t="e">
        <f t="shared" si="7"/>
        <v>#REF!</v>
      </c>
      <c r="W22" s="214" t="e">
        <f t="shared" si="8"/>
        <v>#REF!</v>
      </c>
      <c r="X22" s="215" t="e">
        <f t="shared" si="9"/>
        <v>#REF!</v>
      </c>
      <c r="AE22" s="333" t="str">
        <f t="shared" si="0"/>
        <v>54.281</v>
      </c>
      <c r="AF22" s="346"/>
      <c r="AG22" s="347"/>
      <c r="AH22" s="351"/>
      <c r="AI22" s="349">
        <f t="shared" si="1"/>
        <v>54.280999999999999</v>
      </c>
      <c r="AJ22" s="350">
        <f t="shared" si="2"/>
        <v>54.280999999999999</v>
      </c>
      <c r="AK22" s="334"/>
      <c r="AL22" s="334"/>
      <c r="AM22" s="334"/>
      <c r="AN22" s="334"/>
      <c r="AO22" s="334"/>
      <c r="AP22" s="334"/>
    </row>
    <row r="23" spans="1:42" x14ac:dyDescent="0.2">
      <c r="A23" s="206" t="s">
        <v>167</v>
      </c>
      <c r="B23" s="208">
        <v>20130520</v>
      </c>
      <c r="C23" s="207">
        <v>0.375</v>
      </c>
      <c r="D23" s="279">
        <v>1440</v>
      </c>
      <c r="E23" s="208"/>
      <c r="F23" s="209">
        <v>5354.0766599999997</v>
      </c>
      <c r="G23" s="209">
        <v>19.258655999999998</v>
      </c>
      <c r="H23" s="208">
        <v>61.389488</v>
      </c>
      <c r="I23" s="211"/>
      <c r="J23" s="280">
        <v>54.664000000000001</v>
      </c>
      <c r="K23" s="281">
        <v>815577.75</v>
      </c>
      <c r="L23" s="282">
        <v>0</v>
      </c>
      <c r="N23" s="1">
        <v>19</v>
      </c>
      <c r="O23" s="258" t="e">
        <f t="shared" si="3"/>
        <v>#REF!</v>
      </c>
      <c r="P23" s="214" t="e">
        <f>#REF!</f>
        <v>#REF!</v>
      </c>
      <c r="Q23" s="215" t="e">
        <f t="shared" si="4"/>
        <v>#REF!</v>
      </c>
      <c r="S23" s="218">
        <f t="shared" si="5"/>
        <v>54664</v>
      </c>
      <c r="T23" s="285">
        <f t="shared" si="6"/>
        <v>1930441.1208800001</v>
      </c>
      <c r="V23" s="213" t="e">
        <f t="shared" si="7"/>
        <v>#REF!</v>
      </c>
      <c r="W23" s="214" t="e">
        <f t="shared" si="8"/>
        <v>#REF!</v>
      </c>
      <c r="X23" s="215" t="e">
        <f t="shared" si="9"/>
        <v>#REF!</v>
      </c>
      <c r="AE23" s="333" t="str">
        <f t="shared" si="0"/>
        <v>54.664</v>
      </c>
      <c r="AF23" s="346"/>
      <c r="AG23" s="347"/>
      <c r="AH23" s="351"/>
      <c r="AI23" s="349">
        <f t="shared" si="1"/>
        <v>54.664000000000001</v>
      </c>
      <c r="AJ23" s="350">
        <f t="shared" si="2"/>
        <v>54.664000000000001</v>
      </c>
      <c r="AK23" s="334"/>
      <c r="AL23" s="334"/>
      <c r="AM23" s="334"/>
      <c r="AN23" s="334"/>
      <c r="AO23" s="334"/>
      <c r="AP23" s="334"/>
    </row>
    <row r="24" spans="1:42" x14ac:dyDescent="0.2">
      <c r="A24" s="206" t="s">
        <v>167</v>
      </c>
      <c r="B24" s="208">
        <v>20130521</v>
      </c>
      <c r="C24" s="207">
        <v>0.375</v>
      </c>
      <c r="D24" s="279">
        <v>1440</v>
      </c>
      <c r="E24" s="208"/>
      <c r="F24" s="209">
        <v>5354.0766599999997</v>
      </c>
      <c r="G24" s="209">
        <v>19.246829999999999</v>
      </c>
      <c r="H24" s="208">
        <v>61.389488</v>
      </c>
      <c r="I24" s="211"/>
      <c r="J24" s="280">
        <v>79.757999999999996</v>
      </c>
      <c r="K24" s="281">
        <v>815577.75</v>
      </c>
      <c r="L24" s="282">
        <v>0</v>
      </c>
      <c r="N24" s="1">
        <v>20</v>
      </c>
      <c r="O24" s="258" t="e">
        <f t="shared" si="3"/>
        <v>#REF!</v>
      </c>
      <c r="P24" s="214" t="e">
        <f>#REF!</f>
        <v>#REF!</v>
      </c>
      <c r="Q24" s="215" t="e">
        <f t="shared" si="4"/>
        <v>#REF!</v>
      </c>
      <c r="S24" s="218">
        <f t="shared" si="5"/>
        <v>79758</v>
      </c>
      <c r="T24" s="285">
        <f t="shared" si="6"/>
        <v>2816627.4498600001</v>
      </c>
      <c r="V24" s="213" t="e">
        <f t="shared" si="7"/>
        <v>#REF!</v>
      </c>
      <c r="W24" s="214" t="e">
        <f t="shared" si="8"/>
        <v>#REF!</v>
      </c>
      <c r="X24" s="215" t="e">
        <f t="shared" si="9"/>
        <v>#REF!</v>
      </c>
      <c r="AE24" s="333" t="str">
        <f t="shared" si="0"/>
        <v>79.758</v>
      </c>
      <c r="AF24" s="346"/>
      <c r="AG24" s="347"/>
      <c r="AH24" s="351"/>
      <c r="AI24" s="349">
        <f t="shared" si="1"/>
        <v>79.757999999999996</v>
      </c>
      <c r="AJ24" s="350">
        <f t="shared" si="2"/>
        <v>79.757999999999996</v>
      </c>
      <c r="AK24" s="334"/>
      <c r="AL24" s="334"/>
      <c r="AM24" s="334"/>
      <c r="AN24" s="334"/>
      <c r="AO24" s="334"/>
      <c r="AP24" s="334"/>
    </row>
    <row r="25" spans="1:42" x14ac:dyDescent="0.2">
      <c r="A25" s="206" t="s">
        <v>167</v>
      </c>
      <c r="B25" s="208">
        <v>20130522</v>
      </c>
      <c r="C25" s="207">
        <v>0.375</v>
      </c>
      <c r="D25" s="279">
        <v>1440</v>
      </c>
      <c r="E25" s="208"/>
      <c r="F25" s="209">
        <v>5354.0766599999997</v>
      </c>
      <c r="G25" s="209">
        <v>19.217369000000001</v>
      </c>
      <c r="H25" s="208">
        <v>61.389488</v>
      </c>
      <c r="I25" s="211"/>
      <c r="J25" s="280">
        <v>76.677000000000007</v>
      </c>
      <c r="K25" s="281">
        <v>815577.75</v>
      </c>
      <c r="L25" s="282">
        <v>0</v>
      </c>
      <c r="N25" s="1">
        <v>21</v>
      </c>
      <c r="O25" s="258" t="e">
        <f t="shared" si="3"/>
        <v>#REF!</v>
      </c>
      <c r="P25" s="214" t="e">
        <f>#REF!</f>
        <v>#REF!</v>
      </c>
      <c r="Q25" s="215" t="e">
        <f t="shared" si="4"/>
        <v>#REF!</v>
      </c>
      <c r="S25" s="218">
        <f t="shared" si="5"/>
        <v>76677</v>
      </c>
      <c r="T25" s="285">
        <f t="shared" si="6"/>
        <v>2707822.9515900002</v>
      </c>
      <c r="V25" s="213" t="e">
        <f t="shared" si="7"/>
        <v>#REF!</v>
      </c>
      <c r="W25" s="214" t="e">
        <f t="shared" si="8"/>
        <v>#REF!</v>
      </c>
      <c r="X25" s="215" t="e">
        <f t="shared" si="9"/>
        <v>#REF!</v>
      </c>
      <c r="AE25" s="333" t="str">
        <f t="shared" si="0"/>
        <v>76.677</v>
      </c>
      <c r="AF25" s="346"/>
      <c r="AG25" s="347"/>
      <c r="AH25" s="351"/>
      <c r="AI25" s="349">
        <f t="shared" si="1"/>
        <v>76.677000000000007</v>
      </c>
      <c r="AJ25" s="350">
        <f t="shared" si="2"/>
        <v>76.677000000000007</v>
      </c>
      <c r="AK25" s="334"/>
      <c r="AL25" s="334"/>
      <c r="AM25" s="334"/>
      <c r="AN25" s="334"/>
      <c r="AO25" s="334"/>
      <c r="AP25" s="334"/>
    </row>
    <row r="26" spans="1:42" x14ac:dyDescent="0.2">
      <c r="A26" s="206" t="s">
        <v>167</v>
      </c>
      <c r="B26" s="208">
        <v>20130523</v>
      </c>
      <c r="C26" s="207">
        <v>0.375</v>
      </c>
      <c r="D26" s="279">
        <v>1440</v>
      </c>
      <c r="E26" s="208"/>
      <c r="F26" s="209">
        <v>5354.0766599999997</v>
      </c>
      <c r="G26" s="209">
        <v>19.511247999999998</v>
      </c>
      <c r="H26" s="208">
        <v>61.389488</v>
      </c>
      <c r="I26" s="211"/>
      <c r="J26" s="280">
        <v>87.17</v>
      </c>
      <c r="K26" s="281">
        <v>815577.75</v>
      </c>
      <c r="L26" s="282">
        <v>0</v>
      </c>
      <c r="N26" s="1">
        <v>22</v>
      </c>
      <c r="O26" s="258" t="e">
        <f t="shared" si="3"/>
        <v>#REF!</v>
      </c>
      <c r="P26" s="214" t="e">
        <f>#REF!</f>
        <v>#REF!</v>
      </c>
      <c r="Q26" s="215" t="e">
        <f t="shared" si="4"/>
        <v>#REF!</v>
      </c>
      <c r="S26" s="218">
        <f t="shared" si="5"/>
        <v>87170</v>
      </c>
      <c r="T26" s="285">
        <f t="shared" si="6"/>
        <v>3078379.7839000002</v>
      </c>
      <c r="V26" s="213" t="e">
        <f t="shared" si="7"/>
        <v>#REF!</v>
      </c>
      <c r="W26" s="214" t="e">
        <f t="shared" si="8"/>
        <v>#REF!</v>
      </c>
      <c r="X26" s="215" t="e">
        <f t="shared" si="9"/>
        <v>#REF!</v>
      </c>
      <c r="AE26" s="333" t="str">
        <f t="shared" si="0"/>
        <v>87.17</v>
      </c>
      <c r="AF26" s="346"/>
      <c r="AG26" s="347"/>
      <c r="AH26" s="351"/>
      <c r="AI26" s="349">
        <f t="shared" si="1"/>
        <v>87.17</v>
      </c>
      <c r="AJ26" s="350">
        <f t="shared" si="2"/>
        <v>87.17</v>
      </c>
      <c r="AK26" s="334"/>
      <c r="AL26" s="334"/>
      <c r="AM26" s="334"/>
      <c r="AN26" s="334"/>
      <c r="AO26" s="334"/>
      <c r="AP26" s="334"/>
    </row>
    <row r="27" spans="1:42" x14ac:dyDescent="0.2">
      <c r="A27" s="206" t="s">
        <v>167</v>
      </c>
      <c r="B27" s="208">
        <v>20130524</v>
      </c>
      <c r="C27" s="207">
        <v>0.375</v>
      </c>
      <c r="D27" s="279">
        <v>1440</v>
      </c>
      <c r="E27" s="208"/>
      <c r="F27" s="209">
        <v>5354.0766599999997</v>
      </c>
      <c r="G27" s="209">
        <v>19.595542999999999</v>
      </c>
      <c r="H27" s="208">
        <v>61.389488</v>
      </c>
      <c r="I27" s="211"/>
      <c r="J27" s="280">
        <v>89.915000000000006</v>
      </c>
      <c r="K27" s="281">
        <v>815577.75</v>
      </c>
      <c r="L27" s="282">
        <v>0</v>
      </c>
      <c r="N27" s="1">
        <v>23</v>
      </c>
      <c r="O27" s="258" t="e">
        <f t="shared" si="3"/>
        <v>#REF!</v>
      </c>
      <c r="P27" s="214" t="e">
        <f>#REF!</f>
        <v>#REF!</v>
      </c>
      <c r="Q27" s="215" t="e">
        <f t="shared" si="4"/>
        <v>#REF!</v>
      </c>
      <c r="S27" s="218">
        <f t="shared" si="5"/>
        <v>89915</v>
      </c>
      <c r="T27" s="285">
        <f t="shared" si="6"/>
        <v>3175318.5530499998</v>
      </c>
      <c r="V27" s="213" t="e">
        <f t="shared" si="7"/>
        <v>#REF!</v>
      </c>
      <c r="W27" s="214" t="e">
        <f t="shared" si="8"/>
        <v>#REF!</v>
      </c>
      <c r="X27" s="215" t="e">
        <f t="shared" si="9"/>
        <v>#REF!</v>
      </c>
      <c r="AE27" s="333" t="str">
        <f t="shared" si="0"/>
        <v>89.915</v>
      </c>
      <c r="AF27" s="346"/>
      <c r="AG27" s="347"/>
      <c r="AH27" s="351"/>
      <c r="AI27" s="349">
        <f t="shared" si="1"/>
        <v>89.915000000000006</v>
      </c>
      <c r="AJ27" s="350">
        <f t="shared" si="2"/>
        <v>89.915000000000006</v>
      </c>
      <c r="AK27" s="334"/>
      <c r="AL27" s="334"/>
      <c r="AM27" s="334"/>
      <c r="AN27" s="334"/>
      <c r="AO27" s="334"/>
      <c r="AP27" s="334"/>
    </row>
    <row r="28" spans="1:42" x14ac:dyDescent="0.2">
      <c r="A28" s="206" t="s">
        <v>167</v>
      </c>
      <c r="B28" s="208">
        <v>20130525</v>
      </c>
      <c r="C28" s="207">
        <v>0.375</v>
      </c>
      <c r="D28" s="279">
        <v>1440</v>
      </c>
      <c r="E28" s="208"/>
      <c r="F28" s="209">
        <v>5354.0766599999997</v>
      </c>
      <c r="G28" s="209">
        <v>19.375343000000001</v>
      </c>
      <c r="H28" s="208">
        <v>61.389488</v>
      </c>
      <c r="I28" s="211"/>
      <c r="J28" s="280">
        <v>83.510999999999996</v>
      </c>
      <c r="K28" s="281">
        <v>815577.75</v>
      </c>
      <c r="L28" s="282">
        <v>0</v>
      </c>
      <c r="N28" s="1">
        <v>24</v>
      </c>
      <c r="O28" s="258" t="e">
        <f t="shared" si="3"/>
        <v>#REF!</v>
      </c>
      <c r="P28" s="214" t="e">
        <f>#REF!</f>
        <v>#REF!</v>
      </c>
      <c r="Q28" s="215" t="e">
        <f t="shared" si="4"/>
        <v>#REF!</v>
      </c>
      <c r="S28" s="218">
        <f t="shared" si="5"/>
        <v>83511</v>
      </c>
      <c r="T28" s="285">
        <f t="shared" si="6"/>
        <v>2949163.40637</v>
      </c>
      <c r="V28" s="213" t="e">
        <f t="shared" si="7"/>
        <v>#REF!</v>
      </c>
      <c r="W28" s="214" t="e">
        <f t="shared" si="8"/>
        <v>#REF!</v>
      </c>
      <c r="X28" s="215" t="e">
        <f t="shared" si="9"/>
        <v>#REF!</v>
      </c>
      <c r="AE28" s="333" t="str">
        <f t="shared" si="0"/>
        <v>83.511</v>
      </c>
      <c r="AF28" s="346"/>
      <c r="AG28" s="347"/>
      <c r="AH28" s="351"/>
      <c r="AI28" s="349">
        <f t="shared" si="1"/>
        <v>83.510999999999996</v>
      </c>
      <c r="AJ28" s="350">
        <f t="shared" si="2"/>
        <v>83.510999999999996</v>
      </c>
      <c r="AK28" s="334"/>
      <c r="AL28" s="334"/>
      <c r="AM28" s="334"/>
      <c r="AN28" s="334"/>
      <c r="AO28" s="334"/>
      <c r="AP28" s="334"/>
    </row>
    <row r="29" spans="1:42" x14ac:dyDescent="0.2">
      <c r="A29" s="206" t="s">
        <v>167</v>
      </c>
      <c r="B29" s="208">
        <v>20130526</v>
      </c>
      <c r="C29" s="207">
        <v>0.375</v>
      </c>
      <c r="D29" s="279">
        <v>1440</v>
      </c>
      <c r="E29" s="208"/>
      <c r="F29" s="209">
        <v>5354.0766599999997</v>
      </c>
      <c r="G29" s="209">
        <v>19.397694000000001</v>
      </c>
      <c r="H29" s="208">
        <v>61.389488</v>
      </c>
      <c r="I29" s="211"/>
      <c r="J29" s="280">
        <v>63.061999999999998</v>
      </c>
      <c r="K29" s="281">
        <v>815577.75</v>
      </c>
      <c r="L29" s="282">
        <v>0</v>
      </c>
      <c r="N29" s="1">
        <v>25</v>
      </c>
      <c r="O29" s="258" t="e">
        <f t="shared" si="3"/>
        <v>#REF!</v>
      </c>
      <c r="P29" s="214" t="e">
        <f>#REF!</f>
        <v>#REF!</v>
      </c>
      <c r="Q29" s="215" t="e">
        <f t="shared" si="4"/>
        <v>#REF!</v>
      </c>
      <c r="S29" s="218">
        <f t="shared" si="5"/>
        <v>63062</v>
      </c>
      <c r="T29" s="285">
        <f t="shared" si="6"/>
        <v>2227013.71954</v>
      </c>
      <c r="V29" s="213" t="e">
        <f t="shared" si="7"/>
        <v>#REF!</v>
      </c>
      <c r="W29" s="214" t="e">
        <f t="shared" si="8"/>
        <v>#REF!</v>
      </c>
      <c r="X29" s="215" t="e">
        <f t="shared" si="9"/>
        <v>#REF!</v>
      </c>
      <c r="AE29" s="333" t="str">
        <f t="shared" si="0"/>
        <v>63.062</v>
      </c>
      <c r="AF29" s="346"/>
      <c r="AG29" s="347"/>
      <c r="AH29" s="351"/>
      <c r="AI29" s="349">
        <f t="shared" si="1"/>
        <v>63.061999999999998</v>
      </c>
      <c r="AJ29" s="350">
        <f t="shared" si="2"/>
        <v>63.061999999999998</v>
      </c>
      <c r="AK29" s="334"/>
      <c r="AL29" s="334"/>
      <c r="AM29" s="334"/>
      <c r="AN29" s="334"/>
      <c r="AO29" s="334"/>
      <c r="AP29" s="334"/>
    </row>
    <row r="30" spans="1:42" x14ac:dyDescent="0.2">
      <c r="A30" s="206" t="s">
        <v>167</v>
      </c>
      <c r="B30" s="208">
        <v>20130527</v>
      </c>
      <c r="C30" s="207">
        <v>0.375</v>
      </c>
      <c r="D30" s="279">
        <v>1440</v>
      </c>
      <c r="E30" s="208"/>
      <c r="F30" s="209">
        <v>5354.0766599999997</v>
      </c>
      <c r="G30" s="209">
        <v>19.397694000000001</v>
      </c>
      <c r="H30" s="208">
        <v>61.389488</v>
      </c>
      <c r="I30" s="211"/>
      <c r="J30" s="280">
        <v>62.235999999999997</v>
      </c>
      <c r="K30" s="281">
        <v>815577.75</v>
      </c>
      <c r="L30" s="282">
        <v>0</v>
      </c>
      <c r="N30" s="1">
        <v>26</v>
      </c>
      <c r="O30" s="258" t="e">
        <f t="shared" si="3"/>
        <v>#REF!</v>
      </c>
      <c r="P30" s="214" t="e">
        <f>#REF!</f>
        <v>#REF!</v>
      </c>
      <c r="Q30" s="215" t="e">
        <f t="shared" si="4"/>
        <v>#REF!</v>
      </c>
      <c r="S30" s="218">
        <f t="shared" si="5"/>
        <v>62236</v>
      </c>
      <c r="T30" s="285">
        <f t="shared" si="6"/>
        <v>2197843.8021200001</v>
      </c>
      <c r="V30" s="213" t="e">
        <f t="shared" si="7"/>
        <v>#REF!</v>
      </c>
      <c r="W30" s="214" t="e">
        <f t="shared" si="8"/>
        <v>#REF!</v>
      </c>
      <c r="X30" s="215" t="e">
        <f t="shared" si="9"/>
        <v>#REF!</v>
      </c>
      <c r="AE30" s="333" t="str">
        <f t="shared" si="0"/>
        <v>62.236</v>
      </c>
      <c r="AF30" s="346"/>
      <c r="AG30" s="347"/>
      <c r="AH30" s="351"/>
      <c r="AI30" s="349">
        <f t="shared" si="1"/>
        <v>62.235999999999997</v>
      </c>
      <c r="AJ30" s="350">
        <f t="shared" si="2"/>
        <v>62.235999999999997</v>
      </c>
      <c r="AK30" s="334"/>
      <c r="AL30" s="334"/>
      <c r="AM30" s="334"/>
      <c r="AN30" s="334"/>
      <c r="AO30" s="334"/>
      <c r="AP30" s="334"/>
    </row>
    <row r="31" spans="1:42" x14ac:dyDescent="0.2">
      <c r="A31" s="206" t="s">
        <v>167</v>
      </c>
      <c r="B31" s="208">
        <v>20130528</v>
      </c>
      <c r="C31" s="207">
        <v>0.375</v>
      </c>
      <c r="D31" s="279">
        <v>1440</v>
      </c>
      <c r="E31" s="208"/>
      <c r="F31" s="209">
        <v>5354.0766599999997</v>
      </c>
      <c r="G31" s="209">
        <v>19.397694000000001</v>
      </c>
      <c r="H31" s="208">
        <v>61.389488</v>
      </c>
      <c r="I31" s="211"/>
      <c r="J31" s="280">
        <v>90.334999999999994</v>
      </c>
      <c r="K31" s="281">
        <v>815577.75</v>
      </c>
      <c r="L31" s="282">
        <v>0</v>
      </c>
      <c r="N31" s="1">
        <v>27</v>
      </c>
      <c r="O31" s="258" t="e">
        <f t="shared" si="3"/>
        <v>#REF!</v>
      </c>
      <c r="P31" s="214" t="e">
        <f>#REF!</f>
        <v>#REF!</v>
      </c>
      <c r="Q31" s="215" t="e">
        <f t="shared" si="4"/>
        <v>#REF!</v>
      </c>
      <c r="S31" s="218">
        <f t="shared" si="5"/>
        <v>90335</v>
      </c>
      <c r="T31" s="285">
        <f t="shared" si="6"/>
        <v>3190150.7144499999</v>
      </c>
      <c r="V31" s="213" t="e">
        <f t="shared" si="7"/>
        <v>#REF!</v>
      </c>
      <c r="W31" s="214" t="e">
        <f t="shared" si="8"/>
        <v>#REF!</v>
      </c>
      <c r="X31" s="215" t="e">
        <f t="shared" si="9"/>
        <v>#REF!</v>
      </c>
      <c r="AE31" s="333" t="str">
        <f t="shared" si="0"/>
        <v>90.335</v>
      </c>
      <c r="AF31" s="346"/>
      <c r="AG31" s="347"/>
      <c r="AH31" s="351"/>
      <c r="AI31" s="349">
        <f t="shared" si="1"/>
        <v>90.334999999999994</v>
      </c>
      <c r="AJ31" s="350">
        <f t="shared" si="2"/>
        <v>90.334999999999994</v>
      </c>
      <c r="AK31" s="334"/>
      <c r="AL31" s="334"/>
      <c r="AM31" s="334"/>
      <c r="AN31" s="334"/>
      <c r="AO31" s="334"/>
      <c r="AP31" s="334"/>
    </row>
    <row r="32" spans="1:42" x14ac:dyDescent="0.2">
      <c r="A32" s="206" t="s">
        <v>167</v>
      </c>
      <c r="B32" s="208">
        <v>20130529</v>
      </c>
      <c r="C32" s="207">
        <v>0.375</v>
      </c>
      <c r="D32" s="279">
        <v>1440</v>
      </c>
      <c r="E32" s="208"/>
      <c r="F32" s="209">
        <v>5354.0766599999997</v>
      </c>
      <c r="G32" s="209">
        <v>19.397694000000001</v>
      </c>
      <c r="H32" s="208">
        <v>61.389488</v>
      </c>
      <c r="I32" s="211"/>
      <c r="J32" s="280">
        <v>98.38</v>
      </c>
      <c r="K32" s="281">
        <v>815577.75</v>
      </c>
      <c r="L32" s="282">
        <v>0</v>
      </c>
      <c r="N32" s="1">
        <v>28</v>
      </c>
      <c r="O32" s="258" t="e">
        <f t="shared" si="3"/>
        <v>#REF!</v>
      </c>
      <c r="P32" s="214" t="e">
        <f>#REF!</f>
        <v>#REF!</v>
      </c>
      <c r="Q32" s="215" t="e">
        <f t="shared" si="4"/>
        <v>#REF!</v>
      </c>
      <c r="S32" s="218">
        <f t="shared" si="5"/>
        <v>98380</v>
      </c>
      <c r="T32" s="285">
        <f t="shared" si="6"/>
        <v>3474257.2346000001</v>
      </c>
      <c r="V32" s="213" t="e">
        <f t="shared" si="7"/>
        <v>#REF!</v>
      </c>
      <c r="W32" s="214" t="e">
        <f t="shared" si="8"/>
        <v>#REF!</v>
      </c>
      <c r="X32" s="215" t="e">
        <f t="shared" si="9"/>
        <v>#REF!</v>
      </c>
      <c r="AE32" s="333" t="str">
        <f t="shared" si="0"/>
        <v>98.38</v>
      </c>
      <c r="AF32" s="346"/>
      <c r="AG32" s="347"/>
      <c r="AH32" s="351"/>
      <c r="AI32" s="349">
        <f t="shared" si="1"/>
        <v>98.38</v>
      </c>
      <c r="AJ32" s="350">
        <f t="shared" si="2"/>
        <v>98.38</v>
      </c>
      <c r="AK32" s="334"/>
      <c r="AL32" s="334"/>
      <c r="AM32" s="334"/>
      <c r="AN32" s="334"/>
      <c r="AO32" s="334"/>
      <c r="AP32" s="334"/>
    </row>
    <row r="33" spans="1:42" x14ac:dyDescent="0.2">
      <c r="A33" s="206" t="s">
        <v>167</v>
      </c>
      <c r="B33" s="208">
        <v>20130530</v>
      </c>
      <c r="C33" s="207">
        <v>0.375</v>
      </c>
      <c r="D33" s="279">
        <v>1440</v>
      </c>
      <c r="E33" s="208"/>
      <c r="F33" s="209">
        <v>5354.0766599999997</v>
      </c>
      <c r="G33" s="209">
        <v>19.397694000000001</v>
      </c>
      <c r="H33" s="208">
        <v>61.389488</v>
      </c>
      <c r="I33" s="211"/>
      <c r="J33" s="280">
        <v>102.86499999999999</v>
      </c>
      <c r="K33" s="281">
        <v>815577.75</v>
      </c>
      <c r="L33" s="282">
        <v>0</v>
      </c>
      <c r="N33" s="1">
        <v>29</v>
      </c>
      <c r="O33" s="258" t="e">
        <f t="shared" si="3"/>
        <v>#REF!</v>
      </c>
      <c r="P33" s="214" t="e">
        <f>#REF!</f>
        <v>#REF!</v>
      </c>
      <c r="Q33" s="215" t="e">
        <f t="shared" si="4"/>
        <v>#REF!</v>
      </c>
      <c r="S33" s="218">
        <f t="shared" si="5"/>
        <v>102865</v>
      </c>
      <c r="T33" s="285">
        <f t="shared" si="6"/>
        <v>3632643.5295500001</v>
      </c>
      <c r="V33" s="213" t="e">
        <f t="shared" si="7"/>
        <v>#REF!</v>
      </c>
      <c r="W33" s="214" t="e">
        <f t="shared" si="8"/>
        <v>#REF!</v>
      </c>
      <c r="X33" s="215" t="e">
        <f t="shared" si="9"/>
        <v>#REF!</v>
      </c>
      <c r="AE33" s="333" t="str">
        <f t="shared" si="0"/>
        <v>102.865</v>
      </c>
      <c r="AF33" s="346"/>
      <c r="AG33" s="347"/>
      <c r="AH33" s="351"/>
      <c r="AI33" s="349">
        <f t="shared" si="1"/>
        <v>102.86499999999999</v>
      </c>
      <c r="AJ33" s="350">
        <f t="shared" si="2"/>
        <v>102.86499999999999</v>
      </c>
      <c r="AK33" s="334"/>
      <c r="AL33" s="334"/>
      <c r="AM33" s="334"/>
      <c r="AN33" s="334"/>
      <c r="AO33" s="334"/>
      <c r="AP33" s="334"/>
    </row>
    <row r="34" spans="1:42" x14ac:dyDescent="0.2">
      <c r="A34" s="206" t="s">
        <v>167</v>
      </c>
      <c r="B34" s="208">
        <v>20130531</v>
      </c>
      <c r="C34" s="207">
        <v>0.375</v>
      </c>
      <c r="D34" s="279">
        <v>1440</v>
      </c>
      <c r="E34" s="208"/>
      <c r="F34" s="209">
        <v>5354.0766599999997</v>
      </c>
      <c r="G34" s="209">
        <v>19.397694000000001</v>
      </c>
      <c r="H34" s="208">
        <v>61.389488</v>
      </c>
      <c r="I34" s="211"/>
      <c r="J34" s="280">
        <v>102.52</v>
      </c>
      <c r="K34" s="281">
        <v>815577.75</v>
      </c>
      <c r="L34" s="282">
        <v>0</v>
      </c>
      <c r="N34" s="1">
        <v>30</v>
      </c>
      <c r="O34" s="258" t="e">
        <f t="shared" si="3"/>
        <v>#REF!</v>
      </c>
      <c r="P34" s="214" t="e">
        <f>#REF!</f>
        <v>#REF!</v>
      </c>
      <c r="Q34" s="215" t="e">
        <f t="shared" si="4"/>
        <v>#REF!</v>
      </c>
      <c r="S34" s="218">
        <f t="shared" si="5"/>
        <v>102520</v>
      </c>
      <c r="T34" s="285">
        <f t="shared" si="6"/>
        <v>3620459.9684000001</v>
      </c>
      <c r="V34" s="213" t="e">
        <f t="shared" si="7"/>
        <v>#REF!</v>
      </c>
      <c r="W34" s="214" t="e">
        <f t="shared" si="8"/>
        <v>#REF!</v>
      </c>
      <c r="X34" s="215" t="e">
        <f t="shared" si="9"/>
        <v>#REF!</v>
      </c>
      <c r="AE34" s="333" t="str">
        <f t="shared" si="0"/>
        <v>102.52</v>
      </c>
      <c r="AF34" s="346"/>
      <c r="AG34" s="347"/>
      <c r="AH34" s="351"/>
      <c r="AI34" s="349">
        <f t="shared" si="1"/>
        <v>102.52</v>
      </c>
      <c r="AJ34" s="350">
        <f t="shared" si="2"/>
        <v>102.52</v>
      </c>
      <c r="AK34" s="334"/>
      <c r="AL34" s="334"/>
      <c r="AM34" s="334"/>
      <c r="AN34" s="334"/>
      <c r="AO34" s="334"/>
      <c r="AP34" s="334"/>
    </row>
    <row r="35" spans="1:42" ht="13.5" thickBot="1" x14ac:dyDescent="0.25">
      <c r="A35" s="35" t="s">
        <v>167</v>
      </c>
      <c r="B35" s="33">
        <v>20130601</v>
      </c>
      <c r="C35" s="224">
        <v>0.375</v>
      </c>
      <c r="D35" s="286">
        <v>1440</v>
      </c>
      <c r="E35" s="33"/>
      <c r="F35" s="225">
        <v>5354.0766599999997</v>
      </c>
      <c r="G35" s="225">
        <v>19.397694000000001</v>
      </c>
      <c r="H35" s="33">
        <v>61.389488</v>
      </c>
      <c r="I35" s="227"/>
      <c r="J35" s="287">
        <v>92.013999999999996</v>
      </c>
      <c r="K35" s="141">
        <v>815577.75</v>
      </c>
      <c r="L35" s="37">
        <v>0</v>
      </c>
      <c r="N35" s="1">
        <v>31</v>
      </c>
      <c r="O35" s="259" t="e">
        <f t="shared" si="3"/>
        <v>#REF!</v>
      </c>
      <c r="P35" s="220" t="e">
        <f>#REF!</f>
        <v>#REF!</v>
      </c>
      <c r="Q35" s="221" t="e">
        <f t="shared" si="4"/>
        <v>#REF!</v>
      </c>
      <c r="S35" s="222">
        <f t="shared" si="5"/>
        <v>92014</v>
      </c>
      <c r="T35" s="288">
        <f t="shared" si="6"/>
        <v>3249444.04538</v>
      </c>
      <c r="V35" s="289" t="e">
        <f t="shared" si="7"/>
        <v>#REF!</v>
      </c>
      <c r="W35" s="220" t="e">
        <f t="shared" si="8"/>
        <v>#REF!</v>
      </c>
      <c r="X35" s="221" t="e">
        <f t="shared" si="9"/>
        <v>#REF!</v>
      </c>
      <c r="AE35" s="333" t="str">
        <f t="shared" si="0"/>
        <v>92.014</v>
      </c>
      <c r="AF35" s="352"/>
      <c r="AG35" s="353"/>
      <c r="AH35" s="354"/>
      <c r="AI35" s="355">
        <f t="shared" si="1"/>
        <v>92.013999999999996</v>
      </c>
      <c r="AJ35" s="356">
        <f t="shared" si="2"/>
        <v>92.013999999999996</v>
      </c>
      <c r="AK35" s="334"/>
      <c r="AL35" s="334"/>
      <c r="AM35" s="334"/>
      <c r="AN35" s="334"/>
      <c r="AO35" s="334"/>
      <c r="AP35" s="334"/>
    </row>
    <row r="36" spans="1:42" ht="13.5" thickBot="1" x14ac:dyDescent="0.25">
      <c r="C36" s="290"/>
      <c r="J36" s="291"/>
      <c r="AE36" s="333"/>
      <c r="AF36" s="334"/>
      <c r="AG36" s="334"/>
      <c r="AH36" s="334"/>
      <c r="AI36" s="334"/>
      <c r="AJ36" s="334"/>
      <c r="AK36" s="334"/>
      <c r="AL36" s="334"/>
      <c r="AM36" s="334"/>
      <c r="AN36" s="334"/>
      <c r="AO36" s="334"/>
      <c r="AP36" s="334"/>
    </row>
    <row r="37" spans="1:42" ht="13.5" thickBot="1" x14ac:dyDescent="0.25">
      <c r="A37" s="237" t="s">
        <v>81</v>
      </c>
      <c r="B37" s="238">
        <f>COUNT(B4:B35)</f>
        <v>32</v>
      </c>
      <c r="E37" s="237" t="s">
        <v>82</v>
      </c>
      <c r="F37" s="239">
        <f>MAX(F4:F35)</f>
        <v>5522.2158200000003</v>
      </c>
      <c r="G37" s="239">
        <f>MAX(G4:G35)</f>
        <v>19.595542999999999</v>
      </c>
      <c r="I37" s="237" t="s">
        <v>107</v>
      </c>
      <c r="J37" s="292">
        <f>SUM(J5:J35)</f>
        <v>2434.489</v>
      </c>
      <c r="N37" s="237" t="s">
        <v>83</v>
      </c>
      <c r="O37" s="240" t="e">
        <f>AVERAGE(O5:O35)</f>
        <v>#REF!</v>
      </c>
      <c r="P37" s="240" t="e">
        <f>AVERAGE(P5:P35)</f>
        <v>#REF!</v>
      </c>
      <c r="Q37" s="241" t="e">
        <f>AVERAGE(Q5:Q35)</f>
        <v>#REF!</v>
      </c>
      <c r="S37" s="242">
        <f>SUM(S5:S35)</f>
        <v>2434489</v>
      </c>
      <c r="T37" s="243">
        <f>SUM(T5:T35)</f>
        <v>85973175.653630003</v>
      </c>
      <c r="V37" s="244" t="e">
        <f>SUM(V5:V35)</f>
        <v>#REF!</v>
      </c>
      <c r="W37" s="245" t="e">
        <f>SUM(W5:W35)</f>
        <v>#REF!</v>
      </c>
      <c r="X37" s="246" t="e">
        <f>SUM(X5:X35)</f>
        <v>#REF!</v>
      </c>
      <c r="AE37" s="333"/>
      <c r="AF37" s="357" t="s">
        <v>120</v>
      </c>
      <c r="AG37" s="358">
        <f>COUNT(AG4:AG35)</f>
        <v>0</v>
      </c>
      <c r="AH37" s="334"/>
      <c r="AI37" s="334"/>
      <c r="AJ37" s="359">
        <f>SUM(AJ4:AJ34)</f>
        <v>2426.5529999999999</v>
      </c>
      <c r="AK37" s="360" t="s">
        <v>88</v>
      </c>
      <c r="AL37" s="360"/>
      <c r="AM37" s="360"/>
      <c r="AN37" s="360"/>
      <c r="AO37" s="360"/>
      <c r="AP37" s="334"/>
    </row>
    <row r="38" spans="1:42" ht="13.5" thickBot="1" x14ac:dyDescent="0.25">
      <c r="E38" s="237" t="s">
        <v>83</v>
      </c>
      <c r="F38" s="247">
        <f>AVERAGE(F4:F35)</f>
        <v>5360.3477476562502</v>
      </c>
      <c r="G38" s="247">
        <f>AVERAGE(G4:G35)</f>
        <v>19.286248624999999</v>
      </c>
      <c r="I38" s="237" t="s">
        <v>106</v>
      </c>
      <c r="J38" s="288">
        <f>J37*35.31467</f>
        <v>85973.175653629994</v>
      </c>
      <c r="O38" s="249" t="s">
        <v>85</v>
      </c>
      <c r="P38" s="249" t="s">
        <v>86</v>
      </c>
      <c r="Q38" s="249" t="s">
        <v>87</v>
      </c>
      <c r="S38" s="250" t="s">
        <v>88</v>
      </c>
      <c r="T38" s="250" t="s">
        <v>88</v>
      </c>
      <c r="V38" s="250" t="s">
        <v>88</v>
      </c>
      <c r="W38" s="250" t="s">
        <v>88</v>
      </c>
      <c r="X38" s="250" t="s">
        <v>88</v>
      </c>
      <c r="AE38" s="333"/>
      <c r="AF38" s="357" t="s">
        <v>121</v>
      </c>
      <c r="AG38" s="330">
        <f>COUNT(B4:B35)-COUNT(AG4:AG35)</f>
        <v>32</v>
      </c>
      <c r="AH38" s="334"/>
      <c r="AI38" s="334"/>
      <c r="AJ38" s="361">
        <f>AJ37/SUM(AI5:AI35)</f>
        <v>0.99674017832900452</v>
      </c>
      <c r="AK38" s="360" t="s">
        <v>128</v>
      </c>
      <c r="AL38" s="334"/>
      <c r="AM38" s="334"/>
      <c r="AN38" s="334"/>
      <c r="AO38" s="334"/>
      <c r="AP38" s="334"/>
    </row>
    <row r="39" spans="1:42" ht="13.5" thickBot="1" x14ac:dyDescent="0.25">
      <c r="E39" s="237" t="s">
        <v>89</v>
      </c>
      <c r="F39" s="248">
        <f>MIN(F4:F35)</f>
        <v>5354.0766599999997</v>
      </c>
      <c r="G39" s="248">
        <f>MIN(G4:G35)</f>
        <v>18.860289000000002</v>
      </c>
      <c r="S39" s="6" t="s">
        <v>26</v>
      </c>
      <c r="T39" s="6" t="s">
        <v>90</v>
      </c>
      <c r="V39" s="6" t="s">
        <v>91</v>
      </c>
      <c r="W39" s="6" t="s">
        <v>92</v>
      </c>
      <c r="X39" s="6" t="s">
        <v>93</v>
      </c>
      <c r="AE39" s="333"/>
      <c r="AF39" s="334"/>
      <c r="AG39" s="334"/>
      <c r="AH39" s="334"/>
      <c r="AI39" s="334"/>
      <c r="AJ39" s="334"/>
      <c r="AK39" s="334"/>
      <c r="AL39" s="334"/>
      <c r="AM39" s="334"/>
      <c r="AN39" s="334"/>
      <c r="AO39" s="334"/>
      <c r="AP39" s="334"/>
    </row>
    <row r="40" spans="1:42" ht="13.5" thickBot="1" x14ac:dyDescent="0.25">
      <c r="F40" s="6" t="s">
        <v>108</v>
      </c>
      <c r="G40" s="6" t="s">
        <v>95</v>
      </c>
      <c r="AE40" s="333"/>
      <c r="AF40" s="334"/>
      <c r="AG40" s="334"/>
      <c r="AH40" s="334"/>
      <c r="AI40" s="334"/>
      <c r="AJ40" s="334"/>
      <c r="AK40" s="334"/>
      <c r="AL40" s="334"/>
      <c r="AM40" s="334"/>
      <c r="AN40" s="334"/>
      <c r="AO40" s="334"/>
      <c r="AP40" s="334"/>
    </row>
    <row r="41" spans="1:42" ht="13.5" thickBot="1" x14ac:dyDescent="0.25">
      <c r="O41" s="72"/>
      <c r="AE41" s="333"/>
      <c r="AF41" s="357" t="s">
        <v>123</v>
      </c>
      <c r="AG41" s="358">
        <v>1</v>
      </c>
      <c r="AH41" s="334" t="s">
        <v>26</v>
      </c>
      <c r="AI41" s="334"/>
      <c r="AJ41" s="334"/>
      <c r="AK41" s="334"/>
      <c r="AL41" s="334"/>
      <c r="AM41" s="334"/>
      <c r="AN41" s="334"/>
      <c r="AO41" s="334"/>
      <c r="AP41" s="334"/>
    </row>
    <row r="42" spans="1:42" ht="13.5" thickBot="1" x14ac:dyDescent="0.25">
      <c r="AE42" s="333"/>
      <c r="AF42" s="357" t="s">
        <v>124</v>
      </c>
      <c r="AG42" s="362">
        <v>0.01</v>
      </c>
      <c r="AH42" s="334"/>
      <c r="AI42" s="334"/>
      <c r="AJ42" s="334"/>
      <c r="AK42" s="334"/>
      <c r="AL42" s="334"/>
      <c r="AM42" s="334"/>
      <c r="AN42" s="334"/>
      <c r="AO42" s="334"/>
      <c r="AP42" s="334"/>
    </row>
    <row r="43" spans="1:42" x14ac:dyDescent="0.2">
      <c r="E43" s="252" t="s">
        <v>96</v>
      </c>
      <c r="F43" s="253">
        <v>0.1</v>
      </c>
      <c r="G43" s="252"/>
      <c r="H43" s="252"/>
      <c r="I43" s="252"/>
      <c r="AE43" s="333"/>
      <c r="AF43" s="334"/>
      <c r="AG43" s="334"/>
      <c r="AH43" s="334"/>
      <c r="AI43" s="334"/>
      <c r="AJ43" s="334"/>
      <c r="AK43" s="334"/>
      <c r="AL43" s="334"/>
      <c r="AM43" s="334"/>
      <c r="AN43" s="334"/>
      <c r="AO43" s="334"/>
      <c r="AP43" s="334"/>
    </row>
    <row r="44" spans="1:42" x14ac:dyDescent="0.2">
      <c r="E44" s="254" t="s">
        <v>97</v>
      </c>
      <c r="F44" s="255">
        <f>F38*(1+$F$43)</f>
        <v>5896.3825224218754</v>
      </c>
      <c r="G44" s="255">
        <f>G38*(1+$F$43)</f>
        <v>21.2148734875</v>
      </c>
      <c r="H44" s="252"/>
      <c r="I44" s="252"/>
      <c r="AE44" s="333"/>
      <c r="AF44" s="334"/>
      <c r="AG44" s="334"/>
      <c r="AH44" s="334"/>
      <c r="AI44" s="334"/>
      <c r="AJ44" s="334"/>
      <c r="AK44" s="334"/>
      <c r="AL44" s="334"/>
      <c r="AM44" s="334"/>
      <c r="AN44" s="334"/>
      <c r="AO44" s="334"/>
      <c r="AP44" s="334"/>
    </row>
    <row r="45" spans="1:42" x14ac:dyDescent="0.2">
      <c r="E45" s="254" t="s">
        <v>98</v>
      </c>
      <c r="F45" s="255">
        <f>F38*(1-$F$43)</f>
        <v>4824.3129728906251</v>
      </c>
      <c r="G45" s="255">
        <f>G38*(1-$F$43)</f>
        <v>17.357623762500001</v>
      </c>
      <c r="H45" s="252"/>
      <c r="I45" s="252"/>
    </row>
    <row r="46" spans="1:42" x14ac:dyDescent="0.2">
      <c r="A46" s="237" t="s">
        <v>99</v>
      </c>
      <c r="B46" s="366" t="s">
        <v>145</v>
      </c>
      <c r="E46" s="252"/>
      <c r="F46" s="255"/>
      <c r="G46" s="252"/>
      <c r="H46" s="252"/>
      <c r="I46" s="252"/>
    </row>
    <row r="47" spans="1:42" x14ac:dyDescent="0.2">
      <c r="A47" s="237" t="s">
        <v>101</v>
      </c>
      <c r="B47" s="257">
        <v>41199</v>
      </c>
      <c r="E47" s="252"/>
      <c r="F47" s="252"/>
      <c r="G47" s="252"/>
      <c r="H47" s="252"/>
      <c r="I47" s="252"/>
    </row>
    <row r="48" spans="1:42" x14ac:dyDescent="0.2">
      <c r="E48" s="252"/>
      <c r="F48" s="252"/>
      <c r="G48" s="252"/>
      <c r="H48" s="252"/>
      <c r="I48" s="252"/>
    </row>
    <row r="49" spans="5:9" x14ac:dyDescent="0.2">
      <c r="E49" s="252"/>
      <c r="F49" s="252"/>
      <c r="G49" s="252"/>
      <c r="H49" s="252"/>
      <c r="I49" s="252"/>
    </row>
    <row r="50" spans="5:9" x14ac:dyDescent="0.2">
      <c r="E50" s="252"/>
      <c r="F50" s="252"/>
      <c r="G50" s="252"/>
      <c r="H50" s="252"/>
      <c r="I50" s="252"/>
    </row>
    <row r="51" spans="5:9" x14ac:dyDescent="0.2">
      <c r="E51" s="252"/>
      <c r="F51" s="252"/>
      <c r="G51" s="252"/>
      <c r="H51" s="252"/>
      <c r="I51" s="252"/>
    </row>
  </sheetData>
  <phoneticPr fontId="0" type="noConversion"/>
  <conditionalFormatting sqref="J4:J35">
    <cfRule type="cellIs" dxfId="919" priority="8" stopIfTrue="1" operator="lessThan">
      <formula>0</formula>
    </cfRule>
  </conditionalFormatting>
  <conditionalFormatting sqref="F4:F35">
    <cfRule type="cellIs" dxfId="918" priority="5" stopIfTrue="1" operator="lessThan">
      <formula>$F$45</formula>
    </cfRule>
    <cfRule type="cellIs" dxfId="917" priority="6" stopIfTrue="1" operator="greaterThan">
      <formula>$F$44</formula>
    </cfRule>
    <cfRule type="cellIs" dxfId="916" priority="7" stopIfTrue="1" operator="greaterThan">
      <formula>$F$44</formula>
    </cfRule>
  </conditionalFormatting>
  <conditionalFormatting sqref="G4:G35">
    <cfRule type="cellIs" dxfId="915" priority="3" stopIfTrue="1" operator="lessThan">
      <formula>$G$45</formula>
    </cfRule>
    <cfRule type="cellIs" dxfId="914" priority="4" stopIfTrue="1" operator="greaterThan">
      <formula>$G$44</formula>
    </cfRule>
  </conditionalFormatting>
  <conditionalFormatting sqref="AH4:AH35">
    <cfRule type="cellIs" dxfId="913" priority="2" stopIfTrue="1" operator="notBetween">
      <formula>AI4+$AG$41</formula>
      <formula>AI4-$AG$41</formula>
    </cfRule>
  </conditionalFormatting>
  <conditionalFormatting sqref="AG4:AG35">
    <cfRule type="cellIs" dxfId="912" priority="1" stopIfTrue="1" operator="notEqual">
      <formula>B4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F31" sqref="F31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293" customWidth="1"/>
    <col min="32" max="32" width="18.85546875" style="293" bestFit="1" customWidth="1"/>
    <col min="33" max="33" width="9.5703125" style="293" customWidth="1"/>
    <col min="34" max="35" width="13" style="293" customWidth="1"/>
    <col min="36" max="36" width="14.5703125" style="293" bestFit="1" customWidth="1"/>
    <col min="37" max="37" width="4.85546875" style="293" customWidth="1"/>
    <col min="38" max="39" width="12.85546875" style="293" customWidth="1"/>
    <col min="40" max="40" width="11.5703125" style="293" bestFit="1" customWidth="1"/>
    <col min="41" max="55" width="11.42578125" style="293"/>
    <col min="56" max="16384" width="11.42578125" style="1"/>
  </cols>
  <sheetData>
    <row r="1" spans="1:41" ht="13.5" thickBot="1" x14ac:dyDescent="0.25">
      <c r="AJ1" s="294" t="s">
        <v>111</v>
      </c>
    </row>
    <row r="2" spans="1:41" ht="51.75" thickBot="1" x14ac:dyDescent="0.25">
      <c r="A2" s="177" t="s">
        <v>57</v>
      </c>
      <c r="B2" s="178" t="s">
        <v>58</v>
      </c>
      <c r="C2" s="178" t="s">
        <v>59</v>
      </c>
      <c r="D2" s="178" t="s">
        <v>60</v>
      </c>
      <c r="E2" s="178" t="s">
        <v>62</v>
      </c>
      <c r="F2" s="179" t="s">
        <v>63</v>
      </c>
      <c r="G2" s="179" t="s">
        <v>61</v>
      </c>
      <c r="H2" s="179" t="s">
        <v>64</v>
      </c>
      <c r="I2" s="179" t="s">
        <v>65</v>
      </c>
      <c r="J2" s="179" t="s">
        <v>66</v>
      </c>
      <c r="K2" s="179" t="s">
        <v>67</v>
      </c>
      <c r="L2" s="179" t="s">
        <v>68</v>
      </c>
      <c r="M2" s="179" t="s">
        <v>69</v>
      </c>
      <c r="N2" s="180" t="s">
        <v>70</v>
      </c>
      <c r="O2" s="181" t="s">
        <v>71</v>
      </c>
      <c r="Q2" s="182" t="s">
        <v>72</v>
      </c>
      <c r="R2" s="183" t="s">
        <v>73</v>
      </c>
      <c r="S2" s="184" t="s">
        <v>74</v>
      </c>
      <c r="T2" s="185" t="s">
        <v>75</v>
      </c>
      <c r="V2" s="185" t="s">
        <v>76</v>
      </c>
      <c r="W2" s="186" t="s">
        <v>77</v>
      </c>
      <c r="Y2" s="187" t="s">
        <v>78</v>
      </c>
      <c r="Z2" s="188" t="s">
        <v>79</v>
      </c>
      <c r="AA2" s="189" t="s">
        <v>80</v>
      </c>
      <c r="AF2" s="295" t="s">
        <v>112</v>
      </c>
      <c r="AG2" s="296" t="s">
        <v>62</v>
      </c>
      <c r="AH2" s="297" t="s">
        <v>113</v>
      </c>
      <c r="AI2" s="298" t="s">
        <v>114</v>
      </c>
      <c r="AJ2" s="299" t="s">
        <v>115</v>
      </c>
      <c r="AL2" s="300" t="s">
        <v>116</v>
      </c>
      <c r="AM2" s="301" t="s">
        <v>117</v>
      </c>
      <c r="AN2" s="186" t="s">
        <v>118</v>
      </c>
      <c r="AO2" s="186" t="s">
        <v>119</v>
      </c>
    </row>
    <row r="3" spans="1:41" x14ac:dyDescent="0.2">
      <c r="A3" s="190">
        <v>99</v>
      </c>
      <c r="B3" s="191">
        <v>0.375</v>
      </c>
      <c r="C3" s="192">
        <v>2013</v>
      </c>
      <c r="D3" s="192">
        <v>5</v>
      </c>
      <c r="E3" s="192">
        <v>1</v>
      </c>
      <c r="F3" s="193">
        <v>444571</v>
      </c>
      <c r="G3" s="192">
        <v>0</v>
      </c>
      <c r="H3" s="193">
        <v>792804</v>
      </c>
      <c r="I3" s="192">
        <v>0</v>
      </c>
      <c r="J3" s="192">
        <v>0</v>
      </c>
      <c r="K3" s="192">
        <v>0</v>
      </c>
      <c r="L3" s="194">
        <v>313.16129999999998</v>
      </c>
      <c r="M3" s="193">
        <v>20.9</v>
      </c>
      <c r="N3" s="195">
        <v>0</v>
      </c>
      <c r="O3" s="196">
        <v>8491</v>
      </c>
      <c r="P3" s="197">
        <f>F4-F3</f>
        <v>8491</v>
      </c>
      <c r="Q3" s="1">
        <v>1</v>
      </c>
      <c r="R3" s="198" t="e">
        <f>S3/4.1868</f>
        <v>#REF!</v>
      </c>
      <c r="S3" s="199" t="e">
        <f>#REF!</f>
        <v>#REF!</v>
      </c>
      <c r="T3" s="200" t="e">
        <f>R3*0.11237</f>
        <v>#REF!</v>
      </c>
      <c r="U3" s="201"/>
      <c r="V3" s="200">
        <f>O3</f>
        <v>8491</v>
      </c>
      <c r="W3" s="202">
        <f>V3*35.31467</f>
        <v>299856.86297000002</v>
      </c>
      <c r="X3" s="201"/>
      <c r="Y3" s="203" t="e">
        <f>V3*R3/1000000</f>
        <v>#REF!</v>
      </c>
      <c r="Z3" s="204" t="e">
        <f>S3*V3/1000000</f>
        <v>#REF!</v>
      </c>
      <c r="AA3" s="205" t="e">
        <f>W3*T3/1000000</f>
        <v>#REF!</v>
      </c>
      <c r="AE3" s="302" t="str">
        <f>RIGHT(F3,6)</f>
        <v>444571</v>
      </c>
      <c r="AF3" s="190">
        <v>99</v>
      </c>
      <c r="AG3" s="195">
        <v>1</v>
      </c>
      <c r="AH3" s="303">
        <v>444561</v>
      </c>
      <c r="AI3" s="304">
        <f>IFERROR(AE3*1,0)</f>
        <v>444571</v>
      </c>
      <c r="AJ3" s="305">
        <f>(AI3-AH3)</f>
        <v>10</v>
      </c>
      <c r="AL3" s="306">
        <f>AH4-AH3</f>
        <v>8495</v>
      </c>
      <c r="AM3" s="307">
        <f>AI4-AI3</f>
        <v>8491</v>
      </c>
      <c r="AN3" s="308">
        <f>(AM3-AL3)</f>
        <v>-4</v>
      </c>
      <c r="AO3" s="309">
        <f>IFERROR(AN3/AM3,"")</f>
        <v>-4.7108703332940762E-4</v>
      </c>
    </row>
    <row r="4" spans="1:41" x14ac:dyDescent="0.2">
      <c r="A4" s="206">
        <v>99</v>
      </c>
      <c r="B4" s="207">
        <v>0.375</v>
      </c>
      <c r="C4" s="208">
        <v>2013</v>
      </c>
      <c r="D4" s="208">
        <v>5</v>
      </c>
      <c r="E4" s="208">
        <v>2</v>
      </c>
      <c r="F4" s="209">
        <v>453062</v>
      </c>
      <c r="G4" s="208">
        <v>0</v>
      </c>
      <c r="H4" s="209">
        <v>793184</v>
      </c>
      <c r="I4" s="208">
        <v>0</v>
      </c>
      <c r="J4" s="208">
        <v>0</v>
      </c>
      <c r="K4" s="208">
        <v>0</v>
      </c>
      <c r="L4" s="210">
        <v>314.95370000000003</v>
      </c>
      <c r="M4" s="209">
        <v>20.9</v>
      </c>
      <c r="N4" s="211">
        <v>0</v>
      </c>
      <c r="O4" s="212">
        <v>7715</v>
      </c>
      <c r="P4" s="197">
        <f t="shared" ref="P4:P33" si="0">F5-F4</f>
        <v>7715</v>
      </c>
      <c r="Q4" s="1">
        <v>2</v>
      </c>
      <c r="R4" s="213" t="e">
        <f t="shared" ref="R4:R33" si="1">S4/4.1868</f>
        <v>#REF!</v>
      </c>
      <c r="S4" s="214" t="e">
        <f>#REF!</f>
        <v>#REF!</v>
      </c>
      <c r="T4" s="215" t="e">
        <f>R4*0.11237</f>
        <v>#REF!</v>
      </c>
      <c r="U4" s="201"/>
      <c r="V4" s="215">
        <f t="shared" ref="V4:V33" si="2">O4</f>
        <v>7715</v>
      </c>
      <c r="W4" s="216">
        <f>V4*35.31467</f>
        <v>272452.67904999998</v>
      </c>
      <c r="X4" s="201"/>
      <c r="Y4" s="217" t="e">
        <f>V4*R4/1000000</f>
        <v>#REF!</v>
      </c>
      <c r="Z4" s="214" t="e">
        <f>S4*V4/1000000</f>
        <v>#REF!</v>
      </c>
      <c r="AA4" s="215" t="e">
        <f>W4*T4/1000000</f>
        <v>#REF!</v>
      </c>
      <c r="AE4" s="302" t="str">
        <f t="shared" ref="AE4:AE34" si="3">RIGHT(F4,6)</f>
        <v>453062</v>
      </c>
      <c r="AF4" s="206">
        <v>99</v>
      </c>
      <c r="AG4" s="310">
        <v>2</v>
      </c>
      <c r="AH4" s="311">
        <v>453056</v>
      </c>
      <c r="AI4" s="312">
        <f t="shared" ref="AI4:AI34" si="4">IFERROR(AE4*1,0)</f>
        <v>453062</v>
      </c>
      <c r="AJ4" s="313">
        <f t="shared" ref="AJ4:AJ34" si="5">(AI4-AH4)</f>
        <v>6</v>
      </c>
      <c r="AL4" s="306">
        <f t="shared" ref="AL4:AM33" si="6">AH5-AH4</f>
        <v>7715</v>
      </c>
      <c r="AM4" s="314">
        <f t="shared" si="6"/>
        <v>7715</v>
      </c>
      <c r="AN4" s="315">
        <f t="shared" ref="AN4:AN33" si="7">(AM4-AL4)</f>
        <v>0</v>
      </c>
      <c r="AO4" s="316">
        <f t="shared" ref="AO4:AO33" si="8">IFERROR(AN4/AM4,"")</f>
        <v>0</v>
      </c>
    </row>
    <row r="5" spans="1:41" x14ac:dyDescent="0.2">
      <c r="A5" s="206">
        <v>99</v>
      </c>
      <c r="B5" s="207">
        <v>0.375</v>
      </c>
      <c r="C5" s="208">
        <v>2013</v>
      </c>
      <c r="D5" s="208">
        <v>5</v>
      </c>
      <c r="E5" s="208">
        <v>3</v>
      </c>
      <c r="F5" s="209">
        <v>460777</v>
      </c>
      <c r="G5" s="208">
        <v>0</v>
      </c>
      <c r="H5" s="209">
        <v>793534</v>
      </c>
      <c r="I5" s="208">
        <v>0</v>
      </c>
      <c r="J5" s="208">
        <v>0</v>
      </c>
      <c r="K5" s="208">
        <v>0</v>
      </c>
      <c r="L5" s="210">
        <v>310.25619999999998</v>
      </c>
      <c r="M5" s="209">
        <v>20.7</v>
      </c>
      <c r="N5" s="211">
        <v>0</v>
      </c>
      <c r="O5" s="212">
        <v>7266</v>
      </c>
      <c r="P5" s="197">
        <f t="shared" si="0"/>
        <v>7266</v>
      </c>
      <c r="Q5" s="1">
        <v>3</v>
      </c>
      <c r="R5" s="213" t="e">
        <f t="shared" si="1"/>
        <v>#REF!</v>
      </c>
      <c r="S5" s="214" t="e">
        <f>#REF!</f>
        <v>#REF!</v>
      </c>
      <c r="T5" s="215" t="e">
        <f t="shared" ref="T5:T33" si="9">R5*0.11237</f>
        <v>#REF!</v>
      </c>
      <c r="U5" s="201"/>
      <c r="V5" s="215">
        <f t="shared" si="2"/>
        <v>7266</v>
      </c>
      <c r="W5" s="216">
        <f t="shared" ref="W5:W33" si="10">V5*35.31467</f>
        <v>256596.39222000001</v>
      </c>
      <c r="X5" s="201"/>
      <c r="Y5" s="217" t="e">
        <f t="shared" ref="Y5:Y33" si="11">V5*R5/1000000</f>
        <v>#REF!</v>
      </c>
      <c r="Z5" s="214" t="e">
        <f t="shared" ref="Z5:Z33" si="12">S5*V5/1000000</f>
        <v>#REF!</v>
      </c>
      <c r="AA5" s="215" t="e">
        <f t="shared" ref="AA5:AA33" si="13">W5*T5/1000000</f>
        <v>#REF!</v>
      </c>
      <c r="AE5" s="302" t="str">
        <f t="shared" si="3"/>
        <v>460777</v>
      </c>
      <c r="AF5" s="206">
        <v>99</v>
      </c>
      <c r="AG5" s="310">
        <v>3</v>
      </c>
      <c r="AH5" s="311">
        <v>460771</v>
      </c>
      <c r="AI5" s="312">
        <f t="shared" si="4"/>
        <v>460777</v>
      </c>
      <c r="AJ5" s="313">
        <f t="shared" si="5"/>
        <v>6</v>
      </c>
      <c r="AL5" s="306">
        <f t="shared" si="6"/>
        <v>7264</v>
      </c>
      <c r="AM5" s="314">
        <f t="shared" si="6"/>
        <v>7266</v>
      </c>
      <c r="AN5" s="315">
        <f t="shared" si="7"/>
        <v>2</v>
      </c>
      <c r="AO5" s="316">
        <f t="shared" si="8"/>
        <v>2.7525461051472613E-4</v>
      </c>
    </row>
    <row r="6" spans="1:41" x14ac:dyDescent="0.2">
      <c r="A6" s="206">
        <v>99</v>
      </c>
      <c r="B6" s="207">
        <v>0.375</v>
      </c>
      <c r="C6" s="208">
        <v>2013</v>
      </c>
      <c r="D6" s="208">
        <v>5</v>
      </c>
      <c r="E6" s="208">
        <v>4</v>
      </c>
      <c r="F6" s="209">
        <v>468043</v>
      </c>
      <c r="G6" s="208">
        <v>0</v>
      </c>
      <c r="H6" s="209">
        <v>793863</v>
      </c>
      <c r="I6" s="208">
        <v>0</v>
      </c>
      <c r="J6" s="208">
        <v>0</v>
      </c>
      <c r="K6" s="208">
        <v>0</v>
      </c>
      <c r="L6" s="210">
        <v>310.9692</v>
      </c>
      <c r="M6" s="209">
        <v>20.6</v>
      </c>
      <c r="N6" s="211">
        <v>0</v>
      </c>
      <c r="O6" s="212">
        <v>7815</v>
      </c>
      <c r="P6" s="197">
        <f t="shared" si="0"/>
        <v>7815</v>
      </c>
      <c r="Q6" s="1">
        <v>4</v>
      </c>
      <c r="R6" s="213" t="e">
        <f t="shared" si="1"/>
        <v>#REF!</v>
      </c>
      <c r="S6" s="214" t="e">
        <f>#REF!</f>
        <v>#REF!</v>
      </c>
      <c r="T6" s="215" t="e">
        <f t="shared" si="9"/>
        <v>#REF!</v>
      </c>
      <c r="U6" s="201"/>
      <c r="V6" s="215">
        <f t="shared" si="2"/>
        <v>7815</v>
      </c>
      <c r="W6" s="216">
        <f t="shared" si="10"/>
        <v>275984.14604999998</v>
      </c>
      <c r="X6" s="201"/>
      <c r="Y6" s="217" t="e">
        <f t="shared" si="11"/>
        <v>#REF!</v>
      </c>
      <c r="Z6" s="214" t="e">
        <f t="shared" si="12"/>
        <v>#REF!</v>
      </c>
      <c r="AA6" s="215" t="e">
        <f t="shared" si="13"/>
        <v>#REF!</v>
      </c>
      <c r="AE6" s="302" t="str">
        <f t="shared" si="3"/>
        <v>468043</v>
      </c>
      <c r="AF6" s="206">
        <v>99</v>
      </c>
      <c r="AG6" s="310">
        <v>4</v>
      </c>
      <c r="AH6" s="311">
        <v>468035</v>
      </c>
      <c r="AI6" s="312">
        <f t="shared" si="4"/>
        <v>468043</v>
      </c>
      <c r="AJ6" s="313">
        <f t="shared" si="5"/>
        <v>8</v>
      </c>
      <c r="AL6" s="306">
        <f t="shared" si="6"/>
        <v>7817</v>
      </c>
      <c r="AM6" s="314">
        <f t="shared" si="6"/>
        <v>7815</v>
      </c>
      <c r="AN6" s="315">
        <f t="shared" si="7"/>
        <v>-2</v>
      </c>
      <c r="AO6" s="316">
        <f t="shared" si="8"/>
        <v>-2.5591810620601409E-4</v>
      </c>
    </row>
    <row r="7" spans="1:41" x14ac:dyDescent="0.2">
      <c r="A7" s="206">
        <v>99</v>
      </c>
      <c r="B7" s="207">
        <v>0.375</v>
      </c>
      <c r="C7" s="208">
        <v>2013</v>
      </c>
      <c r="D7" s="208">
        <v>5</v>
      </c>
      <c r="E7" s="208">
        <v>5</v>
      </c>
      <c r="F7" s="209">
        <v>475858</v>
      </c>
      <c r="G7" s="208">
        <v>0</v>
      </c>
      <c r="H7" s="209">
        <v>794211</v>
      </c>
      <c r="I7" s="208">
        <v>0</v>
      </c>
      <c r="J7" s="208">
        <v>0</v>
      </c>
      <c r="K7" s="208">
        <v>0</v>
      </c>
      <c r="L7" s="210">
        <v>316.04430000000002</v>
      </c>
      <c r="M7" s="209">
        <v>20.7</v>
      </c>
      <c r="N7" s="211">
        <v>0</v>
      </c>
      <c r="O7" s="212">
        <v>6355</v>
      </c>
      <c r="P7" s="197">
        <f t="shared" si="0"/>
        <v>6355</v>
      </c>
      <c r="Q7" s="1">
        <v>5</v>
      </c>
      <c r="R7" s="213" t="e">
        <f t="shared" si="1"/>
        <v>#REF!</v>
      </c>
      <c r="S7" s="214" t="e">
        <f>#REF!</f>
        <v>#REF!</v>
      </c>
      <c r="T7" s="215" t="e">
        <f t="shared" si="9"/>
        <v>#REF!</v>
      </c>
      <c r="U7" s="201"/>
      <c r="V7" s="215">
        <f t="shared" si="2"/>
        <v>6355</v>
      </c>
      <c r="W7" s="216">
        <f t="shared" si="10"/>
        <v>224424.72785</v>
      </c>
      <c r="X7" s="201"/>
      <c r="Y7" s="217" t="e">
        <f t="shared" si="11"/>
        <v>#REF!</v>
      </c>
      <c r="Z7" s="214" t="e">
        <f t="shared" si="12"/>
        <v>#REF!</v>
      </c>
      <c r="AA7" s="215" t="e">
        <f t="shared" si="13"/>
        <v>#REF!</v>
      </c>
      <c r="AE7" s="302" t="str">
        <f t="shared" si="3"/>
        <v>475858</v>
      </c>
      <c r="AF7" s="206">
        <v>99</v>
      </c>
      <c r="AG7" s="310">
        <v>5</v>
      </c>
      <c r="AH7" s="311">
        <v>475852</v>
      </c>
      <c r="AI7" s="312">
        <f t="shared" si="4"/>
        <v>475858</v>
      </c>
      <c r="AJ7" s="313">
        <f t="shared" si="5"/>
        <v>6</v>
      </c>
      <c r="AL7" s="306">
        <f t="shared" si="6"/>
        <v>6357</v>
      </c>
      <c r="AM7" s="314">
        <f t="shared" si="6"/>
        <v>6355</v>
      </c>
      <c r="AN7" s="315">
        <f t="shared" si="7"/>
        <v>-2</v>
      </c>
      <c r="AO7" s="316">
        <f t="shared" si="8"/>
        <v>-3.1471282454760031E-4</v>
      </c>
    </row>
    <row r="8" spans="1:41" x14ac:dyDescent="0.2">
      <c r="A8" s="206">
        <v>99</v>
      </c>
      <c r="B8" s="207">
        <v>0.375</v>
      </c>
      <c r="C8" s="208">
        <v>2013</v>
      </c>
      <c r="D8" s="208">
        <v>5</v>
      </c>
      <c r="E8" s="208">
        <v>6</v>
      </c>
      <c r="F8" s="209">
        <v>482213</v>
      </c>
      <c r="G8" s="208">
        <v>0</v>
      </c>
      <c r="H8" s="209">
        <v>794493</v>
      </c>
      <c r="I8" s="208">
        <v>0</v>
      </c>
      <c r="J8" s="208">
        <v>0</v>
      </c>
      <c r="K8" s="208">
        <v>0</v>
      </c>
      <c r="L8" s="210">
        <v>317.19119999999998</v>
      </c>
      <c r="M8" s="209">
        <v>20.8</v>
      </c>
      <c r="N8" s="211">
        <v>0</v>
      </c>
      <c r="O8" s="212">
        <v>8403</v>
      </c>
      <c r="P8" s="197">
        <f t="shared" si="0"/>
        <v>8403</v>
      </c>
      <c r="Q8" s="1">
        <v>6</v>
      </c>
      <c r="R8" s="213" t="e">
        <f t="shared" si="1"/>
        <v>#REF!</v>
      </c>
      <c r="S8" s="214" t="e">
        <f>#REF!</f>
        <v>#REF!</v>
      </c>
      <c r="T8" s="215" t="e">
        <f t="shared" si="9"/>
        <v>#REF!</v>
      </c>
      <c r="U8" s="201"/>
      <c r="V8" s="215">
        <f t="shared" si="2"/>
        <v>8403</v>
      </c>
      <c r="W8" s="216">
        <f t="shared" si="10"/>
        <v>296749.17200999998</v>
      </c>
      <c r="X8" s="201"/>
      <c r="Y8" s="217" t="e">
        <f t="shared" si="11"/>
        <v>#REF!</v>
      </c>
      <c r="Z8" s="214" t="e">
        <f t="shared" si="12"/>
        <v>#REF!</v>
      </c>
      <c r="AA8" s="215" t="e">
        <f t="shared" si="13"/>
        <v>#REF!</v>
      </c>
      <c r="AE8" s="302" t="str">
        <f t="shared" si="3"/>
        <v>482213</v>
      </c>
      <c r="AF8" s="206">
        <v>99</v>
      </c>
      <c r="AG8" s="310">
        <v>6</v>
      </c>
      <c r="AH8" s="311">
        <v>482209</v>
      </c>
      <c r="AI8" s="312">
        <f t="shared" si="4"/>
        <v>482213</v>
      </c>
      <c r="AJ8" s="313">
        <f t="shared" si="5"/>
        <v>4</v>
      </c>
      <c r="AL8" s="306">
        <f t="shared" si="6"/>
        <v>8399</v>
      </c>
      <c r="AM8" s="314">
        <f t="shared" si="6"/>
        <v>8403</v>
      </c>
      <c r="AN8" s="315">
        <f t="shared" si="7"/>
        <v>4</v>
      </c>
      <c r="AO8" s="316">
        <f t="shared" si="8"/>
        <v>4.7602046888016187E-4</v>
      </c>
    </row>
    <row r="9" spans="1:41" x14ac:dyDescent="0.2">
      <c r="A9" s="206">
        <v>99</v>
      </c>
      <c r="B9" s="207">
        <v>0.375</v>
      </c>
      <c r="C9" s="208">
        <v>2013</v>
      </c>
      <c r="D9" s="208">
        <v>5</v>
      </c>
      <c r="E9" s="208">
        <v>7</v>
      </c>
      <c r="F9" s="209">
        <v>490616</v>
      </c>
      <c r="G9" s="208">
        <v>0</v>
      </c>
      <c r="H9" s="209">
        <v>794875</v>
      </c>
      <c r="I9" s="208">
        <v>0</v>
      </c>
      <c r="J9" s="208">
        <v>0</v>
      </c>
      <c r="K9" s="208">
        <v>0</v>
      </c>
      <c r="L9" s="210">
        <v>309.66640000000001</v>
      </c>
      <c r="M9" s="209">
        <v>21</v>
      </c>
      <c r="N9" s="211">
        <v>0</v>
      </c>
      <c r="O9" s="212">
        <v>8376</v>
      </c>
      <c r="P9" s="197">
        <f t="shared" si="0"/>
        <v>8376</v>
      </c>
      <c r="Q9" s="1">
        <v>7</v>
      </c>
      <c r="R9" s="213" t="e">
        <f t="shared" si="1"/>
        <v>#REF!</v>
      </c>
      <c r="S9" s="214" t="e">
        <f>#REF!</f>
        <v>#REF!</v>
      </c>
      <c r="T9" s="215" t="e">
        <f t="shared" si="9"/>
        <v>#REF!</v>
      </c>
      <c r="U9" s="201"/>
      <c r="V9" s="215">
        <f t="shared" si="2"/>
        <v>8376</v>
      </c>
      <c r="W9" s="216">
        <f t="shared" si="10"/>
        <v>295795.67592000001</v>
      </c>
      <c r="X9" s="201"/>
      <c r="Y9" s="217" t="e">
        <f t="shared" si="11"/>
        <v>#REF!</v>
      </c>
      <c r="Z9" s="214" t="e">
        <f t="shared" si="12"/>
        <v>#REF!</v>
      </c>
      <c r="AA9" s="215" t="e">
        <f t="shared" si="13"/>
        <v>#REF!</v>
      </c>
      <c r="AE9" s="302" t="str">
        <f t="shared" si="3"/>
        <v>490616</v>
      </c>
      <c r="AF9" s="206">
        <v>99</v>
      </c>
      <c r="AG9" s="310">
        <v>7</v>
      </c>
      <c r="AH9" s="311">
        <v>490608</v>
      </c>
      <c r="AI9" s="312">
        <f t="shared" si="4"/>
        <v>490616</v>
      </c>
      <c r="AJ9" s="313">
        <f t="shared" si="5"/>
        <v>8</v>
      </c>
      <c r="AL9" s="306">
        <f t="shared" si="6"/>
        <v>8376</v>
      </c>
      <c r="AM9" s="314">
        <f t="shared" si="6"/>
        <v>8376</v>
      </c>
      <c r="AN9" s="315">
        <f t="shared" si="7"/>
        <v>0</v>
      </c>
      <c r="AO9" s="316">
        <f t="shared" si="8"/>
        <v>0</v>
      </c>
    </row>
    <row r="10" spans="1:41" x14ac:dyDescent="0.2">
      <c r="A10" s="206">
        <v>99</v>
      </c>
      <c r="B10" s="207">
        <v>0.375</v>
      </c>
      <c r="C10" s="208">
        <v>2013</v>
      </c>
      <c r="D10" s="208">
        <v>5</v>
      </c>
      <c r="E10" s="208">
        <v>8</v>
      </c>
      <c r="F10" s="209">
        <v>498992</v>
      </c>
      <c r="G10" s="208">
        <v>0</v>
      </c>
      <c r="H10" s="209">
        <v>795255</v>
      </c>
      <c r="I10" s="208">
        <v>0</v>
      </c>
      <c r="J10" s="208">
        <v>0</v>
      </c>
      <c r="K10" s="208">
        <v>0</v>
      </c>
      <c r="L10" s="210">
        <v>310.92559999999997</v>
      </c>
      <c r="M10" s="209">
        <v>21.1</v>
      </c>
      <c r="N10" s="211">
        <v>0</v>
      </c>
      <c r="O10" s="212">
        <v>8630</v>
      </c>
      <c r="P10" s="197">
        <f t="shared" si="0"/>
        <v>8630</v>
      </c>
      <c r="Q10" s="1">
        <v>8</v>
      </c>
      <c r="R10" s="213" t="e">
        <f t="shared" si="1"/>
        <v>#REF!</v>
      </c>
      <c r="S10" s="214" t="e">
        <f>#REF!</f>
        <v>#REF!</v>
      </c>
      <c r="T10" s="215" t="e">
        <f t="shared" si="9"/>
        <v>#REF!</v>
      </c>
      <c r="U10" s="201"/>
      <c r="V10" s="215">
        <f t="shared" si="2"/>
        <v>8630</v>
      </c>
      <c r="W10" s="216">
        <f t="shared" si="10"/>
        <v>304765.60210000002</v>
      </c>
      <c r="X10" s="201"/>
      <c r="Y10" s="217" t="e">
        <f t="shared" si="11"/>
        <v>#REF!</v>
      </c>
      <c r="Z10" s="214" t="e">
        <f t="shared" si="12"/>
        <v>#REF!</v>
      </c>
      <c r="AA10" s="215" t="e">
        <f t="shared" si="13"/>
        <v>#REF!</v>
      </c>
      <c r="AE10" s="302" t="str">
        <f t="shared" si="3"/>
        <v>498992</v>
      </c>
      <c r="AF10" s="206">
        <v>99</v>
      </c>
      <c r="AG10" s="310">
        <v>8</v>
      </c>
      <c r="AH10" s="311">
        <v>498984</v>
      </c>
      <c r="AI10" s="312">
        <f t="shared" si="4"/>
        <v>498992</v>
      </c>
      <c r="AJ10" s="313">
        <f t="shared" si="5"/>
        <v>8</v>
      </c>
      <c r="AL10" s="306">
        <f t="shared" si="6"/>
        <v>8626</v>
      </c>
      <c r="AM10" s="314">
        <f t="shared" si="6"/>
        <v>8630</v>
      </c>
      <c r="AN10" s="315">
        <f t="shared" si="7"/>
        <v>4</v>
      </c>
      <c r="AO10" s="316">
        <f t="shared" si="8"/>
        <v>4.6349942062572422E-4</v>
      </c>
    </row>
    <row r="11" spans="1:41" x14ac:dyDescent="0.2">
      <c r="A11" s="206">
        <v>99</v>
      </c>
      <c r="B11" s="207">
        <v>0.375</v>
      </c>
      <c r="C11" s="208">
        <v>2013</v>
      </c>
      <c r="D11" s="208">
        <v>5</v>
      </c>
      <c r="E11" s="208">
        <v>9</v>
      </c>
      <c r="F11" s="209">
        <v>507622</v>
      </c>
      <c r="G11" s="208">
        <v>0</v>
      </c>
      <c r="H11" s="209">
        <v>795646</v>
      </c>
      <c r="I11" s="208">
        <v>0</v>
      </c>
      <c r="J11" s="208">
        <v>0</v>
      </c>
      <c r="K11" s="208">
        <v>0</v>
      </c>
      <c r="L11" s="210">
        <v>311.34359999999998</v>
      </c>
      <c r="M11" s="209">
        <v>21.3</v>
      </c>
      <c r="N11" s="211">
        <v>0</v>
      </c>
      <c r="O11" s="212">
        <v>4657</v>
      </c>
      <c r="P11" s="197">
        <f t="shared" si="0"/>
        <v>4657</v>
      </c>
      <c r="Q11" s="1">
        <v>9</v>
      </c>
      <c r="R11" s="258" t="e">
        <f t="shared" si="1"/>
        <v>#REF!</v>
      </c>
      <c r="S11" s="214" t="e">
        <f>#REF!</f>
        <v>#REF!</v>
      </c>
      <c r="T11" s="215" t="e">
        <f t="shared" si="9"/>
        <v>#REF!</v>
      </c>
      <c r="V11" s="218">
        <f t="shared" si="2"/>
        <v>4657</v>
      </c>
      <c r="W11" s="219">
        <f t="shared" si="10"/>
        <v>164460.41819</v>
      </c>
      <c r="Y11" s="217" t="e">
        <f t="shared" si="11"/>
        <v>#REF!</v>
      </c>
      <c r="Z11" s="214" t="e">
        <f t="shared" si="12"/>
        <v>#REF!</v>
      </c>
      <c r="AA11" s="215" t="e">
        <f t="shared" si="13"/>
        <v>#REF!</v>
      </c>
      <c r="AE11" s="302" t="str">
        <f t="shared" si="3"/>
        <v>507622</v>
      </c>
      <c r="AF11" s="206">
        <v>99</v>
      </c>
      <c r="AG11" s="310">
        <v>9</v>
      </c>
      <c r="AH11" s="311">
        <v>507610</v>
      </c>
      <c r="AI11" s="312">
        <f t="shared" si="4"/>
        <v>507622</v>
      </c>
      <c r="AJ11" s="313">
        <f t="shared" si="5"/>
        <v>12</v>
      </c>
      <c r="AL11" s="306">
        <f t="shared" si="6"/>
        <v>4670</v>
      </c>
      <c r="AM11" s="314">
        <f t="shared" si="6"/>
        <v>4657</v>
      </c>
      <c r="AN11" s="315">
        <f t="shared" si="7"/>
        <v>-13</v>
      </c>
      <c r="AO11" s="316">
        <f t="shared" si="8"/>
        <v>-2.7914966716770452E-3</v>
      </c>
    </row>
    <row r="12" spans="1:41" x14ac:dyDescent="0.2">
      <c r="A12" s="206">
        <v>99</v>
      </c>
      <c r="B12" s="207">
        <v>0.375</v>
      </c>
      <c r="C12" s="208">
        <v>2013</v>
      </c>
      <c r="D12" s="208">
        <v>5</v>
      </c>
      <c r="E12" s="208">
        <v>10</v>
      </c>
      <c r="F12" s="209">
        <v>512279</v>
      </c>
      <c r="G12" s="208">
        <v>0</v>
      </c>
      <c r="H12" s="209">
        <v>795859</v>
      </c>
      <c r="I12" s="208">
        <v>0</v>
      </c>
      <c r="J12" s="208">
        <v>0</v>
      </c>
      <c r="K12" s="208">
        <v>0</v>
      </c>
      <c r="L12" s="210">
        <v>310.87639999999999</v>
      </c>
      <c r="M12" s="209">
        <v>18.399999999999999</v>
      </c>
      <c r="N12" s="211">
        <v>0</v>
      </c>
      <c r="O12" s="212">
        <v>0</v>
      </c>
      <c r="P12" s="197">
        <f t="shared" si="0"/>
        <v>0</v>
      </c>
      <c r="Q12" s="1">
        <v>10</v>
      </c>
      <c r="R12" s="258" t="e">
        <f t="shared" si="1"/>
        <v>#REF!</v>
      </c>
      <c r="S12" s="214" t="e">
        <f>#REF!</f>
        <v>#REF!</v>
      </c>
      <c r="T12" s="215" t="e">
        <f t="shared" si="9"/>
        <v>#REF!</v>
      </c>
      <c r="V12" s="218">
        <f t="shared" si="2"/>
        <v>0</v>
      </c>
      <c r="W12" s="219">
        <f t="shared" si="10"/>
        <v>0</v>
      </c>
      <c r="Y12" s="217" t="e">
        <f t="shared" si="11"/>
        <v>#REF!</v>
      </c>
      <c r="Z12" s="214" t="e">
        <f t="shared" si="12"/>
        <v>#REF!</v>
      </c>
      <c r="AA12" s="215" t="e">
        <f t="shared" si="13"/>
        <v>#REF!</v>
      </c>
      <c r="AE12" s="302" t="str">
        <f t="shared" si="3"/>
        <v>512279</v>
      </c>
      <c r="AF12" s="206">
        <v>99</v>
      </c>
      <c r="AG12" s="310">
        <v>10</v>
      </c>
      <c r="AH12" s="311">
        <v>512280</v>
      </c>
      <c r="AI12" s="312">
        <f t="shared" si="4"/>
        <v>512279</v>
      </c>
      <c r="AJ12" s="313">
        <f t="shared" si="5"/>
        <v>-1</v>
      </c>
      <c r="AL12" s="306">
        <f t="shared" si="6"/>
        <v>0</v>
      </c>
      <c r="AM12" s="314">
        <f t="shared" si="6"/>
        <v>0</v>
      </c>
      <c r="AN12" s="315">
        <f t="shared" si="7"/>
        <v>0</v>
      </c>
      <c r="AO12" s="316" t="str">
        <f t="shared" si="8"/>
        <v/>
      </c>
    </row>
    <row r="13" spans="1:41" x14ac:dyDescent="0.2">
      <c r="A13" s="206">
        <v>99</v>
      </c>
      <c r="B13" s="207">
        <v>0.375</v>
      </c>
      <c r="C13" s="208">
        <v>2013</v>
      </c>
      <c r="D13" s="208">
        <v>5</v>
      </c>
      <c r="E13" s="208">
        <v>11</v>
      </c>
      <c r="F13" s="209">
        <v>512279</v>
      </c>
      <c r="G13" s="208">
        <v>0</v>
      </c>
      <c r="H13" s="209">
        <v>795859</v>
      </c>
      <c r="I13" s="208">
        <v>0</v>
      </c>
      <c r="J13" s="208">
        <v>0</v>
      </c>
      <c r="K13" s="208">
        <v>0</v>
      </c>
      <c r="L13" s="210">
        <v>313.94389999999999</v>
      </c>
      <c r="M13" s="209">
        <v>22.6</v>
      </c>
      <c r="N13" s="211">
        <v>0</v>
      </c>
      <c r="O13" s="212">
        <v>3134</v>
      </c>
      <c r="P13" s="197">
        <f t="shared" si="0"/>
        <v>3134</v>
      </c>
      <c r="Q13" s="1">
        <v>11</v>
      </c>
      <c r="R13" s="258" t="e">
        <f t="shared" si="1"/>
        <v>#REF!</v>
      </c>
      <c r="S13" s="214" t="e">
        <f>#REF!</f>
        <v>#REF!</v>
      </c>
      <c r="T13" s="215" t="e">
        <f t="shared" si="9"/>
        <v>#REF!</v>
      </c>
      <c r="V13" s="218">
        <f t="shared" si="2"/>
        <v>3134</v>
      </c>
      <c r="W13" s="219">
        <f t="shared" si="10"/>
        <v>110676.17578000001</v>
      </c>
      <c r="Y13" s="217" t="e">
        <f t="shared" si="11"/>
        <v>#REF!</v>
      </c>
      <c r="Z13" s="214" t="e">
        <f t="shared" si="12"/>
        <v>#REF!</v>
      </c>
      <c r="AA13" s="215" t="e">
        <f t="shared" si="13"/>
        <v>#REF!</v>
      </c>
      <c r="AE13" s="302" t="str">
        <f t="shared" si="3"/>
        <v>512279</v>
      </c>
      <c r="AF13" s="206">
        <v>99</v>
      </c>
      <c r="AG13" s="310">
        <v>11</v>
      </c>
      <c r="AH13" s="311">
        <v>512280</v>
      </c>
      <c r="AI13" s="312">
        <f t="shared" si="4"/>
        <v>512279</v>
      </c>
      <c r="AJ13" s="313">
        <f t="shared" si="5"/>
        <v>-1</v>
      </c>
      <c r="AL13" s="306">
        <f t="shared" si="6"/>
        <v>3125</v>
      </c>
      <c r="AM13" s="314">
        <f t="shared" si="6"/>
        <v>3134</v>
      </c>
      <c r="AN13" s="315">
        <f t="shared" si="7"/>
        <v>9</v>
      </c>
      <c r="AO13" s="316">
        <f t="shared" si="8"/>
        <v>2.8717294192724951E-3</v>
      </c>
    </row>
    <row r="14" spans="1:41" x14ac:dyDescent="0.2">
      <c r="A14" s="206">
        <v>99</v>
      </c>
      <c r="B14" s="207">
        <v>0.375</v>
      </c>
      <c r="C14" s="208">
        <v>2013</v>
      </c>
      <c r="D14" s="208">
        <v>5</v>
      </c>
      <c r="E14" s="208">
        <v>12</v>
      </c>
      <c r="F14" s="209">
        <v>515413</v>
      </c>
      <c r="G14" s="208">
        <v>0</v>
      </c>
      <c r="H14" s="209">
        <v>795999</v>
      </c>
      <c r="I14" s="208">
        <v>0</v>
      </c>
      <c r="J14" s="208">
        <v>0</v>
      </c>
      <c r="K14" s="208">
        <v>0</v>
      </c>
      <c r="L14" s="210">
        <v>315.87729999999999</v>
      </c>
      <c r="M14" s="209">
        <v>21.2</v>
      </c>
      <c r="N14" s="211">
        <v>0</v>
      </c>
      <c r="O14" s="212">
        <v>6209</v>
      </c>
      <c r="P14" s="197">
        <f t="shared" si="0"/>
        <v>6209</v>
      </c>
      <c r="Q14" s="1">
        <v>12</v>
      </c>
      <c r="R14" s="258" t="e">
        <f t="shared" si="1"/>
        <v>#REF!</v>
      </c>
      <c r="S14" s="214" t="e">
        <f>#REF!</f>
        <v>#REF!</v>
      </c>
      <c r="T14" s="215" t="e">
        <f t="shared" si="9"/>
        <v>#REF!</v>
      </c>
      <c r="V14" s="218">
        <f t="shared" si="2"/>
        <v>6209</v>
      </c>
      <c r="W14" s="219">
        <f t="shared" si="10"/>
        <v>219268.78602999999</v>
      </c>
      <c r="Y14" s="217" t="e">
        <f t="shared" si="11"/>
        <v>#REF!</v>
      </c>
      <c r="Z14" s="214" t="e">
        <f t="shared" si="12"/>
        <v>#REF!</v>
      </c>
      <c r="AA14" s="215" t="e">
        <f t="shared" si="13"/>
        <v>#REF!</v>
      </c>
      <c r="AE14" s="302" t="str">
        <f t="shared" si="3"/>
        <v>515413</v>
      </c>
      <c r="AF14" s="206">
        <v>99</v>
      </c>
      <c r="AG14" s="310">
        <v>12</v>
      </c>
      <c r="AH14" s="311">
        <v>515405</v>
      </c>
      <c r="AI14" s="312">
        <f t="shared" si="4"/>
        <v>515413</v>
      </c>
      <c r="AJ14" s="313">
        <f t="shared" si="5"/>
        <v>8</v>
      </c>
      <c r="AL14" s="306">
        <f t="shared" si="6"/>
        <v>6207</v>
      </c>
      <c r="AM14" s="314">
        <f t="shared" si="6"/>
        <v>6209</v>
      </c>
      <c r="AN14" s="315">
        <f t="shared" si="7"/>
        <v>2</v>
      </c>
      <c r="AO14" s="316">
        <f t="shared" si="8"/>
        <v>3.2211306168465132E-4</v>
      </c>
    </row>
    <row r="15" spans="1:41" x14ac:dyDescent="0.2">
      <c r="A15" s="206">
        <v>99</v>
      </c>
      <c r="B15" s="207">
        <v>0.375</v>
      </c>
      <c r="C15" s="208">
        <v>2013</v>
      </c>
      <c r="D15" s="208">
        <v>5</v>
      </c>
      <c r="E15" s="208">
        <v>13</v>
      </c>
      <c r="F15" s="209">
        <v>521622</v>
      </c>
      <c r="G15" s="208">
        <v>0</v>
      </c>
      <c r="H15" s="209">
        <v>796274</v>
      </c>
      <c r="I15" s="208">
        <v>0</v>
      </c>
      <c r="J15" s="208">
        <v>0</v>
      </c>
      <c r="K15" s="208">
        <v>0</v>
      </c>
      <c r="L15" s="210">
        <v>316.99380000000002</v>
      </c>
      <c r="M15" s="209">
        <v>20.2</v>
      </c>
      <c r="N15" s="211">
        <v>0</v>
      </c>
      <c r="O15" s="212">
        <v>8860</v>
      </c>
      <c r="P15" s="197">
        <f t="shared" si="0"/>
        <v>8860</v>
      </c>
      <c r="Q15" s="1">
        <v>13</v>
      </c>
      <c r="R15" s="258" t="e">
        <f t="shared" si="1"/>
        <v>#REF!</v>
      </c>
      <c r="S15" s="214" t="e">
        <f>#REF!</f>
        <v>#REF!</v>
      </c>
      <c r="T15" s="215" t="e">
        <f t="shared" si="9"/>
        <v>#REF!</v>
      </c>
      <c r="V15" s="218">
        <f t="shared" si="2"/>
        <v>8860</v>
      </c>
      <c r="W15" s="219">
        <f t="shared" si="10"/>
        <v>312887.97619999998</v>
      </c>
      <c r="Y15" s="217" t="e">
        <f t="shared" si="11"/>
        <v>#REF!</v>
      </c>
      <c r="Z15" s="214" t="e">
        <f t="shared" si="12"/>
        <v>#REF!</v>
      </c>
      <c r="AA15" s="215" t="e">
        <f t="shared" si="13"/>
        <v>#REF!</v>
      </c>
      <c r="AE15" s="302" t="str">
        <f t="shared" si="3"/>
        <v>521622</v>
      </c>
      <c r="AF15" s="206">
        <v>99</v>
      </c>
      <c r="AG15" s="310">
        <v>13</v>
      </c>
      <c r="AH15" s="311">
        <v>521612</v>
      </c>
      <c r="AI15" s="312">
        <f t="shared" si="4"/>
        <v>521622</v>
      </c>
      <c r="AJ15" s="313">
        <f t="shared" si="5"/>
        <v>10</v>
      </c>
      <c r="AL15" s="306">
        <f t="shared" si="6"/>
        <v>8862</v>
      </c>
      <c r="AM15" s="314">
        <f t="shared" si="6"/>
        <v>8860</v>
      </c>
      <c r="AN15" s="315">
        <f t="shared" si="7"/>
        <v>-2</v>
      </c>
      <c r="AO15" s="316">
        <f t="shared" si="8"/>
        <v>-2.257336343115124E-4</v>
      </c>
    </row>
    <row r="16" spans="1:41" x14ac:dyDescent="0.2">
      <c r="A16" s="206">
        <v>99</v>
      </c>
      <c r="B16" s="207">
        <v>0.375</v>
      </c>
      <c r="C16" s="208">
        <v>2013</v>
      </c>
      <c r="D16" s="208">
        <v>5</v>
      </c>
      <c r="E16" s="208">
        <v>14</v>
      </c>
      <c r="F16" s="209">
        <v>530482</v>
      </c>
      <c r="G16" s="208">
        <v>0</v>
      </c>
      <c r="H16" s="209">
        <v>796671</v>
      </c>
      <c r="I16" s="208">
        <v>0</v>
      </c>
      <c r="J16" s="208">
        <v>0</v>
      </c>
      <c r="K16" s="208">
        <v>0</v>
      </c>
      <c r="L16" s="210">
        <v>313.49590000000001</v>
      </c>
      <c r="M16" s="209">
        <v>20.3</v>
      </c>
      <c r="N16" s="211">
        <v>0</v>
      </c>
      <c r="O16" s="212">
        <v>8984</v>
      </c>
      <c r="P16" s="197">
        <f t="shared" si="0"/>
        <v>8984</v>
      </c>
      <c r="Q16" s="1">
        <v>14</v>
      </c>
      <c r="R16" s="258" t="e">
        <f t="shared" si="1"/>
        <v>#REF!</v>
      </c>
      <c r="S16" s="214" t="e">
        <f>#REF!</f>
        <v>#REF!</v>
      </c>
      <c r="T16" s="215" t="e">
        <f t="shared" si="9"/>
        <v>#REF!</v>
      </c>
      <c r="V16" s="218">
        <f t="shared" si="2"/>
        <v>8984</v>
      </c>
      <c r="W16" s="219">
        <f t="shared" si="10"/>
        <v>317266.99527999997</v>
      </c>
      <c r="Y16" s="217" t="e">
        <f t="shared" si="11"/>
        <v>#REF!</v>
      </c>
      <c r="Z16" s="214" t="e">
        <f t="shared" si="12"/>
        <v>#REF!</v>
      </c>
      <c r="AA16" s="215" t="e">
        <f t="shared" si="13"/>
        <v>#REF!</v>
      </c>
      <c r="AE16" s="302" t="str">
        <f t="shared" si="3"/>
        <v>530482</v>
      </c>
      <c r="AF16" s="206">
        <v>99</v>
      </c>
      <c r="AG16" s="310">
        <v>14</v>
      </c>
      <c r="AH16" s="311">
        <v>530474</v>
      </c>
      <c r="AI16" s="312">
        <f t="shared" si="4"/>
        <v>530482</v>
      </c>
      <c r="AJ16" s="313">
        <f t="shared" si="5"/>
        <v>8</v>
      </c>
      <c r="AL16" s="306">
        <f t="shared" si="6"/>
        <v>8977</v>
      </c>
      <c r="AM16" s="314">
        <f t="shared" si="6"/>
        <v>8984</v>
      </c>
      <c r="AN16" s="315">
        <f t="shared" si="7"/>
        <v>7</v>
      </c>
      <c r="AO16" s="316">
        <f t="shared" si="8"/>
        <v>7.7916295636687449E-4</v>
      </c>
    </row>
    <row r="17" spans="1:41" x14ac:dyDescent="0.2">
      <c r="A17" s="206">
        <v>99</v>
      </c>
      <c r="B17" s="207">
        <v>0.375</v>
      </c>
      <c r="C17" s="208">
        <v>2013</v>
      </c>
      <c r="D17" s="208">
        <v>5</v>
      </c>
      <c r="E17" s="208">
        <v>15</v>
      </c>
      <c r="F17" s="209">
        <v>539466</v>
      </c>
      <c r="G17" s="208">
        <v>0</v>
      </c>
      <c r="H17" s="209">
        <v>797076</v>
      </c>
      <c r="I17" s="208">
        <v>0</v>
      </c>
      <c r="J17" s="208">
        <v>0</v>
      </c>
      <c r="K17" s="208">
        <v>0</v>
      </c>
      <c r="L17" s="210">
        <v>312.21339999999998</v>
      </c>
      <c r="M17" s="209">
        <v>20.7</v>
      </c>
      <c r="N17" s="211">
        <v>0</v>
      </c>
      <c r="O17" s="212">
        <v>6968</v>
      </c>
      <c r="P17" s="197">
        <f t="shared" si="0"/>
        <v>6968</v>
      </c>
      <c r="Q17" s="1">
        <v>15</v>
      </c>
      <c r="R17" s="258" t="e">
        <f t="shared" si="1"/>
        <v>#REF!</v>
      </c>
      <c r="S17" s="214" t="e">
        <f>#REF!</f>
        <v>#REF!</v>
      </c>
      <c r="T17" s="215" t="e">
        <f t="shared" si="9"/>
        <v>#REF!</v>
      </c>
      <c r="V17" s="218">
        <f t="shared" si="2"/>
        <v>6968</v>
      </c>
      <c r="W17" s="219">
        <f t="shared" si="10"/>
        <v>246072.62056000001</v>
      </c>
      <c r="Y17" s="217" t="e">
        <f t="shared" si="11"/>
        <v>#REF!</v>
      </c>
      <c r="Z17" s="214" t="e">
        <f t="shared" si="12"/>
        <v>#REF!</v>
      </c>
      <c r="AA17" s="215" t="e">
        <f t="shared" si="13"/>
        <v>#REF!</v>
      </c>
      <c r="AE17" s="302" t="str">
        <f t="shared" si="3"/>
        <v>539466</v>
      </c>
      <c r="AF17" s="206">
        <v>99</v>
      </c>
      <c r="AG17" s="310">
        <v>15</v>
      </c>
      <c r="AH17" s="311">
        <v>539451</v>
      </c>
      <c r="AI17" s="312">
        <f t="shared" si="4"/>
        <v>539466</v>
      </c>
      <c r="AJ17" s="313">
        <f t="shared" si="5"/>
        <v>15</v>
      </c>
      <c r="AL17" s="306">
        <f t="shared" si="6"/>
        <v>6979</v>
      </c>
      <c r="AM17" s="314">
        <f t="shared" si="6"/>
        <v>6968</v>
      </c>
      <c r="AN17" s="315">
        <f t="shared" si="7"/>
        <v>-11</v>
      </c>
      <c r="AO17" s="316">
        <f t="shared" si="8"/>
        <v>-1.5786452353616532E-3</v>
      </c>
    </row>
    <row r="18" spans="1:41" x14ac:dyDescent="0.2">
      <c r="A18" s="206">
        <v>99</v>
      </c>
      <c r="B18" s="207">
        <v>0.375</v>
      </c>
      <c r="C18" s="208">
        <v>2013</v>
      </c>
      <c r="D18" s="208">
        <v>5</v>
      </c>
      <c r="E18" s="208">
        <v>16</v>
      </c>
      <c r="F18" s="209">
        <v>546434</v>
      </c>
      <c r="G18" s="208">
        <v>0</v>
      </c>
      <c r="H18" s="209">
        <v>797390</v>
      </c>
      <c r="I18" s="208">
        <v>0</v>
      </c>
      <c r="J18" s="208">
        <v>0</v>
      </c>
      <c r="K18" s="208">
        <v>0</v>
      </c>
      <c r="L18" s="210">
        <v>312.54820000000001</v>
      </c>
      <c r="M18" s="209">
        <v>21</v>
      </c>
      <c r="N18" s="211">
        <v>0</v>
      </c>
      <c r="O18" s="212">
        <v>7292</v>
      </c>
      <c r="P18" s="197">
        <f t="shared" si="0"/>
        <v>7292</v>
      </c>
      <c r="Q18" s="1">
        <v>16</v>
      </c>
      <c r="R18" s="258" t="e">
        <f t="shared" si="1"/>
        <v>#REF!</v>
      </c>
      <c r="S18" s="214" t="e">
        <f>#REF!</f>
        <v>#REF!</v>
      </c>
      <c r="T18" s="215" t="e">
        <f t="shared" si="9"/>
        <v>#REF!</v>
      </c>
      <c r="V18" s="218">
        <f t="shared" si="2"/>
        <v>7292</v>
      </c>
      <c r="W18" s="219">
        <f t="shared" si="10"/>
        <v>257514.57363999999</v>
      </c>
      <c r="Y18" s="217" t="e">
        <f t="shared" si="11"/>
        <v>#REF!</v>
      </c>
      <c r="Z18" s="214" t="e">
        <f t="shared" si="12"/>
        <v>#REF!</v>
      </c>
      <c r="AA18" s="215" t="e">
        <f t="shared" si="13"/>
        <v>#REF!</v>
      </c>
      <c r="AE18" s="302" t="str">
        <f t="shared" si="3"/>
        <v>546434</v>
      </c>
      <c r="AF18" s="206">
        <v>99</v>
      </c>
      <c r="AG18" s="310">
        <v>16</v>
      </c>
      <c r="AH18" s="311">
        <v>546430</v>
      </c>
      <c r="AI18" s="312">
        <f t="shared" si="4"/>
        <v>546434</v>
      </c>
      <c r="AJ18" s="313">
        <f t="shared" si="5"/>
        <v>4</v>
      </c>
      <c r="AL18" s="306">
        <f t="shared" si="6"/>
        <v>7288</v>
      </c>
      <c r="AM18" s="314">
        <f t="shared" si="6"/>
        <v>7292</v>
      </c>
      <c r="AN18" s="315">
        <f t="shared" si="7"/>
        <v>4</v>
      </c>
      <c r="AO18" s="316">
        <f t="shared" si="8"/>
        <v>5.4854635216675812E-4</v>
      </c>
    </row>
    <row r="19" spans="1:41" x14ac:dyDescent="0.2">
      <c r="A19" s="206">
        <v>99</v>
      </c>
      <c r="B19" s="207">
        <v>0.375</v>
      </c>
      <c r="C19" s="208">
        <v>2013</v>
      </c>
      <c r="D19" s="208">
        <v>5</v>
      </c>
      <c r="E19" s="208">
        <v>17</v>
      </c>
      <c r="F19" s="209">
        <v>553726</v>
      </c>
      <c r="G19" s="208">
        <v>0</v>
      </c>
      <c r="H19" s="209">
        <v>797718</v>
      </c>
      <c r="I19" s="208">
        <v>0</v>
      </c>
      <c r="J19" s="208">
        <v>0</v>
      </c>
      <c r="K19" s="208">
        <v>0</v>
      </c>
      <c r="L19" s="210">
        <v>313.11869999999999</v>
      </c>
      <c r="M19" s="209">
        <v>21.2</v>
      </c>
      <c r="N19" s="211">
        <v>0</v>
      </c>
      <c r="O19" s="212">
        <v>7496</v>
      </c>
      <c r="P19" s="197">
        <f t="shared" si="0"/>
        <v>7496</v>
      </c>
      <c r="Q19" s="1">
        <v>17</v>
      </c>
      <c r="R19" s="258" t="e">
        <f t="shared" si="1"/>
        <v>#REF!</v>
      </c>
      <c r="S19" s="214" t="e">
        <f>#REF!</f>
        <v>#REF!</v>
      </c>
      <c r="T19" s="215" t="e">
        <f t="shared" si="9"/>
        <v>#REF!</v>
      </c>
      <c r="V19" s="218">
        <f t="shared" si="2"/>
        <v>7496</v>
      </c>
      <c r="W19" s="219">
        <f t="shared" si="10"/>
        <v>264718.76632</v>
      </c>
      <c r="Y19" s="217" t="e">
        <f t="shared" si="11"/>
        <v>#REF!</v>
      </c>
      <c r="Z19" s="214" t="e">
        <f t="shared" si="12"/>
        <v>#REF!</v>
      </c>
      <c r="AA19" s="215" t="e">
        <f t="shared" si="13"/>
        <v>#REF!</v>
      </c>
      <c r="AE19" s="302" t="str">
        <f t="shared" si="3"/>
        <v>553726</v>
      </c>
      <c r="AF19" s="206">
        <v>99</v>
      </c>
      <c r="AG19" s="310">
        <v>17</v>
      </c>
      <c r="AH19" s="311">
        <v>553718</v>
      </c>
      <c r="AI19" s="312">
        <f t="shared" si="4"/>
        <v>553726</v>
      </c>
      <c r="AJ19" s="313">
        <f t="shared" si="5"/>
        <v>8</v>
      </c>
      <c r="AL19" s="306">
        <f t="shared" si="6"/>
        <v>7501</v>
      </c>
      <c r="AM19" s="314">
        <f t="shared" si="6"/>
        <v>7496</v>
      </c>
      <c r="AN19" s="315">
        <f t="shared" si="7"/>
        <v>-5</v>
      </c>
      <c r="AO19" s="316">
        <f t="shared" si="8"/>
        <v>-6.6702241195304164E-4</v>
      </c>
    </row>
    <row r="20" spans="1:41" x14ac:dyDescent="0.2">
      <c r="A20" s="206">
        <v>99</v>
      </c>
      <c r="B20" s="207">
        <v>0.375</v>
      </c>
      <c r="C20" s="208">
        <v>2013</v>
      </c>
      <c r="D20" s="208">
        <v>5</v>
      </c>
      <c r="E20" s="208">
        <v>18</v>
      </c>
      <c r="F20" s="209">
        <v>561222</v>
      </c>
      <c r="G20" s="208">
        <v>0</v>
      </c>
      <c r="H20" s="209">
        <v>798054</v>
      </c>
      <c r="I20" s="208">
        <v>0</v>
      </c>
      <c r="J20" s="208">
        <v>0</v>
      </c>
      <c r="K20" s="208">
        <v>0</v>
      </c>
      <c r="L20" s="210">
        <v>313.52620000000002</v>
      </c>
      <c r="M20" s="209">
        <v>21.2</v>
      </c>
      <c r="N20" s="211">
        <v>0</v>
      </c>
      <c r="O20" s="212">
        <v>6122</v>
      </c>
      <c r="P20" s="197">
        <f t="shared" si="0"/>
        <v>6122</v>
      </c>
      <c r="Q20" s="1">
        <v>18</v>
      </c>
      <c r="R20" s="258" t="e">
        <f t="shared" si="1"/>
        <v>#REF!</v>
      </c>
      <c r="S20" s="214" t="e">
        <f>#REF!</f>
        <v>#REF!</v>
      </c>
      <c r="T20" s="215" t="e">
        <f t="shared" si="9"/>
        <v>#REF!</v>
      </c>
      <c r="V20" s="218">
        <f t="shared" si="2"/>
        <v>6122</v>
      </c>
      <c r="W20" s="219">
        <f t="shared" si="10"/>
        <v>216196.40974</v>
      </c>
      <c r="Y20" s="217" t="e">
        <f t="shared" si="11"/>
        <v>#REF!</v>
      </c>
      <c r="Z20" s="214" t="e">
        <f t="shared" si="12"/>
        <v>#REF!</v>
      </c>
      <c r="AA20" s="215" t="e">
        <f t="shared" si="13"/>
        <v>#REF!</v>
      </c>
      <c r="AE20" s="302" t="str">
        <f t="shared" si="3"/>
        <v>561222</v>
      </c>
      <c r="AF20" s="206">
        <v>99</v>
      </c>
      <c r="AG20" s="310">
        <v>18</v>
      </c>
      <c r="AH20" s="311">
        <v>561219</v>
      </c>
      <c r="AI20" s="312">
        <f t="shared" si="4"/>
        <v>561222</v>
      </c>
      <c r="AJ20" s="313">
        <f t="shared" si="5"/>
        <v>3</v>
      </c>
      <c r="AL20" s="306">
        <f t="shared" si="6"/>
        <v>6117</v>
      </c>
      <c r="AM20" s="314">
        <f t="shared" si="6"/>
        <v>6122</v>
      </c>
      <c r="AN20" s="315">
        <f t="shared" si="7"/>
        <v>5</v>
      </c>
      <c r="AO20" s="316">
        <f t="shared" si="8"/>
        <v>8.167265599477295E-4</v>
      </c>
    </row>
    <row r="21" spans="1:41" x14ac:dyDescent="0.2">
      <c r="A21" s="206">
        <v>99</v>
      </c>
      <c r="B21" s="207">
        <v>0.375</v>
      </c>
      <c r="C21" s="208">
        <v>2013</v>
      </c>
      <c r="D21" s="208">
        <v>5</v>
      </c>
      <c r="E21" s="208">
        <v>19</v>
      </c>
      <c r="F21" s="209">
        <v>567344</v>
      </c>
      <c r="G21" s="208">
        <v>0</v>
      </c>
      <c r="H21" s="209">
        <v>798328</v>
      </c>
      <c r="I21" s="208">
        <v>0</v>
      </c>
      <c r="J21" s="208">
        <v>0</v>
      </c>
      <c r="K21" s="208">
        <v>0</v>
      </c>
      <c r="L21" s="210">
        <v>315.4402</v>
      </c>
      <c r="M21" s="209">
        <v>21.4</v>
      </c>
      <c r="N21" s="211">
        <v>0</v>
      </c>
      <c r="O21" s="212">
        <v>5217</v>
      </c>
      <c r="P21" s="197">
        <f t="shared" si="0"/>
        <v>5217</v>
      </c>
      <c r="Q21" s="1">
        <v>19</v>
      </c>
      <c r="R21" s="258" t="e">
        <f t="shared" si="1"/>
        <v>#REF!</v>
      </c>
      <c r="S21" s="214" t="e">
        <f>#REF!</f>
        <v>#REF!</v>
      </c>
      <c r="T21" s="215" t="e">
        <f t="shared" si="9"/>
        <v>#REF!</v>
      </c>
      <c r="V21" s="218">
        <f t="shared" si="2"/>
        <v>5217</v>
      </c>
      <c r="W21" s="219">
        <f t="shared" si="10"/>
        <v>184236.63339</v>
      </c>
      <c r="Y21" s="217" t="e">
        <f t="shared" si="11"/>
        <v>#REF!</v>
      </c>
      <c r="Z21" s="214" t="e">
        <f t="shared" si="12"/>
        <v>#REF!</v>
      </c>
      <c r="AA21" s="215" t="e">
        <f t="shared" si="13"/>
        <v>#REF!</v>
      </c>
      <c r="AE21" s="302" t="str">
        <f t="shared" si="3"/>
        <v>567344</v>
      </c>
      <c r="AF21" s="206">
        <v>99</v>
      </c>
      <c r="AG21" s="310">
        <v>19</v>
      </c>
      <c r="AH21" s="311">
        <v>567336</v>
      </c>
      <c r="AI21" s="312">
        <f t="shared" si="4"/>
        <v>567344</v>
      </c>
      <c r="AJ21" s="313">
        <f t="shared" si="5"/>
        <v>8</v>
      </c>
      <c r="AL21" s="306">
        <f t="shared" si="6"/>
        <v>5215</v>
      </c>
      <c r="AM21" s="314">
        <f t="shared" si="6"/>
        <v>5217</v>
      </c>
      <c r="AN21" s="315">
        <f t="shared" si="7"/>
        <v>2</v>
      </c>
      <c r="AO21" s="316">
        <f t="shared" si="8"/>
        <v>3.8336208548974505E-4</v>
      </c>
    </row>
    <row r="22" spans="1:41" x14ac:dyDescent="0.2">
      <c r="A22" s="206">
        <v>99</v>
      </c>
      <c r="B22" s="207">
        <v>0.375</v>
      </c>
      <c r="C22" s="208">
        <v>2013</v>
      </c>
      <c r="D22" s="208">
        <v>5</v>
      </c>
      <c r="E22" s="208">
        <v>20</v>
      </c>
      <c r="F22" s="209">
        <v>572561</v>
      </c>
      <c r="G22" s="208">
        <v>0</v>
      </c>
      <c r="H22" s="209">
        <v>798561</v>
      </c>
      <c r="I22" s="208">
        <v>0</v>
      </c>
      <c r="J22" s="208">
        <v>0</v>
      </c>
      <c r="K22" s="208">
        <v>0</v>
      </c>
      <c r="L22" s="210">
        <v>316.01519999999999</v>
      </c>
      <c r="M22" s="209">
        <v>21.2</v>
      </c>
      <c r="N22" s="211">
        <v>0</v>
      </c>
      <c r="O22" s="212">
        <v>7814</v>
      </c>
      <c r="P22" s="197">
        <f t="shared" si="0"/>
        <v>7814</v>
      </c>
      <c r="Q22" s="1">
        <v>20</v>
      </c>
      <c r="R22" s="258" t="e">
        <f t="shared" si="1"/>
        <v>#REF!</v>
      </c>
      <c r="S22" s="214" t="e">
        <f>#REF!</f>
        <v>#REF!</v>
      </c>
      <c r="T22" s="215" t="e">
        <f t="shared" si="9"/>
        <v>#REF!</v>
      </c>
      <c r="V22" s="218">
        <f t="shared" si="2"/>
        <v>7814</v>
      </c>
      <c r="W22" s="219">
        <f t="shared" si="10"/>
        <v>275948.83137999999</v>
      </c>
      <c r="Y22" s="217" t="e">
        <f t="shared" si="11"/>
        <v>#REF!</v>
      </c>
      <c r="Z22" s="214" t="e">
        <f t="shared" si="12"/>
        <v>#REF!</v>
      </c>
      <c r="AA22" s="215" t="e">
        <f t="shared" si="13"/>
        <v>#REF!</v>
      </c>
      <c r="AE22" s="302" t="str">
        <f t="shared" si="3"/>
        <v>572561</v>
      </c>
      <c r="AF22" s="206">
        <v>99</v>
      </c>
      <c r="AG22" s="310">
        <v>20</v>
      </c>
      <c r="AH22" s="311">
        <v>572551</v>
      </c>
      <c r="AI22" s="312">
        <f t="shared" si="4"/>
        <v>572561</v>
      </c>
      <c r="AJ22" s="313">
        <f t="shared" si="5"/>
        <v>10</v>
      </c>
      <c r="AL22" s="306">
        <f t="shared" si="6"/>
        <v>7814</v>
      </c>
      <c r="AM22" s="314">
        <f t="shared" si="6"/>
        <v>7814</v>
      </c>
      <c r="AN22" s="315">
        <f t="shared" si="7"/>
        <v>0</v>
      </c>
      <c r="AO22" s="316">
        <f t="shared" si="8"/>
        <v>0</v>
      </c>
    </row>
    <row r="23" spans="1:41" x14ac:dyDescent="0.2">
      <c r="A23" s="206">
        <v>99</v>
      </c>
      <c r="B23" s="207">
        <v>0.375</v>
      </c>
      <c r="C23" s="208">
        <v>2013</v>
      </c>
      <c r="D23" s="208">
        <v>5</v>
      </c>
      <c r="E23" s="208">
        <v>21</v>
      </c>
      <c r="F23" s="209">
        <v>580375</v>
      </c>
      <c r="G23" s="208">
        <v>0</v>
      </c>
      <c r="H23" s="209">
        <v>798915</v>
      </c>
      <c r="I23" s="208">
        <v>0</v>
      </c>
      <c r="J23" s="208">
        <v>0</v>
      </c>
      <c r="K23" s="208">
        <v>0</v>
      </c>
      <c r="L23" s="210">
        <v>311.81200000000001</v>
      </c>
      <c r="M23" s="209">
        <v>21.1</v>
      </c>
      <c r="N23" s="211">
        <v>0</v>
      </c>
      <c r="O23" s="212">
        <v>7462</v>
      </c>
      <c r="P23" s="197">
        <f t="shared" si="0"/>
        <v>7462</v>
      </c>
      <c r="Q23" s="1">
        <v>21</v>
      </c>
      <c r="R23" s="258" t="e">
        <f t="shared" si="1"/>
        <v>#REF!</v>
      </c>
      <c r="S23" s="214" t="e">
        <f>#REF!</f>
        <v>#REF!</v>
      </c>
      <c r="T23" s="215" t="e">
        <f t="shared" si="9"/>
        <v>#REF!</v>
      </c>
      <c r="V23" s="218">
        <f t="shared" si="2"/>
        <v>7462</v>
      </c>
      <c r="W23" s="219">
        <f t="shared" si="10"/>
        <v>263518.06754000002</v>
      </c>
      <c r="Y23" s="217" t="e">
        <f t="shared" si="11"/>
        <v>#REF!</v>
      </c>
      <c r="Z23" s="214" t="e">
        <f t="shared" si="12"/>
        <v>#REF!</v>
      </c>
      <c r="AA23" s="215" t="e">
        <f t="shared" si="13"/>
        <v>#REF!</v>
      </c>
      <c r="AE23" s="302" t="str">
        <f t="shared" si="3"/>
        <v>580375</v>
      </c>
      <c r="AF23" s="206">
        <v>99</v>
      </c>
      <c r="AG23" s="310">
        <v>21</v>
      </c>
      <c r="AH23" s="311">
        <v>580365</v>
      </c>
      <c r="AI23" s="312">
        <f t="shared" si="4"/>
        <v>580375</v>
      </c>
      <c r="AJ23" s="313">
        <f t="shared" si="5"/>
        <v>10</v>
      </c>
      <c r="AL23" s="306">
        <f t="shared" si="6"/>
        <v>7467</v>
      </c>
      <c r="AM23" s="314">
        <f t="shared" si="6"/>
        <v>7462</v>
      </c>
      <c r="AN23" s="315">
        <f t="shared" si="7"/>
        <v>-5</v>
      </c>
      <c r="AO23" s="316">
        <f t="shared" si="8"/>
        <v>-6.7006164567140177E-4</v>
      </c>
    </row>
    <row r="24" spans="1:41" x14ac:dyDescent="0.2">
      <c r="A24" s="206">
        <v>99</v>
      </c>
      <c r="B24" s="207">
        <v>0.375</v>
      </c>
      <c r="C24" s="208">
        <v>2013</v>
      </c>
      <c r="D24" s="208">
        <v>5</v>
      </c>
      <c r="E24" s="208">
        <v>22</v>
      </c>
      <c r="F24" s="209">
        <v>587837</v>
      </c>
      <c r="G24" s="208">
        <v>0</v>
      </c>
      <c r="H24" s="209">
        <v>799254</v>
      </c>
      <c r="I24" s="208">
        <v>0</v>
      </c>
      <c r="J24" s="208">
        <v>0</v>
      </c>
      <c r="K24" s="208">
        <v>0</v>
      </c>
      <c r="L24" s="210">
        <v>311.05259999999998</v>
      </c>
      <c r="M24" s="209">
        <v>21.4</v>
      </c>
      <c r="N24" s="211">
        <v>0</v>
      </c>
      <c r="O24" s="212">
        <v>7236</v>
      </c>
      <c r="P24" s="197">
        <f t="shared" si="0"/>
        <v>7236</v>
      </c>
      <c r="Q24" s="1">
        <v>22</v>
      </c>
      <c r="R24" s="258" t="e">
        <f t="shared" si="1"/>
        <v>#REF!</v>
      </c>
      <c r="S24" s="214" t="e">
        <f>#REF!</f>
        <v>#REF!</v>
      </c>
      <c r="T24" s="215" t="e">
        <f t="shared" si="9"/>
        <v>#REF!</v>
      </c>
      <c r="V24" s="218">
        <f t="shared" si="2"/>
        <v>7236</v>
      </c>
      <c r="W24" s="219">
        <f t="shared" si="10"/>
        <v>255536.95212</v>
      </c>
      <c r="Y24" s="217" t="e">
        <f t="shared" si="11"/>
        <v>#REF!</v>
      </c>
      <c r="Z24" s="214" t="e">
        <f t="shared" si="12"/>
        <v>#REF!</v>
      </c>
      <c r="AA24" s="215" t="e">
        <f t="shared" si="13"/>
        <v>#REF!</v>
      </c>
      <c r="AE24" s="302" t="str">
        <f t="shared" si="3"/>
        <v>587837</v>
      </c>
      <c r="AF24" s="206">
        <v>99</v>
      </c>
      <c r="AG24" s="310">
        <v>22</v>
      </c>
      <c r="AH24" s="311">
        <v>587832</v>
      </c>
      <c r="AI24" s="312">
        <f t="shared" si="4"/>
        <v>587837</v>
      </c>
      <c r="AJ24" s="313">
        <f t="shared" si="5"/>
        <v>5</v>
      </c>
      <c r="AL24" s="306">
        <f t="shared" si="6"/>
        <v>7235</v>
      </c>
      <c r="AM24" s="314">
        <f t="shared" si="6"/>
        <v>7236</v>
      </c>
      <c r="AN24" s="315">
        <f t="shared" si="7"/>
        <v>1</v>
      </c>
      <c r="AO24" s="316">
        <f t="shared" si="8"/>
        <v>1.3819789939192924E-4</v>
      </c>
    </row>
    <row r="25" spans="1:41" x14ac:dyDescent="0.2">
      <c r="A25" s="206">
        <v>99</v>
      </c>
      <c r="B25" s="207">
        <v>0.375</v>
      </c>
      <c r="C25" s="208">
        <v>2013</v>
      </c>
      <c r="D25" s="208">
        <v>5</v>
      </c>
      <c r="E25" s="208">
        <v>23</v>
      </c>
      <c r="F25" s="209">
        <v>595073</v>
      </c>
      <c r="G25" s="208">
        <v>0</v>
      </c>
      <c r="H25" s="209">
        <v>799582</v>
      </c>
      <c r="I25" s="208">
        <v>0</v>
      </c>
      <c r="J25" s="208">
        <v>0</v>
      </c>
      <c r="K25" s="208">
        <v>0</v>
      </c>
      <c r="L25" s="210">
        <v>310.79700000000003</v>
      </c>
      <c r="M25" s="209">
        <v>21.4</v>
      </c>
      <c r="N25" s="211">
        <v>0</v>
      </c>
      <c r="O25" s="212">
        <v>8328</v>
      </c>
      <c r="P25" s="197">
        <f t="shared" si="0"/>
        <v>8328</v>
      </c>
      <c r="Q25" s="1">
        <v>23</v>
      </c>
      <c r="R25" s="258" t="e">
        <f t="shared" si="1"/>
        <v>#REF!</v>
      </c>
      <c r="S25" s="214" t="e">
        <f>#REF!</f>
        <v>#REF!</v>
      </c>
      <c r="T25" s="215" t="e">
        <f t="shared" si="9"/>
        <v>#REF!</v>
      </c>
      <c r="V25" s="218">
        <f t="shared" si="2"/>
        <v>8328</v>
      </c>
      <c r="W25" s="219">
        <f t="shared" si="10"/>
        <v>294100.57176000002</v>
      </c>
      <c r="Y25" s="217" t="e">
        <f t="shared" si="11"/>
        <v>#REF!</v>
      </c>
      <c r="Z25" s="214" t="e">
        <f t="shared" si="12"/>
        <v>#REF!</v>
      </c>
      <c r="AA25" s="215" t="e">
        <f t="shared" si="13"/>
        <v>#REF!</v>
      </c>
      <c r="AE25" s="302" t="str">
        <f t="shared" si="3"/>
        <v>595073</v>
      </c>
      <c r="AF25" s="206">
        <v>99</v>
      </c>
      <c r="AG25" s="310">
        <v>23</v>
      </c>
      <c r="AH25" s="311">
        <v>595067</v>
      </c>
      <c r="AI25" s="312">
        <f t="shared" si="4"/>
        <v>595073</v>
      </c>
      <c r="AJ25" s="313">
        <f t="shared" si="5"/>
        <v>6</v>
      </c>
      <c r="AL25" s="306">
        <f t="shared" si="6"/>
        <v>8318</v>
      </c>
      <c r="AM25" s="314">
        <f t="shared" si="6"/>
        <v>8328</v>
      </c>
      <c r="AN25" s="315">
        <f t="shared" si="7"/>
        <v>10</v>
      </c>
      <c r="AO25" s="316">
        <f t="shared" si="8"/>
        <v>1.2007684918347744E-3</v>
      </c>
    </row>
    <row r="26" spans="1:41" x14ac:dyDescent="0.2">
      <c r="A26" s="206">
        <v>99</v>
      </c>
      <c r="B26" s="207">
        <v>0.375</v>
      </c>
      <c r="C26" s="208">
        <v>2013</v>
      </c>
      <c r="D26" s="208">
        <v>5</v>
      </c>
      <c r="E26" s="208">
        <v>24</v>
      </c>
      <c r="F26" s="209">
        <v>603401</v>
      </c>
      <c r="G26" s="208">
        <v>0</v>
      </c>
      <c r="H26" s="209">
        <v>799960</v>
      </c>
      <c r="I26" s="208">
        <v>0</v>
      </c>
      <c r="J26" s="208">
        <v>0</v>
      </c>
      <c r="K26" s="208">
        <v>0</v>
      </c>
      <c r="L26" s="210">
        <v>310.63729999999998</v>
      </c>
      <c r="M26" s="209">
        <v>21.2</v>
      </c>
      <c r="N26" s="211">
        <v>0</v>
      </c>
      <c r="O26" s="212">
        <v>8683</v>
      </c>
      <c r="P26" s="197">
        <f t="shared" si="0"/>
        <v>8683</v>
      </c>
      <c r="Q26" s="1">
        <v>24</v>
      </c>
      <c r="R26" s="258" t="e">
        <f t="shared" si="1"/>
        <v>#REF!</v>
      </c>
      <c r="S26" s="214" t="e">
        <f>#REF!</f>
        <v>#REF!</v>
      </c>
      <c r="T26" s="215" t="e">
        <f t="shared" si="9"/>
        <v>#REF!</v>
      </c>
      <c r="V26" s="218">
        <f t="shared" si="2"/>
        <v>8683</v>
      </c>
      <c r="W26" s="219">
        <f t="shared" si="10"/>
        <v>306637.27960999997</v>
      </c>
      <c r="Y26" s="217" t="e">
        <f t="shared" si="11"/>
        <v>#REF!</v>
      </c>
      <c r="Z26" s="214" t="e">
        <f t="shared" si="12"/>
        <v>#REF!</v>
      </c>
      <c r="AA26" s="215" t="e">
        <f t="shared" si="13"/>
        <v>#REF!</v>
      </c>
      <c r="AE26" s="302" t="str">
        <f t="shared" si="3"/>
        <v>603401</v>
      </c>
      <c r="AF26" s="206">
        <v>99</v>
      </c>
      <c r="AG26" s="310">
        <v>24</v>
      </c>
      <c r="AH26" s="311">
        <v>603385</v>
      </c>
      <c r="AI26" s="312">
        <f t="shared" si="4"/>
        <v>603401</v>
      </c>
      <c r="AJ26" s="313">
        <f t="shared" si="5"/>
        <v>16</v>
      </c>
      <c r="AL26" s="306">
        <f t="shared" si="6"/>
        <v>8688</v>
      </c>
      <c r="AM26" s="314">
        <f t="shared" si="6"/>
        <v>8683</v>
      </c>
      <c r="AN26" s="315">
        <f t="shared" si="7"/>
        <v>-5</v>
      </c>
      <c r="AO26" s="316">
        <f t="shared" si="8"/>
        <v>-5.7583784406311188E-4</v>
      </c>
    </row>
    <row r="27" spans="1:41" x14ac:dyDescent="0.2">
      <c r="A27" s="206">
        <v>99</v>
      </c>
      <c r="B27" s="207">
        <v>0.375</v>
      </c>
      <c r="C27" s="208">
        <v>2013</v>
      </c>
      <c r="D27" s="208">
        <v>5</v>
      </c>
      <c r="E27" s="208">
        <v>25</v>
      </c>
      <c r="F27" s="209">
        <v>612084</v>
      </c>
      <c r="G27" s="208">
        <v>0</v>
      </c>
      <c r="H27" s="209">
        <v>800355</v>
      </c>
      <c r="I27" s="208">
        <v>0</v>
      </c>
      <c r="J27" s="208">
        <v>0</v>
      </c>
      <c r="K27" s="208">
        <v>0</v>
      </c>
      <c r="L27" s="210">
        <v>310.61399999999998</v>
      </c>
      <c r="M27" s="209">
        <v>21.3</v>
      </c>
      <c r="N27" s="211">
        <v>0</v>
      </c>
      <c r="O27" s="212">
        <v>7936</v>
      </c>
      <c r="P27" s="197">
        <f t="shared" si="0"/>
        <v>7936</v>
      </c>
      <c r="Q27" s="1">
        <v>25</v>
      </c>
      <c r="R27" s="258" t="e">
        <f t="shared" si="1"/>
        <v>#REF!</v>
      </c>
      <c r="S27" s="214" t="e">
        <f>#REF!</f>
        <v>#REF!</v>
      </c>
      <c r="T27" s="215" t="e">
        <f t="shared" si="9"/>
        <v>#REF!</v>
      </c>
      <c r="V27" s="218">
        <f t="shared" si="2"/>
        <v>7936</v>
      </c>
      <c r="W27" s="219">
        <f t="shared" si="10"/>
        <v>280257.22112</v>
      </c>
      <c r="Y27" s="217" t="e">
        <f t="shared" si="11"/>
        <v>#REF!</v>
      </c>
      <c r="Z27" s="214" t="e">
        <f t="shared" si="12"/>
        <v>#REF!</v>
      </c>
      <c r="AA27" s="215" t="e">
        <f t="shared" si="13"/>
        <v>#REF!</v>
      </c>
      <c r="AE27" s="302" t="str">
        <f t="shared" si="3"/>
        <v>612084</v>
      </c>
      <c r="AF27" s="206">
        <v>99</v>
      </c>
      <c r="AG27" s="310">
        <v>25</v>
      </c>
      <c r="AH27" s="311">
        <v>612073</v>
      </c>
      <c r="AI27" s="312">
        <f t="shared" si="4"/>
        <v>612084</v>
      </c>
      <c r="AJ27" s="313">
        <f t="shared" si="5"/>
        <v>11</v>
      </c>
      <c r="AL27" s="306">
        <f t="shared" si="6"/>
        <v>7941</v>
      </c>
      <c r="AM27" s="314">
        <f t="shared" si="6"/>
        <v>7936</v>
      </c>
      <c r="AN27" s="315">
        <f t="shared" si="7"/>
        <v>-5</v>
      </c>
      <c r="AO27" s="316">
        <f t="shared" si="8"/>
        <v>-6.3004032258064514E-4</v>
      </c>
    </row>
    <row r="28" spans="1:41" x14ac:dyDescent="0.2">
      <c r="A28" s="206">
        <v>99</v>
      </c>
      <c r="B28" s="207">
        <v>0.375</v>
      </c>
      <c r="C28" s="208">
        <v>2013</v>
      </c>
      <c r="D28" s="208">
        <v>5</v>
      </c>
      <c r="E28" s="208">
        <v>26</v>
      </c>
      <c r="F28" s="209">
        <v>620020</v>
      </c>
      <c r="G28" s="208">
        <v>0</v>
      </c>
      <c r="H28" s="209">
        <v>800711</v>
      </c>
      <c r="I28" s="208">
        <v>0</v>
      </c>
      <c r="J28" s="208">
        <v>0</v>
      </c>
      <c r="K28" s="208">
        <v>0</v>
      </c>
      <c r="L28" s="210">
        <v>314.46699999999998</v>
      </c>
      <c r="M28" s="209">
        <v>21.2</v>
      </c>
      <c r="N28" s="211">
        <v>0</v>
      </c>
      <c r="O28" s="212">
        <v>6509</v>
      </c>
      <c r="P28" s="197">
        <f t="shared" si="0"/>
        <v>6509</v>
      </c>
      <c r="Q28" s="1">
        <v>26</v>
      </c>
      <c r="R28" s="258" t="e">
        <f t="shared" si="1"/>
        <v>#REF!</v>
      </c>
      <c r="S28" s="214" t="e">
        <f>#REF!</f>
        <v>#REF!</v>
      </c>
      <c r="T28" s="215" t="e">
        <f t="shared" si="9"/>
        <v>#REF!</v>
      </c>
      <c r="V28" s="218">
        <f t="shared" si="2"/>
        <v>6509</v>
      </c>
      <c r="W28" s="219">
        <f t="shared" si="10"/>
        <v>229863.18703</v>
      </c>
      <c r="Y28" s="217" t="e">
        <f t="shared" si="11"/>
        <v>#REF!</v>
      </c>
      <c r="Z28" s="214" t="e">
        <f t="shared" si="12"/>
        <v>#REF!</v>
      </c>
      <c r="AA28" s="215" t="e">
        <f t="shared" si="13"/>
        <v>#REF!</v>
      </c>
      <c r="AE28" s="302" t="str">
        <f t="shared" si="3"/>
        <v>620020</v>
      </c>
      <c r="AF28" s="206">
        <v>99</v>
      </c>
      <c r="AG28" s="310">
        <v>26</v>
      </c>
      <c r="AH28" s="311">
        <v>620014</v>
      </c>
      <c r="AI28" s="312">
        <f t="shared" si="4"/>
        <v>620020</v>
      </c>
      <c r="AJ28" s="313">
        <f t="shared" si="5"/>
        <v>6</v>
      </c>
      <c r="AL28" s="306">
        <f t="shared" si="6"/>
        <v>6509</v>
      </c>
      <c r="AM28" s="314">
        <f t="shared" si="6"/>
        <v>6509</v>
      </c>
      <c r="AN28" s="315">
        <f t="shared" si="7"/>
        <v>0</v>
      </c>
      <c r="AO28" s="316">
        <f t="shared" si="8"/>
        <v>0</v>
      </c>
    </row>
    <row r="29" spans="1:41" x14ac:dyDescent="0.2">
      <c r="A29" s="206">
        <v>99</v>
      </c>
      <c r="B29" s="207">
        <v>0.375</v>
      </c>
      <c r="C29" s="208">
        <v>2013</v>
      </c>
      <c r="D29" s="208">
        <v>5</v>
      </c>
      <c r="E29" s="208">
        <v>27</v>
      </c>
      <c r="F29" s="209">
        <v>626529</v>
      </c>
      <c r="G29" s="208">
        <v>0</v>
      </c>
      <c r="H29" s="209">
        <v>801001</v>
      </c>
      <c r="I29" s="208">
        <v>0</v>
      </c>
      <c r="J29" s="208">
        <v>0</v>
      </c>
      <c r="K29" s="208">
        <v>0</v>
      </c>
      <c r="L29" s="210">
        <v>315.23660000000001</v>
      </c>
      <c r="M29" s="209">
        <v>20.7</v>
      </c>
      <c r="N29" s="211">
        <v>0</v>
      </c>
      <c r="O29" s="212">
        <v>7886</v>
      </c>
      <c r="P29" s="197">
        <f t="shared" si="0"/>
        <v>7886</v>
      </c>
      <c r="Q29" s="1">
        <v>27</v>
      </c>
      <c r="R29" s="258" t="e">
        <f t="shared" si="1"/>
        <v>#REF!</v>
      </c>
      <c r="S29" s="214" t="e">
        <f>#REF!</f>
        <v>#REF!</v>
      </c>
      <c r="T29" s="215" t="e">
        <f t="shared" si="9"/>
        <v>#REF!</v>
      </c>
      <c r="V29" s="218">
        <f t="shared" si="2"/>
        <v>7886</v>
      </c>
      <c r="W29" s="219">
        <f t="shared" si="10"/>
        <v>278491.48761999997</v>
      </c>
      <c r="Y29" s="217" t="e">
        <f t="shared" si="11"/>
        <v>#REF!</v>
      </c>
      <c r="Z29" s="214" t="e">
        <f t="shared" si="12"/>
        <v>#REF!</v>
      </c>
      <c r="AA29" s="215" t="e">
        <f t="shared" si="13"/>
        <v>#REF!</v>
      </c>
      <c r="AE29" s="302" t="str">
        <f t="shared" si="3"/>
        <v>626529</v>
      </c>
      <c r="AF29" s="206">
        <v>99</v>
      </c>
      <c r="AG29" s="310">
        <v>27</v>
      </c>
      <c r="AH29" s="311">
        <v>626523</v>
      </c>
      <c r="AI29" s="312">
        <f t="shared" si="4"/>
        <v>626529</v>
      </c>
      <c r="AJ29" s="313">
        <f t="shared" si="5"/>
        <v>6</v>
      </c>
      <c r="AL29" s="306">
        <f t="shared" si="6"/>
        <v>7880</v>
      </c>
      <c r="AM29" s="314">
        <f t="shared" si="6"/>
        <v>7886</v>
      </c>
      <c r="AN29" s="315">
        <f t="shared" si="7"/>
        <v>6</v>
      </c>
      <c r="AO29" s="316">
        <f t="shared" si="8"/>
        <v>7.6084199847831603E-4</v>
      </c>
    </row>
    <row r="30" spans="1:41" x14ac:dyDescent="0.2">
      <c r="A30" s="206">
        <v>99</v>
      </c>
      <c r="B30" s="207">
        <v>0.375</v>
      </c>
      <c r="C30" s="208">
        <v>2013</v>
      </c>
      <c r="D30" s="208">
        <v>5</v>
      </c>
      <c r="E30" s="208">
        <v>28</v>
      </c>
      <c r="F30" s="209">
        <v>634415</v>
      </c>
      <c r="G30" s="208">
        <v>0</v>
      </c>
      <c r="H30" s="209">
        <v>801359</v>
      </c>
      <c r="I30" s="208">
        <v>0</v>
      </c>
      <c r="J30" s="208">
        <v>0</v>
      </c>
      <c r="K30" s="208">
        <v>0</v>
      </c>
      <c r="L30" s="210">
        <v>310.32400000000001</v>
      </c>
      <c r="M30" s="209">
        <v>20.9</v>
      </c>
      <c r="N30" s="211">
        <v>0</v>
      </c>
      <c r="O30" s="212">
        <v>7810</v>
      </c>
      <c r="P30" s="197">
        <f t="shared" si="0"/>
        <v>7810</v>
      </c>
      <c r="Q30" s="1">
        <v>28</v>
      </c>
      <c r="R30" s="258" t="e">
        <f t="shared" si="1"/>
        <v>#REF!</v>
      </c>
      <c r="S30" s="214" t="e">
        <f>#REF!</f>
        <v>#REF!</v>
      </c>
      <c r="T30" s="215" t="e">
        <f t="shared" si="9"/>
        <v>#REF!</v>
      </c>
      <c r="V30" s="218">
        <f t="shared" si="2"/>
        <v>7810</v>
      </c>
      <c r="W30" s="219">
        <f t="shared" si="10"/>
        <v>275807.57270000002</v>
      </c>
      <c r="Y30" s="217" t="e">
        <f t="shared" si="11"/>
        <v>#REF!</v>
      </c>
      <c r="Z30" s="214" t="e">
        <f t="shared" si="12"/>
        <v>#REF!</v>
      </c>
      <c r="AA30" s="215" t="e">
        <f t="shared" si="13"/>
        <v>#REF!</v>
      </c>
      <c r="AE30" s="302" t="str">
        <f t="shared" si="3"/>
        <v>634415</v>
      </c>
      <c r="AF30" s="206">
        <v>99</v>
      </c>
      <c r="AG30" s="310">
        <v>28</v>
      </c>
      <c r="AH30" s="311">
        <v>634403</v>
      </c>
      <c r="AI30" s="312">
        <f t="shared" si="4"/>
        <v>634415</v>
      </c>
      <c r="AJ30" s="313">
        <f t="shared" si="5"/>
        <v>12</v>
      </c>
      <c r="AL30" s="306">
        <f t="shared" si="6"/>
        <v>7810</v>
      </c>
      <c r="AM30" s="314">
        <f t="shared" si="6"/>
        <v>7810</v>
      </c>
      <c r="AN30" s="315">
        <f t="shared" si="7"/>
        <v>0</v>
      </c>
      <c r="AO30" s="316">
        <f t="shared" si="8"/>
        <v>0</v>
      </c>
    </row>
    <row r="31" spans="1:41" x14ac:dyDescent="0.2">
      <c r="A31" s="206">
        <v>99</v>
      </c>
      <c r="B31" s="207">
        <v>0.375</v>
      </c>
      <c r="C31" s="208">
        <v>2013</v>
      </c>
      <c r="D31" s="208">
        <v>5</v>
      </c>
      <c r="E31" s="208">
        <v>29</v>
      </c>
      <c r="F31" s="209">
        <v>642225</v>
      </c>
      <c r="G31" s="208">
        <v>0</v>
      </c>
      <c r="H31" s="209">
        <v>801717</v>
      </c>
      <c r="I31" s="208">
        <v>0</v>
      </c>
      <c r="J31" s="208">
        <v>0</v>
      </c>
      <c r="K31" s="208">
        <v>0</v>
      </c>
      <c r="L31" s="210">
        <v>307.87299999999999</v>
      </c>
      <c r="M31" s="209">
        <v>21.3</v>
      </c>
      <c r="N31" s="211">
        <v>0</v>
      </c>
      <c r="O31" s="212">
        <v>7776</v>
      </c>
      <c r="P31" s="197">
        <f t="shared" si="0"/>
        <v>7776</v>
      </c>
      <c r="Q31" s="1">
        <v>29</v>
      </c>
      <c r="R31" s="258" t="e">
        <f t="shared" si="1"/>
        <v>#REF!</v>
      </c>
      <c r="S31" s="214" t="e">
        <f>#REF!</f>
        <v>#REF!</v>
      </c>
      <c r="T31" s="215" t="e">
        <f t="shared" si="9"/>
        <v>#REF!</v>
      </c>
      <c r="V31" s="218">
        <f t="shared" si="2"/>
        <v>7776</v>
      </c>
      <c r="W31" s="219">
        <f t="shared" si="10"/>
        <v>274606.87391999998</v>
      </c>
      <c r="Y31" s="217" t="e">
        <f t="shared" si="11"/>
        <v>#REF!</v>
      </c>
      <c r="Z31" s="214" t="e">
        <f t="shared" si="12"/>
        <v>#REF!</v>
      </c>
      <c r="AA31" s="215" t="e">
        <f t="shared" si="13"/>
        <v>#REF!</v>
      </c>
      <c r="AE31" s="302" t="str">
        <f t="shared" si="3"/>
        <v>642225</v>
      </c>
      <c r="AF31" s="206">
        <v>99</v>
      </c>
      <c r="AG31" s="310">
        <v>29</v>
      </c>
      <c r="AH31" s="311">
        <v>642213</v>
      </c>
      <c r="AI31" s="312">
        <f t="shared" si="4"/>
        <v>642225</v>
      </c>
      <c r="AJ31" s="313">
        <f t="shared" si="5"/>
        <v>12</v>
      </c>
      <c r="AL31" s="306">
        <f t="shared" si="6"/>
        <v>7778</v>
      </c>
      <c r="AM31" s="314">
        <f t="shared" si="6"/>
        <v>7776</v>
      </c>
      <c r="AN31" s="315">
        <f t="shared" si="7"/>
        <v>-2</v>
      </c>
      <c r="AO31" s="316">
        <f t="shared" si="8"/>
        <v>-2.57201646090535E-4</v>
      </c>
    </row>
    <row r="32" spans="1:41" x14ac:dyDescent="0.2">
      <c r="A32" s="206">
        <v>99</v>
      </c>
      <c r="B32" s="207">
        <v>0.375</v>
      </c>
      <c r="C32" s="208">
        <v>2013</v>
      </c>
      <c r="D32" s="208">
        <v>5</v>
      </c>
      <c r="E32" s="208">
        <v>30</v>
      </c>
      <c r="F32" s="209">
        <v>650001</v>
      </c>
      <c r="G32" s="208">
        <v>0</v>
      </c>
      <c r="H32" s="209">
        <v>802076</v>
      </c>
      <c r="I32" s="208">
        <v>0</v>
      </c>
      <c r="J32" s="208">
        <v>0</v>
      </c>
      <c r="K32" s="208">
        <v>0</v>
      </c>
      <c r="L32" s="210">
        <v>306.49180000000001</v>
      </c>
      <c r="M32" s="209">
        <v>21.3</v>
      </c>
      <c r="N32" s="211">
        <v>0</v>
      </c>
      <c r="O32" s="212">
        <v>8338</v>
      </c>
      <c r="P32" s="197">
        <f t="shared" si="0"/>
        <v>8338</v>
      </c>
      <c r="Q32" s="1">
        <v>30</v>
      </c>
      <c r="R32" s="258" t="e">
        <f t="shared" si="1"/>
        <v>#REF!</v>
      </c>
      <c r="S32" s="214" t="e">
        <f>#REF!</f>
        <v>#REF!</v>
      </c>
      <c r="T32" s="215" t="e">
        <f t="shared" si="9"/>
        <v>#REF!</v>
      </c>
      <c r="V32" s="218">
        <f t="shared" si="2"/>
        <v>8338</v>
      </c>
      <c r="W32" s="219">
        <f t="shared" si="10"/>
        <v>294453.71846</v>
      </c>
      <c r="Y32" s="217" t="e">
        <f t="shared" si="11"/>
        <v>#REF!</v>
      </c>
      <c r="Z32" s="214" t="e">
        <f t="shared" si="12"/>
        <v>#REF!</v>
      </c>
      <c r="AA32" s="215" t="e">
        <f t="shared" si="13"/>
        <v>#REF!</v>
      </c>
      <c r="AE32" s="302" t="str">
        <f t="shared" si="3"/>
        <v>650001</v>
      </c>
      <c r="AF32" s="206">
        <v>99</v>
      </c>
      <c r="AG32" s="310">
        <v>30</v>
      </c>
      <c r="AH32" s="311">
        <v>649991</v>
      </c>
      <c r="AI32" s="312">
        <f t="shared" si="4"/>
        <v>650001</v>
      </c>
      <c r="AJ32" s="313">
        <f t="shared" si="5"/>
        <v>10</v>
      </c>
      <c r="AL32" s="306">
        <f t="shared" si="6"/>
        <v>8338</v>
      </c>
      <c r="AM32" s="314">
        <f t="shared" si="6"/>
        <v>8338</v>
      </c>
      <c r="AN32" s="315">
        <f t="shared" si="7"/>
        <v>0</v>
      </c>
      <c r="AO32" s="316">
        <f t="shared" si="8"/>
        <v>0</v>
      </c>
    </row>
    <row r="33" spans="1:41" ht="13.5" thickBot="1" x14ac:dyDescent="0.25">
      <c r="A33" s="206">
        <v>99</v>
      </c>
      <c r="B33" s="207">
        <v>0.375</v>
      </c>
      <c r="C33" s="208">
        <v>2013</v>
      </c>
      <c r="D33" s="208">
        <v>5</v>
      </c>
      <c r="E33" s="208">
        <v>31</v>
      </c>
      <c r="F33" s="209">
        <v>658339</v>
      </c>
      <c r="G33" s="208">
        <v>0</v>
      </c>
      <c r="H33" s="209">
        <v>802459</v>
      </c>
      <c r="I33" s="208">
        <v>0</v>
      </c>
      <c r="J33" s="208">
        <v>0</v>
      </c>
      <c r="K33" s="208">
        <v>0</v>
      </c>
      <c r="L33" s="210">
        <v>307.03089999999997</v>
      </c>
      <c r="M33" s="209">
        <v>21.5</v>
      </c>
      <c r="N33" s="211">
        <v>0</v>
      </c>
      <c r="O33" s="212">
        <v>8250</v>
      </c>
      <c r="P33" s="197">
        <f t="shared" si="0"/>
        <v>8249</v>
      </c>
      <c r="Q33" s="1">
        <v>31</v>
      </c>
      <c r="R33" s="259" t="e">
        <f t="shared" si="1"/>
        <v>#REF!</v>
      </c>
      <c r="S33" s="220" t="e">
        <f>#REF!</f>
        <v>#REF!</v>
      </c>
      <c r="T33" s="221" t="e">
        <f t="shared" si="9"/>
        <v>#REF!</v>
      </c>
      <c r="V33" s="222">
        <f t="shared" si="2"/>
        <v>8250</v>
      </c>
      <c r="W33" s="223">
        <f t="shared" si="10"/>
        <v>291346.02749999997</v>
      </c>
      <c r="Y33" s="217" t="e">
        <f t="shared" si="11"/>
        <v>#REF!</v>
      </c>
      <c r="Z33" s="214" t="e">
        <f t="shared" si="12"/>
        <v>#REF!</v>
      </c>
      <c r="AA33" s="215" t="e">
        <f t="shared" si="13"/>
        <v>#REF!</v>
      </c>
      <c r="AE33" s="302" t="str">
        <f t="shared" si="3"/>
        <v>658339</v>
      </c>
      <c r="AF33" s="206">
        <v>99</v>
      </c>
      <c r="AG33" s="310">
        <v>31</v>
      </c>
      <c r="AH33" s="311">
        <v>658329</v>
      </c>
      <c r="AI33" s="312">
        <f t="shared" si="4"/>
        <v>658339</v>
      </c>
      <c r="AJ33" s="313">
        <f t="shared" si="5"/>
        <v>10</v>
      </c>
      <c r="AL33" s="306">
        <f t="shared" si="6"/>
        <v>8260</v>
      </c>
      <c r="AM33" s="317">
        <f t="shared" si="6"/>
        <v>8249</v>
      </c>
      <c r="AN33" s="315">
        <f t="shared" si="7"/>
        <v>-11</v>
      </c>
      <c r="AO33" s="316">
        <f t="shared" si="8"/>
        <v>-1.333494969087162E-3</v>
      </c>
    </row>
    <row r="34" spans="1:41" ht="13.5" thickBot="1" x14ac:dyDescent="0.25">
      <c r="A34" s="35">
        <v>99</v>
      </c>
      <c r="B34" s="224">
        <v>0.375</v>
      </c>
      <c r="C34" s="33">
        <v>2013</v>
      </c>
      <c r="D34" s="33">
        <v>6</v>
      </c>
      <c r="E34" s="33">
        <v>1</v>
      </c>
      <c r="F34" s="225">
        <v>666588</v>
      </c>
      <c r="G34" s="33">
        <v>0</v>
      </c>
      <c r="H34" s="225">
        <v>802839</v>
      </c>
      <c r="I34" s="33">
        <v>0</v>
      </c>
      <c r="J34" s="33">
        <v>0</v>
      </c>
      <c r="K34" s="33">
        <v>0</v>
      </c>
      <c r="L34" s="226">
        <v>307.81119999999999</v>
      </c>
      <c r="M34" s="225">
        <v>21.8</v>
      </c>
      <c r="N34" s="227">
        <v>0</v>
      </c>
      <c r="O34" s="228">
        <v>7070</v>
      </c>
      <c r="R34" s="229"/>
      <c r="S34" s="230"/>
      <c r="T34" s="231"/>
      <c r="V34" s="232"/>
      <c r="W34" s="233"/>
      <c r="Y34" s="234"/>
      <c r="Z34" s="235"/>
      <c r="AA34" s="236"/>
      <c r="AE34" s="302" t="str">
        <f t="shared" si="3"/>
        <v>666588</v>
      </c>
      <c r="AF34" s="35">
        <v>99</v>
      </c>
      <c r="AG34" s="318">
        <v>1</v>
      </c>
      <c r="AH34" s="319">
        <v>666589</v>
      </c>
      <c r="AI34" s="320">
        <f t="shared" si="4"/>
        <v>666588</v>
      </c>
      <c r="AJ34" s="321">
        <f t="shared" si="5"/>
        <v>-1</v>
      </c>
      <c r="AL34" s="322"/>
      <c r="AM34" s="323"/>
      <c r="AN34" s="324"/>
      <c r="AO34" s="324"/>
    </row>
    <row r="35" spans="1:41" ht="13.5" thickBot="1" x14ac:dyDescent="0.25">
      <c r="AE35" s="302"/>
    </row>
    <row r="36" spans="1:41" ht="13.5" thickBot="1" x14ac:dyDescent="0.25">
      <c r="D36" s="237" t="s">
        <v>81</v>
      </c>
      <c r="E36" s="238">
        <f>COUNT(E3:E34)</f>
        <v>32</v>
      </c>
      <c r="K36" s="237" t="s">
        <v>82</v>
      </c>
      <c r="L36" s="239">
        <f>MAX(L3:L34)</f>
        <v>317.19119999999998</v>
      </c>
      <c r="M36" s="239">
        <f>MAX(M3:M34)</f>
        <v>22.6</v>
      </c>
      <c r="N36" s="237" t="s">
        <v>26</v>
      </c>
      <c r="O36" s="239">
        <f>SUM(O3:O33)</f>
        <v>222018</v>
      </c>
      <c r="Q36" s="237" t="s">
        <v>83</v>
      </c>
      <c r="R36" s="240" t="e">
        <f>AVERAGE(R3:R33)</f>
        <v>#REF!</v>
      </c>
      <c r="S36" s="240" t="e">
        <f>AVERAGE(S3:S33)</f>
        <v>#REF!</v>
      </c>
      <c r="T36" s="241" t="e">
        <f>AVERAGE(T3:T33)</f>
        <v>#REF!</v>
      </c>
      <c r="V36" s="242">
        <f>SUM(V3:V33)</f>
        <v>222018</v>
      </c>
      <c r="W36" s="243">
        <f>SUM(W3:W33)</f>
        <v>7840492.4040599996</v>
      </c>
      <c r="Y36" s="244" t="e">
        <f>SUM(Y3:Y33)</f>
        <v>#REF!</v>
      </c>
      <c r="Z36" s="245" t="e">
        <f>SUM(Z3:Z33)</f>
        <v>#REF!</v>
      </c>
      <c r="AA36" s="246" t="e">
        <f>SUM(AA3:AA33)</f>
        <v>#REF!</v>
      </c>
      <c r="AF36" s="325" t="s">
        <v>120</v>
      </c>
      <c r="AG36" s="238">
        <f>COUNT(AG3:AG34)</f>
        <v>32</v>
      </c>
      <c r="AJ36" s="326">
        <f>SUM(AJ3:AJ33)</f>
        <v>244</v>
      </c>
      <c r="AK36" s="327" t="s">
        <v>88</v>
      </c>
      <c r="AL36" s="328"/>
      <c r="AM36" s="328"/>
      <c r="AN36" s="326">
        <f>SUM(AN3:AN33)</f>
        <v>-11</v>
      </c>
      <c r="AO36" s="329" t="s">
        <v>88</v>
      </c>
    </row>
    <row r="37" spans="1:41" ht="13.5" thickBot="1" x14ac:dyDescent="0.25">
      <c r="K37" s="237" t="s">
        <v>83</v>
      </c>
      <c r="L37" s="247">
        <f>AVERAGE(L3:L34)</f>
        <v>312.27212812499994</v>
      </c>
      <c r="M37" s="247">
        <f>AVERAGE(M3:M34)</f>
        <v>21.015624999999993</v>
      </c>
      <c r="N37" s="237" t="s">
        <v>84</v>
      </c>
      <c r="O37" s="248">
        <f>O36*35.31467</f>
        <v>7840492.4040599996</v>
      </c>
      <c r="R37" s="249" t="s">
        <v>85</v>
      </c>
      <c r="S37" s="249" t="s">
        <v>86</v>
      </c>
      <c r="T37" s="249" t="s">
        <v>87</v>
      </c>
      <c r="V37" s="250" t="s">
        <v>88</v>
      </c>
      <c r="W37" s="250" t="s">
        <v>88</v>
      </c>
      <c r="Y37" s="250" t="s">
        <v>88</v>
      </c>
      <c r="Z37" s="250" t="s">
        <v>88</v>
      </c>
      <c r="AA37" s="250" t="s">
        <v>88</v>
      </c>
      <c r="AF37" s="325" t="s">
        <v>121</v>
      </c>
      <c r="AG37" s="330">
        <f>-COUNT(AG3:AG34)+COUNT(E3:E34)</f>
        <v>0</v>
      </c>
      <c r="AN37" s="331">
        <f>IFERROR(AN36/SUM(AM3:AM33),"")</f>
        <v>-4.954575550520906E-5</v>
      </c>
      <c r="AO37" s="329" t="s">
        <v>122</v>
      </c>
    </row>
    <row r="38" spans="1:41" ht="13.5" thickBot="1" x14ac:dyDescent="0.25">
      <c r="K38" s="237" t="s">
        <v>89</v>
      </c>
      <c r="L38" s="248">
        <f>MIN(L3:L34)</f>
        <v>306.49180000000001</v>
      </c>
      <c r="M38" s="248">
        <f>MIN(M3:M34)</f>
        <v>18.399999999999999</v>
      </c>
      <c r="V38" s="6" t="s">
        <v>26</v>
      </c>
      <c r="W38" s="6" t="s">
        <v>90</v>
      </c>
      <c r="Y38" s="6" t="s">
        <v>91</v>
      </c>
      <c r="Z38" s="6" t="s">
        <v>92</v>
      </c>
      <c r="AA38" s="6" t="s">
        <v>93</v>
      </c>
    </row>
    <row r="39" spans="1:41" ht="13.5" thickBot="1" x14ac:dyDescent="0.25">
      <c r="L39" s="251" t="s">
        <v>94</v>
      </c>
      <c r="M39" s="6" t="s">
        <v>95</v>
      </c>
    </row>
    <row r="40" spans="1:41" ht="13.5" thickBot="1" x14ac:dyDescent="0.25">
      <c r="AF40" s="325" t="s">
        <v>123</v>
      </c>
      <c r="AG40" s="238">
        <v>1</v>
      </c>
      <c r="AH40" s="293" t="s">
        <v>26</v>
      </c>
    </row>
    <row r="41" spans="1:41" ht="13.5" thickBot="1" x14ac:dyDescent="0.25">
      <c r="AF41" s="325" t="s">
        <v>124</v>
      </c>
      <c r="AG41" s="332">
        <v>0.01</v>
      </c>
    </row>
    <row r="43" spans="1:41" x14ac:dyDescent="0.2">
      <c r="K43" s="252" t="s">
        <v>96</v>
      </c>
      <c r="L43" s="253">
        <v>0.1</v>
      </c>
      <c r="M43" s="252"/>
    </row>
    <row r="44" spans="1:41" x14ac:dyDescent="0.2">
      <c r="K44" s="254" t="s">
        <v>97</v>
      </c>
      <c r="L44" s="255">
        <f>L37*(1+$L$43)</f>
        <v>343.49934093749994</v>
      </c>
      <c r="M44" s="255">
        <f>M37*(1+$L$43)</f>
        <v>23.117187499999993</v>
      </c>
    </row>
    <row r="45" spans="1:41" x14ac:dyDescent="0.2">
      <c r="K45" s="254" t="s">
        <v>98</v>
      </c>
      <c r="L45" s="255">
        <f>L37*(1-$L$43)</f>
        <v>281.04491531249994</v>
      </c>
      <c r="M45" s="255">
        <f>M37*(1-$L$43)</f>
        <v>18.914062499999993</v>
      </c>
    </row>
    <row r="47" spans="1:41" x14ac:dyDescent="0.2">
      <c r="A47" s="237" t="s">
        <v>99</v>
      </c>
      <c r="B47" s="256" t="s">
        <v>100</v>
      </c>
    </row>
    <row r="48" spans="1:41" x14ac:dyDescent="0.2">
      <c r="A48" s="237" t="s">
        <v>101</v>
      </c>
      <c r="B48" s="257">
        <v>40583</v>
      </c>
    </row>
  </sheetData>
  <phoneticPr fontId="0" type="noConversion"/>
  <conditionalFormatting sqref="L3:L34">
    <cfRule type="cellIs" dxfId="527" priority="47" stopIfTrue="1" operator="lessThan">
      <formula>$L$45</formula>
    </cfRule>
    <cfRule type="cellIs" dxfId="526" priority="48" stopIfTrue="1" operator="greaterThan">
      <formula>$L$44</formula>
    </cfRule>
  </conditionalFormatting>
  <conditionalFormatting sqref="M3:M34">
    <cfRule type="cellIs" dxfId="525" priority="45" stopIfTrue="1" operator="lessThan">
      <formula>$M$45</formula>
    </cfRule>
    <cfRule type="cellIs" dxfId="524" priority="46" stopIfTrue="1" operator="greaterThan">
      <formula>$M$44</formula>
    </cfRule>
  </conditionalFormatting>
  <conditionalFormatting sqref="O3:O34">
    <cfRule type="cellIs" dxfId="523" priority="44" stopIfTrue="1" operator="lessThan">
      <formula>0</formula>
    </cfRule>
  </conditionalFormatting>
  <conditionalFormatting sqref="O3:O33">
    <cfRule type="cellIs" dxfId="522" priority="43" stopIfTrue="1" operator="lessThan">
      <formula>0</formula>
    </cfRule>
  </conditionalFormatting>
  <conditionalFormatting sqref="O3">
    <cfRule type="cellIs" dxfId="521" priority="42" stopIfTrue="1" operator="notEqual">
      <formula>$P$3</formula>
    </cfRule>
  </conditionalFormatting>
  <conditionalFormatting sqref="O4">
    <cfRule type="cellIs" dxfId="520" priority="41" stopIfTrue="1" operator="notEqual">
      <formula>P$4</formula>
    </cfRule>
  </conditionalFormatting>
  <conditionalFormatting sqref="O5">
    <cfRule type="cellIs" dxfId="519" priority="40" stopIfTrue="1" operator="notEqual">
      <formula>$P$5</formula>
    </cfRule>
  </conditionalFormatting>
  <conditionalFormatting sqref="O6">
    <cfRule type="cellIs" dxfId="518" priority="39" stopIfTrue="1" operator="notEqual">
      <formula>$P$6</formula>
    </cfRule>
  </conditionalFormatting>
  <conditionalFormatting sqref="O7">
    <cfRule type="cellIs" dxfId="517" priority="38" stopIfTrue="1" operator="notEqual">
      <formula>$P$7</formula>
    </cfRule>
  </conditionalFormatting>
  <conditionalFormatting sqref="O8">
    <cfRule type="cellIs" dxfId="516" priority="37" stopIfTrue="1" operator="notEqual">
      <formula>$P$8</formula>
    </cfRule>
  </conditionalFormatting>
  <conditionalFormatting sqref="O9">
    <cfRule type="cellIs" dxfId="515" priority="36" stopIfTrue="1" operator="notEqual">
      <formula>$P$9</formula>
    </cfRule>
  </conditionalFormatting>
  <conditionalFormatting sqref="O10">
    <cfRule type="cellIs" dxfId="514" priority="34" stopIfTrue="1" operator="notEqual">
      <formula>$P$10</formula>
    </cfRule>
    <cfRule type="cellIs" dxfId="513" priority="35" stopIfTrue="1" operator="greaterThan">
      <formula>$P$10</formula>
    </cfRule>
  </conditionalFormatting>
  <conditionalFormatting sqref="O11">
    <cfRule type="cellIs" dxfId="512" priority="32" stopIfTrue="1" operator="notEqual">
      <formula>$P$11</formula>
    </cfRule>
    <cfRule type="cellIs" dxfId="511" priority="33" stopIfTrue="1" operator="greaterThan">
      <formula>$P$11</formula>
    </cfRule>
  </conditionalFormatting>
  <conditionalFormatting sqref="O12">
    <cfRule type="cellIs" dxfId="510" priority="31" stopIfTrue="1" operator="notEqual">
      <formula>$P$12</formula>
    </cfRule>
  </conditionalFormatting>
  <conditionalFormatting sqref="O14">
    <cfRule type="cellIs" dxfId="509" priority="30" stopIfTrue="1" operator="notEqual">
      <formula>$P$14</formula>
    </cfRule>
  </conditionalFormatting>
  <conditionalFormatting sqref="O15">
    <cfRule type="cellIs" dxfId="508" priority="29" stopIfTrue="1" operator="notEqual">
      <formula>$P$15</formula>
    </cfRule>
  </conditionalFormatting>
  <conditionalFormatting sqref="O16">
    <cfRule type="cellIs" dxfId="507" priority="28" stopIfTrue="1" operator="notEqual">
      <formula>$P$16</formula>
    </cfRule>
  </conditionalFormatting>
  <conditionalFormatting sqref="O17">
    <cfRule type="cellIs" dxfId="506" priority="27" stopIfTrue="1" operator="notEqual">
      <formula>$P$17</formula>
    </cfRule>
  </conditionalFormatting>
  <conditionalFormatting sqref="O18">
    <cfRule type="cellIs" dxfId="505" priority="26" stopIfTrue="1" operator="notEqual">
      <formula>$P$18</formula>
    </cfRule>
  </conditionalFormatting>
  <conditionalFormatting sqref="O19">
    <cfRule type="cellIs" dxfId="504" priority="24" stopIfTrue="1" operator="notEqual">
      <formula>$P$19</formula>
    </cfRule>
    <cfRule type="cellIs" dxfId="503" priority="25" stopIfTrue="1" operator="greaterThan">
      <formula>$P$19</formula>
    </cfRule>
  </conditionalFormatting>
  <conditionalFormatting sqref="O20">
    <cfRule type="cellIs" dxfId="502" priority="22" stopIfTrue="1" operator="notEqual">
      <formula>$P$20</formula>
    </cfRule>
    <cfRule type="cellIs" dxfId="501" priority="23" stopIfTrue="1" operator="greaterThan">
      <formula>$P$20</formula>
    </cfRule>
  </conditionalFormatting>
  <conditionalFormatting sqref="O21">
    <cfRule type="cellIs" dxfId="500" priority="21" stopIfTrue="1" operator="notEqual">
      <formula>$P$21</formula>
    </cfRule>
  </conditionalFormatting>
  <conditionalFormatting sqref="O22">
    <cfRule type="cellIs" dxfId="499" priority="20" stopIfTrue="1" operator="notEqual">
      <formula>$P$22</formula>
    </cfRule>
  </conditionalFormatting>
  <conditionalFormatting sqref="O23">
    <cfRule type="cellIs" dxfId="498" priority="19" stopIfTrue="1" operator="notEqual">
      <formula>$P$23</formula>
    </cfRule>
  </conditionalFormatting>
  <conditionalFormatting sqref="O24">
    <cfRule type="cellIs" dxfId="497" priority="17" stopIfTrue="1" operator="notEqual">
      <formula>$P$24</formula>
    </cfRule>
    <cfRule type="cellIs" dxfId="496" priority="18" stopIfTrue="1" operator="greaterThan">
      <formula>$P$24</formula>
    </cfRule>
  </conditionalFormatting>
  <conditionalFormatting sqref="O25">
    <cfRule type="cellIs" dxfId="495" priority="15" stopIfTrue="1" operator="notEqual">
      <formula>$P$25</formula>
    </cfRule>
    <cfRule type="cellIs" dxfId="494" priority="16" stopIfTrue="1" operator="greaterThan">
      <formula>$P$25</formula>
    </cfRule>
  </conditionalFormatting>
  <conditionalFormatting sqref="O26">
    <cfRule type="cellIs" dxfId="493" priority="14" stopIfTrue="1" operator="notEqual">
      <formula>$P$26</formula>
    </cfRule>
  </conditionalFormatting>
  <conditionalFormatting sqref="O27">
    <cfRule type="cellIs" dxfId="492" priority="13" stopIfTrue="1" operator="notEqual">
      <formula>$P$27</formula>
    </cfRule>
  </conditionalFormatting>
  <conditionalFormatting sqref="O28">
    <cfRule type="cellIs" dxfId="491" priority="12" stopIfTrue="1" operator="notEqual">
      <formula>$P$28</formula>
    </cfRule>
  </conditionalFormatting>
  <conditionalFormatting sqref="O29">
    <cfRule type="cellIs" dxfId="490" priority="11" stopIfTrue="1" operator="notEqual">
      <formula>$P$29</formula>
    </cfRule>
  </conditionalFormatting>
  <conditionalFormatting sqref="O30">
    <cfRule type="cellIs" dxfId="489" priority="10" stopIfTrue="1" operator="notEqual">
      <formula>$P$30</formula>
    </cfRule>
  </conditionalFormatting>
  <conditionalFormatting sqref="O31">
    <cfRule type="cellIs" dxfId="488" priority="8" stopIfTrue="1" operator="notEqual">
      <formula>$P$31</formula>
    </cfRule>
    <cfRule type="cellIs" dxfId="487" priority="9" stopIfTrue="1" operator="greaterThan">
      <formula>$P$31</formula>
    </cfRule>
  </conditionalFormatting>
  <conditionalFormatting sqref="O32">
    <cfRule type="cellIs" dxfId="486" priority="6" stopIfTrue="1" operator="notEqual">
      <formula>$P$32</formula>
    </cfRule>
    <cfRule type="cellIs" dxfId="485" priority="7" stopIfTrue="1" operator="greaterThan">
      <formula>$P$32</formula>
    </cfRule>
  </conditionalFormatting>
  <conditionalFormatting sqref="O33">
    <cfRule type="cellIs" dxfId="484" priority="5" stopIfTrue="1" operator="notEqual">
      <formula>$P$33</formula>
    </cfRule>
  </conditionalFormatting>
  <conditionalFormatting sqref="O13">
    <cfRule type="cellIs" dxfId="483" priority="4" stopIfTrue="1" operator="notEqual">
      <formula>$P$13</formula>
    </cfRule>
  </conditionalFormatting>
  <conditionalFormatting sqref="AG3:AG34">
    <cfRule type="cellIs" dxfId="482" priority="3" stopIfTrue="1" operator="notEqual">
      <formula>E3</formula>
    </cfRule>
  </conditionalFormatting>
  <conditionalFormatting sqref="AH3:AH34">
    <cfRule type="cellIs" dxfId="481" priority="2" stopIfTrue="1" operator="notBetween">
      <formula>AI3+$AG$40</formula>
      <formula>AI3-$AG$40</formula>
    </cfRule>
  </conditionalFormatting>
  <conditionalFormatting sqref="AL3:AL33">
    <cfRule type="cellIs" dxfId="480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E32" sqref="E32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293" customWidth="1"/>
    <col min="32" max="32" width="18.85546875" style="293" bestFit="1" customWidth="1"/>
    <col min="33" max="33" width="9.5703125" style="293" customWidth="1"/>
    <col min="34" max="35" width="13" style="293" customWidth="1"/>
    <col min="36" max="36" width="14.5703125" style="293" bestFit="1" customWidth="1"/>
    <col min="37" max="37" width="4.85546875" style="293" customWidth="1"/>
    <col min="38" max="39" width="12.85546875" style="293" customWidth="1"/>
    <col min="40" max="40" width="11.5703125" style="293" bestFit="1" customWidth="1"/>
    <col min="41" max="55" width="11.42578125" style="293"/>
    <col min="56" max="16384" width="11.42578125" style="1"/>
  </cols>
  <sheetData>
    <row r="1" spans="1:41" ht="13.5" thickBot="1" x14ac:dyDescent="0.25">
      <c r="AJ1" s="294" t="s">
        <v>111</v>
      </c>
    </row>
    <row r="2" spans="1:41" ht="51.75" thickBot="1" x14ac:dyDescent="0.25">
      <c r="A2" s="177" t="s">
        <v>57</v>
      </c>
      <c r="B2" s="178" t="s">
        <v>58</v>
      </c>
      <c r="C2" s="178" t="s">
        <v>59</v>
      </c>
      <c r="D2" s="178" t="s">
        <v>60</v>
      </c>
      <c r="E2" s="178" t="s">
        <v>62</v>
      </c>
      <c r="F2" s="179" t="s">
        <v>63</v>
      </c>
      <c r="G2" s="179" t="s">
        <v>61</v>
      </c>
      <c r="H2" s="179" t="s">
        <v>64</v>
      </c>
      <c r="I2" s="179" t="s">
        <v>65</v>
      </c>
      <c r="J2" s="179" t="s">
        <v>66</v>
      </c>
      <c r="K2" s="179" t="s">
        <v>67</v>
      </c>
      <c r="L2" s="179" t="s">
        <v>68</v>
      </c>
      <c r="M2" s="179" t="s">
        <v>69</v>
      </c>
      <c r="N2" s="180" t="s">
        <v>70</v>
      </c>
      <c r="O2" s="181" t="s">
        <v>71</v>
      </c>
      <c r="Q2" s="182" t="s">
        <v>72</v>
      </c>
      <c r="R2" s="183" t="s">
        <v>73</v>
      </c>
      <c r="S2" s="184" t="s">
        <v>74</v>
      </c>
      <c r="T2" s="185" t="s">
        <v>75</v>
      </c>
      <c r="V2" s="185" t="s">
        <v>76</v>
      </c>
      <c r="W2" s="186" t="s">
        <v>77</v>
      </c>
      <c r="Y2" s="187" t="s">
        <v>78</v>
      </c>
      <c r="Z2" s="188" t="s">
        <v>79</v>
      </c>
      <c r="AA2" s="189" t="s">
        <v>80</v>
      </c>
      <c r="AF2" s="295" t="s">
        <v>112</v>
      </c>
      <c r="AG2" s="296" t="s">
        <v>62</v>
      </c>
      <c r="AH2" s="297" t="s">
        <v>113</v>
      </c>
      <c r="AI2" s="298" t="s">
        <v>114</v>
      </c>
      <c r="AJ2" s="299" t="s">
        <v>115</v>
      </c>
      <c r="AL2" s="300" t="s">
        <v>116</v>
      </c>
      <c r="AM2" s="301" t="s">
        <v>117</v>
      </c>
      <c r="AN2" s="186" t="s">
        <v>118</v>
      </c>
      <c r="AO2" s="186" t="s">
        <v>119</v>
      </c>
    </row>
    <row r="3" spans="1:41" x14ac:dyDescent="0.2">
      <c r="A3" s="190">
        <v>95</v>
      </c>
      <c r="B3" s="191">
        <v>0.375</v>
      </c>
      <c r="C3" s="192">
        <v>2013</v>
      </c>
      <c r="D3" s="192">
        <v>5</v>
      </c>
      <c r="E3" s="192">
        <v>1</v>
      </c>
      <c r="F3" s="193">
        <v>444451</v>
      </c>
      <c r="G3" s="192">
        <v>0</v>
      </c>
      <c r="H3" s="193">
        <v>445147</v>
      </c>
      <c r="I3" s="192">
        <v>0</v>
      </c>
      <c r="J3" s="192">
        <v>0</v>
      </c>
      <c r="K3" s="192">
        <v>0</v>
      </c>
      <c r="L3" s="194">
        <v>315.94029999999998</v>
      </c>
      <c r="M3" s="193">
        <v>23.6</v>
      </c>
      <c r="N3" s="195">
        <v>0</v>
      </c>
      <c r="O3" s="196">
        <v>4693</v>
      </c>
      <c r="P3" s="197">
        <f>F4-F3</f>
        <v>4693</v>
      </c>
      <c r="Q3" s="1">
        <v>1</v>
      </c>
      <c r="R3" s="198" t="e">
        <f>S3/4.1868</f>
        <v>#REF!</v>
      </c>
      <c r="S3" s="199" t="e">
        <f>#REF!</f>
        <v>#REF!</v>
      </c>
      <c r="T3" s="200" t="e">
        <f>R3*0.11237</f>
        <v>#REF!</v>
      </c>
      <c r="U3" s="201"/>
      <c r="V3" s="200">
        <f>O3</f>
        <v>4693</v>
      </c>
      <c r="W3" s="202">
        <f>V3*35.31467</f>
        <v>165731.74630999999</v>
      </c>
      <c r="X3" s="201"/>
      <c r="Y3" s="203" t="e">
        <f>V3*R3/1000000</f>
        <v>#REF!</v>
      </c>
      <c r="Z3" s="204" t="e">
        <f>S3*V3/1000000</f>
        <v>#REF!</v>
      </c>
      <c r="AA3" s="205" t="e">
        <f>W3*T3/1000000</f>
        <v>#REF!</v>
      </c>
      <c r="AE3" s="302" t="str">
        <f>RIGHT(F3,6)</f>
        <v>444451</v>
      </c>
      <c r="AF3" s="190"/>
      <c r="AG3" s="195"/>
      <c r="AH3" s="303"/>
      <c r="AI3" s="304">
        <f>IFERROR(AE3*1,0)</f>
        <v>444451</v>
      </c>
      <c r="AJ3" s="305">
        <f>(AI3-AH3)</f>
        <v>444451</v>
      </c>
      <c r="AL3" s="306">
        <f>AH4-AH3</f>
        <v>0</v>
      </c>
      <c r="AM3" s="307">
        <f>AI4-AI3</f>
        <v>4693</v>
      </c>
      <c r="AN3" s="308">
        <f>(AM3-AL3)</f>
        <v>4693</v>
      </c>
      <c r="AO3" s="309">
        <f>IFERROR(AN3/AM3,"")</f>
        <v>1</v>
      </c>
    </row>
    <row r="4" spans="1:41" x14ac:dyDescent="0.2">
      <c r="A4" s="206">
        <v>95</v>
      </c>
      <c r="B4" s="207">
        <v>0.375</v>
      </c>
      <c r="C4" s="208">
        <v>2013</v>
      </c>
      <c r="D4" s="208">
        <v>5</v>
      </c>
      <c r="E4" s="208">
        <v>2</v>
      </c>
      <c r="F4" s="209">
        <v>449144</v>
      </c>
      <c r="G4" s="208">
        <v>0</v>
      </c>
      <c r="H4" s="209">
        <v>445352</v>
      </c>
      <c r="I4" s="208">
        <v>0</v>
      </c>
      <c r="J4" s="208">
        <v>0</v>
      </c>
      <c r="K4" s="208">
        <v>0</v>
      </c>
      <c r="L4" s="210">
        <v>317.42860000000002</v>
      </c>
      <c r="M4" s="209">
        <v>24</v>
      </c>
      <c r="N4" s="211">
        <v>0</v>
      </c>
      <c r="O4" s="212">
        <v>4721</v>
      </c>
      <c r="P4" s="197">
        <f t="shared" ref="P4:P33" si="0">F5-F4</f>
        <v>4721</v>
      </c>
      <c r="Q4" s="1">
        <v>2</v>
      </c>
      <c r="R4" s="213" t="e">
        <f t="shared" ref="R4:R33" si="1">S4/4.1868</f>
        <v>#REF!</v>
      </c>
      <c r="S4" s="214" t="e">
        <f>#REF!</f>
        <v>#REF!</v>
      </c>
      <c r="T4" s="215" t="e">
        <f>R4*0.11237</f>
        <v>#REF!</v>
      </c>
      <c r="U4" s="201"/>
      <c r="V4" s="215">
        <f t="shared" ref="V4:V33" si="2">O4</f>
        <v>4721</v>
      </c>
      <c r="W4" s="216">
        <f>V4*35.31467</f>
        <v>166720.55707000001</v>
      </c>
      <c r="X4" s="201"/>
      <c r="Y4" s="217" t="e">
        <f>V4*R4/1000000</f>
        <v>#REF!</v>
      </c>
      <c r="Z4" s="214" t="e">
        <f>S4*V4/1000000</f>
        <v>#REF!</v>
      </c>
      <c r="AA4" s="215" t="e">
        <f>W4*T4/1000000</f>
        <v>#REF!</v>
      </c>
      <c r="AE4" s="302" t="str">
        <f t="shared" ref="AE4:AE34" si="3">RIGHT(F4,6)</f>
        <v>449144</v>
      </c>
      <c r="AF4" s="206"/>
      <c r="AG4" s="310"/>
      <c r="AH4" s="311"/>
      <c r="AI4" s="312">
        <f t="shared" ref="AI4:AI34" si="4">IFERROR(AE4*1,0)</f>
        <v>449144</v>
      </c>
      <c r="AJ4" s="313">
        <f t="shared" ref="AJ4:AJ34" si="5">(AI4-AH4)</f>
        <v>449144</v>
      </c>
      <c r="AL4" s="306">
        <f t="shared" ref="AL4:AM33" si="6">AH5-AH4</f>
        <v>0</v>
      </c>
      <c r="AM4" s="314">
        <f t="shared" si="6"/>
        <v>4721</v>
      </c>
      <c r="AN4" s="315">
        <f t="shared" ref="AN4:AN33" si="7">(AM4-AL4)</f>
        <v>4721</v>
      </c>
      <c r="AO4" s="316">
        <f t="shared" ref="AO4:AO33" si="8">IFERROR(AN4/AM4,"")</f>
        <v>1</v>
      </c>
    </row>
    <row r="5" spans="1:41" x14ac:dyDescent="0.2">
      <c r="A5" s="206">
        <v>95</v>
      </c>
      <c r="B5" s="207">
        <v>0.375</v>
      </c>
      <c r="C5" s="208">
        <v>2013</v>
      </c>
      <c r="D5" s="208">
        <v>5</v>
      </c>
      <c r="E5" s="208">
        <v>3</v>
      </c>
      <c r="F5" s="209">
        <v>453865</v>
      </c>
      <c r="G5" s="208">
        <v>0</v>
      </c>
      <c r="H5" s="209">
        <v>445559</v>
      </c>
      <c r="I5" s="208">
        <v>0</v>
      </c>
      <c r="J5" s="208">
        <v>0</v>
      </c>
      <c r="K5" s="208">
        <v>0</v>
      </c>
      <c r="L5" s="210">
        <v>314.27620000000002</v>
      </c>
      <c r="M5" s="209">
        <v>23.3</v>
      </c>
      <c r="N5" s="211">
        <v>0</v>
      </c>
      <c r="O5" s="212">
        <v>465</v>
      </c>
      <c r="P5" s="197">
        <f t="shared" si="0"/>
        <v>465</v>
      </c>
      <c r="Q5" s="1">
        <v>3</v>
      </c>
      <c r="R5" s="213" t="e">
        <f t="shared" si="1"/>
        <v>#REF!</v>
      </c>
      <c r="S5" s="214" t="e">
        <f>#REF!</f>
        <v>#REF!</v>
      </c>
      <c r="T5" s="215" t="e">
        <f t="shared" ref="T5:T33" si="9">R5*0.11237</f>
        <v>#REF!</v>
      </c>
      <c r="U5" s="201"/>
      <c r="V5" s="215">
        <f t="shared" si="2"/>
        <v>465</v>
      </c>
      <c r="W5" s="216">
        <f t="shared" ref="W5:W33" si="10">V5*35.31467</f>
        <v>16421.321550000001</v>
      </c>
      <c r="X5" s="201"/>
      <c r="Y5" s="217" t="e">
        <f t="shared" ref="Y5:Y33" si="11">V5*R5/1000000</f>
        <v>#REF!</v>
      </c>
      <c r="Z5" s="214" t="e">
        <f t="shared" ref="Z5:Z33" si="12">S5*V5/1000000</f>
        <v>#REF!</v>
      </c>
      <c r="AA5" s="215" t="e">
        <f t="shared" ref="AA5:AA33" si="13">W5*T5/1000000</f>
        <v>#REF!</v>
      </c>
      <c r="AE5" s="302" t="str">
        <f t="shared" si="3"/>
        <v>453865</v>
      </c>
      <c r="AF5" s="206"/>
      <c r="AG5" s="310"/>
      <c r="AH5" s="311"/>
      <c r="AI5" s="312">
        <f t="shared" si="4"/>
        <v>453865</v>
      </c>
      <c r="AJ5" s="313">
        <f t="shared" si="5"/>
        <v>453865</v>
      </c>
      <c r="AL5" s="306">
        <f t="shared" si="6"/>
        <v>454330</v>
      </c>
      <c r="AM5" s="314">
        <f t="shared" si="6"/>
        <v>465</v>
      </c>
      <c r="AN5" s="315">
        <f t="shared" si="7"/>
        <v>-453865</v>
      </c>
      <c r="AO5" s="316">
        <f t="shared" si="8"/>
        <v>-976.05376344086017</v>
      </c>
    </row>
    <row r="6" spans="1:41" x14ac:dyDescent="0.2">
      <c r="A6" s="206">
        <v>95</v>
      </c>
      <c r="B6" s="207">
        <v>0.375</v>
      </c>
      <c r="C6" s="208">
        <v>2013</v>
      </c>
      <c r="D6" s="208">
        <v>5</v>
      </c>
      <c r="E6" s="208">
        <v>4</v>
      </c>
      <c r="F6" s="209">
        <v>454330</v>
      </c>
      <c r="G6" s="208">
        <v>0</v>
      </c>
      <c r="H6" s="209">
        <v>445580</v>
      </c>
      <c r="I6" s="208">
        <v>0</v>
      </c>
      <c r="J6" s="208">
        <v>0</v>
      </c>
      <c r="K6" s="208">
        <v>0</v>
      </c>
      <c r="L6" s="210">
        <v>315.15629999999999</v>
      </c>
      <c r="M6" s="209">
        <v>19.5</v>
      </c>
      <c r="N6" s="211">
        <v>0</v>
      </c>
      <c r="O6" s="212">
        <v>0</v>
      </c>
      <c r="P6" s="197">
        <f t="shared" si="0"/>
        <v>0</v>
      </c>
      <c r="Q6" s="1">
        <v>4</v>
      </c>
      <c r="R6" s="213" t="e">
        <f t="shared" si="1"/>
        <v>#REF!</v>
      </c>
      <c r="S6" s="214" t="e">
        <f>#REF!</f>
        <v>#REF!</v>
      </c>
      <c r="T6" s="215" t="e">
        <f t="shared" si="9"/>
        <v>#REF!</v>
      </c>
      <c r="U6" s="201"/>
      <c r="V6" s="215">
        <f t="shared" si="2"/>
        <v>0</v>
      </c>
      <c r="W6" s="216">
        <f t="shared" si="10"/>
        <v>0</v>
      </c>
      <c r="X6" s="201"/>
      <c r="Y6" s="217" t="e">
        <f t="shared" si="11"/>
        <v>#REF!</v>
      </c>
      <c r="Z6" s="214" t="e">
        <f t="shared" si="12"/>
        <v>#REF!</v>
      </c>
      <c r="AA6" s="215" t="e">
        <f t="shared" si="13"/>
        <v>#REF!</v>
      </c>
      <c r="AE6" s="302" t="str">
        <f t="shared" si="3"/>
        <v>454330</v>
      </c>
      <c r="AF6" s="206">
        <v>95</v>
      </c>
      <c r="AG6" s="310">
        <v>4</v>
      </c>
      <c r="AH6" s="311">
        <v>454330</v>
      </c>
      <c r="AI6" s="312">
        <f t="shared" si="4"/>
        <v>454330</v>
      </c>
      <c r="AJ6" s="313">
        <f t="shared" si="5"/>
        <v>0</v>
      </c>
      <c r="AL6" s="306">
        <f t="shared" si="6"/>
        <v>-454330</v>
      </c>
      <c r="AM6" s="314">
        <f t="shared" si="6"/>
        <v>0</v>
      </c>
      <c r="AN6" s="315">
        <f t="shared" si="7"/>
        <v>454330</v>
      </c>
      <c r="AO6" s="316" t="str">
        <f t="shared" si="8"/>
        <v/>
      </c>
    </row>
    <row r="7" spans="1:41" x14ac:dyDescent="0.2">
      <c r="A7" s="206">
        <v>95</v>
      </c>
      <c r="B7" s="207">
        <v>0.375</v>
      </c>
      <c r="C7" s="208">
        <v>2013</v>
      </c>
      <c r="D7" s="208">
        <v>5</v>
      </c>
      <c r="E7" s="208">
        <v>5</v>
      </c>
      <c r="F7" s="209">
        <v>454330</v>
      </c>
      <c r="G7" s="208">
        <v>0</v>
      </c>
      <c r="H7" s="209">
        <v>445580</v>
      </c>
      <c r="I7" s="208">
        <v>0</v>
      </c>
      <c r="J7" s="208">
        <v>0</v>
      </c>
      <c r="K7" s="208">
        <v>0</v>
      </c>
      <c r="L7" s="210">
        <v>318.42059999999998</v>
      </c>
      <c r="M7" s="209">
        <v>19.3</v>
      </c>
      <c r="N7" s="211">
        <v>0</v>
      </c>
      <c r="O7" s="212">
        <v>117</v>
      </c>
      <c r="P7" s="197">
        <f t="shared" si="0"/>
        <v>117</v>
      </c>
      <c r="Q7" s="1">
        <v>5</v>
      </c>
      <c r="R7" s="213" t="e">
        <f t="shared" si="1"/>
        <v>#REF!</v>
      </c>
      <c r="S7" s="214" t="e">
        <f>#REF!</f>
        <v>#REF!</v>
      </c>
      <c r="T7" s="215" t="e">
        <f t="shared" si="9"/>
        <v>#REF!</v>
      </c>
      <c r="U7" s="201"/>
      <c r="V7" s="215">
        <f t="shared" si="2"/>
        <v>117</v>
      </c>
      <c r="W7" s="216">
        <f t="shared" si="10"/>
        <v>4131.81639</v>
      </c>
      <c r="X7" s="201"/>
      <c r="Y7" s="217" t="e">
        <f t="shared" si="11"/>
        <v>#REF!</v>
      </c>
      <c r="Z7" s="214" t="e">
        <f t="shared" si="12"/>
        <v>#REF!</v>
      </c>
      <c r="AA7" s="215" t="e">
        <f t="shared" si="13"/>
        <v>#REF!</v>
      </c>
      <c r="AE7" s="302" t="str">
        <f t="shared" si="3"/>
        <v>454330</v>
      </c>
      <c r="AF7" s="206"/>
      <c r="AG7" s="310"/>
      <c r="AH7" s="311"/>
      <c r="AI7" s="312">
        <f t="shared" si="4"/>
        <v>454330</v>
      </c>
      <c r="AJ7" s="313">
        <f t="shared" si="5"/>
        <v>454330</v>
      </c>
      <c r="AL7" s="306">
        <f t="shared" si="6"/>
        <v>0</v>
      </c>
      <c r="AM7" s="314">
        <f t="shared" si="6"/>
        <v>117</v>
      </c>
      <c r="AN7" s="315">
        <f t="shared" si="7"/>
        <v>117</v>
      </c>
      <c r="AO7" s="316">
        <f t="shared" si="8"/>
        <v>1</v>
      </c>
    </row>
    <row r="8" spans="1:41" x14ac:dyDescent="0.2">
      <c r="A8" s="206">
        <v>95</v>
      </c>
      <c r="B8" s="207">
        <v>0.375</v>
      </c>
      <c r="C8" s="208">
        <v>2013</v>
      </c>
      <c r="D8" s="208">
        <v>5</v>
      </c>
      <c r="E8" s="208">
        <v>6</v>
      </c>
      <c r="F8" s="209">
        <v>454447</v>
      </c>
      <c r="G8" s="208">
        <v>0</v>
      </c>
      <c r="H8" s="209">
        <v>445585</v>
      </c>
      <c r="I8" s="208">
        <v>0</v>
      </c>
      <c r="J8" s="208">
        <v>0</v>
      </c>
      <c r="K8" s="208">
        <v>0</v>
      </c>
      <c r="L8" s="210">
        <v>318.92930000000001</v>
      </c>
      <c r="M8" s="209">
        <v>19.3</v>
      </c>
      <c r="N8" s="211">
        <v>0</v>
      </c>
      <c r="O8" s="212">
        <v>1274</v>
      </c>
      <c r="P8" s="197">
        <f t="shared" si="0"/>
        <v>1274</v>
      </c>
      <c r="Q8" s="1">
        <v>6</v>
      </c>
      <c r="R8" s="213" t="e">
        <f t="shared" si="1"/>
        <v>#REF!</v>
      </c>
      <c r="S8" s="214" t="e">
        <f>#REF!</f>
        <v>#REF!</v>
      </c>
      <c r="T8" s="215" t="e">
        <f t="shared" si="9"/>
        <v>#REF!</v>
      </c>
      <c r="U8" s="201"/>
      <c r="V8" s="215">
        <f t="shared" si="2"/>
        <v>1274</v>
      </c>
      <c r="W8" s="216">
        <f t="shared" si="10"/>
        <v>44990.889580000003</v>
      </c>
      <c r="X8" s="201"/>
      <c r="Y8" s="217" t="e">
        <f t="shared" si="11"/>
        <v>#REF!</v>
      </c>
      <c r="Z8" s="214" t="e">
        <f t="shared" si="12"/>
        <v>#REF!</v>
      </c>
      <c r="AA8" s="215" t="e">
        <f t="shared" si="13"/>
        <v>#REF!</v>
      </c>
      <c r="AE8" s="302" t="str">
        <f t="shared" si="3"/>
        <v>454447</v>
      </c>
      <c r="AF8" s="206"/>
      <c r="AG8" s="310"/>
      <c r="AH8" s="311"/>
      <c r="AI8" s="312">
        <f t="shared" si="4"/>
        <v>454447</v>
      </c>
      <c r="AJ8" s="313">
        <f t="shared" si="5"/>
        <v>454447</v>
      </c>
      <c r="AL8" s="306">
        <f t="shared" si="6"/>
        <v>0</v>
      </c>
      <c r="AM8" s="314">
        <f t="shared" si="6"/>
        <v>1274</v>
      </c>
      <c r="AN8" s="315">
        <f t="shared" si="7"/>
        <v>1274</v>
      </c>
      <c r="AO8" s="316">
        <f t="shared" si="8"/>
        <v>1</v>
      </c>
    </row>
    <row r="9" spans="1:41" x14ac:dyDescent="0.2">
      <c r="A9" s="206">
        <v>95</v>
      </c>
      <c r="B9" s="207">
        <v>0.375</v>
      </c>
      <c r="C9" s="208">
        <v>2013</v>
      </c>
      <c r="D9" s="208">
        <v>5</v>
      </c>
      <c r="E9" s="208">
        <v>7</v>
      </c>
      <c r="F9" s="209">
        <v>455721</v>
      </c>
      <c r="G9" s="208">
        <v>0</v>
      </c>
      <c r="H9" s="209">
        <v>445641</v>
      </c>
      <c r="I9" s="208">
        <v>0</v>
      </c>
      <c r="J9" s="208">
        <v>0</v>
      </c>
      <c r="K9" s="208">
        <v>0</v>
      </c>
      <c r="L9" s="210">
        <v>313.86130000000003</v>
      </c>
      <c r="M9" s="209">
        <v>22.8</v>
      </c>
      <c r="N9" s="211">
        <v>0</v>
      </c>
      <c r="O9" s="212">
        <v>62</v>
      </c>
      <c r="P9" s="197">
        <f t="shared" si="0"/>
        <v>62</v>
      </c>
      <c r="Q9" s="1">
        <v>7</v>
      </c>
      <c r="R9" s="213" t="e">
        <f t="shared" si="1"/>
        <v>#REF!</v>
      </c>
      <c r="S9" s="214" t="e">
        <f>#REF!</f>
        <v>#REF!</v>
      </c>
      <c r="T9" s="215" t="e">
        <f t="shared" si="9"/>
        <v>#REF!</v>
      </c>
      <c r="U9" s="201"/>
      <c r="V9" s="215">
        <f t="shared" si="2"/>
        <v>62</v>
      </c>
      <c r="W9" s="216">
        <f t="shared" si="10"/>
        <v>2189.50954</v>
      </c>
      <c r="X9" s="201"/>
      <c r="Y9" s="217" t="e">
        <f t="shared" si="11"/>
        <v>#REF!</v>
      </c>
      <c r="Z9" s="214" t="e">
        <f t="shared" si="12"/>
        <v>#REF!</v>
      </c>
      <c r="AA9" s="215" t="e">
        <f t="shared" si="13"/>
        <v>#REF!</v>
      </c>
      <c r="AE9" s="302" t="str">
        <f t="shared" si="3"/>
        <v>455721</v>
      </c>
      <c r="AF9" s="206"/>
      <c r="AG9" s="310"/>
      <c r="AH9" s="311"/>
      <c r="AI9" s="312">
        <f t="shared" si="4"/>
        <v>455721</v>
      </c>
      <c r="AJ9" s="313">
        <f t="shared" si="5"/>
        <v>455721</v>
      </c>
      <c r="AL9" s="306">
        <f t="shared" si="6"/>
        <v>0</v>
      </c>
      <c r="AM9" s="314">
        <f t="shared" si="6"/>
        <v>62</v>
      </c>
      <c r="AN9" s="315">
        <f t="shared" si="7"/>
        <v>62</v>
      </c>
      <c r="AO9" s="316">
        <f t="shared" si="8"/>
        <v>1</v>
      </c>
    </row>
    <row r="10" spans="1:41" x14ac:dyDescent="0.2">
      <c r="A10" s="206">
        <v>95</v>
      </c>
      <c r="B10" s="207">
        <v>0.375</v>
      </c>
      <c r="C10" s="208">
        <v>2013</v>
      </c>
      <c r="D10" s="208">
        <v>5</v>
      </c>
      <c r="E10" s="208">
        <v>8</v>
      </c>
      <c r="F10" s="209">
        <v>455783</v>
      </c>
      <c r="G10" s="208">
        <v>0</v>
      </c>
      <c r="H10" s="209">
        <v>445644</v>
      </c>
      <c r="I10" s="208">
        <v>0</v>
      </c>
      <c r="J10" s="208">
        <v>0</v>
      </c>
      <c r="K10" s="208">
        <v>0</v>
      </c>
      <c r="L10" s="210">
        <v>314.74349999999998</v>
      </c>
      <c r="M10" s="209">
        <v>21.2</v>
      </c>
      <c r="N10" s="211">
        <v>0</v>
      </c>
      <c r="O10" s="212">
        <v>65</v>
      </c>
      <c r="P10" s="197">
        <f t="shared" si="0"/>
        <v>65</v>
      </c>
      <c r="Q10" s="1">
        <v>8</v>
      </c>
      <c r="R10" s="213" t="e">
        <f t="shared" si="1"/>
        <v>#REF!</v>
      </c>
      <c r="S10" s="214" t="e">
        <f>#REF!</f>
        <v>#REF!</v>
      </c>
      <c r="T10" s="215" t="e">
        <f t="shared" si="9"/>
        <v>#REF!</v>
      </c>
      <c r="U10" s="201"/>
      <c r="V10" s="215">
        <f t="shared" si="2"/>
        <v>65</v>
      </c>
      <c r="W10" s="216">
        <f t="shared" si="10"/>
        <v>2295.4535500000002</v>
      </c>
      <c r="X10" s="201"/>
      <c r="Y10" s="217" t="e">
        <f t="shared" si="11"/>
        <v>#REF!</v>
      </c>
      <c r="Z10" s="214" t="e">
        <f t="shared" si="12"/>
        <v>#REF!</v>
      </c>
      <c r="AA10" s="215" t="e">
        <f t="shared" si="13"/>
        <v>#REF!</v>
      </c>
      <c r="AE10" s="302" t="str">
        <f t="shared" si="3"/>
        <v>455783</v>
      </c>
      <c r="AF10" s="206"/>
      <c r="AG10" s="310"/>
      <c r="AH10" s="311"/>
      <c r="AI10" s="312">
        <f t="shared" si="4"/>
        <v>455783</v>
      </c>
      <c r="AJ10" s="313">
        <f t="shared" si="5"/>
        <v>455783</v>
      </c>
      <c r="AL10" s="306">
        <f t="shared" si="6"/>
        <v>0</v>
      </c>
      <c r="AM10" s="314">
        <f t="shared" si="6"/>
        <v>65</v>
      </c>
      <c r="AN10" s="315">
        <f t="shared" si="7"/>
        <v>65</v>
      </c>
      <c r="AO10" s="316">
        <f t="shared" si="8"/>
        <v>1</v>
      </c>
    </row>
    <row r="11" spans="1:41" x14ac:dyDescent="0.2">
      <c r="A11" s="206">
        <v>95</v>
      </c>
      <c r="B11" s="207">
        <v>0.375</v>
      </c>
      <c r="C11" s="208">
        <v>2013</v>
      </c>
      <c r="D11" s="208">
        <v>5</v>
      </c>
      <c r="E11" s="208">
        <v>9</v>
      </c>
      <c r="F11" s="209">
        <v>455848</v>
      </c>
      <c r="G11" s="208">
        <v>0</v>
      </c>
      <c r="H11" s="209">
        <v>445646</v>
      </c>
      <c r="I11" s="208">
        <v>0</v>
      </c>
      <c r="J11" s="208">
        <v>0</v>
      </c>
      <c r="K11" s="208">
        <v>0</v>
      </c>
      <c r="L11" s="210">
        <v>314.84089999999998</v>
      </c>
      <c r="M11" s="209">
        <v>22.4</v>
      </c>
      <c r="N11" s="211">
        <v>0</v>
      </c>
      <c r="O11" s="212">
        <v>54</v>
      </c>
      <c r="P11" s="197">
        <f t="shared" si="0"/>
        <v>54</v>
      </c>
      <c r="Q11" s="1">
        <v>9</v>
      </c>
      <c r="R11" s="258" t="e">
        <f t="shared" si="1"/>
        <v>#REF!</v>
      </c>
      <c r="S11" s="214" t="e">
        <f>#REF!</f>
        <v>#REF!</v>
      </c>
      <c r="T11" s="215" t="e">
        <f t="shared" si="9"/>
        <v>#REF!</v>
      </c>
      <c r="V11" s="218">
        <f t="shared" si="2"/>
        <v>54</v>
      </c>
      <c r="W11" s="219">
        <f t="shared" si="10"/>
        <v>1906.99218</v>
      </c>
      <c r="Y11" s="217" t="e">
        <f t="shared" si="11"/>
        <v>#REF!</v>
      </c>
      <c r="Z11" s="214" t="e">
        <f t="shared" si="12"/>
        <v>#REF!</v>
      </c>
      <c r="AA11" s="215" t="e">
        <f t="shared" si="13"/>
        <v>#REF!</v>
      </c>
      <c r="AE11" s="302" t="str">
        <f t="shared" si="3"/>
        <v>455848</v>
      </c>
      <c r="AF11" s="206"/>
      <c r="AG11" s="310"/>
      <c r="AH11" s="311"/>
      <c r="AI11" s="312">
        <f t="shared" si="4"/>
        <v>455848</v>
      </c>
      <c r="AJ11" s="313">
        <f t="shared" si="5"/>
        <v>455848</v>
      </c>
      <c r="AL11" s="306">
        <f t="shared" si="6"/>
        <v>0</v>
      </c>
      <c r="AM11" s="314">
        <f t="shared" si="6"/>
        <v>54</v>
      </c>
      <c r="AN11" s="315">
        <f t="shared" si="7"/>
        <v>54</v>
      </c>
      <c r="AO11" s="316">
        <f t="shared" si="8"/>
        <v>1</v>
      </c>
    </row>
    <row r="12" spans="1:41" x14ac:dyDescent="0.2">
      <c r="A12" s="206">
        <v>95</v>
      </c>
      <c r="B12" s="207">
        <v>0.375</v>
      </c>
      <c r="C12" s="208">
        <v>2013</v>
      </c>
      <c r="D12" s="208">
        <v>5</v>
      </c>
      <c r="E12" s="208">
        <v>10</v>
      </c>
      <c r="F12" s="209">
        <v>455902</v>
      </c>
      <c r="G12" s="208">
        <v>0</v>
      </c>
      <c r="H12" s="209">
        <v>445649</v>
      </c>
      <c r="I12" s="208">
        <v>0</v>
      </c>
      <c r="J12" s="208">
        <v>0</v>
      </c>
      <c r="K12" s="208">
        <v>0</v>
      </c>
      <c r="L12" s="210">
        <v>314.33760000000001</v>
      </c>
      <c r="M12" s="209">
        <v>22</v>
      </c>
      <c r="N12" s="211">
        <v>0</v>
      </c>
      <c r="O12" s="212">
        <v>33</v>
      </c>
      <c r="P12" s="197">
        <f t="shared" si="0"/>
        <v>33</v>
      </c>
      <c r="Q12" s="1">
        <v>10</v>
      </c>
      <c r="R12" s="258" t="e">
        <f t="shared" si="1"/>
        <v>#REF!</v>
      </c>
      <c r="S12" s="214" t="e">
        <f>#REF!</f>
        <v>#REF!</v>
      </c>
      <c r="T12" s="215" t="e">
        <f t="shared" si="9"/>
        <v>#REF!</v>
      </c>
      <c r="V12" s="218">
        <f t="shared" si="2"/>
        <v>33</v>
      </c>
      <c r="W12" s="219">
        <f t="shared" si="10"/>
        <v>1165.38411</v>
      </c>
      <c r="Y12" s="217" t="e">
        <f t="shared" si="11"/>
        <v>#REF!</v>
      </c>
      <c r="Z12" s="214" t="e">
        <f t="shared" si="12"/>
        <v>#REF!</v>
      </c>
      <c r="AA12" s="215" t="e">
        <f t="shared" si="13"/>
        <v>#REF!</v>
      </c>
      <c r="AE12" s="302" t="str">
        <f t="shared" si="3"/>
        <v>455902</v>
      </c>
      <c r="AF12" s="206"/>
      <c r="AG12" s="310"/>
      <c r="AH12" s="311"/>
      <c r="AI12" s="312">
        <f t="shared" si="4"/>
        <v>455902</v>
      </c>
      <c r="AJ12" s="313">
        <f t="shared" si="5"/>
        <v>455902</v>
      </c>
      <c r="AL12" s="306">
        <f t="shared" si="6"/>
        <v>455935</v>
      </c>
      <c r="AM12" s="314">
        <f t="shared" si="6"/>
        <v>33</v>
      </c>
      <c r="AN12" s="315">
        <f t="shared" si="7"/>
        <v>-455902</v>
      </c>
      <c r="AO12" s="316">
        <f t="shared" si="8"/>
        <v>-13815.212121212122</v>
      </c>
    </row>
    <row r="13" spans="1:41" x14ac:dyDescent="0.2">
      <c r="A13" s="206">
        <v>95</v>
      </c>
      <c r="B13" s="207">
        <v>0.375</v>
      </c>
      <c r="C13" s="208">
        <v>2013</v>
      </c>
      <c r="D13" s="208">
        <v>5</v>
      </c>
      <c r="E13" s="208">
        <v>11</v>
      </c>
      <c r="F13" s="209">
        <v>455935</v>
      </c>
      <c r="G13" s="208">
        <v>0</v>
      </c>
      <c r="H13" s="209">
        <v>445650</v>
      </c>
      <c r="I13" s="208">
        <v>0</v>
      </c>
      <c r="J13" s="208">
        <v>0</v>
      </c>
      <c r="K13" s="208">
        <v>0</v>
      </c>
      <c r="L13" s="210">
        <v>316.40820000000002</v>
      </c>
      <c r="M13" s="209">
        <v>22.3</v>
      </c>
      <c r="N13" s="211">
        <v>0</v>
      </c>
      <c r="O13" s="212">
        <v>2</v>
      </c>
      <c r="P13" s="197">
        <f t="shared" si="0"/>
        <v>2</v>
      </c>
      <c r="Q13" s="1">
        <v>11</v>
      </c>
      <c r="R13" s="258" t="e">
        <f t="shared" si="1"/>
        <v>#REF!</v>
      </c>
      <c r="S13" s="214" t="e">
        <f>#REF!</f>
        <v>#REF!</v>
      </c>
      <c r="T13" s="215" t="e">
        <f t="shared" si="9"/>
        <v>#REF!</v>
      </c>
      <c r="V13" s="218">
        <f t="shared" si="2"/>
        <v>2</v>
      </c>
      <c r="W13" s="219">
        <f t="shared" si="10"/>
        <v>70.629339999999999</v>
      </c>
      <c r="Y13" s="217" t="e">
        <f t="shared" si="11"/>
        <v>#REF!</v>
      </c>
      <c r="Z13" s="214" t="e">
        <f t="shared" si="12"/>
        <v>#REF!</v>
      </c>
      <c r="AA13" s="215" t="e">
        <f t="shared" si="13"/>
        <v>#REF!</v>
      </c>
      <c r="AE13" s="302" t="str">
        <f t="shared" si="3"/>
        <v>455935</v>
      </c>
      <c r="AF13" s="206">
        <v>95</v>
      </c>
      <c r="AG13" s="310">
        <v>11</v>
      </c>
      <c r="AH13" s="311">
        <v>455935</v>
      </c>
      <c r="AI13" s="312">
        <f t="shared" si="4"/>
        <v>455935</v>
      </c>
      <c r="AJ13" s="313">
        <f t="shared" si="5"/>
        <v>0</v>
      </c>
      <c r="AL13" s="306">
        <f t="shared" si="6"/>
        <v>2</v>
      </c>
      <c r="AM13" s="314">
        <f t="shared" si="6"/>
        <v>2</v>
      </c>
      <c r="AN13" s="315">
        <f t="shared" si="7"/>
        <v>0</v>
      </c>
      <c r="AO13" s="316">
        <f t="shared" si="8"/>
        <v>0</v>
      </c>
    </row>
    <row r="14" spans="1:41" x14ac:dyDescent="0.2">
      <c r="A14" s="206">
        <v>95</v>
      </c>
      <c r="B14" s="207">
        <v>0.375</v>
      </c>
      <c r="C14" s="208">
        <v>2013</v>
      </c>
      <c r="D14" s="208">
        <v>5</v>
      </c>
      <c r="E14" s="208">
        <v>12</v>
      </c>
      <c r="F14" s="209">
        <v>455937</v>
      </c>
      <c r="G14" s="208">
        <v>0</v>
      </c>
      <c r="H14" s="209">
        <v>445650</v>
      </c>
      <c r="I14" s="208">
        <v>0</v>
      </c>
      <c r="J14" s="208">
        <v>0</v>
      </c>
      <c r="K14" s="208">
        <v>0</v>
      </c>
      <c r="L14" s="210">
        <v>317.90120000000002</v>
      </c>
      <c r="M14" s="209">
        <v>20</v>
      </c>
      <c r="N14" s="211">
        <v>0</v>
      </c>
      <c r="O14" s="212">
        <v>479</v>
      </c>
      <c r="P14" s="197">
        <f t="shared" si="0"/>
        <v>479</v>
      </c>
      <c r="Q14" s="1">
        <v>12</v>
      </c>
      <c r="R14" s="258" t="e">
        <f t="shared" si="1"/>
        <v>#REF!</v>
      </c>
      <c r="S14" s="214" t="e">
        <f>#REF!</f>
        <v>#REF!</v>
      </c>
      <c r="T14" s="215" t="e">
        <f t="shared" si="9"/>
        <v>#REF!</v>
      </c>
      <c r="V14" s="218">
        <f t="shared" si="2"/>
        <v>479</v>
      </c>
      <c r="W14" s="219">
        <f t="shared" si="10"/>
        <v>16915.726930000001</v>
      </c>
      <c r="Y14" s="217" t="e">
        <f t="shared" si="11"/>
        <v>#REF!</v>
      </c>
      <c r="Z14" s="214" t="e">
        <f t="shared" si="12"/>
        <v>#REF!</v>
      </c>
      <c r="AA14" s="215" t="e">
        <f t="shared" si="13"/>
        <v>#REF!</v>
      </c>
      <c r="AE14" s="302" t="str">
        <f t="shared" si="3"/>
        <v>455937</v>
      </c>
      <c r="AF14" s="206">
        <v>95</v>
      </c>
      <c r="AG14" s="310">
        <v>12</v>
      </c>
      <c r="AH14" s="311">
        <v>455937</v>
      </c>
      <c r="AI14" s="312">
        <f t="shared" si="4"/>
        <v>455937</v>
      </c>
      <c r="AJ14" s="313">
        <f t="shared" si="5"/>
        <v>0</v>
      </c>
      <c r="AL14" s="306">
        <f t="shared" si="6"/>
        <v>-455937</v>
      </c>
      <c r="AM14" s="314">
        <f t="shared" si="6"/>
        <v>479</v>
      </c>
      <c r="AN14" s="315">
        <f t="shared" si="7"/>
        <v>456416</v>
      </c>
      <c r="AO14" s="316">
        <f t="shared" si="8"/>
        <v>952.85177453027143</v>
      </c>
    </row>
    <row r="15" spans="1:41" x14ac:dyDescent="0.2">
      <c r="A15" s="206">
        <v>95</v>
      </c>
      <c r="B15" s="207">
        <v>0.375</v>
      </c>
      <c r="C15" s="208">
        <v>2013</v>
      </c>
      <c r="D15" s="208">
        <v>5</v>
      </c>
      <c r="E15" s="208">
        <v>13</v>
      </c>
      <c r="F15" s="209">
        <v>456416</v>
      </c>
      <c r="G15" s="208">
        <v>0</v>
      </c>
      <c r="H15" s="209">
        <v>445671</v>
      </c>
      <c r="I15" s="208">
        <v>0</v>
      </c>
      <c r="J15" s="208">
        <v>0</v>
      </c>
      <c r="K15" s="208">
        <v>0</v>
      </c>
      <c r="L15" s="210">
        <v>318.75349999999997</v>
      </c>
      <c r="M15" s="209">
        <v>18.600000000000001</v>
      </c>
      <c r="N15" s="211">
        <v>0</v>
      </c>
      <c r="O15" s="212">
        <v>4481</v>
      </c>
      <c r="P15" s="197">
        <f t="shared" si="0"/>
        <v>4481</v>
      </c>
      <c r="Q15" s="1">
        <v>13</v>
      </c>
      <c r="R15" s="258" t="e">
        <f t="shared" si="1"/>
        <v>#REF!</v>
      </c>
      <c r="S15" s="214" t="e">
        <f>#REF!</f>
        <v>#REF!</v>
      </c>
      <c r="T15" s="215" t="e">
        <f t="shared" si="9"/>
        <v>#REF!</v>
      </c>
      <c r="V15" s="218">
        <f t="shared" si="2"/>
        <v>4481</v>
      </c>
      <c r="W15" s="219">
        <f t="shared" si="10"/>
        <v>158245.03627000001</v>
      </c>
      <c r="Y15" s="217" t="e">
        <f t="shared" si="11"/>
        <v>#REF!</v>
      </c>
      <c r="Z15" s="214" t="e">
        <f t="shared" si="12"/>
        <v>#REF!</v>
      </c>
      <c r="AA15" s="215" t="e">
        <f t="shared" si="13"/>
        <v>#REF!</v>
      </c>
      <c r="AE15" s="302" t="str">
        <f t="shared" si="3"/>
        <v>456416</v>
      </c>
      <c r="AF15" s="206"/>
      <c r="AG15" s="310"/>
      <c r="AH15" s="311"/>
      <c r="AI15" s="312">
        <f t="shared" si="4"/>
        <v>456416</v>
      </c>
      <c r="AJ15" s="313">
        <f t="shared" si="5"/>
        <v>456416</v>
      </c>
      <c r="AL15" s="306">
        <f t="shared" si="6"/>
        <v>0</v>
      </c>
      <c r="AM15" s="314">
        <f t="shared" si="6"/>
        <v>4481</v>
      </c>
      <c r="AN15" s="315">
        <f t="shared" si="7"/>
        <v>4481</v>
      </c>
      <c r="AO15" s="316">
        <f t="shared" si="8"/>
        <v>1</v>
      </c>
    </row>
    <row r="16" spans="1:41" x14ac:dyDescent="0.2">
      <c r="A16" s="206">
        <v>95</v>
      </c>
      <c r="B16" s="207">
        <v>0.375</v>
      </c>
      <c r="C16" s="208">
        <v>2013</v>
      </c>
      <c r="D16" s="208">
        <v>5</v>
      </c>
      <c r="E16" s="208">
        <v>14</v>
      </c>
      <c r="F16" s="209">
        <v>460897</v>
      </c>
      <c r="G16" s="208">
        <v>0</v>
      </c>
      <c r="H16" s="209">
        <v>445867</v>
      </c>
      <c r="I16" s="208">
        <v>0</v>
      </c>
      <c r="J16" s="208">
        <v>0</v>
      </c>
      <c r="K16" s="208">
        <v>0</v>
      </c>
      <c r="L16" s="210">
        <v>316.02300000000002</v>
      </c>
      <c r="M16" s="209">
        <v>23.1</v>
      </c>
      <c r="N16" s="211">
        <v>0</v>
      </c>
      <c r="O16" s="212">
        <v>3568</v>
      </c>
      <c r="P16" s="197">
        <f t="shared" si="0"/>
        <v>3568</v>
      </c>
      <c r="Q16" s="1">
        <v>14</v>
      </c>
      <c r="R16" s="258" t="e">
        <f t="shared" si="1"/>
        <v>#REF!</v>
      </c>
      <c r="S16" s="214" t="e">
        <f>#REF!</f>
        <v>#REF!</v>
      </c>
      <c r="T16" s="215" t="e">
        <f t="shared" si="9"/>
        <v>#REF!</v>
      </c>
      <c r="V16" s="218">
        <f t="shared" si="2"/>
        <v>3568</v>
      </c>
      <c r="W16" s="219">
        <f t="shared" si="10"/>
        <v>126002.74256</v>
      </c>
      <c r="Y16" s="217" t="e">
        <f t="shared" si="11"/>
        <v>#REF!</v>
      </c>
      <c r="Z16" s="214" t="e">
        <f t="shared" si="12"/>
        <v>#REF!</v>
      </c>
      <c r="AA16" s="215" t="e">
        <f t="shared" si="13"/>
        <v>#REF!</v>
      </c>
      <c r="AE16" s="302" t="str">
        <f t="shared" si="3"/>
        <v>460897</v>
      </c>
      <c r="AF16" s="206"/>
      <c r="AG16" s="310"/>
      <c r="AH16" s="311"/>
      <c r="AI16" s="312">
        <f t="shared" si="4"/>
        <v>460897</v>
      </c>
      <c r="AJ16" s="313">
        <f t="shared" si="5"/>
        <v>460897</v>
      </c>
      <c r="AL16" s="306">
        <f t="shared" si="6"/>
        <v>0</v>
      </c>
      <c r="AM16" s="314">
        <f t="shared" si="6"/>
        <v>3568</v>
      </c>
      <c r="AN16" s="315">
        <f t="shared" si="7"/>
        <v>3568</v>
      </c>
      <c r="AO16" s="316">
        <f t="shared" si="8"/>
        <v>1</v>
      </c>
    </row>
    <row r="17" spans="1:41" x14ac:dyDescent="0.2">
      <c r="A17" s="206">
        <v>95</v>
      </c>
      <c r="B17" s="207">
        <v>0.375</v>
      </c>
      <c r="C17" s="208">
        <v>2013</v>
      </c>
      <c r="D17" s="208">
        <v>5</v>
      </c>
      <c r="E17" s="208">
        <v>15</v>
      </c>
      <c r="F17" s="209">
        <v>464465</v>
      </c>
      <c r="G17" s="208">
        <v>0</v>
      </c>
      <c r="H17" s="209">
        <v>446023</v>
      </c>
      <c r="I17" s="208">
        <v>0</v>
      </c>
      <c r="J17" s="208">
        <v>0</v>
      </c>
      <c r="K17" s="208">
        <v>0</v>
      </c>
      <c r="L17" s="210">
        <v>315.2996</v>
      </c>
      <c r="M17" s="209">
        <v>21.4</v>
      </c>
      <c r="N17" s="211">
        <v>0</v>
      </c>
      <c r="O17" s="212">
        <v>2090</v>
      </c>
      <c r="P17" s="197">
        <f t="shared" si="0"/>
        <v>2090</v>
      </c>
      <c r="Q17" s="1">
        <v>15</v>
      </c>
      <c r="R17" s="258" t="e">
        <f t="shared" si="1"/>
        <v>#REF!</v>
      </c>
      <c r="S17" s="214" t="e">
        <f>#REF!</f>
        <v>#REF!</v>
      </c>
      <c r="T17" s="215" t="e">
        <f t="shared" si="9"/>
        <v>#REF!</v>
      </c>
      <c r="V17" s="218">
        <f t="shared" si="2"/>
        <v>2090</v>
      </c>
      <c r="W17" s="219">
        <f t="shared" si="10"/>
        <v>73807.660300000003</v>
      </c>
      <c r="Y17" s="217" t="e">
        <f t="shared" si="11"/>
        <v>#REF!</v>
      </c>
      <c r="Z17" s="214" t="e">
        <f t="shared" si="12"/>
        <v>#REF!</v>
      </c>
      <c r="AA17" s="215" t="e">
        <f t="shared" si="13"/>
        <v>#REF!</v>
      </c>
      <c r="AE17" s="302" t="str">
        <f t="shared" si="3"/>
        <v>464465</v>
      </c>
      <c r="AF17" s="206"/>
      <c r="AG17" s="310"/>
      <c r="AH17" s="311"/>
      <c r="AI17" s="312">
        <f t="shared" si="4"/>
        <v>464465</v>
      </c>
      <c r="AJ17" s="313">
        <f t="shared" si="5"/>
        <v>464465</v>
      </c>
      <c r="AL17" s="306">
        <f t="shared" si="6"/>
        <v>0</v>
      </c>
      <c r="AM17" s="314">
        <f t="shared" si="6"/>
        <v>2090</v>
      </c>
      <c r="AN17" s="315">
        <f t="shared" si="7"/>
        <v>2090</v>
      </c>
      <c r="AO17" s="316">
        <f t="shared" si="8"/>
        <v>1</v>
      </c>
    </row>
    <row r="18" spans="1:41" x14ac:dyDescent="0.2">
      <c r="A18" s="206">
        <v>95</v>
      </c>
      <c r="B18" s="207">
        <v>0.375</v>
      </c>
      <c r="C18" s="208">
        <v>2013</v>
      </c>
      <c r="D18" s="208">
        <v>5</v>
      </c>
      <c r="E18" s="208">
        <v>16</v>
      </c>
      <c r="F18" s="209">
        <v>466555</v>
      </c>
      <c r="G18" s="208">
        <v>0</v>
      </c>
      <c r="H18" s="209">
        <v>446115</v>
      </c>
      <c r="I18" s="208">
        <v>0</v>
      </c>
      <c r="J18" s="208">
        <v>0</v>
      </c>
      <c r="K18" s="208">
        <v>0</v>
      </c>
      <c r="L18" s="210">
        <v>315.39949999999999</v>
      </c>
      <c r="M18" s="209">
        <v>22.8</v>
      </c>
      <c r="N18" s="211">
        <v>0</v>
      </c>
      <c r="O18" s="212">
        <v>1485</v>
      </c>
      <c r="P18" s="197">
        <f t="shared" si="0"/>
        <v>1485</v>
      </c>
      <c r="Q18" s="1">
        <v>16</v>
      </c>
      <c r="R18" s="258" t="e">
        <f t="shared" si="1"/>
        <v>#REF!</v>
      </c>
      <c r="S18" s="214" t="e">
        <f>#REF!</f>
        <v>#REF!</v>
      </c>
      <c r="T18" s="215" t="e">
        <f t="shared" si="9"/>
        <v>#REF!</v>
      </c>
      <c r="V18" s="218">
        <f t="shared" si="2"/>
        <v>1485</v>
      </c>
      <c r="W18" s="219">
        <f t="shared" si="10"/>
        <v>52442.284950000001</v>
      </c>
      <c r="Y18" s="217" t="e">
        <f t="shared" si="11"/>
        <v>#REF!</v>
      </c>
      <c r="Z18" s="214" t="e">
        <f t="shared" si="12"/>
        <v>#REF!</v>
      </c>
      <c r="AA18" s="215" t="e">
        <f t="shared" si="13"/>
        <v>#REF!</v>
      </c>
      <c r="AE18" s="302" t="str">
        <f t="shared" si="3"/>
        <v>466555</v>
      </c>
      <c r="AF18" s="206"/>
      <c r="AG18" s="310"/>
      <c r="AH18" s="311"/>
      <c r="AI18" s="312">
        <f t="shared" si="4"/>
        <v>466555</v>
      </c>
      <c r="AJ18" s="313">
        <f t="shared" si="5"/>
        <v>466555</v>
      </c>
      <c r="AL18" s="306">
        <f t="shared" si="6"/>
        <v>0</v>
      </c>
      <c r="AM18" s="314">
        <f t="shared" si="6"/>
        <v>1485</v>
      </c>
      <c r="AN18" s="315">
        <f t="shared" si="7"/>
        <v>1485</v>
      </c>
      <c r="AO18" s="316">
        <f t="shared" si="8"/>
        <v>1</v>
      </c>
    </row>
    <row r="19" spans="1:41" x14ac:dyDescent="0.2">
      <c r="A19" s="206">
        <v>95</v>
      </c>
      <c r="B19" s="207">
        <v>0.375</v>
      </c>
      <c r="C19" s="208">
        <v>2013</v>
      </c>
      <c r="D19" s="208">
        <v>5</v>
      </c>
      <c r="E19" s="208">
        <v>17</v>
      </c>
      <c r="F19" s="209">
        <v>468040</v>
      </c>
      <c r="G19" s="208">
        <v>0</v>
      </c>
      <c r="H19" s="209">
        <v>446179</v>
      </c>
      <c r="I19" s="208">
        <v>0</v>
      </c>
      <c r="J19" s="208">
        <v>0</v>
      </c>
      <c r="K19" s="208">
        <v>0</v>
      </c>
      <c r="L19" s="210">
        <v>315.77480000000003</v>
      </c>
      <c r="M19" s="209">
        <v>23.5</v>
      </c>
      <c r="N19" s="211">
        <v>0</v>
      </c>
      <c r="O19" s="212">
        <v>244</v>
      </c>
      <c r="P19" s="197">
        <f t="shared" si="0"/>
        <v>244</v>
      </c>
      <c r="Q19" s="1">
        <v>17</v>
      </c>
      <c r="R19" s="258" t="e">
        <f t="shared" si="1"/>
        <v>#REF!</v>
      </c>
      <c r="S19" s="214" t="e">
        <f>#REF!</f>
        <v>#REF!</v>
      </c>
      <c r="T19" s="215" t="e">
        <f t="shared" si="9"/>
        <v>#REF!</v>
      </c>
      <c r="V19" s="218">
        <f t="shared" si="2"/>
        <v>244</v>
      </c>
      <c r="W19" s="219">
        <f t="shared" si="10"/>
        <v>8616.7794799999992</v>
      </c>
      <c r="Y19" s="217" t="e">
        <f t="shared" si="11"/>
        <v>#REF!</v>
      </c>
      <c r="Z19" s="214" t="e">
        <f t="shared" si="12"/>
        <v>#REF!</v>
      </c>
      <c r="AA19" s="215" t="e">
        <f t="shared" si="13"/>
        <v>#REF!</v>
      </c>
      <c r="AE19" s="302" t="str">
        <f t="shared" si="3"/>
        <v>468040</v>
      </c>
      <c r="AF19" s="206"/>
      <c r="AG19" s="310"/>
      <c r="AH19" s="311"/>
      <c r="AI19" s="312">
        <f t="shared" si="4"/>
        <v>468040</v>
      </c>
      <c r="AJ19" s="313">
        <f t="shared" si="5"/>
        <v>468040</v>
      </c>
      <c r="AL19" s="306">
        <f t="shared" si="6"/>
        <v>0</v>
      </c>
      <c r="AM19" s="314">
        <f t="shared" si="6"/>
        <v>244</v>
      </c>
      <c r="AN19" s="315">
        <f t="shared" si="7"/>
        <v>244</v>
      </c>
      <c r="AO19" s="316">
        <f t="shared" si="8"/>
        <v>1</v>
      </c>
    </row>
    <row r="20" spans="1:41" x14ac:dyDescent="0.2">
      <c r="A20" s="206">
        <v>95</v>
      </c>
      <c r="B20" s="207">
        <v>0.375</v>
      </c>
      <c r="C20" s="208">
        <v>2013</v>
      </c>
      <c r="D20" s="208">
        <v>5</v>
      </c>
      <c r="E20" s="208">
        <v>18</v>
      </c>
      <c r="F20" s="209">
        <v>468284</v>
      </c>
      <c r="G20" s="208">
        <v>0</v>
      </c>
      <c r="H20" s="209">
        <v>446190</v>
      </c>
      <c r="I20" s="208">
        <v>0</v>
      </c>
      <c r="J20" s="208">
        <v>0</v>
      </c>
      <c r="K20" s="208">
        <v>0</v>
      </c>
      <c r="L20" s="210">
        <v>316.28469999999999</v>
      </c>
      <c r="M20" s="209">
        <v>21</v>
      </c>
      <c r="N20" s="211">
        <v>0</v>
      </c>
      <c r="O20" s="212">
        <v>194</v>
      </c>
      <c r="P20" s="197">
        <f t="shared" si="0"/>
        <v>194</v>
      </c>
      <c r="Q20" s="1">
        <v>18</v>
      </c>
      <c r="R20" s="258" t="e">
        <f t="shared" si="1"/>
        <v>#REF!</v>
      </c>
      <c r="S20" s="214" t="e">
        <f>#REF!</f>
        <v>#REF!</v>
      </c>
      <c r="T20" s="215" t="e">
        <f t="shared" si="9"/>
        <v>#REF!</v>
      </c>
      <c r="V20" s="218">
        <f t="shared" si="2"/>
        <v>194</v>
      </c>
      <c r="W20" s="219">
        <f t="shared" si="10"/>
        <v>6851.0459799999999</v>
      </c>
      <c r="Y20" s="217" t="e">
        <f t="shared" si="11"/>
        <v>#REF!</v>
      </c>
      <c r="Z20" s="214" t="e">
        <f t="shared" si="12"/>
        <v>#REF!</v>
      </c>
      <c r="AA20" s="215" t="e">
        <f t="shared" si="13"/>
        <v>#REF!</v>
      </c>
      <c r="AE20" s="302" t="str">
        <f t="shared" si="3"/>
        <v>468284</v>
      </c>
      <c r="AF20" s="206"/>
      <c r="AG20" s="310"/>
      <c r="AH20" s="311"/>
      <c r="AI20" s="312">
        <f t="shared" si="4"/>
        <v>468284</v>
      </c>
      <c r="AJ20" s="313">
        <f t="shared" si="5"/>
        <v>468284</v>
      </c>
      <c r="AL20" s="306">
        <f t="shared" si="6"/>
        <v>0</v>
      </c>
      <c r="AM20" s="314">
        <f t="shared" si="6"/>
        <v>194</v>
      </c>
      <c r="AN20" s="315">
        <f t="shared" si="7"/>
        <v>194</v>
      </c>
      <c r="AO20" s="316">
        <f t="shared" si="8"/>
        <v>1</v>
      </c>
    </row>
    <row r="21" spans="1:41" x14ac:dyDescent="0.2">
      <c r="A21" s="206">
        <v>95</v>
      </c>
      <c r="B21" s="207">
        <v>0.375</v>
      </c>
      <c r="C21" s="208">
        <v>2013</v>
      </c>
      <c r="D21" s="208">
        <v>5</v>
      </c>
      <c r="E21" s="208">
        <v>19</v>
      </c>
      <c r="F21" s="209">
        <v>468478</v>
      </c>
      <c r="G21" s="208">
        <v>0</v>
      </c>
      <c r="H21" s="209">
        <v>446198</v>
      </c>
      <c r="I21" s="208">
        <v>0</v>
      </c>
      <c r="J21" s="208">
        <v>0</v>
      </c>
      <c r="K21" s="208">
        <v>0</v>
      </c>
      <c r="L21" s="210">
        <v>317.42230000000001</v>
      </c>
      <c r="M21" s="209">
        <v>22.5</v>
      </c>
      <c r="N21" s="211">
        <v>0</v>
      </c>
      <c r="O21" s="212">
        <v>4427</v>
      </c>
      <c r="P21" s="197">
        <f t="shared" si="0"/>
        <v>4427</v>
      </c>
      <c r="Q21" s="1">
        <v>19</v>
      </c>
      <c r="R21" s="258" t="e">
        <f t="shared" si="1"/>
        <v>#REF!</v>
      </c>
      <c r="S21" s="214" t="e">
        <f>#REF!</f>
        <v>#REF!</v>
      </c>
      <c r="T21" s="215" t="e">
        <f t="shared" si="9"/>
        <v>#REF!</v>
      </c>
      <c r="V21" s="218">
        <f t="shared" si="2"/>
        <v>4427</v>
      </c>
      <c r="W21" s="219">
        <f t="shared" si="10"/>
        <v>156338.04409000001</v>
      </c>
      <c r="Y21" s="217" t="e">
        <f t="shared" si="11"/>
        <v>#REF!</v>
      </c>
      <c r="Z21" s="214" t="e">
        <f t="shared" si="12"/>
        <v>#REF!</v>
      </c>
      <c r="AA21" s="215" t="e">
        <f t="shared" si="13"/>
        <v>#REF!</v>
      </c>
      <c r="AE21" s="302" t="str">
        <f t="shared" si="3"/>
        <v>468478</v>
      </c>
      <c r="AF21" s="206"/>
      <c r="AG21" s="310"/>
      <c r="AH21" s="311"/>
      <c r="AI21" s="312">
        <f t="shared" si="4"/>
        <v>468478</v>
      </c>
      <c r="AJ21" s="313">
        <f t="shared" si="5"/>
        <v>468478</v>
      </c>
      <c r="AL21" s="306">
        <f t="shared" si="6"/>
        <v>472912</v>
      </c>
      <c r="AM21" s="314">
        <f t="shared" si="6"/>
        <v>4427</v>
      </c>
      <c r="AN21" s="315">
        <f t="shared" si="7"/>
        <v>-468485</v>
      </c>
      <c r="AO21" s="316">
        <f t="shared" si="8"/>
        <v>-105.8244861079738</v>
      </c>
    </row>
    <row r="22" spans="1:41" x14ac:dyDescent="0.2">
      <c r="A22" s="206">
        <v>95</v>
      </c>
      <c r="B22" s="207">
        <v>0.375</v>
      </c>
      <c r="C22" s="208">
        <v>2013</v>
      </c>
      <c r="D22" s="208">
        <v>5</v>
      </c>
      <c r="E22" s="208">
        <v>20</v>
      </c>
      <c r="F22" s="209">
        <v>472905</v>
      </c>
      <c r="G22" s="208">
        <v>0</v>
      </c>
      <c r="H22" s="209">
        <v>446392</v>
      </c>
      <c r="I22" s="208">
        <v>0</v>
      </c>
      <c r="J22" s="208">
        <v>0</v>
      </c>
      <c r="K22" s="208">
        <v>0</v>
      </c>
      <c r="L22" s="210">
        <v>317.38670000000002</v>
      </c>
      <c r="M22" s="209">
        <v>24.2</v>
      </c>
      <c r="N22" s="211">
        <v>0</v>
      </c>
      <c r="O22" s="212">
        <v>4476</v>
      </c>
      <c r="P22" s="197">
        <f t="shared" si="0"/>
        <v>4476</v>
      </c>
      <c r="Q22" s="1">
        <v>20</v>
      </c>
      <c r="R22" s="258" t="e">
        <f t="shared" si="1"/>
        <v>#REF!</v>
      </c>
      <c r="S22" s="214" t="e">
        <f>#REF!</f>
        <v>#REF!</v>
      </c>
      <c r="T22" s="215" t="e">
        <f t="shared" si="9"/>
        <v>#REF!</v>
      </c>
      <c r="V22" s="218">
        <f t="shared" si="2"/>
        <v>4476</v>
      </c>
      <c r="W22" s="219">
        <f t="shared" si="10"/>
        <v>158068.46291999999</v>
      </c>
      <c r="Y22" s="217" t="e">
        <f t="shared" si="11"/>
        <v>#REF!</v>
      </c>
      <c r="Z22" s="214" t="e">
        <f t="shared" si="12"/>
        <v>#REF!</v>
      </c>
      <c r="AA22" s="215" t="e">
        <f t="shared" si="13"/>
        <v>#REF!</v>
      </c>
      <c r="AE22" s="302" t="str">
        <f t="shared" si="3"/>
        <v>472905</v>
      </c>
      <c r="AF22" s="206">
        <v>95</v>
      </c>
      <c r="AG22" s="310">
        <v>20</v>
      </c>
      <c r="AH22" s="311">
        <v>472912</v>
      </c>
      <c r="AI22" s="312">
        <f t="shared" si="4"/>
        <v>472905</v>
      </c>
      <c r="AJ22" s="313">
        <f t="shared" si="5"/>
        <v>-7</v>
      </c>
      <c r="AL22" s="306">
        <f t="shared" si="6"/>
        <v>-472912</v>
      </c>
      <c r="AM22" s="314">
        <f t="shared" si="6"/>
        <v>4476</v>
      </c>
      <c r="AN22" s="315">
        <f t="shared" si="7"/>
        <v>477388</v>
      </c>
      <c r="AO22" s="316">
        <f t="shared" si="8"/>
        <v>106.6550491510277</v>
      </c>
    </row>
    <row r="23" spans="1:41" x14ac:dyDescent="0.2">
      <c r="A23" s="206">
        <v>95</v>
      </c>
      <c r="B23" s="207">
        <v>0.375</v>
      </c>
      <c r="C23" s="208">
        <v>2013</v>
      </c>
      <c r="D23" s="208">
        <v>5</v>
      </c>
      <c r="E23" s="208">
        <v>21</v>
      </c>
      <c r="F23" s="209">
        <v>477381</v>
      </c>
      <c r="G23" s="208">
        <v>0</v>
      </c>
      <c r="H23" s="209">
        <v>446589</v>
      </c>
      <c r="I23" s="208">
        <v>0</v>
      </c>
      <c r="J23" s="208">
        <v>0</v>
      </c>
      <c r="K23" s="208">
        <v>0</v>
      </c>
      <c r="L23" s="210">
        <v>314.34879999999998</v>
      </c>
      <c r="M23" s="209">
        <v>24.2</v>
      </c>
      <c r="N23" s="211">
        <v>0</v>
      </c>
      <c r="O23" s="212">
        <v>4779</v>
      </c>
      <c r="P23" s="197">
        <f t="shared" si="0"/>
        <v>4779</v>
      </c>
      <c r="Q23" s="1">
        <v>21</v>
      </c>
      <c r="R23" s="258" t="e">
        <f t="shared" si="1"/>
        <v>#REF!</v>
      </c>
      <c r="S23" s="214" t="e">
        <f>#REF!</f>
        <v>#REF!</v>
      </c>
      <c r="T23" s="215" t="e">
        <f t="shared" si="9"/>
        <v>#REF!</v>
      </c>
      <c r="V23" s="218">
        <f t="shared" si="2"/>
        <v>4779</v>
      </c>
      <c r="W23" s="219">
        <f t="shared" si="10"/>
        <v>168768.80793000001</v>
      </c>
      <c r="Y23" s="217" t="e">
        <f t="shared" si="11"/>
        <v>#REF!</v>
      </c>
      <c r="Z23" s="214" t="e">
        <f t="shared" si="12"/>
        <v>#REF!</v>
      </c>
      <c r="AA23" s="215" t="e">
        <f t="shared" si="13"/>
        <v>#REF!</v>
      </c>
      <c r="AE23" s="302" t="str">
        <f t="shared" si="3"/>
        <v>477381</v>
      </c>
      <c r="AF23" s="206"/>
      <c r="AG23" s="310"/>
      <c r="AH23" s="311"/>
      <c r="AI23" s="312">
        <f t="shared" si="4"/>
        <v>477381</v>
      </c>
      <c r="AJ23" s="313">
        <f t="shared" si="5"/>
        <v>477381</v>
      </c>
      <c r="AL23" s="306">
        <f t="shared" si="6"/>
        <v>0</v>
      </c>
      <c r="AM23" s="314">
        <f t="shared" si="6"/>
        <v>4779</v>
      </c>
      <c r="AN23" s="315">
        <f t="shared" si="7"/>
        <v>4779</v>
      </c>
      <c r="AO23" s="316">
        <f t="shared" si="8"/>
        <v>1</v>
      </c>
    </row>
    <row r="24" spans="1:41" x14ac:dyDescent="0.2">
      <c r="A24" s="206">
        <v>95</v>
      </c>
      <c r="B24" s="207">
        <v>0.375</v>
      </c>
      <c r="C24" s="208">
        <v>2013</v>
      </c>
      <c r="D24" s="208">
        <v>5</v>
      </c>
      <c r="E24" s="208">
        <v>22</v>
      </c>
      <c r="F24" s="209">
        <v>482160</v>
      </c>
      <c r="G24" s="208">
        <v>0</v>
      </c>
      <c r="H24" s="209">
        <v>446801</v>
      </c>
      <c r="I24" s="208">
        <v>0</v>
      </c>
      <c r="J24" s="208">
        <v>0</v>
      </c>
      <c r="K24" s="208">
        <v>0</v>
      </c>
      <c r="L24" s="210">
        <v>313.7296</v>
      </c>
      <c r="M24" s="209">
        <v>24.5</v>
      </c>
      <c r="N24" s="211">
        <v>0</v>
      </c>
      <c r="O24" s="212">
        <v>4772</v>
      </c>
      <c r="P24" s="197">
        <f t="shared" si="0"/>
        <v>4772</v>
      </c>
      <c r="Q24" s="1">
        <v>22</v>
      </c>
      <c r="R24" s="258" t="e">
        <f t="shared" si="1"/>
        <v>#REF!</v>
      </c>
      <c r="S24" s="214" t="e">
        <f>#REF!</f>
        <v>#REF!</v>
      </c>
      <c r="T24" s="215" t="e">
        <f t="shared" si="9"/>
        <v>#REF!</v>
      </c>
      <c r="V24" s="218">
        <f t="shared" si="2"/>
        <v>4772</v>
      </c>
      <c r="W24" s="219">
        <f t="shared" si="10"/>
        <v>168521.60524</v>
      </c>
      <c r="Y24" s="217" t="e">
        <f t="shared" si="11"/>
        <v>#REF!</v>
      </c>
      <c r="Z24" s="214" t="e">
        <f t="shared" si="12"/>
        <v>#REF!</v>
      </c>
      <c r="AA24" s="215" t="e">
        <f t="shared" si="13"/>
        <v>#REF!</v>
      </c>
      <c r="AE24" s="302" t="str">
        <f t="shared" si="3"/>
        <v>482160</v>
      </c>
      <c r="AF24" s="206"/>
      <c r="AG24" s="310"/>
      <c r="AH24" s="311"/>
      <c r="AI24" s="312">
        <f t="shared" si="4"/>
        <v>482160</v>
      </c>
      <c r="AJ24" s="313">
        <f t="shared" si="5"/>
        <v>482160</v>
      </c>
      <c r="AL24" s="306">
        <f t="shared" si="6"/>
        <v>0</v>
      </c>
      <c r="AM24" s="314">
        <f t="shared" si="6"/>
        <v>4772</v>
      </c>
      <c r="AN24" s="315">
        <f t="shared" si="7"/>
        <v>4772</v>
      </c>
      <c r="AO24" s="316">
        <f t="shared" si="8"/>
        <v>1</v>
      </c>
    </row>
    <row r="25" spans="1:41" x14ac:dyDescent="0.2">
      <c r="A25" s="206">
        <v>95</v>
      </c>
      <c r="B25" s="207">
        <v>0.375</v>
      </c>
      <c r="C25" s="208">
        <v>2013</v>
      </c>
      <c r="D25" s="208">
        <v>5</v>
      </c>
      <c r="E25" s="208">
        <v>23</v>
      </c>
      <c r="F25" s="209">
        <v>486932</v>
      </c>
      <c r="G25" s="208">
        <v>0</v>
      </c>
      <c r="H25" s="209">
        <v>447012</v>
      </c>
      <c r="I25" s="208">
        <v>0</v>
      </c>
      <c r="J25" s="208">
        <v>0</v>
      </c>
      <c r="K25" s="208">
        <v>0</v>
      </c>
      <c r="L25" s="210">
        <v>313.5523</v>
      </c>
      <c r="M25" s="209">
        <v>24.2</v>
      </c>
      <c r="N25" s="211">
        <v>0</v>
      </c>
      <c r="O25" s="212">
        <v>4815</v>
      </c>
      <c r="P25" s="197">
        <f t="shared" si="0"/>
        <v>4815</v>
      </c>
      <c r="Q25" s="1">
        <v>23</v>
      </c>
      <c r="R25" s="258" t="e">
        <f t="shared" si="1"/>
        <v>#REF!</v>
      </c>
      <c r="S25" s="214" t="e">
        <f>#REF!</f>
        <v>#REF!</v>
      </c>
      <c r="T25" s="215" t="e">
        <f t="shared" si="9"/>
        <v>#REF!</v>
      </c>
      <c r="V25" s="218">
        <f t="shared" si="2"/>
        <v>4815</v>
      </c>
      <c r="W25" s="219">
        <f t="shared" si="10"/>
        <v>170040.13605</v>
      </c>
      <c r="Y25" s="217" t="e">
        <f t="shared" si="11"/>
        <v>#REF!</v>
      </c>
      <c r="Z25" s="214" t="e">
        <f t="shared" si="12"/>
        <v>#REF!</v>
      </c>
      <c r="AA25" s="215" t="e">
        <f t="shared" si="13"/>
        <v>#REF!</v>
      </c>
      <c r="AE25" s="302" t="str">
        <f t="shared" si="3"/>
        <v>486932</v>
      </c>
      <c r="AF25" s="206"/>
      <c r="AG25" s="310"/>
      <c r="AH25" s="311"/>
      <c r="AI25" s="312">
        <f t="shared" si="4"/>
        <v>486932</v>
      </c>
      <c r="AJ25" s="313">
        <f t="shared" si="5"/>
        <v>486932</v>
      </c>
      <c r="AL25" s="306">
        <f t="shared" si="6"/>
        <v>0</v>
      </c>
      <c r="AM25" s="314">
        <f t="shared" si="6"/>
        <v>4815</v>
      </c>
      <c r="AN25" s="315">
        <f t="shared" si="7"/>
        <v>4815</v>
      </c>
      <c r="AO25" s="316">
        <f t="shared" si="8"/>
        <v>1</v>
      </c>
    </row>
    <row r="26" spans="1:41" x14ac:dyDescent="0.2">
      <c r="A26" s="206">
        <v>95</v>
      </c>
      <c r="B26" s="207">
        <v>0.375</v>
      </c>
      <c r="C26" s="208">
        <v>2013</v>
      </c>
      <c r="D26" s="208">
        <v>5</v>
      </c>
      <c r="E26" s="208">
        <v>24</v>
      </c>
      <c r="F26" s="209">
        <v>491747</v>
      </c>
      <c r="G26" s="208">
        <v>0</v>
      </c>
      <c r="H26" s="209">
        <v>447224</v>
      </c>
      <c r="I26" s="208">
        <v>0</v>
      </c>
      <c r="J26" s="208">
        <v>0</v>
      </c>
      <c r="K26" s="208">
        <v>0</v>
      </c>
      <c r="L26" s="210">
        <v>313.61939999999998</v>
      </c>
      <c r="M26" s="209">
        <v>24</v>
      </c>
      <c r="N26" s="211">
        <v>0</v>
      </c>
      <c r="O26" s="212">
        <v>4847</v>
      </c>
      <c r="P26" s="197">
        <f t="shared" si="0"/>
        <v>4847</v>
      </c>
      <c r="Q26" s="1">
        <v>24</v>
      </c>
      <c r="R26" s="258" t="e">
        <f t="shared" si="1"/>
        <v>#REF!</v>
      </c>
      <c r="S26" s="214" t="e">
        <f>#REF!</f>
        <v>#REF!</v>
      </c>
      <c r="T26" s="215" t="e">
        <f t="shared" si="9"/>
        <v>#REF!</v>
      </c>
      <c r="V26" s="218">
        <f t="shared" si="2"/>
        <v>4847</v>
      </c>
      <c r="W26" s="219">
        <f t="shared" si="10"/>
        <v>171170.20548999999</v>
      </c>
      <c r="Y26" s="217" t="e">
        <f t="shared" si="11"/>
        <v>#REF!</v>
      </c>
      <c r="Z26" s="214" t="e">
        <f t="shared" si="12"/>
        <v>#REF!</v>
      </c>
      <c r="AA26" s="215" t="e">
        <f t="shared" si="13"/>
        <v>#REF!</v>
      </c>
      <c r="AE26" s="302" t="str">
        <f t="shared" si="3"/>
        <v>491747</v>
      </c>
      <c r="AF26" s="206"/>
      <c r="AG26" s="310"/>
      <c r="AH26" s="311"/>
      <c r="AI26" s="312">
        <f t="shared" si="4"/>
        <v>491747</v>
      </c>
      <c r="AJ26" s="313">
        <f t="shared" si="5"/>
        <v>491747</v>
      </c>
      <c r="AL26" s="306">
        <f t="shared" si="6"/>
        <v>0</v>
      </c>
      <c r="AM26" s="314">
        <f t="shared" si="6"/>
        <v>4847</v>
      </c>
      <c r="AN26" s="315">
        <f t="shared" si="7"/>
        <v>4847</v>
      </c>
      <c r="AO26" s="316">
        <f t="shared" si="8"/>
        <v>1</v>
      </c>
    </row>
    <row r="27" spans="1:41" x14ac:dyDescent="0.2">
      <c r="A27" s="206">
        <v>95</v>
      </c>
      <c r="B27" s="207">
        <v>0.375</v>
      </c>
      <c r="C27" s="208">
        <v>2013</v>
      </c>
      <c r="D27" s="208">
        <v>5</v>
      </c>
      <c r="E27" s="208">
        <v>25</v>
      </c>
      <c r="F27" s="209">
        <v>496594</v>
      </c>
      <c r="G27" s="208">
        <v>0</v>
      </c>
      <c r="H27" s="209">
        <v>447438</v>
      </c>
      <c r="I27" s="208">
        <v>0</v>
      </c>
      <c r="J27" s="208">
        <v>0</v>
      </c>
      <c r="K27" s="208">
        <v>0</v>
      </c>
      <c r="L27" s="210">
        <v>313.79520000000002</v>
      </c>
      <c r="M27" s="209">
        <v>24.3</v>
      </c>
      <c r="N27" s="211">
        <v>0</v>
      </c>
      <c r="O27" s="212">
        <v>473</v>
      </c>
      <c r="P27" s="197">
        <f t="shared" si="0"/>
        <v>473</v>
      </c>
      <c r="Q27" s="1">
        <v>25</v>
      </c>
      <c r="R27" s="258" t="e">
        <f t="shared" si="1"/>
        <v>#REF!</v>
      </c>
      <c r="S27" s="214" t="e">
        <f>#REF!</f>
        <v>#REF!</v>
      </c>
      <c r="T27" s="215" t="e">
        <f t="shared" si="9"/>
        <v>#REF!</v>
      </c>
      <c r="V27" s="218">
        <f t="shared" si="2"/>
        <v>473</v>
      </c>
      <c r="W27" s="219">
        <f t="shared" si="10"/>
        <v>16703.838909999999</v>
      </c>
      <c r="Y27" s="217" t="e">
        <f t="shared" si="11"/>
        <v>#REF!</v>
      </c>
      <c r="Z27" s="214" t="e">
        <f t="shared" si="12"/>
        <v>#REF!</v>
      </c>
      <c r="AA27" s="215" t="e">
        <f t="shared" si="13"/>
        <v>#REF!</v>
      </c>
      <c r="AE27" s="302" t="str">
        <f t="shared" si="3"/>
        <v>496594</v>
      </c>
      <c r="AF27" s="206"/>
      <c r="AG27" s="310"/>
      <c r="AH27" s="311"/>
      <c r="AI27" s="312">
        <f t="shared" si="4"/>
        <v>496594</v>
      </c>
      <c r="AJ27" s="313">
        <f t="shared" si="5"/>
        <v>496594</v>
      </c>
      <c r="AL27" s="306">
        <f t="shared" si="6"/>
        <v>497067</v>
      </c>
      <c r="AM27" s="314">
        <f t="shared" si="6"/>
        <v>473</v>
      </c>
      <c r="AN27" s="315">
        <f t="shared" si="7"/>
        <v>-496594</v>
      </c>
      <c r="AO27" s="316">
        <f t="shared" si="8"/>
        <v>-1049.8816067653277</v>
      </c>
    </row>
    <row r="28" spans="1:41" x14ac:dyDescent="0.2">
      <c r="A28" s="206">
        <v>95</v>
      </c>
      <c r="B28" s="207">
        <v>0.375</v>
      </c>
      <c r="C28" s="208">
        <v>2013</v>
      </c>
      <c r="D28" s="208">
        <v>5</v>
      </c>
      <c r="E28" s="208">
        <v>26</v>
      </c>
      <c r="F28" s="209">
        <v>497067</v>
      </c>
      <c r="G28" s="208">
        <v>0</v>
      </c>
      <c r="H28" s="209">
        <v>447459</v>
      </c>
      <c r="I28" s="208">
        <v>0</v>
      </c>
      <c r="J28" s="208">
        <v>0</v>
      </c>
      <c r="K28" s="208">
        <v>0</v>
      </c>
      <c r="L28" s="210">
        <v>316.70960000000002</v>
      </c>
      <c r="M28" s="209">
        <v>20.8</v>
      </c>
      <c r="N28" s="211">
        <v>0</v>
      </c>
      <c r="O28" s="212">
        <v>600</v>
      </c>
      <c r="P28" s="197">
        <f t="shared" si="0"/>
        <v>600</v>
      </c>
      <c r="Q28" s="1">
        <v>26</v>
      </c>
      <c r="R28" s="258" t="e">
        <f t="shared" si="1"/>
        <v>#REF!</v>
      </c>
      <c r="S28" s="214" t="e">
        <f>#REF!</f>
        <v>#REF!</v>
      </c>
      <c r="T28" s="215" t="e">
        <f t="shared" si="9"/>
        <v>#REF!</v>
      </c>
      <c r="V28" s="218">
        <f t="shared" si="2"/>
        <v>600</v>
      </c>
      <c r="W28" s="219">
        <f t="shared" si="10"/>
        <v>21188.802</v>
      </c>
      <c r="Y28" s="217" t="e">
        <f t="shared" si="11"/>
        <v>#REF!</v>
      </c>
      <c r="Z28" s="214" t="e">
        <f t="shared" si="12"/>
        <v>#REF!</v>
      </c>
      <c r="AA28" s="215" t="e">
        <f t="shared" si="13"/>
        <v>#REF!</v>
      </c>
      <c r="AE28" s="302" t="str">
        <f t="shared" si="3"/>
        <v>497067</v>
      </c>
      <c r="AF28" s="206">
        <v>95</v>
      </c>
      <c r="AG28" s="310">
        <v>26</v>
      </c>
      <c r="AH28" s="311">
        <v>497067</v>
      </c>
      <c r="AI28" s="312">
        <f t="shared" si="4"/>
        <v>497067</v>
      </c>
      <c r="AJ28" s="313">
        <f t="shared" si="5"/>
        <v>0</v>
      </c>
      <c r="AL28" s="306">
        <f t="shared" si="6"/>
        <v>-497067</v>
      </c>
      <c r="AM28" s="314">
        <f t="shared" si="6"/>
        <v>600</v>
      </c>
      <c r="AN28" s="315">
        <f t="shared" si="7"/>
        <v>497667</v>
      </c>
      <c r="AO28" s="316">
        <f t="shared" si="8"/>
        <v>829.44500000000005</v>
      </c>
    </row>
    <row r="29" spans="1:41" x14ac:dyDescent="0.2">
      <c r="A29" s="206">
        <v>95</v>
      </c>
      <c r="B29" s="207">
        <v>0.375</v>
      </c>
      <c r="C29" s="208">
        <v>2013</v>
      </c>
      <c r="D29" s="208">
        <v>5</v>
      </c>
      <c r="E29" s="208">
        <v>27</v>
      </c>
      <c r="F29" s="209">
        <v>497667</v>
      </c>
      <c r="G29" s="208">
        <v>0</v>
      </c>
      <c r="H29" s="209">
        <v>447486</v>
      </c>
      <c r="I29" s="208">
        <v>0</v>
      </c>
      <c r="J29" s="208">
        <v>0</v>
      </c>
      <c r="K29" s="208">
        <v>0</v>
      </c>
      <c r="L29" s="210">
        <v>317.16680000000002</v>
      </c>
      <c r="M29" s="209">
        <v>17.8</v>
      </c>
      <c r="N29" s="211">
        <v>0</v>
      </c>
      <c r="O29" s="212">
        <v>1923</v>
      </c>
      <c r="P29" s="197">
        <f t="shared" si="0"/>
        <v>1923</v>
      </c>
      <c r="Q29" s="1">
        <v>27</v>
      </c>
      <c r="R29" s="258" t="e">
        <f t="shared" si="1"/>
        <v>#REF!</v>
      </c>
      <c r="S29" s="214" t="e">
        <f>#REF!</f>
        <v>#REF!</v>
      </c>
      <c r="T29" s="215" t="e">
        <f t="shared" si="9"/>
        <v>#REF!</v>
      </c>
      <c r="V29" s="218">
        <f t="shared" si="2"/>
        <v>1923</v>
      </c>
      <c r="W29" s="219">
        <f t="shared" si="10"/>
        <v>67910.110409999994</v>
      </c>
      <c r="Y29" s="217" t="e">
        <f t="shared" si="11"/>
        <v>#REF!</v>
      </c>
      <c r="Z29" s="214" t="e">
        <f t="shared" si="12"/>
        <v>#REF!</v>
      </c>
      <c r="AA29" s="215" t="e">
        <f t="shared" si="13"/>
        <v>#REF!</v>
      </c>
      <c r="AE29" s="302" t="str">
        <f t="shared" si="3"/>
        <v>497667</v>
      </c>
      <c r="AF29" s="206"/>
      <c r="AG29" s="310"/>
      <c r="AH29" s="311"/>
      <c r="AI29" s="312">
        <f t="shared" si="4"/>
        <v>497667</v>
      </c>
      <c r="AJ29" s="313">
        <f t="shared" si="5"/>
        <v>497667</v>
      </c>
      <c r="AL29" s="306">
        <f t="shared" si="6"/>
        <v>0</v>
      </c>
      <c r="AM29" s="314">
        <f t="shared" si="6"/>
        <v>1923</v>
      </c>
      <c r="AN29" s="315">
        <f t="shared" si="7"/>
        <v>1923</v>
      </c>
      <c r="AO29" s="316">
        <f t="shared" si="8"/>
        <v>1</v>
      </c>
    </row>
    <row r="30" spans="1:41" x14ac:dyDescent="0.2">
      <c r="A30" s="206">
        <v>95</v>
      </c>
      <c r="B30" s="207">
        <v>0.375</v>
      </c>
      <c r="C30" s="208">
        <v>2013</v>
      </c>
      <c r="D30" s="208">
        <v>5</v>
      </c>
      <c r="E30" s="208">
        <v>28</v>
      </c>
      <c r="F30" s="209">
        <v>499590</v>
      </c>
      <c r="G30" s="208">
        <v>0</v>
      </c>
      <c r="H30" s="209">
        <v>447571</v>
      </c>
      <c r="I30" s="208">
        <v>0</v>
      </c>
      <c r="J30" s="208">
        <v>0</v>
      </c>
      <c r="K30" s="208">
        <v>0</v>
      </c>
      <c r="L30" s="210">
        <v>313.56459999999998</v>
      </c>
      <c r="M30" s="209">
        <v>19.8</v>
      </c>
      <c r="N30" s="211">
        <v>0</v>
      </c>
      <c r="O30" s="212">
        <v>4776</v>
      </c>
      <c r="P30" s="197">
        <f t="shared" si="0"/>
        <v>4776</v>
      </c>
      <c r="Q30" s="1">
        <v>28</v>
      </c>
      <c r="R30" s="258" t="e">
        <f t="shared" si="1"/>
        <v>#REF!</v>
      </c>
      <c r="S30" s="214" t="e">
        <f>#REF!</f>
        <v>#REF!</v>
      </c>
      <c r="T30" s="215" t="e">
        <f t="shared" si="9"/>
        <v>#REF!</v>
      </c>
      <c r="V30" s="218">
        <f t="shared" si="2"/>
        <v>4776</v>
      </c>
      <c r="W30" s="219">
        <f t="shared" si="10"/>
        <v>168662.86392</v>
      </c>
      <c r="Y30" s="217" t="e">
        <f t="shared" si="11"/>
        <v>#REF!</v>
      </c>
      <c r="Z30" s="214" t="e">
        <f t="shared" si="12"/>
        <v>#REF!</v>
      </c>
      <c r="AA30" s="215" t="e">
        <f t="shared" si="13"/>
        <v>#REF!</v>
      </c>
      <c r="AE30" s="302" t="str">
        <f t="shared" si="3"/>
        <v>499590</v>
      </c>
      <c r="AF30" s="206"/>
      <c r="AG30" s="310"/>
      <c r="AH30" s="311"/>
      <c r="AI30" s="312">
        <f t="shared" si="4"/>
        <v>499590</v>
      </c>
      <c r="AJ30" s="313">
        <f t="shared" si="5"/>
        <v>499590</v>
      </c>
      <c r="AL30" s="306">
        <f t="shared" si="6"/>
        <v>0</v>
      </c>
      <c r="AM30" s="314">
        <f t="shared" si="6"/>
        <v>4776</v>
      </c>
      <c r="AN30" s="315">
        <f t="shared" si="7"/>
        <v>4776</v>
      </c>
      <c r="AO30" s="316">
        <f t="shared" si="8"/>
        <v>1</v>
      </c>
    </row>
    <row r="31" spans="1:41" x14ac:dyDescent="0.2">
      <c r="A31" s="206">
        <v>95</v>
      </c>
      <c r="B31" s="207">
        <v>0.375</v>
      </c>
      <c r="C31" s="208">
        <v>2013</v>
      </c>
      <c r="D31" s="208">
        <v>5</v>
      </c>
      <c r="E31" s="208">
        <v>29</v>
      </c>
      <c r="F31" s="209">
        <v>504366</v>
      </c>
      <c r="G31" s="208">
        <v>0</v>
      </c>
      <c r="H31" s="209">
        <v>447782</v>
      </c>
      <c r="I31" s="208">
        <v>0</v>
      </c>
      <c r="J31" s="208">
        <v>0</v>
      </c>
      <c r="K31" s="208">
        <v>0</v>
      </c>
      <c r="L31" s="210">
        <v>311.95179999999999</v>
      </c>
      <c r="M31" s="209">
        <v>23.7</v>
      </c>
      <c r="N31" s="211">
        <v>0</v>
      </c>
      <c r="O31" s="212">
        <v>4731</v>
      </c>
      <c r="P31" s="197">
        <f t="shared" si="0"/>
        <v>4731</v>
      </c>
      <c r="Q31" s="1">
        <v>29</v>
      </c>
      <c r="R31" s="258" t="e">
        <f t="shared" si="1"/>
        <v>#REF!</v>
      </c>
      <c r="S31" s="214" t="e">
        <f>#REF!</f>
        <v>#REF!</v>
      </c>
      <c r="T31" s="215" t="e">
        <f t="shared" si="9"/>
        <v>#REF!</v>
      </c>
      <c r="V31" s="218">
        <f t="shared" si="2"/>
        <v>4731</v>
      </c>
      <c r="W31" s="219">
        <f t="shared" si="10"/>
        <v>167073.70376999999</v>
      </c>
      <c r="Y31" s="217" t="e">
        <f t="shared" si="11"/>
        <v>#REF!</v>
      </c>
      <c r="Z31" s="214" t="e">
        <f t="shared" si="12"/>
        <v>#REF!</v>
      </c>
      <c r="AA31" s="215" t="e">
        <f t="shared" si="13"/>
        <v>#REF!</v>
      </c>
      <c r="AE31" s="302" t="str">
        <f t="shared" si="3"/>
        <v>504366</v>
      </c>
      <c r="AF31" s="206"/>
      <c r="AG31" s="310"/>
      <c r="AH31" s="311"/>
      <c r="AI31" s="312">
        <f t="shared" si="4"/>
        <v>504366</v>
      </c>
      <c r="AJ31" s="313">
        <f t="shared" si="5"/>
        <v>504366</v>
      </c>
      <c r="AL31" s="306">
        <f t="shared" si="6"/>
        <v>0</v>
      </c>
      <c r="AM31" s="314">
        <f t="shared" si="6"/>
        <v>4731</v>
      </c>
      <c r="AN31" s="315">
        <f t="shared" si="7"/>
        <v>4731</v>
      </c>
      <c r="AO31" s="316">
        <f t="shared" si="8"/>
        <v>1</v>
      </c>
    </row>
    <row r="32" spans="1:41" x14ac:dyDescent="0.2">
      <c r="A32" s="206">
        <v>95</v>
      </c>
      <c r="B32" s="207">
        <v>0.375</v>
      </c>
      <c r="C32" s="208">
        <v>2013</v>
      </c>
      <c r="D32" s="208">
        <v>5</v>
      </c>
      <c r="E32" s="208">
        <v>30</v>
      </c>
      <c r="F32" s="209">
        <v>509097</v>
      </c>
      <c r="G32" s="208">
        <v>0</v>
      </c>
      <c r="H32" s="209">
        <v>447993</v>
      </c>
      <c r="I32" s="208">
        <v>0</v>
      </c>
      <c r="J32" s="208">
        <v>0</v>
      </c>
      <c r="K32" s="208">
        <v>0</v>
      </c>
      <c r="L32" s="210">
        <v>310.88589999999999</v>
      </c>
      <c r="M32" s="209">
        <v>23.8</v>
      </c>
      <c r="N32" s="211">
        <v>0</v>
      </c>
      <c r="O32" s="212">
        <v>4748</v>
      </c>
      <c r="P32" s="197">
        <f t="shared" si="0"/>
        <v>4748</v>
      </c>
      <c r="Q32" s="1">
        <v>30</v>
      </c>
      <c r="R32" s="258" t="e">
        <f t="shared" si="1"/>
        <v>#REF!</v>
      </c>
      <c r="S32" s="214" t="e">
        <f>#REF!</f>
        <v>#REF!</v>
      </c>
      <c r="T32" s="215" t="e">
        <f t="shared" si="9"/>
        <v>#REF!</v>
      </c>
      <c r="V32" s="218">
        <f t="shared" si="2"/>
        <v>4748</v>
      </c>
      <c r="W32" s="219">
        <f t="shared" si="10"/>
        <v>167674.05316000001</v>
      </c>
      <c r="Y32" s="217" t="e">
        <f t="shared" si="11"/>
        <v>#REF!</v>
      </c>
      <c r="Z32" s="214" t="e">
        <f t="shared" si="12"/>
        <v>#REF!</v>
      </c>
      <c r="AA32" s="215" t="e">
        <f t="shared" si="13"/>
        <v>#REF!</v>
      </c>
      <c r="AE32" s="302" t="str">
        <f t="shared" si="3"/>
        <v>509097</v>
      </c>
      <c r="AF32" s="206"/>
      <c r="AG32" s="310"/>
      <c r="AH32" s="311"/>
      <c r="AI32" s="312">
        <f t="shared" si="4"/>
        <v>509097</v>
      </c>
      <c r="AJ32" s="313">
        <f t="shared" si="5"/>
        <v>509097</v>
      </c>
      <c r="AL32" s="306">
        <f t="shared" si="6"/>
        <v>513859</v>
      </c>
      <c r="AM32" s="314">
        <f t="shared" si="6"/>
        <v>4748</v>
      </c>
      <c r="AN32" s="315">
        <f t="shared" si="7"/>
        <v>-509111</v>
      </c>
      <c r="AO32" s="316">
        <f t="shared" si="8"/>
        <v>-107.22641112047178</v>
      </c>
    </row>
    <row r="33" spans="1:41" ht="13.5" thickBot="1" x14ac:dyDescent="0.25">
      <c r="A33" s="206">
        <v>95</v>
      </c>
      <c r="B33" s="207">
        <v>0.375</v>
      </c>
      <c r="C33" s="208">
        <v>2013</v>
      </c>
      <c r="D33" s="208">
        <v>5</v>
      </c>
      <c r="E33" s="208">
        <v>31</v>
      </c>
      <c r="F33" s="209">
        <v>513845</v>
      </c>
      <c r="G33" s="208">
        <v>0</v>
      </c>
      <c r="H33" s="209">
        <v>448205</v>
      </c>
      <c r="I33" s="208">
        <v>0</v>
      </c>
      <c r="J33" s="208">
        <v>0</v>
      </c>
      <c r="K33" s="208">
        <v>0</v>
      </c>
      <c r="L33" s="210">
        <v>311.17520000000002</v>
      </c>
      <c r="M33" s="209">
        <v>23.9</v>
      </c>
      <c r="N33" s="211">
        <v>0</v>
      </c>
      <c r="O33" s="212">
        <v>4777</v>
      </c>
      <c r="P33" s="197">
        <f t="shared" si="0"/>
        <v>4777</v>
      </c>
      <c r="Q33" s="1">
        <v>31</v>
      </c>
      <c r="R33" s="259" t="e">
        <f t="shared" si="1"/>
        <v>#REF!</v>
      </c>
      <c r="S33" s="220" t="e">
        <f>#REF!</f>
        <v>#REF!</v>
      </c>
      <c r="T33" s="221" t="e">
        <f t="shared" si="9"/>
        <v>#REF!</v>
      </c>
      <c r="V33" s="222">
        <f t="shared" si="2"/>
        <v>4777</v>
      </c>
      <c r="W33" s="223">
        <f t="shared" si="10"/>
        <v>168698.17859</v>
      </c>
      <c r="Y33" s="217" t="e">
        <f t="shared" si="11"/>
        <v>#REF!</v>
      </c>
      <c r="Z33" s="214" t="e">
        <f t="shared" si="12"/>
        <v>#REF!</v>
      </c>
      <c r="AA33" s="215" t="e">
        <f t="shared" si="13"/>
        <v>#REF!</v>
      </c>
      <c r="AE33" s="302" t="str">
        <f t="shared" si="3"/>
        <v>513845</v>
      </c>
      <c r="AF33" s="206">
        <v>95</v>
      </c>
      <c r="AG33" s="310">
        <v>31</v>
      </c>
      <c r="AH33" s="311">
        <v>513859</v>
      </c>
      <c r="AI33" s="312">
        <f t="shared" si="4"/>
        <v>513845</v>
      </c>
      <c r="AJ33" s="313">
        <f t="shared" si="5"/>
        <v>-14</v>
      </c>
      <c r="AL33" s="306">
        <f t="shared" si="6"/>
        <v>-513859</v>
      </c>
      <c r="AM33" s="317">
        <f t="shared" si="6"/>
        <v>4777</v>
      </c>
      <c r="AN33" s="315">
        <f t="shared" si="7"/>
        <v>518636</v>
      </c>
      <c r="AO33" s="316">
        <f t="shared" si="8"/>
        <v>108.5693950177936</v>
      </c>
    </row>
    <row r="34" spans="1:41" ht="13.5" thickBot="1" x14ac:dyDescent="0.25">
      <c r="A34" s="35">
        <v>95</v>
      </c>
      <c r="B34" s="224">
        <v>0.375</v>
      </c>
      <c r="C34" s="33">
        <v>2013</v>
      </c>
      <c r="D34" s="33">
        <v>6</v>
      </c>
      <c r="E34" s="33">
        <v>1</v>
      </c>
      <c r="F34" s="225">
        <v>518622</v>
      </c>
      <c r="G34" s="33">
        <v>0</v>
      </c>
      <c r="H34" s="225">
        <v>448417</v>
      </c>
      <c r="I34" s="33">
        <v>0</v>
      </c>
      <c r="J34" s="33">
        <v>0</v>
      </c>
      <c r="K34" s="33">
        <v>0</v>
      </c>
      <c r="L34" s="226">
        <v>311.90289999999999</v>
      </c>
      <c r="M34" s="225">
        <v>24</v>
      </c>
      <c r="N34" s="227">
        <v>0</v>
      </c>
      <c r="O34" s="228">
        <v>585</v>
      </c>
      <c r="R34" s="229"/>
      <c r="S34" s="230"/>
      <c r="T34" s="231"/>
      <c r="V34" s="232"/>
      <c r="W34" s="233"/>
      <c r="Y34" s="234"/>
      <c r="Z34" s="235"/>
      <c r="AA34" s="236"/>
      <c r="AE34" s="302" t="str">
        <f t="shared" si="3"/>
        <v>518622</v>
      </c>
      <c r="AF34" s="35"/>
      <c r="AG34" s="318"/>
      <c r="AH34" s="319"/>
      <c r="AI34" s="320">
        <f t="shared" si="4"/>
        <v>518622</v>
      </c>
      <c r="AJ34" s="321">
        <f t="shared" si="5"/>
        <v>518622</v>
      </c>
      <c r="AL34" s="322"/>
      <c r="AM34" s="323"/>
      <c r="AN34" s="324"/>
      <c r="AO34" s="324"/>
    </row>
    <row r="35" spans="1:41" ht="13.5" thickBot="1" x14ac:dyDescent="0.25">
      <c r="AE35" s="302"/>
    </row>
    <row r="36" spans="1:41" ht="13.5" thickBot="1" x14ac:dyDescent="0.25">
      <c r="D36" s="237" t="s">
        <v>81</v>
      </c>
      <c r="E36" s="238">
        <f>COUNT(E3:E34)</f>
        <v>32</v>
      </c>
      <c r="K36" s="237" t="s">
        <v>82</v>
      </c>
      <c r="L36" s="239">
        <f>MAX(L3:L34)</f>
        <v>318.92930000000001</v>
      </c>
      <c r="M36" s="239">
        <f>MAX(M3:M34)</f>
        <v>24.5</v>
      </c>
      <c r="N36" s="237" t="s">
        <v>26</v>
      </c>
      <c r="O36" s="239">
        <f>SUM(O3:O33)</f>
        <v>74171</v>
      </c>
      <c r="Q36" s="237" t="s">
        <v>83</v>
      </c>
      <c r="R36" s="240" t="e">
        <f>AVERAGE(R3:R33)</f>
        <v>#REF!</v>
      </c>
      <c r="S36" s="240" t="e">
        <f>AVERAGE(S3:S33)</f>
        <v>#REF!</v>
      </c>
      <c r="T36" s="241" t="e">
        <f>AVERAGE(T3:T33)</f>
        <v>#REF!</v>
      </c>
      <c r="V36" s="242">
        <f>SUM(V3:V33)</f>
        <v>74171</v>
      </c>
      <c r="W36" s="243">
        <f>SUM(W3:W33)</f>
        <v>2619324.3885700004</v>
      </c>
      <c r="Y36" s="244" t="e">
        <f>SUM(Y3:Y33)</f>
        <v>#REF!</v>
      </c>
      <c r="Z36" s="245" t="e">
        <f>SUM(Z3:Z33)</f>
        <v>#REF!</v>
      </c>
      <c r="AA36" s="246" t="e">
        <f>SUM(AA3:AA33)</f>
        <v>#REF!</v>
      </c>
      <c r="AF36" s="325" t="s">
        <v>120</v>
      </c>
      <c r="AG36" s="238">
        <f>COUNT(AG3:AG34)</f>
        <v>6</v>
      </c>
      <c r="AJ36" s="326">
        <f>SUM(AJ3:AJ33)</f>
        <v>11778139</v>
      </c>
      <c r="AK36" s="327" t="s">
        <v>88</v>
      </c>
      <c r="AL36" s="328"/>
      <c r="AM36" s="328"/>
      <c r="AN36" s="326">
        <f>SUM(AN3:AN33)</f>
        <v>74171</v>
      </c>
      <c r="AO36" s="329" t="s">
        <v>88</v>
      </c>
    </row>
    <row r="37" spans="1:41" ht="13.5" thickBot="1" x14ac:dyDescent="0.25">
      <c r="K37" s="237" t="s">
        <v>83</v>
      </c>
      <c r="L37" s="247">
        <f>AVERAGE(L3:L34)</f>
        <v>315.21844375000001</v>
      </c>
      <c r="M37" s="247">
        <f>AVERAGE(M3:M34)</f>
        <v>22.243749999999995</v>
      </c>
      <c r="N37" s="237" t="s">
        <v>84</v>
      </c>
      <c r="O37" s="248">
        <f>O36*35.31467</f>
        <v>2619324.38857</v>
      </c>
      <c r="R37" s="249" t="s">
        <v>85</v>
      </c>
      <c r="S37" s="249" t="s">
        <v>86</v>
      </c>
      <c r="T37" s="249" t="s">
        <v>87</v>
      </c>
      <c r="V37" s="250" t="s">
        <v>88</v>
      </c>
      <c r="W37" s="250" t="s">
        <v>88</v>
      </c>
      <c r="Y37" s="250" t="s">
        <v>88</v>
      </c>
      <c r="Z37" s="250" t="s">
        <v>88</v>
      </c>
      <c r="AA37" s="250" t="s">
        <v>88</v>
      </c>
      <c r="AF37" s="325" t="s">
        <v>121</v>
      </c>
      <c r="AG37" s="330">
        <f>-COUNT(AG3:AG34)+COUNT(E3:E34)</f>
        <v>26</v>
      </c>
      <c r="AN37" s="331">
        <f>IFERROR(AN36/SUM(AM3:AM33),"")</f>
        <v>1</v>
      </c>
      <c r="AO37" s="329" t="s">
        <v>122</v>
      </c>
    </row>
    <row r="38" spans="1:41" ht="13.5" thickBot="1" x14ac:dyDescent="0.25">
      <c r="K38" s="237" t="s">
        <v>89</v>
      </c>
      <c r="L38" s="248">
        <f>MIN(L3:L34)</f>
        <v>310.88589999999999</v>
      </c>
      <c r="M38" s="248">
        <f>MIN(M3:M34)</f>
        <v>17.8</v>
      </c>
      <c r="V38" s="6" t="s">
        <v>26</v>
      </c>
      <c r="W38" s="6" t="s">
        <v>90</v>
      </c>
      <c r="Y38" s="6" t="s">
        <v>91</v>
      </c>
      <c r="Z38" s="6" t="s">
        <v>92</v>
      </c>
      <c r="AA38" s="6" t="s">
        <v>93</v>
      </c>
    </row>
    <row r="39" spans="1:41" ht="13.5" thickBot="1" x14ac:dyDescent="0.25">
      <c r="L39" s="251" t="s">
        <v>94</v>
      </c>
      <c r="M39" s="6" t="s">
        <v>95</v>
      </c>
    </row>
    <row r="40" spans="1:41" ht="13.5" thickBot="1" x14ac:dyDescent="0.25">
      <c r="AF40" s="325" t="s">
        <v>123</v>
      </c>
      <c r="AG40" s="238">
        <v>1</v>
      </c>
      <c r="AH40" s="293" t="s">
        <v>26</v>
      </c>
    </row>
    <row r="41" spans="1:41" ht="13.5" thickBot="1" x14ac:dyDescent="0.25">
      <c r="AF41" s="325" t="s">
        <v>124</v>
      </c>
      <c r="AG41" s="332">
        <v>0.01</v>
      </c>
    </row>
    <row r="43" spans="1:41" x14ac:dyDescent="0.2">
      <c r="K43" s="252" t="s">
        <v>96</v>
      </c>
      <c r="L43" s="253">
        <v>0.1</v>
      </c>
      <c r="M43" s="252"/>
    </row>
    <row r="44" spans="1:41" x14ac:dyDescent="0.2">
      <c r="K44" s="254" t="s">
        <v>97</v>
      </c>
      <c r="L44" s="255">
        <f>L37*(1+$L$43)</f>
        <v>346.74028812500001</v>
      </c>
      <c r="M44" s="255">
        <f>M37*(1+$L$43)</f>
        <v>24.468124999999997</v>
      </c>
    </row>
    <row r="45" spans="1:41" x14ac:dyDescent="0.2">
      <c r="K45" s="254" t="s">
        <v>98</v>
      </c>
      <c r="L45" s="255">
        <f>L37*(1-$L$43)</f>
        <v>283.69659937500001</v>
      </c>
      <c r="M45" s="255">
        <f>M37*(1-$L$43)</f>
        <v>20.019374999999997</v>
      </c>
    </row>
    <row r="47" spans="1:41" x14ac:dyDescent="0.2">
      <c r="A47" s="237" t="s">
        <v>99</v>
      </c>
      <c r="B47" s="256" t="s">
        <v>100</v>
      </c>
    </row>
    <row r="48" spans="1:41" x14ac:dyDescent="0.2">
      <c r="A48" s="237" t="s">
        <v>101</v>
      </c>
      <c r="B48" s="257">
        <v>40583</v>
      </c>
    </row>
  </sheetData>
  <phoneticPr fontId="0" type="noConversion"/>
  <conditionalFormatting sqref="L3:L34">
    <cfRule type="cellIs" dxfId="479" priority="47" stopIfTrue="1" operator="lessThan">
      <formula>$L$45</formula>
    </cfRule>
    <cfRule type="cellIs" dxfId="478" priority="48" stopIfTrue="1" operator="greaterThan">
      <formula>$L$44</formula>
    </cfRule>
  </conditionalFormatting>
  <conditionalFormatting sqref="M3:M34">
    <cfRule type="cellIs" dxfId="477" priority="45" stopIfTrue="1" operator="lessThan">
      <formula>$M$45</formula>
    </cfRule>
    <cfRule type="cellIs" dxfId="476" priority="46" stopIfTrue="1" operator="greaterThan">
      <formula>$M$44</formula>
    </cfRule>
  </conditionalFormatting>
  <conditionalFormatting sqref="O3:O34">
    <cfRule type="cellIs" dxfId="475" priority="44" stopIfTrue="1" operator="lessThan">
      <formula>0</formula>
    </cfRule>
  </conditionalFormatting>
  <conditionalFormatting sqref="O3:O33">
    <cfRule type="cellIs" dxfId="474" priority="43" stopIfTrue="1" operator="lessThan">
      <formula>0</formula>
    </cfRule>
  </conditionalFormatting>
  <conditionalFormatting sqref="O3">
    <cfRule type="cellIs" dxfId="473" priority="42" stopIfTrue="1" operator="notEqual">
      <formula>$P$3</formula>
    </cfRule>
  </conditionalFormatting>
  <conditionalFormatting sqref="O4">
    <cfRule type="cellIs" dxfId="472" priority="41" stopIfTrue="1" operator="notEqual">
      <formula>P$4</formula>
    </cfRule>
  </conditionalFormatting>
  <conditionalFormatting sqref="O5">
    <cfRule type="cellIs" dxfId="471" priority="40" stopIfTrue="1" operator="notEqual">
      <formula>$P$5</formula>
    </cfRule>
  </conditionalFormatting>
  <conditionalFormatting sqref="O6">
    <cfRule type="cellIs" dxfId="470" priority="39" stopIfTrue="1" operator="notEqual">
      <formula>$P$6</formula>
    </cfRule>
  </conditionalFormatting>
  <conditionalFormatting sqref="O7">
    <cfRule type="cellIs" dxfId="469" priority="38" stopIfTrue="1" operator="notEqual">
      <formula>$P$7</formula>
    </cfRule>
  </conditionalFormatting>
  <conditionalFormatting sqref="O8">
    <cfRule type="cellIs" dxfId="468" priority="37" stopIfTrue="1" operator="notEqual">
      <formula>$P$8</formula>
    </cfRule>
  </conditionalFormatting>
  <conditionalFormatting sqref="O9">
    <cfRule type="cellIs" dxfId="467" priority="36" stopIfTrue="1" operator="notEqual">
      <formula>$P$9</formula>
    </cfRule>
  </conditionalFormatting>
  <conditionalFormatting sqref="O10">
    <cfRule type="cellIs" dxfId="466" priority="34" stopIfTrue="1" operator="notEqual">
      <formula>$P$10</formula>
    </cfRule>
    <cfRule type="cellIs" dxfId="465" priority="35" stopIfTrue="1" operator="greaterThan">
      <formula>$P$10</formula>
    </cfRule>
  </conditionalFormatting>
  <conditionalFormatting sqref="O11">
    <cfRule type="cellIs" dxfId="464" priority="32" stopIfTrue="1" operator="notEqual">
      <formula>$P$11</formula>
    </cfRule>
    <cfRule type="cellIs" dxfId="463" priority="33" stopIfTrue="1" operator="greaterThan">
      <formula>$P$11</formula>
    </cfRule>
  </conditionalFormatting>
  <conditionalFormatting sqref="O12">
    <cfRule type="cellIs" dxfId="462" priority="31" stopIfTrue="1" operator="notEqual">
      <formula>$P$12</formula>
    </cfRule>
  </conditionalFormatting>
  <conditionalFormatting sqref="O14">
    <cfRule type="cellIs" dxfId="461" priority="30" stopIfTrue="1" operator="notEqual">
      <formula>$P$14</formula>
    </cfRule>
  </conditionalFormatting>
  <conditionalFormatting sqref="O15">
    <cfRule type="cellIs" dxfId="460" priority="29" stopIfTrue="1" operator="notEqual">
      <formula>$P$15</formula>
    </cfRule>
  </conditionalFormatting>
  <conditionalFormatting sqref="O16">
    <cfRule type="cellIs" dxfId="459" priority="28" stopIfTrue="1" operator="notEqual">
      <formula>$P$16</formula>
    </cfRule>
  </conditionalFormatting>
  <conditionalFormatting sqref="O17">
    <cfRule type="cellIs" dxfId="458" priority="27" stopIfTrue="1" operator="notEqual">
      <formula>$P$17</formula>
    </cfRule>
  </conditionalFormatting>
  <conditionalFormatting sqref="O18">
    <cfRule type="cellIs" dxfId="457" priority="26" stopIfTrue="1" operator="notEqual">
      <formula>$P$18</formula>
    </cfRule>
  </conditionalFormatting>
  <conditionalFormatting sqref="O19">
    <cfRule type="cellIs" dxfId="456" priority="24" stopIfTrue="1" operator="notEqual">
      <formula>$P$19</formula>
    </cfRule>
    <cfRule type="cellIs" dxfId="455" priority="25" stopIfTrue="1" operator="greaterThan">
      <formula>$P$19</formula>
    </cfRule>
  </conditionalFormatting>
  <conditionalFormatting sqref="O20">
    <cfRule type="cellIs" dxfId="454" priority="22" stopIfTrue="1" operator="notEqual">
      <formula>$P$20</formula>
    </cfRule>
    <cfRule type="cellIs" dxfId="453" priority="23" stopIfTrue="1" operator="greaterThan">
      <formula>$P$20</formula>
    </cfRule>
  </conditionalFormatting>
  <conditionalFormatting sqref="O21">
    <cfRule type="cellIs" dxfId="452" priority="21" stopIfTrue="1" operator="notEqual">
      <formula>$P$21</formula>
    </cfRule>
  </conditionalFormatting>
  <conditionalFormatting sqref="O22">
    <cfRule type="cellIs" dxfId="451" priority="20" stopIfTrue="1" operator="notEqual">
      <formula>$P$22</formula>
    </cfRule>
  </conditionalFormatting>
  <conditionalFormatting sqref="O23">
    <cfRule type="cellIs" dxfId="450" priority="19" stopIfTrue="1" operator="notEqual">
      <formula>$P$23</formula>
    </cfRule>
  </conditionalFormatting>
  <conditionalFormatting sqref="O24">
    <cfRule type="cellIs" dxfId="449" priority="17" stopIfTrue="1" operator="notEqual">
      <formula>$P$24</formula>
    </cfRule>
    <cfRule type="cellIs" dxfId="448" priority="18" stopIfTrue="1" operator="greaterThan">
      <formula>$P$24</formula>
    </cfRule>
  </conditionalFormatting>
  <conditionalFormatting sqref="O25">
    <cfRule type="cellIs" dxfId="447" priority="15" stopIfTrue="1" operator="notEqual">
      <formula>$P$25</formula>
    </cfRule>
    <cfRule type="cellIs" dxfId="446" priority="16" stopIfTrue="1" operator="greaterThan">
      <formula>$P$25</formula>
    </cfRule>
  </conditionalFormatting>
  <conditionalFormatting sqref="O26">
    <cfRule type="cellIs" dxfId="445" priority="14" stopIfTrue="1" operator="notEqual">
      <formula>$P$26</formula>
    </cfRule>
  </conditionalFormatting>
  <conditionalFormatting sqref="O27">
    <cfRule type="cellIs" dxfId="444" priority="13" stopIfTrue="1" operator="notEqual">
      <formula>$P$27</formula>
    </cfRule>
  </conditionalFormatting>
  <conditionalFormatting sqref="O28">
    <cfRule type="cellIs" dxfId="443" priority="12" stopIfTrue="1" operator="notEqual">
      <formula>$P$28</formula>
    </cfRule>
  </conditionalFormatting>
  <conditionalFormatting sqref="O29">
    <cfRule type="cellIs" dxfId="442" priority="11" stopIfTrue="1" operator="notEqual">
      <formula>$P$29</formula>
    </cfRule>
  </conditionalFormatting>
  <conditionalFormatting sqref="O30">
    <cfRule type="cellIs" dxfId="441" priority="10" stopIfTrue="1" operator="notEqual">
      <formula>$P$30</formula>
    </cfRule>
  </conditionalFormatting>
  <conditionalFormatting sqref="O31">
    <cfRule type="cellIs" dxfId="440" priority="8" stopIfTrue="1" operator="notEqual">
      <formula>$P$31</formula>
    </cfRule>
    <cfRule type="cellIs" dxfId="439" priority="9" stopIfTrue="1" operator="greaterThan">
      <formula>$P$31</formula>
    </cfRule>
  </conditionalFormatting>
  <conditionalFormatting sqref="O32">
    <cfRule type="cellIs" dxfId="438" priority="6" stopIfTrue="1" operator="notEqual">
      <formula>$P$32</formula>
    </cfRule>
    <cfRule type="cellIs" dxfId="437" priority="7" stopIfTrue="1" operator="greaterThan">
      <formula>$P$32</formula>
    </cfRule>
  </conditionalFormatting>
  <conditionalFormatting sqref="O33">
    <cfRule type="cellIs" dxfId="436" priority="5" stopIfTrue="1" operator="notEqual">
      <formula>$P$33</formula>
    </cfRule>
  </conditionalFormatting>
  <conditionalFormatting sqref="O13">
    <cfRule type="cellIs" dxfId="435" priority="4" stopIfTrue="1" operator="notEqual">
      <formula>$P$13</formula>
    </cfRule>
  </conditionalFormatting>
  <conditionalFormatting sqref="AG3:AG34">
    <cfRule type="cellIs" dxfId="434" priority="3" stopIfTrue="1" operator="notEqual">
      <formula>E3</formula>
    </cfRule>
  </conditionalFormatting>
  <conditionalFormatting sqref="AH3:AH34">
    <cfRule type="cellIs" dxfId="433" priority="2" stopIfTrue="1" operator="notBetween">
      <formula>AI3+$AG$40</formula>
      <formula>AI3-$AG$40</formula>
    </cfRule>
  </conditionalFormatting>
  <conditionalFormatting sqref="AL3:AL33">
    <cfRule type="cellIs" dxfId="432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F31" sqref="F31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293" customWidth="1"/>
    <col min="32" max="32" width="18.85546875" style="293" bestFit="1" customWidth="1"/>
    <col min="33" max="33" width="9.5703125" style="293" customWidth="1"/>
    <col min="34" max="35" width="13" style="293" customWidth="1"/>
    <col min="36" max="36" width="14.5703125" style="293" bestFit="1" customWidth="1"/>
    <col min="37" max="37" width="4.85546875" style="293" customWidth="1"/>
    <col min="38" max="39" width="12.85546875" style="293" customWidth="1"/>
    <col min="40" max="40" width="11.5703125" style="293" bestFit="1" customWidth="1"/>
    <col min="41" max="55" width="11.42578125" style="293"/>
    <col min="56" max="16384" width="11.42578125" style="1"/>
  </cols>
  <sheetData>
    <row r="1" spans="1:41" ht="13.5" thickBot="1" x14ac:dyDescent="0.25">
      <c r="AJ1" s="294" t="s">
        <v>111</v>
      </c>
    </row>
    <row r="2" spans="1:41" ht="51.75" thickBot="1" x14ac:dyDescent="0.25">
      <c r="A2" s="177" t="s">
        <v>57</v>
      </c>
      <c r="B2" s="178" t="s">
        <v>58</v>
      </c>
      <c r="C2" s="178" t="s">
        <v>59</v>
      </c>
      <c r="D2" s="178" t="s">
        <v>60</v>
      </c>
      <c r="E2" s="178" t="s">
        <v>62</v>
      </c>
      <c r="F2" s="179" t="s">
        <v>63</v>
      </c>
      <c r="G2" s="179" t="s">
        <v>61</v>
      </c>
      <c r="H2" s="179" t="s">
        <v>64</v>
      </c>
      <c r="I2" s="179" t="s">
        <v>65</v>
      </c>
      <c r="J2" s="179" t="s">
        <v>66</v>
      </c>
      <c r="K2" s="179" t="s">
        <v>67</v>
      </c>
      <c r="L2" s="179" t="s">
        <v>68</v>
      </c>
      <c r="M2" s="179" t="s">
        <v>69</v>
      </c>
      <c r="N2" s="180" t="s">
        <v>70</v>
      </c>
      <c r="O2" s="181" t="s">
        <v>71</v>
      </c>
      <c r="Q2" s="182" t="s">
        <v>72</v>
      </c>
      <c r="R2" s="183" t="s">
        <v>73</v>
      </c>
      <c r="S2" s="184" t="s">
        <v>74</v>
      </c>
      <c r="T2" s="185" t="s">
        <v>75</v>
      </c>
      <c r="V2" s="185" t="s">
        <v>76</v>
      </c>
      <c r="W2" s="186" t="s">
        <v>77</v>
      </c>
      <c r="Y2" s="187" t="s">
        <v>78</v>
      </c>
      <c r="Z2" s="188" t="s">
        <v>79</v>
      </c>
      <c r="AA2" s="189" t="s">
        <v>80</v>
      </c>
      <c r="AF2" s="295" t="s">
        <v>112</v>
      </c>
      <c r="AG2" s="296" t="s">
        <v>62</v>
      </c>
      <c r="AH2" s="297" t="s">
        <v>113</v>
      </c>
      <c r="AI2" s="298" t="s">
        <v>114</v>
      </c>
      <c r="AJ2" s="299" t="s">
        <v>115</v>
      </c>
      <c r="AL2" s="300" t="s">
        <v>116</v>
      </c>
      <c r="AM2" s="301" t="s">
        <v>117</v>
      </c>
      <c r="AN2" s="186" t="s">
        <v>118</v>
      </c>
      <c r="AO2" s="186" t="s">
        <v>119</v>
      </c>
    </row>
    <row r="3" spans="1:41" x14ac:dyDescent="0.2">
      <c r="A3" s="190">
        <v>93</v>
      </c>
      <c r="B3" s="191">
        <v>0.375</v>
      </c>
      <c r="C3" s="192">
        <v>2013</v>
      </c>
      <c r="D3" s="192">
        <v>5</v>
      </c>
      <c r="E3" s="192">
        <v>1</v>
      </c>
      <c r="F3" s="193">
        <v>135816</v>
      </c>
      <c r="G3" s="192">
        <v>0</v>
      </c>
      <c r="H3" s="193">
        <v>187698</v>
      </c>
      <c r="I3" s="192">
        <v>0</v>
      </c>
      <c r="J3" s="192">
        <v>0</v>
      </c>
      <c r="K3" s="192">
        <v>0</v>
      </c>
      <c r="L3" s="194">
        <v>316.404</v>
      </c>
      <c r="M3" s="193">
        <v>14.3</v>
      </c>
      <c r="N3" s="195">
        <v>0</v>
      </c>
      <c r="O3" s="196">
        <v>313</v>
      </c>
      <c r="P3" s="197">
        <f>F4-F3</f>
        <v>313</v>
      </c>
      <c r="Q3" s="1">
        <v>1</v>
      </c>
      <c r="R3" s="198" t="e">
        <f>S3/4.1868</f>
        <v>#REF!</v>
      </c>
      <c r="S3" s="199" t="e">
        <f>#REF!</f>
        <v>#REF!</v>
      </c>
      <c r="T3" s="200" t="e">
        <f>R3*0.11237</f>
        <v>#REF!</v>
      </c>
      <c r="U3" s="201"/>
      <c r="V3" s="200">
        <f>O3</f>
        <v>313</v>
      </c>
      <c r="W3" s="202">
        <f>V3*35.31467</f>
        <v>11053.49171</v>
      </c>
      <c r="X3" s="201"/>
      <c r="Y3" s="203" t="e">
        <f>V3*R3/1000000</f>
        <v>#REF!</v>
      </c>
      <c r="Z3" s="204" t="e">
        <f>S3*V3/1000000</f>
        <v>#REF!</v>
      </c>
      <c r="AA3" s="205" t="e">
        <f>W3*T3/1000000</f>
        <v>#REF!</v>
      </c>
      <c r="AE3" s="302" t="str">
        <f>RIGHT(F3,6)</f>
        <v>135816</v>
      </c>
      <c r="AF3" s="190">
        <v>93</v>
      </c>
      <c r="AG3" s="195">
        <v>1</v>
      </c>
      <c r="AH3" s="303">
        <v>135816</v>
      </c>
      <c r="AI3" s="304">
        <f>IFERROR(AE3*1,0)</f>
        <v>135816</v>
      </c>
      <c r="AJ3" s="305">
        <f>(AI3-AH3)</f>
        <v>0</v>
      </c>
      <c r="AL3" s="306">
        <f>AH4-AH3</f>
        <v>308</v>
      </c>
      <c r="AM3" s="307">
        <f>AI4-AI3</f>
        <v>313</v>
      </c>
      <c r="AN3" s="308">
        <f>(AM3-AL3)</f>
        <v>5</v>
      </c>
      <c r="AO3" s="309">
        <f>IFERROR(AN3/AM3,"")</f>
        <v>1.5974440894568689E-2</v>
      </c>
    </row>
    <row r="4" spans="1:41" x14ac:dyDescent="0.2">
      <c r="A4" s="206">
        <v>93</v>
      </c>
      <c r="B4" s="207">
        <v>0.375</v>
      </c>
      <c r="C4" s="208">
        <v>2013</v>
      </c>
      <c r="D4" s="208">
        <v>5</v>
      </c>
      <c r="E4" s="208">
        <v>2</v>
      </c>
      <c r="F4" s="209">
        <v>136129</v>
      </c>
      <c r="G4" s="208">
        <v>0</v>
      </c>
      <c r="H4" s="209">
        <v>187712</v>
      </c>
      <c r="I4" s="208">
        <v>0</v>
      </c>
      <c r="J4" s="208">
        <v>0</v>
      </c>
      <c r="K4" s="208">
        <v>0</v>
      </c>
      <c r="L4" s="210">
        <v>317.8759</v>
      </c>
      <c r="M4" s="209">
        <v>20.6</v>
      </c>
      <c r="N4" s="211">
        <v>0</v>
      </c>
      <c r="O4" s="212">
        <v>2284</v>
      </c>
      <c r="P4" s="197">
        <f t="shared" ref="P4:P33" si="0">F5-F4</f>
        <v>2284</v>
      </c>
      <c r="Q4" s="1">
        <v>2</v>
      </c>
      <c r="R4" s="213" t="e">
        <f t="shared" ref="R4:R33" si="1">S4/4.1868</f>
        <v>#REF!</v>
      </c>
      <c r="S4" s="214" t="e">
        <f>#REF!</f>
        <v>#REF!</v>
      </c>
      <c r="T4" s="215" t="e">
        <f>R4*0.11237</f>
        <v>#REF!</v>
      </c>
      <c r="U4" s="201"/>
      <c r="V4" s="215">
        <f t="shared" ref="V4:V33" si="2">O4</f>
        <v>2284</v>
      </c>
      <c r="W4" s="216">
        <f>V4*35.31467</f>
        <v>80658.706279999999</v>
      </c>
      <c r="X4" s="201"/>
      <c r="Y4" s="217" t="e">
        <f>V4*R4/1000000</f>
        <v>#REF!</v>
      </c>
      <c r="Z4" s="214" t="e">
        <f>S4*V4/1000000</f>
        <v>#REF!</v>
      </c>
      <c r="AA4" s="215" t="e">
        <f>W4*T4/1000000</f>
        <v>#REF!</v>
      </c>
      <c r="AE4" s="302" t="str">
        <f t="shared" ref="AE4:AE34" si="3">RIGHT(F4,6)</f>
        <v>136129</v>
      </c>
      <c r="AF4" s="206">
        <v>93</v>
      </c>
      <c r="AG4" s="310">
        <v>2</v>
      </c>
      <c r="AH4" s="311">
        <v>136124</v>
      </c>
      <c r="AI4" s="312">
        <f t="shared" ref="AI4:AI34" si="4">IFERROR(AE4*1,0)</f>
        <v>136129</v>
      </c>
      <c r="AJ4" s="313">
        <f t="shared" ref="AJ4:AJ34" si="5">(AI4-AH4)</f>
        <v>5</v>
      </c>
      <c r="AL4" s="306">
        <f t="shared" ref="AL4:AM33" si="6">AH5-AH4</f>
        <v>2284</v>
      </c>
      <c r="AM4" s="314">
        <f t="shared" si="6"/>
        <v>2284</v>
      </c>
      <c r="AN4" s="315">
        <f t="shared" ref="AN4:AN33" si="7">(AM4-AL4)</f>
        <v>0</v>
      </c>
      <c r="AO4" s="316">
        <f t="shared" ref="AO4:AO33" si="8">IFERROR(AN4/AM4,"")</f>
        <v>0</v>
      </c>
    </row>
    <row r="5" spans="1:41" x14ac:dyDescent="0.2">
      <c r="A5" s="206">
        <v>93</v>
      </c>
      <c r="B5" s="207">
        <v>0.375</v>
      </c>
      <c r="C5" s="208">
        <v>2013</v>
      </c>
      <c r="D5" s="208">
        <v>5</v>
      </c>
      <c r="E5" s="208">
        <v>3</v>
      </c>
      <c r="F5" s="209">
        <v>138413</v>
      </c>
      <c r="G5" s="208">
        <v>0</v>
      </c>
      <c r="H5" s="209">
        <v>187811</v>
      </c>
      <c r="I5" s="208">
        <v>0</v>
      </c>
      <c r="J5" s="208">
        <v>0</v>
      </c>
      <c r="K5" s="208">
        <v>0</v>
      </c>
      <c r="L5" s="210">
        <v>314.76080000000002</v>
      </c>
      <c r="M5" s="209">
        <v>14.1</v>
      </c>
      <c r="N5" s="211">
        <v>0</v>
      </c>
      <c r="O5" s="212">
        <v>2813</v>
      </c>
      <c r="P5" s="197">
        <f t="shared" si="0"/>
        <v>2813</v>
      </c>
      <c r="Q5" s="1">
        <v>3</v>
      </c>
      <c r="R5" s="213" t="e">
        <f t="shared" si="1"/>
        <v>#REF!</v>
      </c>
      <c r="S5" s="214" t="e">
        <f>#REF!</f>
        <v>#REF!</v>
      </c>
      <c r="T5" s="215" t="e">
        <f t="shared" ref="T5:T33" si="9">R5*0.11237</f>
        <v>#REF!</v>
      </c>
      <c r="U5" s="201"/>
      <c r="V5" s="215">
        <f t="shared" si="2"/>
        <v>2813</v>
      </c>
      <c r="W5" s="216">
        <f t="shared" ref="W5:W33" si="10">V5*35.31467</f>
        <v>99340.166710000005</v>
      </c>
      <c r="X5" s="201"/>
      <c r="Y5" s="217" t="e">
        <f t="shared" ref="Y5:Y33" si="11">V5*R5/1000000</f>
        <v>#REF!</v>
      </c>
      <c r="Z5" s="214" t="e">
        <f t="shared" ref="Z5:Z33" si="12">S5*V5/1000000</f>
        <v>#REF!</v>
      </c>
      <c r="AA5" s="215" t="e">
        <f t="shared" ref="AA5:AA33" si="13">W5*T5/1000000</f>
        <v>#REF!</v>
      </c>
      <c r="AE5" s="302" t="str">
        <f t="shared" si="3"/>
        <v>138413</v>
      </c>
      <c r="AF5" s="206">
        <v>93</v>
      </c>
      <c r="AG5" s="310">
        <v>3</v>
      </c>
      <c r="AH5" s="311">
        <v>138408</v>
      </c>
      <c r="AI5" s="312">
        <f t="shared" si="4"/>
        <v>138413</v>
      </c>
      <c r="AJ5" s="313">
        <f t="shared" si="5"/>
        <v>5</v>
      </c>
      <c r="AL5" s="306">
        <f t="shared" si="6"/>
        <v>2815</v>
      </c>
      <c r="AM5" s="314">
        <f t="shared" si="6"/>
        <v>2813</v>
      </c>
      <c r="AN5" s="315">
        <f t="shared" si="7"/>
        <v>-2</v>
      </c>
      <c r="AO5" s="316">
        <f t="shared" si="8"/>
        <v>-7.1098471382865266E-4</v>
      </c>
    </row>
    <row r="6" spans="1:41" x14ac:dyDescent="0.2">
      <c r="A6" s="206">
        <v>93</v>
      </c>
      <c r="B6" s="207">
        <v>0.375</v>
      </c>
      <c r="C6" s="208">
        <v>2013</v>
      </c>
      <c r="D6" s="208">
        <v>5</v>
      </c>
      <c r="E6" s="208">
        <v>4</v>
      </c>
      <c r="F6" s="209">
        <v>141226</v>
      </c>
      <c r="G6" s="208">
        <v>0</v>
      </c>
      <c r="H6" s="209">
        <v>187933</v>
      </c>
      <c r="I6" s="208">
        <v>0</v>
      </c>
      <c r="J6" s="208">
        <v>0</v>
      </c>
      <c r="K6" s="208">
        <v>0</v>
      </c>
      <c r="L6" s="210">
        <v>315.46050000000002</v>
      </c>
      <c r="M6" s="209">
        <v>13.4</v>
      </c>
      <c r="N6" s="211">
        <v>0</v>
      </c>
      <c r="O6" s="212">
        <v>1128</v>
      </c>
      <c r="P6" s="197">
        <f t="shared" si="0"/>
        <v>1128</v>
      </c>
      <c r="Q6" s="1">
        <v>4</v>
      </c>
      <c r="R6" s="213" t="e">
        <f t="shared" si="1"/>
        <v>#REF!</v>
      </c>
      <c r="S6" s="214" t="e">
        <f>#REF!</f>
        <v>#REF!</v>
      </c>
      <c r="T6" s="215" t="e">
        <f t="shared" si="9"/>
        <v>#REF!</v>
      </c>
      <c r="U6" s="201"/>
      <c r="V6" s="215">
        <f t="shared" si="2"/>
        <v>1128</v>
      </c>
      <c r="W6" s="216">
        <f t="shared" si="10"/>
        <v>39834.947760000003</v>
      </c>
      <c r="X6" s="201"/>
      <c r="Y6" s="217" t="e">
        <f t="shared" si="11"/>
        <v>#REF!</v>
      </c>
      <c r="Z6" s="214" t="e">
        <f t="shared" si="12"/>
        <v>#REF!</v>
      </c>
      <c r="AA6" s="215" t="e">
        <f t="shared" si="13"/>
        <v>#REF!</v>
      </c>
      <c r="AE6" s="302" t="str">
        <f t="shared" si="3"/>
        <v>141226</v>
      </c>
      <c r="AF6" s="206">
        <v>93</v>
      </c>
      <c r="AG6" s="310">
        <v>4</v>
      </c>
      <c r="AH6" s="311">
        <v>141223</v>
      </c>
      <c r="AI6" s="312">
        <f t="shared" si="4"/>
        <v>141226</v>
      </c>
      <c r="AJ6" s="313">
        <f t="shared" si="5"/>
        <v>3</v>
      </c>
      <c r="AL6" s="306">
        <f t="shared" si="6"/>
        <v>1129</v>
      </c>
      <c r="AM6" s="314">
        <f t="shared" si="6"/>
        <v>1128</v>
      </c>
      <c r="AN6" s="315">
        <f t="shared" si="7"/>
        <v>-1</v>
      </c>
      <c r="AO6" s="316">
        <f t="shared" si="8"/>
        <v>-8.8652482269503544E-4</v>
      </c>
    </row>
    <row r="7" spans="1:41" x14ac:dyDescent="0.2">
      <c r="A7" s="206">
        <v>93</v>
      </c>
      <c r="B7" s="207">
        <v>0.375</v>
      </c>
      <c r="C7" s="208">
        <v>2013</v>
      </c>
      <c r="D7" s="208">
        <v>5</v>
      </c>
      <c r="E7" s="208">
        <v>5</v>
      </c>
      <c r="F7" s="209">
        <v>142354</v>
      </c>
      <c r="G7" s="208">
        <v>0</v>
      </c>
      <c r="H7" s="209">
        <v>187982</v>
      </c>
      <c r="I7" s="208">
        <v>0</v>
      </c>
      <c r="J7" s="208">
        <v>0</v>
      </c>
      <c r="K7" s="208">
        <v>0</v>
      </c>
      <c r="L7" s="210">
        <v>318.60090000000002</v>
      </c>
      <c r="M7" s="209">
        <v>13.8</v>
      </c>
      <c r="N7" s="211">
        <v>0</v>
      </c>
      <c r="O7" s="212">
        <v>741</v>
      </c>
      <c r="P7" s="197">
        <f t="shared" si="0"/>
        <v>741</v>
      </c>
      <c r="Q7" s="1">
        <v>5</v>
      </c>
      <c r="R7" s="213" t="e">
        <f t="shared" si="1"/>
        <v>#REF!</v>
      </c>
      <c r="S7" s="214" t="e">
        <f>#REF!</f>
        <v>#REF!</v>
      </c>
      <c r="T7" s="215" t="e">
        <f t="shared" si="9"/>
        <v>#REF!</v>
      </c>
      <c r="U7" s="201"/>
      <c r="V7" s="215">
        <f t="shared" si="2"/>
        <v>741</v>
      </c>
      <c r="W7" s="216">
        <f t="shared" si="10"/>
        <v>26168.170470000001</v>
      </c>
      <c r="X7" s="201"/>
      <c r="Y7" s="217" t="e">
        <f t="shared" si="11"/>
        <v>#REF!</v>
      </c>
      <c r="Z7" s="214" t="e">
        <f t="shared" si="12"/>
        <v>#REF!</v>
      </c>
      <c r="AA7" s="215" t="e">
        <f t="shared" si="13"/>
        <v>#REF!</v>
      </c>
      <c r="AE7" s="302" t="str">
        <f t="shared" si="3"/>
        <v>142354</v>
      </c>
      <c r="AF7" s="206">
        <v>93</v>
      </c>
      <c r="AG7" s="310">
        <v>5</v>
      </c>
      <c r="AH7" s="311">
        <v>142352</v>
      </c>
      <c r="AI7" s="312">
        <f t="shared" si="4"/>
        <v>142354</v>
      </c>
      <c r="AJ7" s="313">
        <f t="shared" si="5"/>
        <v>2</v>
      </c>
      <c r="AL7" s="306">
        <f t="shared" si="6"/>
        <v>741</v>
      </c>
      <c r="AM7" s="314">
        <f t="shared" si="6"/>
        <v>741</v>
      </c>
      <c r="AN7" s="315">
        <f t="shared" si="7"/>
        <v>0</v>
      </c>
      <c r="AO7" s="316">
        <f t="shared" si="8"/>
        <v>0</v>
      </c>
    </row>
    <row r="8" spans="1:41" x14ac:dyDescent="0.2">
      <c r="A8" s="206">
        <v>93</v>
      </c>
      <c r="B8" s="207">
        <v>0.375</v>
      </c>
      <c r="C8" s="208">
        <v>2013</v>
      </c>
      <c r="D8" s="208">
        <v>5</v>
      </c>
      <c r="E8" s="208">
        <v>6</v>
      </c>
      <c r="F8" s="209">
        <v>143095</v>
      </c>
      <c r="G8" s="208">
        <v>0</v>
      </c>
      <c r="H8" s="209">
        <v>188014</v>
      </c>
      <c r="I8" s="208">
        <v>0</v>
      </c>
      <c r="J8" s="208">
        <v>0</v>
      </c>
      <c r="K8" s="208">
        <v>0</v>
      </c>
      <c r="L8" s="210">
        <v>319.02210000000002</v>
      </c>
      <c r="M8" s="209">
        <v>14.3</v>
      </c>
      <c r="N8" s="211">
        <v>0</v>
      </c>
      <c r="O8" s="212">
        <v>2106</v>
      </c>
      <c r="P8" s="197">
        <f t="shared" si="0"/>
        <v>2106</v>
      </c>
      <c r="Q8" s="1">
        <v>6</v>
      </c>
      <c r="R8" s="213" t="e">
        <f t="shared" si="1"/>
        <v>#REF!</v>
      </c>
      <c r="S8" s="214" t="e">
        <f>#REF!</f>
        <v>#REF!</v>
      </c>
      <c r="T8" s="215" t="e">
        <f t="shared" si="9"/>
        <v>#REF!</v>
      </c>
      <c r="U8" s="201"/>
      <c r="V8" s="215">
        <f t="shared" si="2"/>
        <v>2106</v>
      </c>
      <c r="W8" s="216">
        <f t="shared" si="10"/>
        <v>74372.695019999999</v>
      </c>
      <c r="X8" s="201"/>
      <c r="Y8" s="217" t="e">
        <f t="shared" si="11"/>
        <v>#REF!</v>
      </c>
      <c r="Z8" s="214" t="e">
        <f t="shared" si="12"/>
        <v>#REF!</v>
      </c>
      <c r="AA8" s="215" t="e">
        <f t="shared" si="13"/>
        <v>#REF!</v>
      </c>
      <c r="AE8" s="302" t="str">
        <f t="shared" si="3"/>
        <v>143095</v>
      </c>
      <c r="AF8" s="206">
        <v>93</v>
      </c>
      <c r="AG8" s="310">
        <v>6</v>
      </c>
      <c r="AH8" s="311">
        <v>143093</v>
      </c>
      <c r="AI8" s="312">
        <f t="shared" si="4"/>
        <v>143095</v>
      </c>
      <c r="AJ8" s="313">
        <f t="shared" si="5"/>
        <v>2</v>
      </c>
      <c r="AL8" s="306">
        <f t="shared" si="6"/>
        <v>2105</v>
      </c>
      <c r="AM8" s="314">
        <f t="shared" si="6"/>
        <v>2106</v>
      </c>
      <c r="AN8" s="315">
        <f t="shared" si="7"/>
        <v>1</v>
      </c>
      <c r="AO8" s="316">
        <f t="shared" si="8"/>
        <v>4.7483380816714152E-4</v>
      </c>
    </row>
    <row r="9" spans="1:41" x14ac:dyDescent="0.2">
      <c r="A9" s="206">
        <v>93</v>
      </c>
      <c r="B9" s="207">
        <v>0.375</v>
      </c>
      <c r="C9" s="208">
        <v>2013</v>
      </c>
      <c r="D9" s="208">
        <v>5</v>
      </c>
      <c r="E9" s="208">
        <v>7</v>
      </c>
      <c r="F9" s="209">
        <v>145201</v>
      </c>
      <c r="G9" s="208">
        <v>0</v>
      </c>
      <c r="H9" s="209">
        <v>188106</v>
      </c>
      <c r="I9" s="208">
        <v>0</v>
      </c>
      <c r="J9" s="208">
        <v>0</v>
      </c>
      <c r="K9" s="208">
        <v>0</v>
      </c>
      <c r="L9" s="210">
        <v>314.23540000000003</v>
      </c>
      <c r="M9" s="209">
        <v>14.6</v>
      </c>
      <c r="N9" s="211">
        <v>0</v>
      </c>
      <c r="O9" s="212">
        <v>3644</v>
      </c>
      <c r="P9" s="197">
        <f t="shared" si="0"/>
        <v>3644</v>
      </c>
      <c r="Q9" s="1">
        <v>7</v>
      </c>
      <c r="R9" s="213" t="e">
        <f t="shared" si="1"/>
        <v>#REF!</v>
      </c>
      <c r="S9" s="214" t="e">
        <f>#REF!</f>
        <v>#REF!</v>
      </c>
      <c r="T9" s="215" t="e">
        <f t="shared" si="9"/>
        <v>#REF!</v>
      </c>
      <c r="U9" s="201"/>
      <c r="V9" s="215">
        <f t="shared" si="2"/>
        <v>3644</v>
      </c>
      <c r="W9" s="216">
        <f t="shared" si="10"/>
        <v>128686.65747999999</v>
      </c>
      <c r="X9" s="201"/>
      <c r="Y9" s="217" t="e">
        <f t="shared" si="11"/>
        <v>#REF!</v>
      </c>
      <c r="Z9" s="214" t="e">
        <f t="shared" si="12"/>
        <v>#REF!</v>
      </c>
      <c r="AA9" s="215" t="e">
        <f t="shared" si="13"/>
        <v>#REF!</v>
      </c>
      <c r="AE9" s="302" t="str">
        <f t="shared" si="3"/>
        <v>145201</v>
      </c>
      <c r="AF9" s="206">
        <v>93</v>
      </c>
      <c r="AG9" s="310">
        <v>7</v>
      </c>
      <c r="AH9" s="311">
        <v>145198</v>
      </c>
      <c r="AI9" s="312">
        <f t="shared" si="4"/>
        <v>145201</v>
      </c>
      <c r="AJ9" s="313">
        <f t="shared" si="5"/>
        <v>3</v>
      </c>
      <c r="AL9" s="306">
        <f t="shared" si="6"/>
        <v>3645</v>
      </c>
      <c r="AM9" s="314">
        <f t="shared" si="6"/>
        <v>3644</v>
      </c>
      <c r="AN9" s="315">
        <f t="shared" si="7"/>
        <v>-1</v>
      </c>
      <c r="AO9" s="316">
        <f t="shared" si="8"/>
        <v>-2.7442371020856203E-4</v>
      </c>
    </row>
    <row r="10" spans="1:41" x14ac:dyDescent="0.2">
      <c r="A10" s="206">
        <v>93</v>
      </c>
      <c r="B10" s="207">
        <v>0.375</v>
      </c>
      <c r="C10" s="208">
        <v>2013</v>
      </c>
      <c r="D10" s="208">
        <v>5</v>
      </c>
      <c r="E10" s="208">
        <v>8</v>
      </c>
      <c r="F10" s="209">
        <v>148845</v>
      </c>
      <c r="G10" s="208">
        <v>0</v>
      </c>
      <c r="H10" s="209">
        <v>188264</v>
      </c>
      <c r="I10" s="208">
        <v>0</v>
      </c>
      <c r="J10" s="208">
        <v>0</v>
      </c>
      <c r="K10" s="208">
        <v>0</v>
      </c>
      <c r="L10" s="210">
        <v>315.00990000000002</v>
      </c>
      <c r="M10" s="209">
        <v>14.8</v>
      </c>
      <c r="N10" s="211">
        <v>0</v>
      </c>
      <c r="O10" s="212">
        <v>2177</v>
      </c>
      <c r="P10" s="197">
        <f t="shared" si="0"/>
        <v>2177</v>
      </c>
      <c r="Q10" s="1">
        <v>8</v>
      </c>
      <c r="R10" s="213" t="e">
        <f t="shared" si="1"/>
        <v>#REF!</v>
      </c>
      <c r="S10" s="214" t="e">
        <f>#REF!</f>
        <v>#REF!</v>
      </c>
      <c r="T10" s="215" t="e">
        <f t="shared" si="9"/>
        <v>#REF!</v>
      </c>
      <c r="U10" s="201"/>
      <c r="V10" s="215">
        <f t="shared" si="2"/>
        <v>2177</v>
      </c>
      <c r="W10" s="216">
        <f t="shared" si="10"/>
        <v>76880.036590000003</v>
      </c>
      <c r="X10" s="201"/>
      <c r="Y10" s="217" t="e">
        <f t="shared" si="11"/>
        <v>#REF!</v>
      </c>
      <c r="Z10" s="214" t="e">
        <f t="shared" si="12"/>
        <v>#REF!</v>
      </c>
      <c r="AA10" s="215" t="e">
        <f t="shared" si="13"/>
        <v>#REF!</v>
      </c>
      <c r="AE10" s="302" t="str">
        <f t="shared" si="3"/>
        <v>148845</v>
      </c>
      <c r="AF10" s="206">
        <v>93</v>
      </c>
      <c r="AG10" s="310">
        <v>8</v>
      </c>
      <c r="AH10" s="311">
        <v>148843</v>
      </c>
      <c r="AI10" s="312">
        <f t="shared" si="4"/>
        <v>148845</v>
      </c>
      <c r="AJ10" s="313">
        <f t="shared" si="5"/>
        <v>2</v>
      </c>
      <c r="AL10" s="306">
        <f t="shared" si="6"/>
        <v>2179</v>
      </c>
      <c r="AM10" s="314">
        <f t="shared" si="6"/>
        <v>2177</v>
      </c>
      <c r="AN10" s="315">
        <f t="shared" si="7"/>
        <v>-2</v>
      </c>
      <c r="AO10" s="316">
        <f t="shared" si="8"/>
        <v>-9.1869545245751034E-4</v>
      </c>
    </row>
    <row r="11" spans="1:41" x14ac:dyDescent="0.2">
      <c r="A11" s="206">
        <v>93</v>
      </c>
      <c r="B11" s="207">
        <v>0.375</v>
      </c>
      <c r="C11" s="208">
        <v>2013</v>
      </c>
      <c r="D11" s="208">
        <v>5</v>
      </c>
      <c r="E11" s="208">
        <v>9</v>
      </c>
      <c r="F11" s="209">
        <v>151022</v>
      </c>
      <c r="G11" s="208">
        <v>0</v>
      </c>
      <c r="H11" s="209">
        <v>188359</v>
      </c>
      <c r="I11" s="208">
        <v>0</v>
      </c>
      <c r="J11" s="208">
        <v>0</v>
      </c>
      <c r="K11" s="208">
        <v>0</v>
      </c>
      <c r="L11" s="210">
        <v>315.14460000000003</v>
      </c>
      <c r="M11" s="209">
        <v>15.7</v>
      </c>
      <c r="N11" s="211">
        <v>0</v>
      </c>
      <c r="O11" s="212">
        <v>1462</v>
      </c>
      <c r="P11" s="197">
        <f t="shared" si="0"/>
        <v>1462</v>
      </c>
      <c r="Q11" s="1">
        <v>9</v>
      </c>
      <c r="R11" s="258" t="e">
        <f t="shared" si="1"/>
        <v>#REF!</v>
      </c>
      <c r="S11" s="214" t="e">
        <f>#REF!</f>
        <v>#REF!</v>
      </c>
      <c r="T11" s="215" t="e">
        <f t="shared" si="9"/>
        <v>#REF!</v>
      </c>
      <c r="V11" s="218">
        <f t="shared" si="2"/>
        <v>1462</v>
      </c>
      <c r="W11" s="219">
        <f t="shared" si="10"/>
        <v>51630.04754</v>
      </c>
      <c r="Y11" s="217" t="e">
        <f t="shared" si="11"/>
        <v>#REF!</v>
      </c>
      <c r="Z11" s="214" t="e">
        <f t="shared" si="12"/>
        <v>#REF!</v>
      </c>
      <c r="AA11" s="215" t="e">
        <f t="shared" si="13"/>
        <v>#REF!</v>
      </c>
      <c r="AE11" s="302" t="str">
        <f t="shared" si="3"/>
        <v>151022</v>
      </c>
      <c r="AF11" s="206">
        <v>93</v>
      </c>
      <c r="AG11" s="310">
        <v>9</v>
      </c>
      <c r="AH11" s="311">
        <v>151022</v>
      </c>
      <c r="AI11" s="312">
        <f t="shared" si="4"/>
        <v>151022</v>
      </c>
      <c r="AJ11" s="313">
        <f t="shared" si="5"/>
        <v>0</v>
      </c>
      <c r="AL11" s="306">
        <f t="shared" si="6"/>
        <v>1462</v>
      </c>
      <c r="AM11" s="314">
        <f t="shared" si="6"/>
        <v>1462</v>
      </c>
      <c r="AN11" s="315">
        <f t="shared" si="7"/>
        <v>0</v>
      </c>
      <c r="AO11" s="316">
        <f t="shared" si="8"/>
        <v>0</v>
      </c>
    </row>
    <row r="12" spans="1:41" x14ac:dyDescent="0.2">
      <c r="A12" s="206">
        <v>93</v>
      </c>
      <c r="B12" s="207">
        <v>0.375</v>
      </c>
      <c r="C12" s="208">
        <v>2013</v>
      </c>
      <c r="D12" s="208">
        <v>5</v>
      </c>
      <c r="E12" s="208">
        <v>10</v>
      </c>
      <c r="F12" s="209">
        <v>152484</v>
      </c>
      <c r="G12" s="208">
        <v>0</v>
      </c>
      <c r="H12" s="209">
        <v>188424</v>
      </c>
      <c r="I12" s="208">
        <v>0</v>
      </c>
      <c r="J12" s="208">
        <v>0</v>
      </c>
      <c r="K12" s="208">
        <v>0</v>
      </c>
      <c r="L12" s="210">
        <v>314.67500000000001</v>
      </c>
      <c r="M12" s="209">
        <v>14.6</v>
      </c>
      <c r="N12" s="211">
        <v>0</v>
      </c>
      <c r="O12" s="212">
        <v>471</v>
      </c>
      <c r="P12" s="197">
        <f t="shared" si="0"/>
        <v>471</v>
      </c>
      <c r="Q12" s="1">
        <v>10</v>
      </c>
      <c r="R12" s="258" t="e">
        <f t="shared" si="1"/>
        <v>#REF!</v>
      </c>
      <c r="S12" s="214" t="e">
        <f>#REF!</f>
        <v>#REF!</v>
      </c>
      <c r="T12" s="215" t="e">
        <f t="shared" si="9"/>
        <v>#REF!</v>
      </c>
      <c r="V12" s="218">
        <f t="shared" si="2"/>
        <v>471</v>
      </c>
      <c r="W12" s="219">
        <f t="shared" si="10"/>
        <v>16633.209569999999</v>
      </c>
      <c r="Y12" s="217" t="e">
        <f t="shared" si="11"/>
        <v>#REF!</v>
      </c>
      <c r="Z12" s="214" t="e">
        <f t="shared" si="12"/>
        <v>#REF!</v>
      </c>
      <c r="AA12" s="215" t="e">
        <f t="shared" si="13"/>
        <v>#REF!</v>
      </c>
      <c r="AE12" s="302" t="str">
        <f t="shared" si="3"/>
        <v>152484</v>
      </c>
      <c r="AF12" s="206">
        <v>93</v>
      </c>
      <c r="AG12" s="310">
        <v>10</v>
      </c>
      <c r="AH12" s="311">
        <v>152484</v>
      </c>
      <c r="AI12" s="312">
        <f t="shared" si="4"/>
        <v>152484</v>
      </c>
      <c r="AJ12" s="313">
        <f t="shared" si="5"/>
        <v>0</v>
      </c>
      <c r="AL12" s="306">
        <f t="shared" si="6"/>
        <v>471</v>
      </c>
      <c r="AM12" s="314">
        <f t="shared" si="6"/>
        <v>471</v>
      </c>
      <c r="AN12" s="315">
        <f t="shared" si="7"/>
        <v>0</v>
      </c>
      <c r="AO12" s="316">
        <f t="shared" si="8"/>
        <v>0</v>
      </c>
    </row>
    <row r="13" spans="1:41" x14ac:dyDescent="0.2">
      <c r="A13" s="206">
        <v>93</v>
      </c>
      <c r="B13" s="207">
        <v>0.375</v>
      </c>
      <c r="C13" s="208">
        <v>2013</v>
      </c>
      <c r="D13" s="208">
        <v>5</v>
      </c>
      <c r="E13" s="208">
        <v>11</v>
      </c>
      <c r="F13" s="209">
        <v>152955</v>
      </c>
      <c r="G13" s="208">
        <v>0</v>
      </c>
      <c r="H13" s="209">
        <v>188444</v>
      </c>
      <c r="I13" s="208">
        <v>0</v>
      </c>
      <c r="J13" s="208">
        <v>0</v>
      </c>
      <c r="K13" s="208">
        <v>0</v>
      </c>
      <c r="L13" s="210">
        <v>316.72230000000002</v>
      </c>
      <c r="M13" s="209">
        <v>16.399999999999999</v>
      </c>
      <c r="N13" s="211">
        <v>0</v>
      </c>
      <c r="O13" s="212">
        <v>538</v>
      </c>
      <c r="P13" s="197">
        <f t="shared" si="0"/>
        <v>538</v>
      </c>
      <c r="Q13" s="1">
        <v>11</v>
      </c>
      <c r="R13" s="258" t="e">
        <f t="shared" si="1"/>
        <v>#REF!</v>
      </c>
      <c r="S13" s="214" t="e">
        <f>#REF!</f>
        <v>#REF!</v>
      </c>
      <c r="T13" s="215" t="e">
        <f t="shared" si="9"/>
        <v>#REF!</v>
      </c>
      <c r="V13" s="218">
        <f t="shared" si="2"/>
        <v>538</v>
      </c>
      <c r="W13" s="219">
        <f t="shared" si="10"/>
        <v>18999.292460000001</v>
      </c>
      <c r="Y13" s="217" t="e">
        <f t="shared" si="11"/>
        <v>#REF!</v>
      </c>
      <c r="Z13" s="214" t="e">
        <f t="shared" si="12"/>
        <v>#REF!</v>
      </c>
      <c r="AA13" s="215" t="e">
        <f t="shared" si="13"/>
        <v>#REF!</v>
      </c>
      <c r="AE13" s="302" t="str">
        <f t="shared" si="3"/>
        <v>152955</v>
      </c>
      <c r="AF13" s="206">
        <v>93</v>
      </c>
      <c r="AG13" s="310">
        <v>11</v>
      </c>
      <c r="AH13" s="311">
        <v>152955</v>
      </c>
      <c r="AI13" s="312">
        <f t="shared" si="4"/>
        <v>152955</v>
      </c>
      <c r="AJ13" s="313">
        <f t="shared" si="5"/>
        <v>0</v>
      </c>
      <c r="AL13" s="306">
        <f t="shared" si="6"/>
        <v>538</v>
      </c>
      <c r="AM13" s="314">
        <f t="shared" si="6"/>
        <v>538</v>
      </c>
      <c r="AN13" s="315">
        <f t="shared" si="7"/>
        <v>0</v>
      </c>
      <c r="AO13" s="316">
        <f t="shared" si="8"/>
        <v>0</v>
      </c>
    </row>
    <row r="14" spans="1:41" x14ac:dyDescent="0.2">
      <c r="A14" s="206">
        <v>93</v>
      </c>
      <c r="B14" s="207">
        <v>0.375</v>
      </c>
      <c r="C14" s="208">
        <v>2013</v>
      </c>
      <c r="D14" s="208">
        <v>5</v>
      </c>
      <c r="E14" s="208">
        <v>12</v>
      </c>
      <c r="F14" s="209">
        <v>153493</v>
      </c>
      <c r="G14" s="208">
        <v>0</v>
      </c>
      <c r="H14" s="209">
        <v>188467</v>
      </c>
      <c r="I14" s="208">
        <v>0</v>
      </c>
      <c r="J14" s="208">
        <v>0</v>
      </c>
      <c r="K14" s="208">
        <v>0</v>
      </c>
      <c r="L14" s="210">
        <v>318.10629999999998</v>
      </c>
      <c r="M14" s="209">
        <v>14.3</v>
      </c>
      <c r="N14" s="211">
        <v>0</v>
      </c>
      <c r="O14" s="212">
        <v>807</v>
      </c>
      <c r="P14" s="197">
        <f t="shared" si="0"/>
        <v>807</v>
      </c>
      <c r="Q14" s="1">
        <v>12</v>
      </c>
      <c r="R14" s="258" t="e">
        <f t="shared" si="1"/>
        <v>#REF!</v>
      </c>
      <c r="S14" s="214" t="e">
        <f>#REF!</f>
        <v>#REF!</v>
      </c>
      <c r="T14" s="215" t="e">
        <f t="shared" si="9"/>
        <v>#REF!</v>
      </c>
      <c r="V14" s="218">
        <f t="shared" si="2"/>
        <v>807</v>
      </c>
      <c r="W14" s="219">
        <f t="shared" si="10"/>
        <v>28498.938689999999</v>
      </c>
      <c r="Y14" s="217" t="e">
        <f t="shared" si="11"/>
        <v>#REF!</v>
      </c>
      <c r="Z14" s="214" t="e">
        <f t="shared" si="12"/>
        <v>#REF!</v>
      </c>
      <c r="AA14" s="215" t="e">
        <f t="shared" si="13"/>
        <v>#REF!</v>
      </c>
      <c r="AE14" s="302" t="str">
        <f t="shared" si="3"/>
        <v>153493</v>
      </c>
      <c r="AF14" s="206">
        <v>93</v>
      </c>
      <c r="AG14" s="310">
        <v>12</v>
      </c>
      <c r="AH14" s="311">
        <v>153493</v>
      </c>
      <c r="AI14" s="312">
        <f t="shared" si="4"/>
        <v>153493</v>
      </c>
      <c r="AJ14" s="313">
        <f t="shared" si="5"/>
        <v>0</v>
      </c>
      <c r="AL14" s="306">
        <f t="shared" si="6"/>
        <v>802</v>
      </c>
      <c r="AM14" s="314">
        <f t="shared" si="6"/>
        <v>807</v>
      </c>
      <c r="AN14" s="315">
        <f t="shared" si="7"/>
        <v>5</v>
      </c>
      <c r="AO14" s="316">
        <f t="shared" si="8"/>
        <v>6.1957868649318466E-3</v>
      </c>
    </row>
    <row r="15" spans="1:41" x14ac:dyDescent="0.2">
      <c r="A15" s="206">
        <v>93</v>
      </c>
      <c r="B15" s="207">
        <v>0.375</v>
      </c>
      <c r="C15" s="208">
        <v>2013</v>
      </c>
      <c r="D15" s="208">
        <v>5</v>
      </c>
      <c r="E15" s="208">
        <v>13</v>
      </c>
      <c r="F15" s="209">
        <v>154300</v>
      </c>
      <c r="G15" s="208">
        <v>0</v>
      </c>
      <c r="H15" s="209">
        <v>188502</v>
      </c>
      <c r="I15" s="208">
        <v>0</v>
      </c>
      <c r="J15" s="208">
        <v>0</v>
      </c>
      <c r="K15" s="208">
        <v>0</v>
      </c>
      <c r="L15" s="210">
        <v>318.94529999999997</v>
      </c>
      <c r="M15" s="209">
        <v>12.6</v>
      </c>
      <c r="N15" s="211">
        <v>0</v>
      </c>
      <c r="O15" s="212">
        <v>2791</v>
      </c>
      <c r="P15" s="197">
        <f t="shared" si="0"/>
        <v>2791</v>
      </c>
      <c r="Q15" s="1">
        <v>13</v>
      </c>
      <c r="R15" s="258" t="e">
        <f t="shared" si="1"/>
        <v>#REF!</v>
      </c>
      <c r="S15" s="214" t="e">
        <f>#REF!</f>
        <v>#REF!</v>
      </c>
      <c r="T15" s="215" t="e">
        <f t="shared" si="9"/>
        <v>#REF!</v>
      </c>
      <c r="V15" s="218">
        <f t="shared" si="2"/>
        <v>2791</v>
      </c>
      <c r="W15" s="219">
        <f t="shared" si="10"/>
        <v>98563.243969999996</v>
      </c>
      <c r="Y15" s="217" t="e">
        <f t="shared" si="11"/>
        <v>#REF!</v>
      </c>
      <c r="Z15" s="214" t="e">
        <f t="shared" si="12"/>
        <v>#REF!</v>
      </c>
      <c r="AA15" s="215" t="e">
        <f t="shared" si="13"/>
        <v>#REF!</v>
      </c>
      <c r="AE15" s="302" t="str">
        <f t="shared" si="3"/>
        <v>154300</v>
      </c>
      <c r="AF15" s="206">
        <v>93</v>
      </c>
      <c r="AG15" s="310">
        <v>13</v>
      </c>
      <c r="AH15" s="311">
        <v>154295</v>
      </c>
      <c r="AI15" s="312">
        <f t="shared" si="4"/>
        <v>154300</v>
      </c>
      <c r="AJ15" s="313">
        <f t="shared" si="5"/>
        <v>5</v>
      </c>
      <c r="AL15" s="306">
        <f t="shared" si="6"/>
        <v>2793</v>
      </c>
      <c r="AM15" s="314">
        <f t="shared" si="6"/>
        <v>2791</v>
      </c>
      <c r="AN15" s="315">
        <f t="shared" si="7"/>
        <v>-2</v>
      </c>
      <c r="AO15" s="316">
        <f t="shared" si="8"/>
        <v>-7.1658903618774627E-4</v>
      </c>
    </row>
    <row r="16" spans="1:41" x14ac:dyDescent="0.2">
      <c r="A16" s="206">
        <v>93</v>
      </c>
      <c r="B16" s="207">
        <v>0.375</v>
      </c>
      <c r="C16" s="208">
        <v>2013</v>
      </c>
      <c r="D16" s="208">
        <v>5</v>
      </c>
      <c r="E16" s="208">
        <v>14</v>
      </c>
      <c r="F16" s="209">
        <v>157091</v>
      </c>
      <c r="G16" s="208">
        <v>0</v>
      </c>
      <c r="H16" s="209">
        <v>188622</v>
      </c>
      <c r="I16" s="208">
        <v>0</v>
      </c>
      <c r="J16" s="208">
        <v>0</v>
      </c>
      <c r="K16" s="208">
        <v>0</v>
      </c>
      <c r="L16" s="210">
        <v>316.41079999999999</v>
      </c>
      <c r="M16" s="209">
        <v>12.5</v>
      </c>
      <c r="N16" s="211">
        <v>0</v>
      </c>
      <c r="O16" s="212">
        <v>2801</v>
      </c>
      <c r="P16" s="197">
        <f t="shared" si="0"/>
        <v>2801</v>
      </c>
      <c r="Q16" s="1">
        <v>14</v>
      </c>
      <c r="R16" s="258" t="e">
        <f t="shared" si="1"/>
        <v>#REF!</v>
      </c>
      <c r="S16" s="214" t="e">
        <f>#REF!</f>
        <v>#REF!</v>
      </c>
      <c r="T16" s="215" t="e">
        <f t="shared" si="9"/>
        <v>#REF!</v>
      </c>
      <c r="V16" s="218">
        <f t="shared" si="2"/>
        <v>2801</v>
      </c>
      <c r="W16" s="219">
        <f t="shared" si="10"/>
        <v>98916.390669999993</v>
      </c>
      <c r="Y16" s="217" t="e">
        <f t="shared" si="11"/>
        <v>#REF!</v>
      </c>
      <c r="Z16" s="214" t="e">
        <f t="shared" si="12"/>
        <v>#REF!</v>
      </c>
      <c r="AA16" s="215" t="e">
        <f t="shared" si="13"/>
        <v>#REF!</v>
      </c>
      <c r="AE16" s="302" t="str">
        <f t="shared" si="3"/>
        <v>157091</v>
      </c>
      <c r="AF16" s="206">
        <v>93</v>
      </c>
      <c r="AG16" s="310">
        <v>14</v>
      </c>
      <c r="AH16" s="311">
        <v>157088</v>
      </c>
      <c r="AI16" s="312">
        <f t="shared" si="4"/>
        <v>157091</v>
      </c>
      <c r="AJ16" s="313">
        <f t="shared" si="5"/>
        <v>3</v>
      </c>
      <c r="AL16" s="306">
        <f t="shared" si="6"/>
        <v>2802</v>
      </c>
      <c r="AM16" s="314">
        <f t="shared" si="6"/>
        <v>2801</v>
      </c>
      <c r="AN16" s="315">
        <f t="shared" si="7"/>
        <v>-1</v>
      </c>
      <c r="AO16" s="316">
        <f t="shared" si="8"/>
        <v>-3.570153516601214E-4</v>
      </c>
    </row>
    <row r="17" spans="1:41" x14ac:dyDescent="0.2">
      <c r="A17" s="206">
        <v>93</v>
      </c>
      <c r="B17" s="207">
        <v>0.375</v>
      </c>
      <c r="C17" s="208">
        <v>2013</v>
      </c>
      <c r="D17" s="208">
        <v>5</v>
      </c>
      <c r="E17" s="208">
        <v>15</v>
      </c>
      <c r="F17" s="209">
        <v>159892</v>
      </c>
      <c r="G17" s="208">
        <v>0</v>
      </c>
      <c r="H17" s="209">
        <v>188743</v>
      </c>
      <c r="I17" s="208">
        <v>0</v>
      </c>
      <c r="J17" s="208">
        <v>0</v>
      </c>
      <c r="K17" s="208">
        <v>0</v>
      </c>
      <c r="L17" s="210">
        <v>315.67059999999998</v>
      </c>
      <c r="M17" s="209">
        <v>12.5</v>
      </c>
      <c r="N17" s="211">
        <v>0</v>
      </c>
      <c r="O17" s="212">
        <v>1688</v>
      </c>
      <c r="P17" s="197">
        <f t="shared" si="0"/>
        <v>1688</v>
      </c>
      <c r="Q17" s="1">
        <v>15</v>
      </c>
      <c r="R17" s="258" t="e">
        <f t="shared" si="1"/>
        <v>#REF!</v>
      </c>
      <c r="S17" s="214" t="e">
        <f>#REF!</f>
        <v>#REF!</v>
      </c>
      <c r="T17" s="215" t="e">
        <f t="shared" si="9"/>
        <v>#REF!</v>
      </c>
      <c r="V17" s="218">
        <f t="shared" si="2"/>
        <v>1688</v>
      </c>
      <c r="W17" s="219">
        <f t="shared" si="10"/>
        <v>59611.162960000001</v>
      </c>
      <c r="Y17" s="217" t="e">
        <f t="shared" si="11"/>
        <v>#REF!</v>
      </c>
      <c r="Z17" s="214" t="e">
        <f t="shared" si="12"/>
        <v>#REF!</v>
      </c>
      <c r="AA17" s="215" t="e">
        <f t="shared" si="13"/>
        <v>#REF!</v>
      </c>
      <c r="AE17" s="302" t="str">
        <f t="shared" si="3"/>
        <v>159892</v>
      </c>
      <c r="AF17" s="206">
        <v>93</v>
      </c>
      <c r="AG17" s="310">
        <v>15</v>
      </c>
      <c r="AH17" s="311">
        <v>159890</v>
      </c>
      <c r="AI17" s="312">
        <f t="shared" si="4"/>
        <v>159892</v>
      </c>
      <c r="AJ17" s="313">
        <f t="shared" si="5"/>
        <v>2</v>
      </c>
      <c r="AL17" s="306">
        <f t="shared" si="6"/>
        <v>1688</v>
      </c>
      <c r="AM17" s="314">
        <f t="shared" si="6"/>
        <v>1688</v>
      </c>
      <c r="AN17" s="315">
        <f t="shared" si="7"/>
        <v>0</v>
      </c>
      <c r="AO17" s="316">
        <f t="shared" si="8"/>
        <v>0</v>
      </c>
    </row>
    <row r="18" spans="1:41" x14ac:dyDescent="0.2">
      <c r="A18" s="206">
        <v>93</v>
      </c>
      <c r="B18" s="207">
        <v>0.375</v>
      </c>
      <c r="C18" s="208">
        <v>2013</v>
      </c>
      <c r="D18" s="208">
        <v>5</v>
      </c>
      <c r="E18" s="208">
        <v>16</v>
      </c>
      <c r="F18" s="209">
        <v>161580</v>
      </c>
      <c r="G18" s="208">
        <v>0</v>
      </c>
      <c r="H18" s="209">
        <v>188816</v>
      </c>
      <c r="I18" s="208">
        <v>0</v>
      </c>
      <c r="J18" s="208">
        <v>0</v>
      </c>
      <c r="K18" s="208">
        <v>0</v>
      </c>
      <c r="L18" s="210">
        <v>315.77390000000003</v>
      </c>
      <c r="M18" s="209">
        <v>14.3</v>
      </c>
      <c r="N18" s="211">
        <v>0</v>
      </c>
      <c r="O18" s="212">
        <v>2127</v>
      </c>
      <c r="P18" s="197">
        <f t="shared" si="0"/>
        <v>2127</v>
      </c>
      <c r="Q18" s="1">
        <v>16</v>
      </c>
      <c r="R18" s="258" t="e">
        <f t="shared" si="1"/>
        <v>#REF!</v>
      </c>
      <c r="S18" s="214" t="e">
        <f>#REF!</f>
        <v>#REF!</v>
      </c>
      <c r="T18" s="215" t="e">
        <f t="shared" si="9"/>
        <v>#REF!</v>
      </c>
      <c r="V18" s="218">
        <f t="shared" si="2"/>
        <v>2127</v>
      </c>
      <c r="W18" s="219">
        <f t="shared" si="10"/>
        <v>75114.303090000001</v>
      </c>
      <c r="Y18" s="217" t="e">
        <f t="shared" si="11"/>
        <v>#REF!</v>
      </c>
      <c r="Z18" s="214" t="e">
        <f t="shared" si="12"/>
        <v>#REF!</v>
      </c>
      <c r="AA18" s="215" t="e">
        <f t="shared" si="13"/>
        <v>#REF!</v>
      </c>
      <c r="AE18" s="302" t="str">
        <f t="shared" si="3"/>
        <v>161580</v>
      </c>
      <c r="AF18" s="206">
        <v>93</v>
      </c>
      <c r="AG18" s="310">
        <v>16</v>
      </c>
      <c r="AH18" s="311">
        <v>161578</v>
      </c>
      <c r="AI18" s="312">
        <f t="shared" si="4"/>
        <v>161580</v>
      </c>
      <c r="AJ18" s="313">
        <f t="shared" si="5"/>
        <v>2</v>
      </c>
      <c r="AL18" s="306">
        <f t="shared" si="6"/>
        <v>2128</v>
      </c>
      <c r="AM18" s="314">
        <f t="shared" si="6"/>
        <v>2127</v>
      </c>
      <c r="AN18" s="315">
        <f t="shared" si="7"/>
        <v>-1</v>
      </c>
      <c r="AO18" s="316">
        <f t="shared" si="8"/>
        <v>-4.7014574518100609E-4</v>
      </c>
    </row>
    <row r="19" spans="1:41" x14ac:dyDescent="0.2">
      <c r="A19" s="206">
        <v>93</v>
      </c>
      <c r="B19" s="207">
        <v>0.375</v>
      </c>
      <c r="C19" s="208">
        <v>2013</v>
      </c>
      <c r="D19" s="208">
        <v>5</v>
      </c>
      <c r="E19" s="208">
        <v>17</v>
      </c>
      <c r="F19" s="209">
        <v>163707</v>
      </c>
      <c r="G19" s="208">
        <v>0</v>
      </c>
      <c r="H19" s="209">
        <v>188908</v>
      </c>
      <c r="I19" s="208">
        <v>0</v>
      </c>
      <c r="J19" s="208">
        <v>0</v>
      </c>
      <c r="K19" s="208">
        <v>0</v>
      </c>
      <c r="L19" s="210">
        <v>316.09730000000002</v>
      </c>
      <c r="M19" s="209">
        <v>14.7</v>
      </c>
      <c r="N19" s="211">
        <v>0</v>
      </c>
      <c r="O19" s="212">
        <v>2299</v>
      </c>
      <c r="P19" s="197">
        <f t="shared" si="0"/>
        <v>2299</v>
      </c>
      <c r="Q19" s="1">
        <v>17</v>
      </c>
      <c r="R19" s="258" t="e">
        <f t="shared" si="1"/>
        <v>#REF!</v>
      </c>
      <c r="S19" s="214" t="e">
        <f>#REF!</f>
        <v>#REF!</v>
      </c>
      <c r="T19" s="215" t="e">
        <f t="shared" si="9"/>
        <v>#REF!</v>
      </c>
      <c r="V19" s="218">
        <f t="shared" si="2"/>
        <v>2299</v>
      </c>
      <c r="W19" s="219">
        <f t="shared" si="10"/>
        <v>81188.426330000002</v>
      </c>
      <c r="Y19" s="217" t="e">
        <f t="shared" si="11"/>
        <v>#REF!</v>
      </c>
      <c r="Z19" s="214" t="e">
        <f t="shared" si="12"/>
        <v>#REF!</v>
      </c>
      <c r="AA19" s="215" t="e">
        <f t="shared" si="13"/>
        <v>#REF!</v>
      </c>
      <c r="AE19" s="302" t="str">
        <f t="shared" si="3"/>
        <v>163707</v>
      </c>
      <c r="AF19" s="206">
        <v>93</v>
      </c>
      <c r="AG19" s="310">
        <v>17</v>
      </c>
      <c r="AH19" s="311">
        <v>163706</v>
      </c>
      <c r="AI19" s="312">
        <f t="shared" si="4"/>
        <v>163707</v>
      </c>
      <c r="AJ19" s="313">
        <f t="shared" si="5"/>
        <v>1</v>
      </c>
      <c r="AL19" s="306">
        <f t="shared" si="6"/>
        <v>2295</v>
      </c>
      <c r="AM19" s="314">
        <f t="shared" si="6"/>
        <v>2299</v>
      </c>
      <c r="AN19" s="315">
        <f t="shared" si="7"/>
        <v>4</v>
      </c>
      <c r="AO19" s="316">
        <f t="shared" si="8"/>
        <v>1.7398869073510222E-3</v>
      </c>
    </row>
    <row r="20" spans="1:41" x14ac:dyDescent="0.2">
      <c r="A20" s="206">
        <v>93</v>
      </c>
      <c r="B20" s="207">
        <v>0.375</v>
      </c>
      <c r="C20" s="208">
        <v>2013</v>
      </c>
      <c r="D20" s="208">
        <v>5</v>
      </c>
      <c r="E20" s="208">
        <v>18</v>
      </c>
      <c r="F20" s="209">
        <v>166006</v>
      </c>
      <c r="G20" s="208">
        <v>0</v>
      </c>
      <c r="H20" s="209">
        <v>189007</v>
      </c>
      <c r="I20" s="208">
        <v>0</v>
      </c>
      <c r="J20" s="208">
        <v>0</v>
      </c>
      <c r="K20" s="208">
        <v>0</v>
      </c>
      <c r="L20" s="210">
        <v>316.49560000000002</v>
      </c>
      <c r="M20" s="209">
        <v>13.8</v>
      </c>
      <c r="N20" s="211">
        <v>0</v>
      </c>
      <c r="O20" s="212">
        <v>1021</v>
      </c>
      <c r="P20" s="197">
        <f t="shared" si="0"/>
        <v>1021</v>
      </c>
      <c r="Q20" s="1">
        <v>18</v>
      </c>
      <c r="R20" s="258" t="e">
        <f t="shared" si="1"/>
        <v>#REF!</v>
      </c>
      <c r="S20" s="214" t="e">
        <f>#REF!</f>
        <v>#REF!</v>
      </c>
      <c r="T20" s="215" t="e">
        <f t="shared" si="9"/>
        <v>#REF!</v>
      </c>
      <c r="V20" s="218">
        <f t="shared" si="2"/>
        <v>1021</v>
      </c>
      <c r="W20" s="219">
        <f t="shared" si="10"/>
        <v>36056.27807</v>
      </c>
      <c r="Y20" s="217" t="e">
        <f t="shared" si="11"/>
        <v>#REF!</v>
      </c>
      <c r="Z20" s="214" t="e">
        <f t="shared" si="12"/>
        <v>#REF!</v>
      </c>
      <c r="AA20" s="215" t="e">
        <f t="shared" si="13"/>
        <v>#REF!</v>
      </c>
      <c r="AE20" s="302" t="str">
        <f t="shared" si="3"/>
        <v>166006</v>
      </c>
      <c r="AF20" s="206">
        <v>93</v>
      </c>
      <c r="AG20" s="310">
        <v>18</v>
      </c>
      <c r="AH20" s="311">
        <v>166001</v>
      </c>
      <c r="AI20" s="312">
        <f t="shared" si="4"/>
        <v>166006</v>
      </c>
      <c r="AJ20" s="313">
        <f t="shared" si="5"/>
        <v>5</v>
      </c>
      <c r="AL20" s="306">
        <f t="shared" si="6"/>
        <v>1026</v>
      </c>
      <c r="AM20" s="314">
        <f t="shared" si="6"/>
        <v>1021</v>
      </c>
      <c r="AN20" s="315">
        <f t="shared" si="7"/>
        <v>-5</v>
      </c>
      <c r="AO20" s="316">
        <f t="shared" si="8"/>
        <v>-4.8971596474045058E-3</v>
      </c>
    </row>
    <row r="21" spans="1:41" x14ac:dyDescent="0.2">
      <c r="A21" s="206">
        <v>93</v>
      </c>
      <c r="B21" s="207">
        <v>0.375</v>
      </c>
      <c r="C21" s="208">
        <v>2013</v>
      </c>
      <c r="D21" s="208">
        <v>5</v>
      </c>
      <c r="E21" s="208">
        <v>19</v>
      </c>
      <c r="F21" s="209">
        <v>167027</v>
      </c>
      <c r="G21" s="208">
        <v>0</v>
      </c>
      <c r="H21" s="209">
        <v>189052</v>
      </c>
      <c r="I21" s="208">
        <v>0</v>
      </c>
      <c r="J21" s="208">
        <v>0</v>
      </c>
      <c r="K21" s="208">
        <v>0</v>
      </c>
      <c r="L21" s="210">
        <v>317.64</v>
      </c>
      <c r="M21" s="209">
        <v>15.9</v>
      </c>
      <c r="N21" s="211">
        <v>0</v>
      </c>
      <c r="O21" s="212">
        <v>832</v>
      </c>
      <c r="P21" s="197">
        <f t="shared" si="0"/>
        <v>832</v>
      </c>
      <c r="Q21" s="1">
        <v>19</v>
      </c>
      <c r="R21" s="258" t="e">
        <f t="shared" si="1"/>
        <v>#REF!</v>
      </c>
      <c r="S21" s="214" t="e">
        <f>#REF!</f>
        <v>#REF!</v>
      </c>
      <c r="T21" s="215" t="e">
        <f t="shared" si="9"/>
        <v>#REF!</v>
      </c>
      <c r="V21" s="218">
        <f t="shared" si="2"/>
        <v>832</v>
      </c>
      <c r="W21" s="219">
        <f t="shared" si="10"/>
        <v>29381.80544</v>
      </c>
      <c r="Y21" s="217" t="e">
        <f t="shared" si="11"/>
        <v>#REF!</v>
      </c>
      <c r="Z21" s="214" t="e">
        <f t="shared" si="12"/>
        <v>#REF!</v>
      </c>
      <c r="AA21" s="215" t="e">
        <f t="shared" si="13"/>
        <v>#REF!</v>
      </c>
      <c r="AE21" s="302" t="str">
        <f t="shared" si="3"/>
        <v>167027</v>
      </c>
      <c r="AF21" s="206">
        <v>93</v>
      </c>
      <c r="AG21" s="310">
        <v>19</v>
      </c>
      <c r="AH21" s="311">
        <v>167027</v>
      </c>
      <c r="AI21" s="312">
        <f t="shared" si="4"/>
        <v>167027</v>
      </c>
      <c r="AJ21" s="313">
        <f t="shared" si="5"/>
        <v>0</v>
      </c>
      <c r="AL21" s="306">
        <f t="shared" si="6"/>
        <v>822</v>
      </c>
      <c r="AM21" s="314">
        <f t="shared" si="6"/>
        <v>832</v>
      </c>
      <c r="AN21" s="315">
        <f t="shared" si="7"/>
        <v>10</v>
      </c>
      <c r="AO21" s="316">
        <f t="shared" si="8"/>
        <v>1.201923076923077E-2</v>
      </c>
    </row>
    <row r="22" spans="1:41" x14ac:dyDescent="0.2">
      <c r="A22" s="206">
        <v>93</v>
      </c>
      <c r="B22" s="207">
        <v>0.375</v>
      </c>
      <c r="C22" s="208">
        <v>2013</v>
      </c>
      <c r="D22" s="208">
        <v>5</v>
      </c>
      <c r="E22" s="208">
        <v>20</v>
      </c>
      <c r="F22" s="209">
        <v>167859</v>
      </c>
      <c r="G22" s="208">
        <v>0</v>
      </c>
      <c r="H22" s="209">
        <v>189087</v>
      </c>
      <c r="I22" s="208">
        <v>0</v>
      </c>
      <c r="J22" s="208">
        <v>0</v>
      </c>
      <c r="K22" s="208">
        <v>0</v>
      </c>
      <c r="L22" s="210">
        <v>317.72919999999999</v>
      </c>
      <c r="M22" s="209">
        <v>15.6</v>
      </c>
      <c r="N22" s="211">
        <v>0</v>
      </c>
      <c r="O22" s="212">
        <v>3482</v>
      </c>
      <c r="P22" s="197">
        <f t="shared" si="0"/>
        <v>3482</v>
      </c>
      <c r="Q22" s="1">
        <v>20</v>
      </c>
      <c r="R22" s="258" t="e">
        <f t="shared" si="1"/>
        <v>#REF!</v>
      </c>
      <c r="S22" s="214" t="e">
        <f>#REF!</f>
        <v>#REF!</v>
      </c>
      <c r="T22" s="215" t="e">
        <f t="shared" si="9"/>
        <v>#REF!</v>
      </c>
      <c r="V22" s="218">
        <f t="shared" si="2"/>
        <v>3482</v>
      </c>
      <c r="W22" s="219">
        <f t="shared" si="10"/>
        <v>122965.68094000001</v>
      </c>
      <c r="Y22" s="217" t="e">
        <f t="shared" si="11"/>
        <v>#REF!</v>
      </c>
      <c r="Z22" s="214" t="e">
        <f t="shared" si="12"/>
        <v>#REF!</v>
      </c>
      <c r="AA22" s="215" t="e">
        <f t="shared" si="13"/>
        <v>#REF!</v>
      </c>
      <c r="AE22" s="302" t="str">
        <f t="shared" si="3"/>
        <v>167859</v>
      </c>
      <c r="AF22" s="206">
        <v>93</v>
      </c>
      <c r="AG22" s="310">
        <v>20</v>
      </c>
      <c r="AH22" s="311">
        <v>167849</v>
      </c>
      <c r="AI22" s="312">
        <f t="shared" si="4"/>
        <v>167859</v>
      </c>
      <c r="AJ22" s="313">
        <f t="shared" si="5"/>
        <v>10</v>
      </c>
      <c r="AL22" s="306">
        <f t="shared" si="6"/>
        <v>-167849</v>
      </c>
      <c r="AM22" s="314">
        <f t="shared" si="6"/>
        <v>3482</v>
      </c>
      <c r="AN22" s="315">
        <f t="shared" si="7"/>
        <v>171331</v>
      </c>
      <c r="AO22" s="316">
        <f t="shared" si="8"/>
        <v>49.204767375071796</v>
      </c>
    </row>
    <row r="23" spans="1:41" x14ac:dyDescent="0.2">
      <c r="A23" s="206">
        <v>93</v>
      </c>
      <c r="B23" s="207">
        <v>0.375</v>
      </c>
      <c r="C23" s="208">
        <v>2013</v>
      </c>
      <c r="D23" s="208">
        <v>5</v>
      </c>
      <c r="E23" s="208">
        <v>21</v>
      </c>
      <c r="F23" s="209">
        <v>171341</v>
      </c>
      <c r="G23" s="208">
        <v>0</v>
      </c>
      <c r="H23" s="209">
        <v>189239</v>
      </c>
      <c r="I23" s="208">
        <v>0</v>
      </c>
      <c r="J23" s="208">
        <v>0</v>
      </c>
      <c r="K23" s="208">
        <v>0</v>
      </c>
      <c r="L23" s="210">
        <v>314.73349999999999</v>
      </c>
      <c r="M23" s="209">
        <v>14.4</v>
      </c>
      <c r="N23" s="211">
        <v>0</v>
      </c>
      <c r="O23" s="212">
        <v>3544</v>
      </c>
      <c r="P23" s="197">
        <f t="shared" si="0"/>
        <v>3544</v>
      </c>
      <c r="Q23" s="1">
        <v>21</v>
      </c>
      <c r="R23" s="258" t="e">
        <f t="shared" si="1"/>
        <v>#REF!</v>
      </c>
      <c r="S23" s="214" t="e">
        <f>#REF!</f>
        <v>#REF!</v>
      </c>
      <c r="T23" s="215" t="e">
        <f t="shared" si="9"/>
        <v>#REF!</v>
      </c>
      <c r="V23" s="218">
        <f t="shared" si="2"/>
        <v>3544</v>
      </c>
      <c r="W23" s="219">
        <f t="shared" si="10"/>
        <v>125155.19048</v>
      </c>
      <c r="Y23" s="217" t="e">
        <f t="shared" si="11"/>
        <v>#REF!</v>
      </c>
      <c r="Z23" s="214" t="e">
        <f t="shared" si="12"/>
        <v>#REF!</v>
      </c>
      <c r="AA23" s="215" t="e">
        <f t="shared" si="13"/>
        <v>#REF!</v>
      </c>
      <c r="AE23" s="302" t="str">
        <f t="shared" si="3"/>
        <v>171341</v>
      </c>
      <c r="AF23" s="206"/>
      <c r="AG23" s="310"/>
      <c r="AH23" s="311"/>
      <c r="AI23" s="312">
        <f t="shared" si="4"/>
        <v>171341</v>
      </c>
      <c r="AJ23" s="313">
        <f t="shared" si="5"/>
        <v>171341</v>
      </c>
      <c r="AL23" s="306">
        <f t="shared" si="6"/>
        <v>0</v>
      </c>
      <c r="AM23" s="314">
        <f t="shared" si="6"/>
        <v>3544</v>
      </c>
      <c r="AN23" s="315">
        <f t="shared" si="7"/>
        <v>3544</v>
      </c>
      <c r="AO23" s="316">
        <f t="shared" si="8"/>
        <v>1</v>
      </c>
    </row>
    <row r="24" spans="1:41" x14ac:dyDescent="0.2">
      <c r="A24" s="206">
        <v>93</v>
      </c>
      <c r="B24" s="207">
        <v>0.375</v>
      </c>
      <c r="C24" s="208">
        <v>2013</v>
      </c>
      <c r="D24" s="208">
        <v>5</v>
      </c>
      <c r="E24" s="208">
        <v>22</v>
      </c>
      <c r="F24" s="209">
        <v>174885</v>
      </c>
      <c r="G24" s="208">
        <v>0</v>
      </c>
      <c r="H24" s="209">
        <v>189394</v>
      </c>
      <c r="I24" s="208">
        <v>0</v>
      </c>
      <c r="J24" s="208">
        <v>0</v>
      </c>
      <c r="K24" s="208">
        <v>0</v>
      </c>
      <c r="L24" s="210">
        <v>314.18209999999999</v>
      </c>
      <c r="M24" s="209">
        <v>14.7</v>
      </c>
      <c r="N24" s="211">
        <v>0</v>
      </c>
      <c r="O24" s="212">
        <v>2997</v>
      </c>
      <c r="P24" s="197">
        <f t="shared" si="0"/>
        <v>2997</v>
      </c>
      <c r="Q24" s="1">
        <v>22</v>
      </c>
      <c r="R24" s="258" t="e">
        <f t="shared" si="1"/>
        <v>#REF!</v>
      </c>
      <c r="S24" s="214" t="e">
        <f>#REF!</f>
        <v>#REF!</v>
      </c>
      <c r="T24" s="215" t="e">
        <f t="shared" si="9"/>
        <v>#REF!</v>
      </c>
      <c r="V24" s="218">
        <f t="shared" si="2"/>
        <v>2997</v>
      </c>
      <c r="W24" s="219">
        <f t="shared" si="10"/>
        <v>105838.06599</v>
      </c>
      <c r="Y24" s="217" t="e">
        <f t="shared" si="11"/>
        <v>#REF!</v>
      </c>
      <c r="Z24" s="214" t="e">
        <f t="shared" si="12"/>
        <v>#REF!</v>
      </c>
      <c r="AA24" s="215" t="e">
        <f t="shared" si="13"/>
        <v>#REF!</v>
      </c>
      <c r="AE24" s="302" t="str">
        <f t="shared" si="3"/>
        <v>174885</v>
      </c>
      <c r="AF24" s="206"/>
      <c r="AG24" s="310"/>
      <c r="AH24" s="311"/>
      <c r="AI24" s="312">
        <f t="shared" si="4"/>
        <v>174885</v>
      </c>
      <c r="AJ24" s="313">
        <f t="shared" si="5"/>
        <v>174885</v>
      </c>
      <c r="AL24" s="306">
        <f t="shared" si="6"/>
        <v>0</v>
      </c>
      <c r="AM24" s="314">
        <f t="shared" si="6"/>
        <v>2997</v>
      </c>
      <c r="AN24" s="315">
        <f t="shared" si="7"/>
        <v>2997</v>
      </c>
      <c r="AO24" s="316">
        <f t="shared" si="8"/>
        <v>1</v>
      </c>
    </row>
    <row r="25" spans="1:41" x14ac:dyDescent="0.2">
      <c r="A25" s="206">
        <v>93</v>
      </c>
      <c r="B25" s="207">
        <v>0.375</v>
      </c>
      <c r="C25" s="208">
        <v>2013</v>
      </c>
      <c r="D25" s="208">
        <v>5</v>
      </c>
      <c r="E25" s="208">
        <v>23</v>
      </c>
      <c r="F25" s="209">
        <v>177882</v>
      </c>
      <c r="G25" s="208">
        <v>0</v>
      </c>
      <c r="H25" s="209">
        <v>189525</v>
      </c>
      <c r="I25" s="208">
        <v>0</v>
      </c>
      <c r="J25" s="208">
        <v>0</v>
      </c>
      <c r="K25" s="208">
        <v>0</v>
      </c>
      <c r="L25" s="210">
        <v>314.0197</v>
      </c>
      <c r="M25" s="209">
        <v>14.3</v>
      </c>
      <c r="N25" s="211">
        <v>0</v>
      </c>
      <c r="O25" s="212">
        <v>2508</v>
      </c>
      <c r="P25" s="197">
        <f t="shared" si="0"/>
        <v>2508</v>
      </c>
      <c r="Q25" s="1">
        <v>23</v>
      </c>
      <c r="R25" s="258" t="e">
        <f t="shared" si="1"/>
        <v>#REF!</v>
      </c>
      <c r="S25" s="214" t="e">
        <f>#REF!</f>
        <v>#REF!</v>
      </c>
      <c r="T25" s="215" t="e">
        <f t="shared" si="9"/>
        <v>#REF!</v>
      </c>
      <c r="V25" s="218">
        <f t="shared" si="2"/>
        <v>2508</v>
      </c>
      <c r="W25" s="219">
        <f t="shared" si="10"/>
        <v>88569.192360000001</v>
      </c>
      <c r="Y25" s="217" t="e">
        <f t="shared" si="11"/>
        <v>#REF!</v>
      </c>
      <c r="Z25" s="214" t="e">
        <f t="shared" si="12"/>
        <v>#REF!</v>
      </c>
      <c r="AA25" s="215" t="e">
        <f t="shared" si="13"/>
        <v>#REF!</v>
      </c>
      <c r="AE25" s="302" t="str">
        <f t="shared" si="3"/>
        <v>177882</v>
      </c>
      <c r="AF25" s="206"/>
      <c r="AG25" s="310"/>
      <c r="AH25" s="311"/>
      <c r="AI25" s="312">
        <f t="shared" si="4"/>
        <v>177882</v>
      </c>
      <c r="AJ25" s="313">
        <f t="shared" si="5"/>
        <v>177882</v>
      </c>
      <c r="AL25" s="306">
        <f t="shared" si="6"/>
        <v>0</v>
      </c>
      <c r="AM25" s="314">
        <f t="shared" si="6"/>
        <v>2508</v>
      </c>
      <c r="AN25" s="315">
        <f t="shared" si="7"/>
        <v>2508</v>
      </c>
      <c r="AO25" s="316">
        <f t="shared" si="8"/>
        <v>1</v>
      </c>
    </row>
    <row r="26" spans="1:41" x14ac:dyDescent="0.2">
      <c r="A26" s="206">
        <v>93</v>
      </c>
      <c r="B26" s="207">
        <v>0.375</v>
      </c>
      <c r="C26" s="208">
        <v>2013</v>
      </c>
      <c r="D26" s="208">
        <v>5</v>
      </c>
      <c r="E26" s="208">
        <v>24</v>
      </c>
      <c r="F26" s="209">
        <v>180390</v>
      </c>
      <c r="G26" s="208">
        <v>0</v>
      </c>
      <c r="H26" s="209">
        <v>189635</v>
      </c>
      <c r="I26" s="208">
        <v>0</v>
      </c>
      <c r="J26" s="208">
        <v>0</v>
      </c>
      <c r="K26" s="208">
        <v>0</v>
      </c>
      <c r="L26" s="210">
        <v>314.1146</v>
      </c>
      <c r="M26" s="209">
        <v>13.8</v>
      </c>
      <c r="N26" s="211">
        <v>0</v>
      </c>
      <c r="O26" s="212">
        <v>1385</v>
      </c>
      <c r="P26" s="197">
        <f t="shared" si="0"/>
        <v>1385</v>
      </c>
      <c r="Q26" s="1">
        <v>24</v>
      </c>
      <c r="R26" s="258" t="e">
        <f t="shared" si="1"/>
        <v>#REF!</v>
      </c>
      <c r="S26" s="214" t="e">
        <f>#REF!</f>
        <v>#REF!</v>
      </c>
      <c r="T26" s="215" t="e">
        <f t="shared" si="9"/>
        <v>#REF!</v>
      </c>
      <c r="V26" s="218">
        <f t="shared" si="2"/>
        <v>1385</v>
      </c>
      <c r="W26" s="219">
        <f t="shared" si="10"/>
        <v>48910.817949999997</v>
      </c>
      <c r="Y26" s="217" t="e">
        <f t="shared" si="11"/>
        <v>#REF!</v>
      </c>
      <c r="Z26" s="214" t="e">
        <f t="shared" si="12"/>
        <v>#REF!</v>
      </c>
      <c r="AA26" s="215" t="e">
        <f t="shared" si="13"/>
        <v>#REF!</v>
      </c>
      <c r="AE26" s="302" t="str">
        <f t="shared" si="3"/>
        <v>180390</v>
      </c>
      <c r="AF26" s="206"/>
      <c r="AG26" s="310"/>
      <c r="AH26" s="311"/>
      <c r="AI26" s="312">
        <f t="shared" si="4"/>
        <v>180390</v>
      </c>
      <c r="AJ26" s="313">
        <f t="shared" si="5"/>
        <v>180390</v>
      </c>
      <c r="AL26" s="306">
        <f t="shared" si="6"/>
        <v>181775</v>
      </c>
      <c r="AM26" s="314">
        <f t="shared" si="6"/>
        <v>1385</v>
      </c>
      <c r="AN26" s="315">
        <f t="shared" si="7"/>
        <v>-180390</v>
      </c>
      <c r="AO26" s="316">
        <f t="shared" si="8"/>
        <v>-130.24548736462094</v>
      </c>
    </row>
    <row r="27" spans="1:41" x14ac:dyDescent="0.2">
      <c r="A27" s="206">
        <v>93</v>
      </c>
      <c r="B27" s="207">
        <v>0.375</v>
      </c>
      <c r="C27" s="208">
        <v>2013</v>
      </c>
      <c r="D27" s="208">
        <v>5</v>
      </c>
      <c r="E27" s="208">
        <v>25</v>
      </c>
      <c r="F27" s="209">
        <v>181775</v>
      </c>
      <c r="G27" s="208">
        <v>0</v>
      </c>
      <c r="H27" s="209">
        <v>189695</v>
      </c>
      <c r="I27" s="208">
        <v>0</v>
      </c>
      <c r="J27" s="208">
        <v>0</v>
      </c>
      <c r="K27" s="208">
        <v>0</v>
      </c>
      <c r="L27" s="210">
        <v>314.31330000000003</v>
      </c>
      <c r="M27" s="209">
        <v>14.1</v>
      </c>
      <c r="N27" s="211">
        <v>0</v>
      </c>
      <c r="O27" s="212">
        <v>536</v>
      </c>
      <c r="P27" s="197">
        <f t="shared" si="0"/>
        <v>536</v>
      </c>
      <c r="Q27" s="1">
        <v>25</v>
      </c>
      <c r="R27" s="258" t="e">
        <f t="shared" si="1"/>
        <v>#REF!</v>
      </c>
      <c r="S27" s="214" t="e">
        <f>#REF!</f>
        <v>#REF!</v>
      </c>
      <c r="T27" s="215" t="e">
        <f t="shared" si="9"/>
        <v>#REF!</v>
      </c>
      <c r="V27" s="218">
        <f t="shared" si="2"/>
        <v>536</v>
      </c>
      <c r="W27" s="219">
        <f t="shared" si="10"/>
        <v>18928.663120000001</v>
      </c>
      <c r="Y27" s="217" t="e">
        <f t="shared" si="11"/>
        <v>#REF!</v>
      </c>
      <c r="Z27" s="214" t="e">
        <f t="shared" si="12"/>
        <v>#REF!</v>
      </c>
      <c r="AA27" s="215" t="e">
        <f t="shared" si="13"/>
        <v>#REF!</v>
      </c>
      <c r="AE27" s="302" t="str">
        <f t="shared" si="3"/>
        <v>181775</v>
      </c>
      <c r="AF27" s="206">
        <v>93</v>
      </c>
      <c r="AG27" s="310">
        <v>25</v>
      </c>
      <c r="AH27" s="311">
        <v>181775</v>
      </c>
      <c r="AI27" s="312">
        <f t="shared" si="4"/>
        <v>181775</v>
      </c>
      <c r="AJ27" s="313">
        <f t="shared" si="5"/>
        <v>0</v>
      </c>
      <c r="AL27" s="306">
        <f t="shared" si="6"/>
        <v>536</v>
      </c>
      <c r="AM27" s="314">
        <f t="shared" si="6"/>
        <v>536</v>
      </c>
      <c r="AN27" s="315">
        <f t="shared" si="7"/>
        <v>0</v>
      </c>
      <c r="AO27" s="316">
        <f t="shared" si="8"/>
        <v>0</v>
      </c>
    </row>
    <row r="28" spans="1:41" x14ac:dyDescent="0.2">
      <c r="A28" s="206">
        <v>93</v>
      </c>
      <c r="B28" s="207">
        <v>0.375</v>
      </c>
      <c r="C28" s="208">
        <v>2013</v>
      </c>
      <c r="D28" s="208">
        <v>5</v>
      </c>
      <c r="E28" s="208">
        <v>26</v>
      </c>
      <c r="F28" s="209">
        <v>182311</v>
      </c>
      <c r="G28" s="208">
        <v>0</v>
      </c>
      <c r="H28" s="209">
        <v>189719</v>
      </c>
      <c r="I28" s="208">
        <v>0</v>
      </c>
      <c r="J28" s="208">
        <v>0</v>
      </c>
      <c r="K28" s="208">
        <v>0</v>
      </c>
      <c r="L28" s="210">
        <v>317.04079999999999</v>
      </c>
      <c r="M28" s="209">
        <v>14.1</v>
      </c>
      <c r="N28" s="211">
        <v>0</v>
      </c>
      <c r="O28" s="212">
        <v>925</v>
      </c>
      <c r="P28" s="197">
        <f t="shared" si="0"/>
        <v>925</v>
      </c>
      <c r="Q28" s="1">
        <v>26</v>
      </c>
      <c r="R28" s="258" t="e">
        <f t="shared" si="1"/>
        <v>#REF!</v>
      </c>
      <c r="S28" s="214" t="e">
        <f>#REF!</f>
        <v>#REF!</v>
      </c>
      <c r="T28" s="215" t="e">
        <f t="shared" si="9"/>
        <v>#REF!</v>
      </c>
      <c r="V28" s="218">
        <f t="shared" si="2"/>
        <v>925</v>
      </c>
      <c r="W28" s="219">
        <f t="shared" si="10"/>
        <v>32666.069749999999</v>
      </c>
      <c r="Y28" s="217" t="e">
        <f t="shared" si="11"/>
        <v>#REF!</v>
      </c>
      <c r="Z28" s="214" t="e">
        <f t="shared" si="12"/>
        <v>#REF!</v>
      </c>
      <c r="AA28" s="215" t="e">
        <f t="shared" si="13"/>
        <v>#REF!</v>
      </c>
      <c r="AE28" s="302" t="str">
        <f t="shared" si="3"/>
        <v>182311</v>
      </c>
      <c r="AF28" s="206">
        <v>93</v>
      </c>
      <c r="AG28" s="310">
        <v>26</v>
      </c>
      <c r="AH28" s="311">
        <v>182311</v>
      </c>
      <c r="AI28" s="312">
        <f t="shared" si="4"/>
        <v>182311</v>
      </c>
      <c r="AJ28" s="313">
        <f t="shared" si="5"/>
        <v>0</v>
      </c>
      <c r="AL28" s="306">
        <f t="shared" si="6"/>
        <v>916</v>
      </c>
      <c r="AM28" s="314">
        <f t="shared" si="6"/>
        <v>925</v>
      </c>
      <c r="AN28" s="315">
        <f t="shared" si="7"/>
        <v>9</v>
      </c>
      <c r="AO28" s="316">
        <f t="shared" si="8"/>
        <v>9.7297297297297292E-3</v>
      </c>
    </row>
    <row r="29" spans="1:41" x14ac:dyDescent="0.2">
      <c r="A29" s="206">
        <v>93</v>
      </c>
      <c r="B29" s="207">
        <v>0.375</v>
      </c>
      <c r="C29" s="208">
        <v>2013</v>
      </c>
      <c r="D29" s="208">
        <v>5</v>
      </c>
      <c r="E29" s="208">
        <v>27</v>
      </c>
      <c r="F29" s="209">
        <v>183236</v>
      </c>
      <c r="G29" s="208">
        <v>0</v>
      </c>
      <c r="H29" s="209">
        <v>189758</v>
      </c>
      <c r="I29" s="208">
        <v>0</v>
      </c>
      <c r="J29" s="208">
        <v>0</v>
      </c>
      <c r="K29" s="208">
        <v>0</v>
      </c>
      <c r="L29" s="210">
        <v>317.41829999999999</v>
      </c>
      <c r="M29" s="209">
        <v>12.1</v>
      </c>
      <c r="N29" s="211">
        <v>0</v>
      </c>
      <c r="O29" s="212">
        <v>2738</v>
      </c>
      <c r="P29" s="197">
        <f t="shared" si="0"/>
        <v>2738</v>
      </c>
      <c r="Q29" s="1">
        <v>27</v>
      </c>
      <c r="R29" s="258" t="e">
        <f t="shared" si="1"/>
        <v>#REF!</v>
      </c>
      <c r="S29" s="214" t="e">
        <f>#REF!</f>
        <v>#REF!</v>
      </c>
      <c r="T29" s="215" t="e">
        <f t="shared" si="9"/>
        <v>#REF!</v>
      </c>
      <c r="V29" s="218">
        <f t="shared" si="2"/>
        <v>2738</v>
      </c>
      <c r="W29" s="219">
        <f t="shared" si="10"/>
        <v>96691.566460000002</v>
      </c>
      <c r="Y29" s="217" t="e">
        <f t="shared" si="11"/>
        <v>#REF!</v>
      </c>
      <c r="Z29" s="214" t="e">
        <f t="shared" si="12"/>
        <v>#REF!</v>
      </c>
      <c r="AA29" s="215" t="e">
        <f t="shared" si="13"/>
        <v>#REF!</v>
      </c>
      <c r="AE29" s="302" t="str">
        <f t="shared" si="3"/>
        <v>183236</v>
      </c>
      <c r="AF29" s="206">
        <v>93</v>
      </c>
      <c r="AG29" s="310">
        <v>27</v>
      </c>
      <c r="AH29" s="311">
        <v>183227</v>
      </c>
      <c r="AI29" s="312">
        <f t="shared" si="4"/>
        <v>183236</v>
      </c>
      <c r="AJ29" s="313">
        <f t="shared" si="5"/>
        <v>9</v>
      </c>
      <c r="AL29" s="306">
        <f t="shared" si="6"/>
        <v>2745</v>
      </c>
      <c r="AM29" s="314">
        <f t="shared" si="6"/>
        <v>2738</v>
      </c>
      <c r="AN29" s="315">
        <f t="shared" si="7"/>
        <v>-7</v>
      </c>
      <c r="AO29" s="316">
        <f t="shared" si="8"/>
        <v>-2.556610664718773E-3</v>
      </c>
    </row>
    <row r="30" spans="1:41" x14ac:dyDescent="0.2">
      <c r="A30" s="206">
        <v>93</v>
      </c>
      <c r="B30" s="207">
        <v>0.375</v>
      </c>
      <c r="C30" s="208">
        <v>2013</v>
      </c>
      <c r="D30" s="208">
        <v>5</v>
      </c>
      <c r="E30" s="208">
        <v>28</v>
      </c>
      <c r="F30" s="209">
        <v>185974</v>
      </c>
      <c r="G30" s="208">
        <v>0</v>
      </c>
      <c r="H30" s="209">
        <v>189877</v>
      </c>
      <c r="I30" s="208">
        <v>0</v>
      </c>
      <c r="J30" s="208">
        <v>0</v>
      </c>
      <c r="K30" s="208">
        <v>0</v>
      </c>
      <c r="L30" s="210">
        <v>313.94959999999998</v>
      </c>
      <c r="M30" s="209">
        <v>12.9</v>
      </c>
      <c r="N30" s="211">
        <v>0</v>
      </c>
      <c r="O30" s="212">
        <v>2155</v>
      </c>
      <c r="P30" s="197">
        <f t="shared" si="0"/>
        <v>2155</v>
      </c>
      <c r="Q30" s="1">
        <v>28</v>
      </c>
      <c r="R30" s="258" t="e">
        <f t="shared" si="1"/>
        <v>#REF!</v>
      </c>
      <c r="S30" s="214" t="e">
        <f>#REF!</f>
        <v>#REF!</v>
      </c>
      <c r="T30" s="215" t="e">
        <f t="shared" si="9"/>
        <v>#REF!</v>
      </c>
      <c r="V30" s="218">
        <f t="shared" si="2"/>
        <v>2155</v>
      </c>
      <c r="W30" s="219">
        <f t="shared" si="10"/>
        <v>76103.113849999994</v>
      </c>
      <c r="Y30" s="217" t="e">
        <f t="shared" si="11"/>
        <v>#REF!</v>
      </c>
      <c r="Z30" s="214" t="e">
        <f t="shared" si="12"/>
        <v>#REF!</v>
      </c>
      <c r="AA30" s="215" t="e">
        <f t="shared" si="13"/>
        <v>#REF!</v>
      </c>
      <c r="AE30" s="302" t="str">
        <f t="shared" si="3"/>
        <v>185974</v>
      </c>
      <c r="AF30" s="206">
        <v>93</v>
      </c>
      <c r="AG30" s="310">
        <v>28</v>
      </c>
      <c r="AH30" s="311">
        <v>185972</v>
      </c>
      <c r="AI30" s="312">
        <f t="shared" si="4"/>
        <v>185974</v>
      </c>
      <c r="AJ30" s="313">
        <f t="shared" si="5"/>
        <v>2</v>
      </c>
      <c r="AL30" s="306">
        <f t="shared" si="6"/>
        <v>2149</v>
      </c>
      <c r="AM30" s="314">
        <f t="shared" si="6"/>
        <v>2155</v>
      </c>
      <c r="AN30" s="315">
        <f t="shared" si="7"/>
        <v>6</v>
      </c>
      <c r="AO30" s="316">
        <f t="shared" si="8"/>
        <v>2.7842227378190253E-3</v>
      </c>
    </row>
    <row r="31" spans="1:41" x14ac:dyDescent="0.2">
      <c r="A31" s="206">
        <v>93</v>
      </c>
      <c r="B31" s="207">
        <v>0.375</v>
      </c>
      <c r="C31" s="208">
        <v>2013</v>
      </c>
      <c r="D31" s="208">
        <v>5</v>
      </c>
      <c r="E31" s="208">
        <v>29</v>
      </c>
      <c r="F31" s="209">
        <v>188129</v>
      </c>
      <c r="G31" s="208">
        <v>0</v>
      </c>
      <c r="H31" s="209">
        <v>189972</v>
      </c>
      <c r="I31" s="208">
        <v>0</v>
      </c>
      <c r="J31" s="208">
        <v>0</v>
      </c>
      <c r="K31" s="208">
        <v>0</v>
      </c>
      <c r="L31" s="210">
        <v>312.53390000000002</v>
      </c>
      <c r="M31" s="209">
        <v>14.3</v>
      </c>
      <c r="N31" s="211">
        <v>0</v>
      </c>
      <c r="O31" s="212">
        <v>2679</v>
      </c>
      <c r="P31" s="197">
        <f t="shared" si="0"/>
        <v>2679</v>
      </c>
      <c r="Q31" s="1">
        <v>29</v>
      </c>
      <c r="R31" s="258" t="e">
        <f t="shared" si="1"/>
        <v>#REF!</v>
      </c>
      <c r="S31" s="214" t="e">
        <f>#REF!</f>
        <v>#REF!</v>
      </c>
      <c r="T31" s="215" t="e">
        <f t="shared" si="9"/>
        <v>#REF!</v>
      </c>
      <c r="V31" s="218">
        <f t="shared" si="2"/>
        <v>2679</v>
      </c>
      <c r="W31" s="219">
        <f t="shared" si="10"/>
        <v>94608.000929999995</v>
      </c>
      <c r="Y31" s="217" t="e">
        <f t="shared" si="11"/>
        <v>#REF!</v>
      </c>
      <c r="Z31" s="214" t="e">
        <f t="shared" si="12"/>
        <v>#REF!</v>
      </c>
      <c r="AA31" s="215" t="e">
        <f t="shared" si="13"/>
        <v>#REF!</v>
      </c>
      <c r="AE31" s="302" t="str">
        <f t="shared" si="3"/>
        <v>188129</v>
      </c>
      <c r="AF31" s="206">
        <v>93</v>
      </c>
      <c r="AG31" s="310">
        <v>29</v>
      </c>
      <c r="AH31" s="311">
        <v>188121</v>
      </c>
      <c r="AI31" s="312">
        <f t="shared" si="4"/>
        <v>188129</v>
      </c>
      <c r="AJ31" s="313">
        <f t="shared" si="5"/>
        <v>8</v>
      </c>
      <c r="AL31" s="306">
        <f t="shared" si="6"/>
        <v>2680</v>
      </c>
      <c r="AM31" s="314">
        <f t="shared" si="6"/>
        <v>2679</v>
      </c>
      <c r="AN31" s="315">
        <f t="shared" si="7"/>
        <v>-1</v>
      </c>
      <c r="AO31" s="316">
        <f t="shared" si="8"/>
        <v>-3.7327360955580441E-4</v>
      </c>
    </row>
    <row r="32" spans="1:41" x14ac:dyDescent="0.2">
      <c r="A32" s="206">
        <v>93</v>
      </c>
      <c r="B32" s="207">
        <v>0.375</v>
      </c>
      <c r="C32" s="208">
        <v>2013</v>
      </c>
      <c r="D32" s="208">
        <v>5</v>
      </c>
      <c r="E32" s="208">
        <v>30</v>
      </c>
      <c r="F32" s="209">
        <v>190808</v>
      </c>
      <c r="G32" s="208">
        <v>0</v>
      </c>
      <c r="H32" s="209">
        <v>190090</v>
      </c>
      <c r="I32" s="208">
        <v>0</v>
      </c>
      <c r="J32" s="208">
        <v>0</v>
      </c>
      <c r="K32" s="208">
        <v>0</v>
      </c>
      <c r="L32" s="210">
        <v>311.4898</v>
      </c>
      <c r="M32" s="209">
        <v>14.9</v>
      </c>
      <c r="N32" s="211">
        <v>0</v>
      </c>
      <c r="O32" s="212">
        <v>2638</v>
      </c>
      <c r="P32" s="197">
        <f t="shared" si="0"/>
        <v>2638</v>
      </c>
      <c r="Q32" s="1">
        <v>30</v>
      </c>
      <c r="R32" s="258" t="e">
        <f t="shared" si="1"/>
        <v>#REF!</v>
      </c>
      <c r="S32" s="214" t="e">
        <f>#REF!</f>
        <v>#REF!</v>
      </c>
      <c r="T32" s="215" t="e">
        <f t="shared" si="9"/>
        <v>#REF!</v>
      </c>
      <c r="V32" s="218">
        <f t="shared" si="2"/>
        <v>2638</v>
      </c>
      <c r="W32" s="219">
        <f t="shared" si="10"/>
        <v>93160.099459999998</v>
      </c>
      <c r="Y32" s="217" t="e">
        <f t="shared" si="11"/>
        <v>#REF!</v>
      </c>
      <c r="Z32" s="214" t="e">
        <f t="shared" si="12"/>
        <v>#REF!</v>
      </c>
      <c r="AA32" s="215" t="e">
        <f t="shared" si="13"/>
        <v>#REF!</v>
      </c>
      <c r="AE32" s="302" t="str">
        <f t="shared" si="3"/>
        <v>190808</v>
      </c>
      <c r="AF32" s="206">
        <v>93</v>
      </c>
      <c r="AG32" s="310">
        <v>30</v>
      </c>
      <c r="AH32" s="311">
        <v>190801</v>
      </c>
      <c r="AI32" s="312">
        <f t="shared" si="4"/>
        <v>190808</v>
      </c>
      <c r="AJ32" s="313">
        <f t="shared" si="5"/>
        <v>7</v>
      </c>
      <c r="AL32" s="306">
        <f t="shared" si="6"/>
        <v>2642</v>
      </c>
      <c r="AM32" s="314">
        <f t="shared" si="6"/>
        <v>2638</v>
      </c>
      <c r="AN32" s="315">
        <f t="shared" si="7"/>
        <v>-4</v>
      </c>
      <c r="AO32" s="316">
        <f t="shared" si="8"/>
        <v>-1.5163002274450341E-3</v>
      </c>
    </row>
    <row r="33" spans="1:41" ht="13.5" thickBot="1" x14ac:dyDescent="0.25">
      <c r="A33" s="206">
        <v>93</v>
      </c>
      <c r="B33" s="207">
        <v>0.375</v>
      </c>
      <c r="C33" s="208">
        <v>2013</v>
      </c>
      <c r="D33" s="208">
        <v>5</v>
      </c>
      <c r="E33" s="208">
        <v>31</v>
      </c>
      <c r="F33" s="209">
        <v>193446</v>
      </c>
      <c r="G33" s="208">
        <v>0</v>
      </c>
      <c r="H33" s="209">
        <v>190206</v>
      </c>
      <c r="I33" s="208">
        <v>0</v>
      </c>
      <c r="J33" s="208">
        <v>0</v>
      </c>
      <c r="K33" s="208">
        <v>0</v>
      </c>
      <c r="L33" s="210">
        <v>311.697</v>
      </c>
      <c r="M33" s="209">
        <v>14.2</v>
      </c>
      <c r="N33" s="211">
        <v>0</v>
      </c>
      <c r="O33" s="212">
        <v>570</v>
      </c>
      <c r="P33" s="197">
        <f t="shared" si="0"/>
        <v>570</v>
      </c>
      <c r="Q33" s="1">
        <v>31</v>
      </c>
      <c r="R33" s="259" t="e">
        <f t="shared" si="1"/>
        <v>#REF!</v>
      </c>
      <c r="S33" s="220" t="e">
        <f>#REF!</f>
        <v>#REF!</v>
      </c>
      <c r="T33" s="221" t="e">
        <f t="shared" si="9"/>
        <v>#REF!</v>
      </c>
      <c r="V33" s="222">
        <f t="shared" si="2"/>
        <v>570</v>
      </c>
      <c r="W33" s="223">
        <f t="shared" si="10"/>
        <v>20129.3619</v>
      </c>
      <c r="Y33" s="217" t="e">
        <f t="shared" si="11"/>
        <v>#REF!</v>
      </c>
      <c r="Z33" s="214" t="e">
        <f t="shared" si="12"/>
        <v>#REF!</v>
      </c>
      <c r="AA33" s="215" t="e">
        <f t="shared" si="13"/>
        <v>#REF!</v>
      </c>
      <c r="AE33" s="302" t="str">
        <f t="shared" si="3"/>
        <v>193446</v>
      </c>
      <c r="AF33" s="206">
        <v>93</v>
      </c>
      <c r="AG33" s="310">
        <v>31</v>
      </c>
      <c r="AH33" s="311">
        <v>193443</v>
      </c>
      <c r="AI33" s="312">
        <f t="shared" si="4"/>
        <v>193446</v>
      </c>
      <c r="AJ33" s="313">
        <f t="shared" si="5"/>
        <v>3</v>
      </c>
      <c r="AL33" s="306">
        <f t="shared" si="6"/>
        <v>573</v>
      </c>
      <c r="AM33" s="317">
        <f t="shared" si="6"/>
        <v>570</v>
      </c>
      <c r="AN33" s="315">
        <f t="shared" si="7"/>
        <v>-3</v>
      </c>
      <c r="AO33" s="316">
        <f t="shared" si="8"/>
        <v>-5.263157894736842E-3</v>
      </c>
    </row>
    <row r="34" spans="1:41" ht="13.5" thickBot="1" x14ac:dyDescent="0.25">
      <c r="A34" s="35">
        <v>93</v>
      </c>
      <c r="B34" s="224">
        <v>0.375</v>
      </c>
      <c r="C34" s="33">
        <v>2013</v>
      </c>
      <c r="D34" s="33">
        <v>6</v>
      </c>
      <c r="E34" s="33">
        <v>1</v>
      </c>
      <c r="F34" s="225">
        <v>194016</v>
      </c>
      <c r="G34" s="33">
        <v>0</v>
      </c>
      <c r="H34" s="225">
        <v>190231</v>
      </c>
      <c r="I34" s="33">
        <v>0</v>
      </c>
      <c r="J34" s="33">
        <v>0</v>
      </c>
      <c r="K34" s="33">
        <v>0</v>
      </c>
      <c r="L34" s="226">
        <v>312.48689999999999</v>
      </c>
      <c r="M34" s="225">
        <v>14.8</v>
      </c>
      <c r="N34" s="227">
        <v>0</v>
      </c>
      <c r="O34" s="228">
        <v>443</v>
      </c>
      <c r="R34" s="229"/>
      <c r="S34" s="230"/>
      <c r="T34" s="231"/>
      <c r="V34" s="232"/>
      <c r="W34" s="233"/>
      <c r="Y34" s="234"/>
      <c r="Z34" s="235"/>
      <c r="AA34" s="236"/>
      <c r="AE34" s="302" t="str">
        <f t="shared" si="3"/>
        <v>194016</v>
      </c>
      <c r="AF34" s="35">
        <v>93</v>
      </c>
      <c r="AG34" s="318">
        <v>1</v>
      </c>
      <c r="AH34" s="319">
        <v>194016</v>
      </c>
      <c r="AI34" s="320">
        <f t="shared" si="4"/>
        <v>194016</v>
      </c>
      <c r="AJ34" s="321">
        <f t="shared" si="5"/>
        <v>0</v>
      </c>
      <c r="AL34" s="322"/>
      <c r="AM34" s="323"/>
      <c r="AN34" s="324"/>
      <c r="AO34" s="324"/>
    </row>
    <row r="35" spans="1:41" ht="13.5" thickBot="1" x14ac:dyDescent="0.25">
      <c r="AE35" s="302"/>
    </row>
    <row r="36" spans="1:41" ht="13.5" thickBot="1" x14ac:dyDescent="0.25">
      <c r="D36" s="237" t="s">
        <v>81</v>
      </c>
      <c r="E36" s="238">
        <f>COUNT(E3:E34)</f>
        <v>32</v>
      </c>
      <c r="K36" s="237" t="s">
        <v>82</v>
      </c>
      <c r="L36" s="239">
        <f>MAX(L3:L34)</f>
        <v>319.02210000000002</v>
      </c>
      <c r="M36" s="239">
        <f>MAX(M3:M34)</f>
        <v>20.6</v>
      </c>
      <c r="N36" s="237" t="s">
        <v>26</v>
      </c>
      <c r="O36" s="239">
        <f>SUM(O3:O33)</f>
        <v>58200</v>
      </c>
      <c r="Q36" s="237" t="s">
        <v>83</v>
      </c>
      <c r="R36" s="240" t="e">
        <f>AVERAGE(R3:R33)</f>
        <v>#REF!</v>
      </c>
      <c r="S36" s="240" t="e">
        <f>AVERAGE(S3:S33)</f>
        <v>#REF!</v>
      </c>
      <c r="T36" s="241" t="e">
        <f>AVERAGE(T3:T33)</f>
        <v>#REF!</v>
      </c>
      <c r="V36" s="242">
        <f>SUM(V3:V33)</f>
        <v>58200</v>
      </c>
      <c r="W36" s="243">
        <f>SUM(W3:W33)</f>
        <v>2055313.7940000002</v>
      </c>
      <c r="Y36" s="244" t="e">
        <f>SUM(Y3:Y33)</f>
        <v>#REF!</v>
      </c>
      <c r="Z36" s="245" t="e">
        <f>SUM(Z3:Z33)</f>
        <v>#REF!</v>
      </c>
      <c r="AA36" s="246" t="e">
        <f>SUM(AA3:AA33)</f>
        <v>#REF!</v>
      </c>
      <c r="AF36" s="325" t="s">
        <v>120</v>
      </c>
      <c r="AG36" s="238">
        <f>COUNT(AG3:AG34)</f>
        <v>28</v>
      </c>
      <c r="AJ36" s="326">
        <f>SUM(AJ3:AJ33)</f>
        <v>704577</v>
      </c>
      <c r="AK36" s="327" t="s">
        <v>88</v>
      </c>
      <c r="AL36" s="328"/>
      <c r="AM36" s="328"/>
      <c r="AN36" s="326">
        <f>SUM(AN3:AN33)</f>
        <v>0</v>
      </c>
      <c r="AO36" s="329" t="s">
        <v>88</v>
      </c>
    </row>
    <row r="37" spans="1:41" ht="13.5" thickBot="1" x14ac:dyDescent="0.25">
      <c r="K37" s="237" t="s">
        <v>83</v>
      </c>
      <c r="L37" s="247">
        <f>AVERAGE(L3:L34)</f>
        <v>315.58624687500003</v>
      </c>
      <c r="M37" s="247">
        <f>AVERAGE(M3:M34)</f>
        <v>14.418750000000001</v>
      </c>
      <c r="N37" s="237" t="s">
        <v>84</v>
      </c>
      <c r="O37" s="248">
        <f>O36*35.31467</f>
        <v>2055313.794</v>
      </c>
      <c r="R37" s="249" t="s">
        <v>85</v>
      </c>
      <c r="S37" s="249" t="s">
        <v>86</v>
      </c>
      <c r="T37" s="249" t="s">
        <v>87</v>
      </c>
      <c r="V37" s="250" t="s">
        <v>88</v>
      </c>
      <c r="W37" s="250" t="s">
        <v>88</v>
      </c>
      <c r="Y37" s="250" t="s">
        <v>88</v>
      </c>
      <c r="Z37" s="250" t="s">
        <v>88</v>
      </c>
      <c r="AA37" s="250" t="s">
        <v>88</v>
      </c>
      <c r="AF37" s="325" t="s">
        <v>121</v>
      </c>
      <c r="AG37" s="330">
        <f>-COUNT(AG3:AG34)+COUNT(E3:E34)</f>
        <v>4</v>
      </c>
      <c r="AN37" s="331">
        <f>IFERROR(AN36/SUM(AM3:AM33),"")</f>
        <v>0</v>
      </c>
      <c r="AO37" s="329" t="s">
        <v>122</v>
      </c>
    </row>
    <row r="38" spans="1:41" ht="13.5" thickBot="1" x14ac:dyDescent="0.25">
      <c r="K38" s="237" t="s">
        <v>89</v>
      </c>
      <c r="L38" s="248">
        <f>MIN(L3:L34)</f>
        <v>311.4898</v>
      </c>
      <c r="M38" s="248">
        <f>MIN(M3:M34)</f>
        <v>12.1</v>
      </c>
      <c r="V38" s="6" t="s">
        <v>26</v>
      </c>
      <c r="W38" s="6" t="s">
        <v>90</v>
      </c>
      <c r="Y38" s="6" t="s">
        <v>91</v>
      </c>
      <c r="Z38" s="6" t="s">
        <v>92</v>
      </c>
      <c r="AA38" s="6" t="s">
        <v>93</v>
      </c>
    </row>
    <row r="39" spans="1:41" ht="13.5" thickBot="1" x14ac:dyDescent="0.25">
      <c r="L39" s="251" t="s">
        <v>94</v>
      </c>
      <c r="M39" s="6" t="s">
        <v>95</v>
      </c>
    </row>
    <row r="40" spans="1:41" ht="13.5" thickBot="1" x14ac:dyDescent="0.25">
      <c r="AF40" s="325" t="s">
        <v>123</v>
      </c>
      <c r="AG40" s="238">
        <v>1</v>
      </c>
      <c r="AH40" s="293" t="s">
        <v>26</v>
      </c>
    </row>
    <row r="41" spans="1:41" ht="13.5" thickBot="1" x14ac:dyDescent="0.25">
      <c r="AF41" s="325" t="s">
        <v>124</v>
      </c>
      <c r="AG41" s="332">
        <v>0.01</v>
      </c>
    </row>
    <row r="43" spans="1:41" x14ac:dyDescent="0.2">
      <c r="K43" s="252" t="s">
        <v>96</v>
      </c>
      <c r="L43" s="253">
        <v>0.1</v>
      </c>
      <c r="M43" s="252"/>
    </row>
    <row r="44" spans="1:41" x14ac:dyDescent="0.2">
      <c r="K44" s="254" t="s">
        <v>97</v>
      </c>
      <c r="L44" s="255">
        <f>L37*(1+$L$43)</f>
        <v>347.14487156250004</v>
      </c>
      <c r="M44" s="255">
        <f>M37*(1+$L$43)</f>
        <v>15.860625000000002</v>
      </c>
    </row>
    <row r="45" spans="1:41" x14ac:dyDescent="0.2">
      <c r="K45" s="254" t="s">
        <v>98</v>
      </c>
      <c r="L45" s="255">
        <f>L37*(1-$L$43)</f>
        <v>284.02762218750001</v>
      </c>
      <c r="M45" s="255">
        <f>M37*(1-$L$43)</f>
        <v>12.976875000000001</v>
      </c>
    </row>
    <row r="47" spans="1:41" x14ac:dyDescent="0.2">
      <c r="A47" s="237" t="s">
        <v>99</v>
      </c>
      <c r="B47" s="256" t="s">
        <v>100</v>
      </c>
    </row>
    <row r="48" spans="1:41" x14ac:dyDescent="0.2">
      <c r="A48" s="237" t="s">
        <v>101</v>
      </c>
      <c r="B48" s="257">
        <v>40583</v>
      </c>
    </row>
  </sheetData>
  <phoneticPr fontId="0" type="noConversion"/>
  <conditionalFormatting sqref="L3:L34">
    <cfRule type="cellIs" dxfId="431" priority="47" stopIfTrue="1" operator="lessThan">
      <formula>$L$45</formula>
    </cfRule>
    <cfRule type="cellIs" dxfId="430" priority="48" stopIfTrue="1" operator="greaterThan">
      <formula>$L$44</formula>
    </cfRule>
  </conditionalFormatting>
  <conditionalFormatting sqref="M3:M34">
    <cfRule type="cellIs" dxfId="429" priority="45" stopIfTrue="1" operator="lessThan">
      <formula>$M$45</formula>
    </cfRule>
    <cfRule type="cellIs" dxfId="428" priority="46" stopIfTrue="1" operator="greaterThan">
      <formula>$M$44</formula>
    </cfRule>
  </conditionalFormatting>
  <conditionalFormatting sqref="O3:O34">
    <cfRule type="cellIs" dxfId="427" priority="44" stopIfTrue="1" operator="lessThan">
      <formula>0</formula>
    </cfRule>
  </conditionalFormatting>
  <conditionalFormatting sqref="O3:O33">
    <cfRule type="cellIs" dxfId="426" priority="43" stopIfTrue="1" operator="lessThan">
      <formula>0</formula>
    </cfRule>
  </conditionalFormatting>
  <conditionalFormatting sqref="O3">
    <cfRule type="cellIs" dxfId="425" priority="42" stopIfTrue="1" operator="notEqual">
      <formula>$P$3</formula>
    </cfRule>
  </conditionalFormatting>
  <conditionalFormatting sqref="O4">
    <cfRule type="cellIs" dxfId="424" priority="41" stopIfTrue="1" operator="notEqual">
      <formula>P$4</formula>
    </cfRule>
  </conditionalFormatting>
  <conditionalFormatting sqref="O5">
    <cfRule type="cellIs" dxfId="423" priority="40" stopIfTrue="1" operator="notEqual">
      <formula>$P$5</formula>
    </cfRule>
  </conditionalFormatting>
  <conditionalFormatting sqref="O6">
    <cfRule type="cellIs" dxfId="422" priority="39" stopIfTrue="1" operator="notEqual">
      <formula>$P$6</formula>
    </cfRule>
  </conditionalFormatting>
  <conditionalFormatting sqref="O7">
    <cfRule type="cellIs" dxfId="421" priority="38" stopIfTrue="1" operator="notEqual">
      <formula>$P$7</formula>
    </cfRule>
  </conditionalFormatting>
  <conditionalFormatting sqref="O8">
    <cfRule type="cellIs" dxfId="420" priority="37" stopIfTrue="1" operator="notEqual">
      <formula>$P$8</formula>
    </cfRule>
  </conditionalFormatting>
  <conditionalFormatting sqref="O9">
    <cfRule type="cellIs" dxfId="419" priority="36" stopIfTrue="1" operator="notEqual">
      <formula>$P$9</formula>
    </cfRule>
  </conditionalFormatting>
  <conditionalFormatting sqref="O10">
    <cfRule type="cellIs" dxfId="418" priority="34" stopIfTrue="1" operator="notEqual">
      <formula>$P$10</formula>
    </cfRule>
    <cfRule type="cellIs" dxfId="417" priority="35" stopIfTrue="1" operator="greaterThan">
      <formula>$P$10</formula>
    </cfRule>
  </conditionalFormatting>
  <conditionalFormatting sqref="O11">
    <cfRule type="cellIs" dxfId="416" priority="32" stopIfTrue="1" operator="notEqual">
      <formula>$P$11</formula>
    </cfRule>
    <cfRule type="cellIs" dxfId="415" priority="33" stopIfTrue="1" operator="greaterThan">
      <formula>$P$11</formula>
    </cfRule>
  </conditionalFormatting>
  <conditionalFormatting sqref="O12">
    <cfRule type="cellIs" dxfId="414" priority="31" stopIfTrue="1" operator="notEqual">
      <formula>$P$12</formula>
    </cfRule>
  </conditionalFormatting>
  <conditionalFormatting sqref="O14">
    <cfRule type="cellIs" dxfId="413" priority="30" stopIfTrue="1" operator="notEqual">
      <formula>$P$14</formula>
    </cfRule>
  </conditionalFormatting>
  <conditionalFormatting sqref="O15">
    <cfRule type="cellIs" dxfId="412" priority="29" stopIfTrue="1" operator="notEqual">
      <formula>$P$15</formula>
    </cfRule>
  </conditionalFormatting>
  <conditionalFormatting sqref="O16">
    <cfRule type="cellIs" dxfId="411" priority="28" stopIfTrue="1" operator="notEqual">
      <formula>$P$16</formula>
    </cfRule>
  </conditionalFormatting>
  <conditionalFormatting sqref="O17">
    <cfRule type="cellIs" dxfId="410" priority="27" stopIfTrue="1" operator="notEqual">
      <formula>$P$17</formula>
    </cfRule>
  </conditionalFormatting>
  <conditionalFormatting sqref="O18">
    <cfRule type="cellIs" dxfId="409" priority="26" stopIfTrue="1" operator="notEqual">
      <formula>$P$18</formula>
    </cfRule>
  </conditionalFormatting>
  <conditionalFormatting sqref="O19">
    <cfRule type="cellIs" dxfId="408" priority="24" stopIfTrue="1" operator="notEqual">
      <formula>$P$19</formula>
    </cfRule>
    <cfRule type="cellIs" dxfId="407" priority="25" stopIfTrue="1" operator="greaterThan">
      <formula>$P$19</formula>
    </cfRule>
  </conditionalFormatting>
  <conditionalFormatting sqref="O20">
    <cfRule type="cellIs" dxfId="406" priority="22" stopIfTrue="1" operator="notEqual">
      <formula>$P$20</formula>
    </cfRule>
    <cfRule type="cellIs" dxfId="405" priority="23" stopIfTrue="1" operator="greaterThan">
      <formula>$P$20</formula>
    </cfRule>
  </conditionalFormatting>
  <conditionalFormatting sqref="O21">
    <cfRule type="cellIs" dxfId="404" priority="21" stopIfTrue="1" operator="notEqual">
      <formula>$P$21</formula>
    </cfRule>
  </conditionalFormatting>
  <conditionalFormatting sqref="O22">
    <cfRule type="cellIs" dxfId="403" priority="20" stopIfTrue="1" operator="notEqual">
      <formula>$P$22</formula>
    </cfRule>
  </conditionalFormatting>
  <conditionalFormatting sqref="O23">
    <cfRule type="cellIs" dxfId="402" priority="19" stopIfTrue="1" operator="notEqual">
      <formula>$P$23</formula>
    </cfRule>
  </conditionalFormatting>
  <conditionalFormatting sqref="O24">
    <cfRule type="cellIs" dxfId="401" priority="17" stopIfTrue="1" operator="notEqual">
      <formula>$P$24</formula>
    </cfRule>
    <cfRule type="cellIs" dxfId="400" priority="18" stopIfTrue="1" operator="greaterThan">
      <formula>$P$24</formula>
    </cfRule>
  </conditionalFormatting>
  <conditionalFormatting sqref="O25">
    <cfRule type="cellIs" dxfId="399" priority="15" stopIfTrue="1" operator="notEqual">
      <formula>$P$25</formula>
    </cfRule>
    <cfRule type="cellIs" dxfId="398" priority="16" stopIfTrue="1" operator="greaterThan">
      <formula>$P$25</formula>
    </cfRule>
  </conditionalFormatting>
  <conditionalFormatting sqref="O26">
    <cfRule type="cellIs" dxfId="397" priority="14" stopIfTrue="1" operator="notEqual">
      <formula>$P$26</formula>
    </cfRule>
  </conditionalFormatting>
  <conditionalFormatting sqref="O27">
    <cfRule type="cellIs" dxfId="396" priority="13" stopIfTrue="1" operator="notEqual">
      <formula>$P$27</formula>
    </cfRule>
  </conditionalFormatting>
  <conditionalFormatting sqref="O28">
    <cfRule type="cellIs" dxfId="395" priority="12" stopIfTrue="1" operator="notEqual">
      <formula>$P$28</formula>
    </cfRule>
  </conditionalFormatting>
  <conditionalFormatting sqref="O29">
    <cfRule type="cellIs" dxfId="394" priority="11" stopIfTrue="1" operator="notEqual">
      <formula>$P$29</formula>
    </cfRule>
  </conditionalFormatting>
  <conditionalFormatting sqref="O30">
    <cfRule type="cellIs" dxfId="393" priority="10" stopIfTrue="1" operator="notEqual">
      <formula>$P$30</formula>
    </cfRule>
  </conditionalFormatting>
  <conditionalFormatting sqref="O31">
    <cfRule type="cellIs" dxfId="392" priority="8" stopIfTrue="1" operator="notEqual">
      <formula>$P$31</formula>
    </cfRule>
    <cfRule type="cellIs" dxfId="391" priority="9" stopIfTrue="1" operator="greaterThan">
      <formula>$P$31</formula>
    </cfRule>
  </conditionalFormatting>
  <conditionalFormatting sqref="O32">
    <cfRule type="cellIs" dxfId="390" priority="6" stopIfTrue="1" operator="notEqual">
      <formula>$P$32</formula>
    </cfRule>
    <cfRule type="cellIs" dxfId="389" priority="7" stopIfTrue="1" operator="greaterThan">
      <formula>$P$32</formula>
    </cfRule>
  </conditionalFormatting>
  <conditionalFormatting sqref="O33">
    <cfRule type="cellIs" dxfId="388" priority="5" stopIfTrue="1" operator="notEqual">
      <formula>$P$33</formula>
    </cfRule>
  </conditionalFormatting>
  <conditionalFormatting sqref="O13">
    <cfRule type="cellIs" dxfId="387" priority="4" stopIfTrue="1" operator="notEqual">
      <formula>$P$13</formula>
    </cfRule>
  </conditionalFormatting>
  <conditionalFormatting sqref="AG3:AG34">
    <cfRule type="cellIs" dxfId="386" priority="3" stopIfTrue="1" operator="notEqual">
      <formula>E3</formula>
    </cfRule>
  </conditionalFormatting>
  <conditionalFormatting sqref="AH3:AH34">
    <cfRule type="cellIs" dxfId="385" priority="2" stopIfTrue="1" operator="notBetween">
      <formula>AI3+$AG$40</formula>
      <formula>AI3-$AG$40</formula>
    </cfRule>
  </conditionalFormatting>
  <conditionalFormatting sqref="AL3:AL33">
    <cfRule type="cellIs" dxfId="384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/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293" customWidth="1"/>
    <col min="32" max="32" width="18.85546875" style="293" bestFit="1" customWidth="1"/>
    <col min="33" max="33" width="9.5703125" style="293" customWidth="1"/>
    <col min="34" max="35" width="13" style="293" customWidth="1"/>
    <col min="36" max="36" width="14.5703125" style="293" bestFit="1" customWidth="1"/>
    <col min="37" max="37" width="4.85546875" style="293" customWidth="1"/>
    <col min="38" max="39" width="12.85546875" style="293" customWidth="1"/>
    <col min="40" max="40" width="11.5703125" style="293" bestFit="1" customWidth="1"/>
    <col min="41" max="55" width="11.42578125" style="293"/>
    <col min="56" max="16384" width="11.42578125" style="1"/>
  </cols>
  <sheetData>
    <row r="1" spans="1:41" ht="13.5" thickBot="1" x14ac:dyDescent="0.25">
      <c r="AJ1" s="294" t="s">
        <v>111</v>
      </c>
    </row>
    <row r="2" spans="1:41" ht="51.75" thickBot="1" x14ac:dyDescent="0.25">
      <c r="A2" s="177" t="s">
        <v>57</v>
      </c>
      <c r="B2" s="178" t="s">
        <v>58</v>
      </c>
      <c r="C2" s="178" t="s">
        <v>59</v>
      </c>
      <c r="D2" s="178" t="s">
        <v>60</v>
      </c>
      <c r="E2" s="178" t="s">
        <v>62</v>
      </c>
      <c r="F2" s="179" t="s">
        <v>63</v>
      </c>
      <c r="G2" s="179" t="s">
        <v>61</v>
      </c>
      <c r="H2" s="179" t="s">
        <v>64</v>
      </c>
      <c r="I2" s="179" t="s">
        <v>65</v>
      </c>
      <c r="J2" s="179" t="s">
        <v>66</v>
      </c>
      <c r="K2" s="179" t="s">
        <v>67</v>
      </c>
      <c r="L2" s="179" t="s">
        <v>68</v>
      </c>
      <c r="M2" s="179" t="s">
        <v>69</v>
      </c>
      <c r="N2" s="180" t="s">
        <v>70</v>
      </c>
      <c r="O2" s="181" t="s">
        <v>71</v>
      </c>
      <c r="Q2" s="182" t="s">
        <v>72</v>
      </c>
      <c r="R2" s="183" t="s">
        <v>73</v>
      </c>
      <c r="S2" s="184" t="s">
        <v>74</v>
      </c>
      <c r="T2" s="185" t="s">
        <v>75</v>
      </c>
      <c r="V2" s="185" t="s">
        <v>76</v>
      </c>
      <c r="W2" s="186" t="s">
        <v>77</v>
      </c>
      <c r="Y2" s="187" t="s">
        <v>78</v>
      </c>
      <c r="Z2" s="188" t="s">
        <v>79</v>
      </c>
      <c r="AA2" s="189" t="s">
        <v>80</v>
      </c>
      <c r="AF2" s="295" t="s">
        <v>112</v>
      </c>
      <c r="AG2" s="296" t="s">
        <v>62</v>
      </c>
      <c r="AH2" s="297" t="s">
        <v>113</v>
      </c>
      <c r="AI2" s="298" t="s">
        <v>114</v>
      </c>
      <c r="AJ2" s="299" t="s">
        <v>115</v>
      </c>
      <c r="AL2" s="300" t="s">
        <v>116</v>
      </c>
      <c r="AM2" s="301" t="s">
        <v>117</v>
      </c>
      <c r="AN2" s="186" t="s">
        <v>118</v>
      </c>
      <c r="AO2" s="186" t="s">
        <v>119</v>
      </c>
    </row>
    <row r="3" spans="1:41" x14ac:dyDescent="0.2">
      <c r="A3" s="190">
        <v>91</v>
      </c>
      <c r="B3" s="191">
        <v>0.375</v>
      </c>
      <c r="C3" s="192">
        <v>2013</v>
      </c>
      <c r="D3" s="192">
        <v>5</v>
      </c>
      <c r="E3" s="192">
        <v>1</v>
      </c>
      <c r="F3" s="193">
        <v>52861</v>
      </c>
      <c r="G3" s="192">
        <v>0</v>
      </c>
      <c r="H3" s="193">
        <v>452991</v>
      </c>
      <c r="I3" s="192">
        <v>0</v>
      </c>
      <c r="J3" s="192">
        <v>0</v>
      </c>
      <c r="K3" s="192">
        <v>0</v>
      </c>
      <c r="L3" s="194">
        <v>100.871</v>
      </c>
      <c r="M3" s="193">
        <v>20.3</v>
      </c>
      <c r="N3" s="195">
        <v>0</v>
      </c>
      <c r="O3" s="196">
        <v>1745</v>
      </c>
      <c r="P3" s="197">
        <f>F4-F3</f>
        <v>1745</v>
      </c>
      <c r="Q3" s="1">
        <v>1</v>
      </c>
      <c r="R3" s="198" t="e">
        <f>S3/4.1868</f>
        <v>#REF!</v>
      </c>
      <c r="S3" s="199" t="e">
        <f>#REF!</f>
        <v>#REF!</v>
      </c>
      <c r="T3" s="200" t="e">
        <f>R3*0.11237</f>
        <v>#REF!</v>
      </c>
      <c r="U3" s="201"/>
      <c r="V3" s="200">
        <f>O3</f>
        <v>1745</v>
      </c>
      <c r="W3" s="202">
        <f>V3*35.31467</f>
        <v>61624.099150000002</v>
      </c>
      <c r="X3" s="201"/>
      <c r="Y3" s="203" t="e">
        <f>V3*R3/1000000</f>
        <v>#REF!</v>
      </c>
      <c r="Z3" s="204" t="e">
        <f>S3*V3/1000000</f>
        <v>#REF!</v>
      </c>
      <c r="AA3" s="205" t="e">
        <f>W3*T3/1000000</f>
        <v>#REF!</v>
      </c>
      <c r="AE3" s="302" t="str">
        <f>RIGHT(F3,6)</f>
        <v>52861</v>
      </c>
      <c r="AF3" s="190">
        <v>91</v>
      </c>
      <c r="AG3" s="195">
        <v>1</v>
      </c>
      <c r="AH3" s="303">
        <v>53668</v>
      </c>
      <c r="AI3" s="304">
        <f>IFERROR(AE3*1,0)</f>
        <v>52861</v>
      </c>
      <c r="AJ3" s="305">
        <f>(AI3-AH3)</f>
        <v>-807</v>
      </c>
      <c r="AL3" s="306">
        <f>AH4-AH3</f>
        <v>1460</v>
      </c>
      <c r="AM3" s="307">
        <f>AI4-AI3</f>
        <v>1745</v>
      </c>
      <c r="AN3" s="308">
        <f>(AM3-AL3)</f>
        <v>285</v>
      </c>
      <c r="AO3" s="309">
        <f>IFERROR(AN3/AM3,"")</f>
        <v>0.16332378223495703</v>
      </c>
    </row>
    <row r="4" spans="1:41" x14ac:dyDescent="0.2">
      <c r="A4" s="206">
        <v>91</v>
      </c>
      <c r="B4" s="207">
        <v>0.375</v>
      </c>
      <c r="C4" s="208">
        <v>2013</v>
      </c>
      <c r="D4" s="208">
        <v>5</v>
      </c>
      <c r="E4" s="208">
        <v>2</v>
      </c>
      <c r="F4" s="209">
        <v>54606</v>
      </c>
      <c r="G4" s="208">
        <v>0</v>
      </c>
      <c r="H4" s="209">
        <v>453240</v>
      </c>
      <c r="I4" s="208">
        <v>0</v>
      </c>
      <c r="J4" s="208">
        <v>0</v>
      </c>
      <c r="K4" s="208">
        <v>0</v>
      </c>
      <c r="L4" s="210">
        <v>101.907</v>
      </c>
      <c r="M4" s="209">
        <v>20.5</v>
      </c>
      <c r="N4" s="211">
        <v>0</v>
      </c>
      <c r="O4" s="212">
        <v>1264</v>
      </c>
      <c r="P4" s="197">
        <f t="shared" ref="P4:P33" si="0">F5-F4</f>
        <v>1264</v>
      </c>
      <c r="Q4" s="1">
        <v>2</v>
      </c>
      <c r="R4" s="213" t="e">
        <f t="shared" ref="R4:R33" si="1">S4/4.1868</f>
        <v>#REF!</v>
      </c>
      <c r="S4" s="214" t="e">
        <f>#REF!</f>
        <v>#REF!</v>
      </c>
      <c r="T4" s="215" t="e">
        <f>R4*0.11237</f>
        <v>#REF!</v>
      </c>
      <c r="U4" s="201"/>
      <c r="V4" s="215">
        <f t="shared" ref="V4:V33" si="2">O4</f>
        <v>1264</v>
      </c>
      <c r="W4" s="216">
        <f>V4*35.31467</f>
        <v>44637.742879999998</v>
      </c>
      <c r="X4" s="201"/>
      <c r="Y4" s="217" t="e">
        <f>V4*R4/1000000</f>
        <v>#REF!</v>
      </c>
      <c r="Z4" s="214" t="e">
        <f>S4*V4/1000000</f>
        <v>#REF!</v>
      </c>
      <c r="AA4" s="215" t="e">
        <f>W4*T4/1000000</f>
        <v>#REF!</v>
      </c>
      <c r="AE4" s="302" t="str">
        <f t="shared" ref="AE4:AE34" si="3">RIGHT(F4,6)</f>
        <v>54606</v>
      </c>
      <c r="AF4" s="206">
        <v>91</v>
      </c>
      <c r="AG4" s="310">
        <v>2</v>
      </c>
      <c r="AH4" s="311">
        <v>55128</v>
      </c>
      <c r="AI4" s="312">
        <f t="shared" ref="AI4:AI34" si="4">IFERROR(AE4*1,0)</f>
        <v>54606</v>
      </c>
      <c r="AJ4" s="313">
        <f t="shared" ref="AJ4:AJ34" si="5">(AI4-AH4)</f>
        <v>-522</v>
      </c>
      <c r="AL4" s="306">
        <f t="shared" ref="AL4:AM33" si="6">AH5-AH4</f>
        <v>1344</v>
      </c>
      <c r="AM4" s="314">
        <f t="shared" si="6"/>
        <v>1264</v>
      </c>
      <c r="AN4" s="315">
        <f t="shared" ref="AN4:AN33" si="7">(AM4-AL4)</f>
        <v>-80</v>
      </c>
      <c r="AO4" s="316">
        <f t="shared" ref="AO4:AO33" si="8">IFERROR(AN4/AM4,"")</f>
        <v>-6.3291139240506333E-2</v>
      </c>
    </row>
    <row r="5" spans="1:41" x14ac:dyDescent="0.2">
      <c r="A5" s="206">
        <v>91</v>
      </c>
      <c r="B5" s="207">
        <v>0.375</v>
      </c>
      <c r="C5" s="208">
        <v>2013</v>
      </c>
      <c r="D5" s="208">
        <v>5</v>
      </c>
      <c r="E5" s="208">
        <v>3</v>
      </c>
      <c r="F5" s="209">
        <v>55870</v>
      </c>
      <c r="G5" s="208">
        <v>0</v>
      </c>
      <c r="H5" s="209">
        <v>453422</v>
      </c>
      <c r="I5" s="208">
        <v>0</v>
      </c>
      <c r="J5" s="208">
        <v>0</v>
      </c>
      <c r="K5" s="208">
        <v>0</v>
      </c>
      <c r="L5" s="210">
        <v>101.117</v>
      </c>
      <c r="M5" s="209">
        <v>20.100000000000001</v>
      </c>
      <c r="N5" s="211">
        <v>0</v>
      </c>
      <c r="O5" s="212">
        <v>1536</v>
      </c>
      <c r="P5" s="197">
        <f t="shared" si="0"/>
        <v>1536</v>
      </c>
      <c r="Q5" s="1">
        <v>3</v>
      </c>
      <c r="R5" s="213" t="e">
        <f t="shared" si="1"/>
        <v>#REF!</v>
      </c>
      <c r="S5" s="214" t="e">
        <f>#REF!</f>
        <v>#REF!</v>
      </c>
      <c r="T5" s="215" t="e">
        <f t="shared" ref="T5:T33" si="9">R5*0.11237</f>
        <v>#REF!</v>
      </c>
      <c r="U5" s="201"/>
      <c r="V5" s="215">
        <f t="shared" si="2"/>
        <v>1536</v>
      </c>
      <c r="W5" s="216">
        <f t="shared" ref="W5:W33" si="10">V5*35.31467</f>
        <v>54243.333119999996</v>
      </c>
      <c r="X5" s="201"/>
      <c r="Y5" s="217" t="e">
        <f t="shared" ref="Y5:Y33" si="11">V5*R5/1000000</f>
        <v>#REF!</v>
      </c>
      <c r="Z5" s="214" t="e">
        <f t="shared" ref="Z5:Z33" si="12">S5*V5/1000000</f>
        <v>#REF!</v>
      </c>
      <c r="AA5" s="215" t="e">
        <f t="shared" ref="AA5:AA33" si="13">W5*T5/1000000</f>
        <v>#REF!</v>
      </c>
      <c r="AE5" s="302" t="str">
        <f t="shared" si="3"/>
        <v>55870</v>
      </c>
      <c r="AF5" s="206">
        <v>91</v>
      </c>
      <c r="AG5" s="310">
        <v>3</v>
      </c>
      <c r="AH5" s="311">
        <v>56472</v>
      </c>
      <c r="AI5" s="312">
        <f t="shared" si="4"/>
        <v>55870</v>
      </c>
      <c r="AJ5" s="313">
        <f t="shared" si="5"/>
        <v>-602</v>
      </c>
      <c r="AL5" s="306">
        <f t="shared" si="6"/>
        <v>962</v>
      </c>
      <c r="AM5" s="314">
        <f t="shared" si="6"/>
        <v>1536</v>
      </c>
      <c r="AN5" s="315">
        <f t="shared" si="7"/>
        <v>574</v>
      </c>
      <c r="AO5" s="316">
        <f t="shared" si="8"/>
        <v>0.37369791666666669</v>
      </c>
    </row>
    <row r="6" spans="1:41" x14ac:dyDescent="0.2">
      <c r="A6" s="206">
        <v>91</v>
      </c>
      <c r="B6" s="207">
        <v>0.375</v>
      </c>
      <c r="C6" s="208">
        <v>2013</v>
      </c>
      <c r="D6" s="208">
        <v>5</v>
      </c>
      <c r="E6" s="208">
        <v>4</v>
      </c>
      <c r="F6" s="209">
        <v>57406</v>
      </c>
      <c r="G6" s="208">
        <v>0</v>
      </c>
      <c r="H6" s="209">
        <v>453641</v>
      </c>
      <c r="I6" s="208">
        <v>0</v>
      </c>
      <c r="J6" s="208">
        <v>0</v>
      </c>
      <c r="K6" s="208">
        <v>0</v>
      </c>
      <c r="L6" s="210">
        <v>99.984999999999999</v>
      </c>
      <c r="M6" s="209">
        <v>19.399999999999999</v>
      </c>
      <c r="N6" s="211">
        <v>0</v>
      </c>
      <c r="O6" s="212">
        <v>96</v>
      </c>
      <c r="P6" s="197">
        <f t="shared" si="0"/>
        <v>96</v>
      </c>
      <c r="Q6" s="1">
        <v>4</v>
      </c>
      <c r="R6" s="213" t="e">
        <f t="shared" si="1"/>
        <v>#REF!</v>
      </c>
      <c r="S6" s="214" t="e">
        <f>#REF!</f>
        <v>#REF!</v>
      </c>
      <c r="T6" s="215" t="e">
        <f t="shared" si="9"/>
        <v>#REF!</v>
      </c>
      <c r="U6" s="201"/>
      <c r="V6" s="215">
        <f t="shared" si="2"/>
        <v>96</v>
      </c>
      <c r="W6" s="216">
        <f t="shared" si="10"/>
        <v>3390.2083199999997</v>
      </c>
      <c r="X6" s="201"/>
      <c r="Y6" s="217" t="e">
        <f t="shared" si="11"/>
        <v>#REF!</v>
      </c>
      <c r="Z6" s="214" t="e">
        <f t="shared" si="12"/>
        <v>#REF!</v>
      </c>
      <c r="AA6" s="215" t="e">
        <f t="shared" si="13"/>
        <v>#REF!</v>
      </c>
      <c r="AE6" s="302" t="str">
        <f t="shared" si="3"/>
        <v>57406</v>
      </c>
      <c r="AF6" s="206">
        <v>91</v>
      </c>
      <c r="AG6" s="310">
        <v>4</v>
      </c>
      <c r="AH6" s="311">
        <v>57434</v>
      </c>
      <c r="AI6" s="312">
        <f t="shared" si="4"/>
        <v>57406</v>
      </c>
      <c r="AJ6" s="313">
        <f t="shared" si="5"/>
        <v>-28</v>
      </c>
      <c r="AL6" s="306">
        <f t="shared" si="6"/>
        <v>0</v>
      </c>
      <c r="AM6" s="314">
        <f t="shared" si="6"/>
        <v>96</v>
      </c>
      <c r="AN6" s="315">
        <f t="shared" si="7"/>
        <v>96</v>
      </c>
      <c r="AO6" s="316">
        <f t="shared" si="8"/>
        <v>1</v>
      </c>
    </row>
    <row r="7" spans="1:41" x14ac:dyDescent="0.2">
      <c r="A7" s="206">
        <v>91</v>
      </c>
      <c r="B7" s="207">
        <v>0.375</v>
      </c>
      <c r="C7" s="208">
        <v>2013</v>
      </c>
      <c r="D7" s="208">
        <v>5</v>
      </c>
      <c r="E7" s="208">
        <v>5</v>
      </c>
      <c r="F7" s="209">
        <v>57502</v>
      </c>
      <c r="G7" s="208">
        <v>0</v>
      </c>
      <c r="H7" s="209">
        <v>453655</v>
      </c>
      <c r="I7" s="208">
        <v>0</v>
      </c>
      <c r="J7" s="208">
        <v>0</v>
      </c>
      <c r="K7" s="208">
        <v>0</v>
      </c>
      <c r="L7" s="210">
        <v>104.83799999999999</v>
      </c>
      <c r="M7" s="209">
        <v>19.399999999999999</v>
      </c>
      <c r="N7" s="211">
        <v>0</v>
      </c>
      <c r="O7" s="212">
        <v>889</v>
      </c>
      <c r="P7" s="197">
        <f t="shared" si="0"/>
        <v>889</v>
      </c>
      <c r="Q7" s="1">
        <v>5</v>
      </c>
      <c r="R7" s="213" t="e">
        <f t="shared" si="1"/>
        <v>#REF!</v>
      </c>
      <c r="S7" s="214" t="e">
        <f>#REF!</f>
        <v>#REF!</v>
      </c>
      <c r="T7" s="215" t="e">
        <f t="shared" si="9"/>
        <v>#REF!</v>
      </c>
      <c r="U7" s="201"/>
      <c r="V7" s="215">
        <f t="shared" si="2"/>
        <v>889</v>
      </c>
      <c r="W7" s="216">
        <f t="shared" si="10"/>
        <v>31394.74163</v>
      </c>
      <c r="X7" s="201"/>
      <c r="Y7" s="217" t="e">
        <f t="shared" si="11"/>
        <v>#REF!</v>
      </c>
      <c r="Z7" s="214" t="e">
        <f t="shared" si="12"/>
        <v>#REF!</v>
      </c>
      <c r="AA7" s="215" t="e">
        <f t="shared" si="13"/>
        <v>#REF!</v>
      </c>
      <c r="AE7" s="302" t="str">
        <f t="shared" si="3"/>
        <v>57502</v>
      </c>
      <c r="AF7" s="206">
        <v>91</v>
      </c>
      <c r="AG7" s="310">
        <v>5</v>
      </c>
      <c r="AH7" s="311">
        <v>57434</v>
      </c>
      <c r="AI7" s="312">
        <f t="shared" si="4"/>
        <v>57502</v>
      </c>
      <c r="AJ7" s="313">
        <f t="shared" si="5"/>
        <v>68</v>
      </c>
      <c r="AL7" s="306">
        <f t="shared" si="6"/>
        <v>1825</v>
      </c>
      <c r="AM7" s="314">
        <f t="shared" si="6"/>
        <v>889</v>
      </c>
      <c r="AN7" s="315">
        <f t="shared" si="7"/>
        <v>-936</v>
      </c>
      <c r="AO7" s="316">
        <f t="shared" si="8"/>
        <v>-1.0528683914510686</v>
      </c>
    </row>
    <row r="8" spans="1:41" x14ac:dyDescent="0.2">
      <c r="A8" s="206">
        <v>91</v>
      </c>
      <c r="B8" s="207">
        <v>0.375</v>
      </c>
      <c r="C8" s="208">
        <v>2013</v>
      </c>
      <c r="D8" s="208">
        <v>5</v>
      </c>
      <c r="E8" s="208">
        <v>6</v>
      </c>
      <c r="F8" s="209">
        <v>58391</v>
      </c>
      <c r="G8" s="208">
        <v>0</v>
      </c>
      <c r="H8" s="209">
        <v>453781</v>
      </c>
      <c r="I8" s="208">
        <v>0</v>
      </c>
      <c r="J8" s="208">
        <v>0</v>
      </c>
      <c r="K8" s="208">
        <v>0</v>
      </c>
      <c r="L8" s="210">
        <v>103.489</v>
      </c>
      <c r="M8" s="209">
        <v>21.1</v>
      </c>
      <c r="N8" s="211">
        <v>0</v>
      </c>
      <c r="O8" s="212">
        <v>1685</v>
      </c>
      <c r="P8" s="197">
        <f t="shared" si="0"/>
        <v>1685</v>
      </c>
      <c r="Q8" s="1">
        <v>6</v>
      </c>
      <c r="R8" s="213" t="e">
        <f t="shared" si="1"/>
        <v>#REF!</v>
      </c>
      <c r="S8" s="214" t="e">
        <f>#REF!</f>
        <v>#REF!</v>
      </c>
      <c r="T8" s="215" t="e">
        <f t="shared" si="9"/>
        <v>#REF!</v>
      </c>
      <c r="U8" s="201"/>
      <c r="V8" s="215">
        <f t="shared" si="2"/>
        <v>1685</v>
      </c>
      <c r="W8" s="216">
        <f t="shared" si="10"/>
        <v>59505.218950000002</v>
      </c>
      <c r="X8" s="201"/>
      <c r="Y8" s="217" t="e">
        <f t="shared" si="11"/>
        <v>#REF!</v>
      </c>
      <c r="Z8" s="214" t="e">
        <f t="shared" si="12"/>
        <v>#REF!</v>
      </c>
      <c r="AA8" s="215" t="e">
        <f t="shared" si="13"/>
        <v>#REF!</v>
      </c>
      <c r="AE8" s="302" t="str">
        <f t="shared" si="3"/>
        <v>58391</v>
      </c>
      <c r="AF8" s="206">
        <v>91</v>
      </c>
      <c r="AG8" s="310">
        <v>6</v>
      </c>
      <c r="AH8" s="311">
        <v>59259</v>
      </c>
      <c r="AI8" s="312">
        <f t="shared" si="4"/>
        <v>58391</v>
      </c>
      <c r="AJ8" s="313">
        <f t="shared" si="5"/>
        <v>-868</v>
      </c>
      <c r="AL8" s="306">
        <f t="shared" si="6"/>
        <v>1534</v>
      </c>
      <c r="AM8" s="314">
        <f t="shared" si="6"/>
        <v>1685</v>
      </c>
      <c r="AN8" s="315">
        <f t="shared" si="7"/>
        <v>151</v>
      </c>
      <c r="AO8" s="316">
        <f t="shared" si="8"/>
        <v>8.961424332344213E-2</v>
      </c>
    </row>
    <row r="9" spans="1:41" x14ac:dyDescent="0.2">
      <c r="A9" s="206">
        <v>91</v>
      </c>
      <c r="B9" s="207">
        <v>0.375</v>
      </c>
      <c r="C9" s="208">
        <v>2013</v>
      </c>
      <c r="D9" s="208">
        <v>5</v>
      </c>
      <c r="E9" s="208">
        <v>7</v>
      </c>
      <c r="F9" s="209">
        <v>60076</v>
      </c>
      <c r="G9" s="208">
        <v>0</v>
      </c>
      <c r="H9" s="209">
        <v>454026</v>
      </c>
      <c r="I9" s="208">
        <v>0</v>
      </c>
      <c r="J9" s="208">
        <v>0</v>
      </c>
      <c r="K9" s="208">
        <v>0</v>
      </c>
      <c r="L9" s="210">
        <v>100.46599999999999</v>
      </c>
      <c r="M9" s="209">
        <v>21.1</v>
      </c>
      <c r="N9" s="211">
        <v>0</v>
      </c>
      <c r="O9" s="212">
        <v>1646</v>
      </c>
      <c r="P9" s="197">
        <f t="shared" si="0"/>
        <v>1646</v>
      </c>
      <c r="Q9" s="1">
        <v>7</v>
      </c>
      <c r="R9" s="213" t="e">
        <f t="shared" si="1"/>
        <v>#REF!</v>
      </c>
      <c r="S9" s="214" t="e">
        <f>#REF!</f>
        <v>#REF!</v>
      </c>
      <c r="T9" s="215" t="e">
        <f t="shared" si="9"/>
        <v>#REF!</v>
      </c>
      <c r="U9" s="201"/>
      <c r="V9" s="215">
        <f t="shared" si="2"/>
        <v>1646</v>
      </c>
      <c r="W9" s="216">
        <f t="shared" si="10"/>
        <v>58127.946819999997</v>
      </c>
      <c r="X9" s="201"/>
      <c r="Y9" s="217" t="e">
        <f t="shared" si="11"/>
        <v>#REF!</v>
      </c>
      <c r="Z9" s="214" t="e">
        <f t="shared" si="12"/>
        <v>#REF!</v>
      </c>
      <c r="AA9" s="215" t="e">
        <f t="shared" si="13"/>
        <v>#REF!</v>
      </c>
      <c r="AE9" s="302" t="str">
        <f t="shared" si="3"/>
        <v>60076</v>
      </c>
      <c r="AF9" s="206">
        <v>91</v>
      </c>
      <c r="AG9" s="310">
        <v>7</v>
      </c>
      <c r="AH9" s="311">
        <v>60793</v>
      </c>
      <c r="AI9" s="312">
        <f t="shared" si="4"/>
        <v>60076</v>
      </c>
      <c r="AJ9" s="313">
        <f t="shared" si="5"/>
        <v>-717</v>
      </c>
      <c r="AL9" s="306">
        <f t="shared" si="6"/>
        <v>1677</v>
      </c>
      <c r="AM9" s="314">
        <f t="shared" si="6"/>
        <v>1646</v>
      </c>
      <c r="AN9" s="315">
        <f t="shared" si="7"/>
        <v>-31</v>
      </c>
      <c r="AO9" s="316">
        <f t="shared" si="8"/>
        <v>-1.8833535844471446E-2</v>
      </c>
    </row>
    <row r="10" spans="1:41" x14ac:dyDescent="0.2">
      <c r="A10" s="206">
        <v>91</v>
      </c>
      <c r="B10" s="207">
        <v>0.375</v>
      </c>
      <c r="C10" s="208">
        <v>2013</v>
      </c>
      <c r="D10" s="208">
        <v>5</v>
      </c>
      <c r="E10" s="208">
        <v>8</v>
      </c>
      <c r="F10" s="209">
        <v>61722</v>
      </c>
      <c r="G10" s="208">
        <v>0</v>
      </c>
      <c r="H10" s="209">
        <v>454264</v>
      </c>
      <c r="I10" s="208">
        <v>0</v>
      </c>
      <c r="J10" s="208">
        <v>0</v>
      </c>
      <c r="K10" s="208">
        <v>0</v>
      </c>
      <c r="L10" s="210">
        <v>100.602</v>
      </c>
      <c r="M10" s="209">
        <v>20.8</v>
      </c>
      <c r="N10" s="211">
        <v>0</v>
      </c>
      <c r="O10" s="212">
        <v>1516</v>
      </c>
      <c r="P10" s="197">
        <f t="shared" si="0"/>
        <v>1516</v>
      </c>
      <c r="Q10" s="1">
        <v>8</v>
      </c>
      <c r="R10" s="213" t="e">
        <f t="shared" si="1"/>
        <v>#REF!</v>
      </c>
      <c r="S10" s="214" t="e">
        <f>#REF!</f>
        <v>#REF!</v>
      </c>
      <c r="T10" s="215" t="e">
        <f t="shared" si="9"/>
        <v>#REF!</v>
      </c>
      <c r="U10" s="201"/>
      <c r="V10" s="215">
        <f t="shared" si="2"/>
        <v>1516</v>
      </c>
      <c r="W10" s="216">
        <f t="shared" si="10"/>
        <v>53537.039720000001</v>
      </c>
      <c r="X10" s="201"/>
      <c r="Y10" s="217" t="e">
        <f t="shared" si="11"/>
        <v>#REF!</v>
      </c>
      <c r="Z10" s="214" t="e">
        <f t="shared" si="12"/>
        <v>#REF!</v>
      </c>
      <c r="AA10" s="215" t="e">
        <f t="shared" si="13"/>
        <v>#REF!</v>
      </c>
      <c r="AE10" s="302" t="str">
        <f t="shared" si="3"/>
        <v>61722</v>
      </c>
      <c r="AF10" s="206">
        <v>91</v>
      </c>
      <c r="AG10" s="310">
        <v>8</v>
      </c>
      <c r="AH10" s="311">
        <v>62470</v>
      </c>
      <c r="AI10" s="312">
        <f t="shared" si="4"/>
        <v>61722</v>
      </c>
      <c r="AJ10" s="313">
        <f t="shared" si="5"/>
        <v>-748</v>
      </c>
      <c r="AL10" s="306">
        <f t="shared" si="6"/>
        <v>1220</v>
      </c>
      <c r="AM10" s="314">
        <f t="shared" si="6"/>
        <v>1516</v>
      </c>
      <c r="AN10" s="315">
        <f t="shared" si="7"/>
        <v>296</v>
      </c>
      <c r="AO10" s="316">
        <f t="shared" si="8"/>
        <v>0.19525065963060687</v>
      </c>
    </row>
    <row r="11" spans="1:41" x14ac:dyDescent="0.2">
      <c r="A11" s="206">
        <v>91</v>
      </c>
      <c r="B11" s="207">
        <v>0.375</v>
      </c>
      <c r="C11" s="208">
        <v>2013</v>
      </c>
      <c r="D11" s="208">
        <v>5</v>
      </c>
      <c r="E11" s="208">
        <v>9</v>
      </c>
      <c r="F11" s="209">
        <v>63238</v>
      </c>
      <c r="G11" s="208">
        <v>0</v>
      </c>
      <c r="H11" s="209">
        <v>454484</v>
      </c>
      <c r="I11" s="208">
        <v>0</v>
      </c>
      <c r="J11" s="208">
        <v>0</v>
      </c>
      <c r="K11" s="208">
        <v>0</v>
      </c>
      <c r="L11" s="210">
        <v>100.60299999999999</v>
      </c>
      <c r="M11" s="209">
        <v>21.3</v>
      </c>
      <c r="N11" s="211">
        <v>0</v>
      </c>
      <c r="O11" s="212">
        <v>1309</v>
      </c>
      <c r="P11" s="197">
        <f t="shared" si="0"/>
        <v>1309</v>
      </c>
      <c r="Q11" s="1">
        <v>9</v>
      </c>
      <c r="R11" s="258" t="e">
        <f t="shared" si="1"/>
        <v>#REF!</v>
      </c>
      <c r="S11" s="214" t="e">
        <f>#REF!</f>
        <v>#REF!</v>
      </c>
      <c r="T11" s="215" t="e">
        <f t="shared" si="9"/>
        <v>#REF!</v>
      </c>
      <c r="V11" s="218">
        <f t="shared" si="2"/>
        <v>1309</v>
      </c>
      <c r="W11" s="219">
        <f t="shared" si="10"/>
        <v>46226.903030000001</v>
      </c>
      <c r="Y11" s="217" t="e">
        <f t="shared" si="11"/>
        <v>#REF!</v>
      </c>
      <c r="Z11" s="214" t="e">
        <f t="shared" si="12"/>
        <v>#REF!</v>
      </c>
      <c r="AA11" s="215" t="e">
        <f t="shared" si="13"/>
        <v>#REF!</v>
      </c>
      <c r="AE11" s="302" t="str">
        <f t="shared" si="3"/>
        <v>63238</v>
      </c>
      <c r="AF11" s="206">
        <v>91</v>
      </c>
      <c r="AG11" s="310">
        <v>9</v>
      </c>
      <c r="AH11" s="311">
        <v>63690</v>
      </c>
      <c r="AI11" s="312">
        <f t="shared" si="4"/>
        <v>63238</v>
      </c>
      <c r="AJ11" s="313">
        <f t="shared" si="5"/>
        <v>-452</v>
      </c>
      <c r="AL11" s="306">
        <f t="shared" si="6"/>
        <v>1224</v>
      </c>
      <c r="AM11" s="314">
        <f t="shared" si="6"/>
        <v>1309</v>
      </c>
      <c r="AN11" s="315">
        <f t="shared" si="7"/>
        <v>85</v>
      </c>
      <c r="AO11" s="316">
        <f t="shared" si="8"/>
        <v>6.4935064935064929E-2</v>
      </c>
    </row>
    <row r="12" spans="1:41" x14ac:dyDescent="0.2">
      <c r="A12" s="206">
        <v>91</v>
      </c>
      <c r="B12" s="207">
        <v>0.375</v>
      </c>
      <c r="C12" s="208">
        <v>2013</v>
      </c>
      <c r="D12" s="208">
        <v>5</v>
      </c>
      <c r="E12" s="208">
        <v>10</v>
      </c>
      <c r="F12" s="209">
        <v>64547</v>
      </c>
      <c r="G12" s="208">
        <v>0</v>
      </c>
      <c r="H12" s="209">
        <v>454673</v>
      </c>
      <c r="I12" s="208">
        <v>0</v>
      </c>
      <c r="J12" s="208">
        <v>0</v>
      </c>
      <c r="K12" s="208">
        <v>0</v>
      </c>
      <c r="L12" s="210">
        <v>100.617</v>
      </c>
      <c r="M12" s="209">
        <v>21.7</v>
      </c>
      <c r="N12" s="211">
        <v>0</v>
      </c>
      <c r="O12" s="212">
        <v>1238</v>
      </c>
      <c r="P12" s="197">
        <f t="shared" si="0"/>
        <v>1238</v>
      </c>
      <c r="Q12" s="1">
        <v>10</v>
      </c>
      <c r="R12" s="258" t="e">
        <f t="shared" si="1"/>
        <v>#REF!</v>
      </c>
      <c r="S12" s="214" t="e">
        <f>#REF!</f>
        <v>#REF!</v>
      </c>
      <c r="T12" s="215" t="e">
        <f t="shared" si="9"/>
        <v>#REF!</v>
      </c>
      <c r="V12" s="218">
        <f t="shared" si="2"/>
        <v>1238</v>
      </c>
      <c r="W12" s="219">
        <f t="shared" si="10"/>
        <v>43719.561459999997</v>
      </c>
      <c r="Y12" s="217" t="e">
        <f t="shared" si="11"/>
        <v>#REF!</v>
      </c>
      <c r="Z12" s="214" t="e">
        <f t="shared" si="12"/>
        <v>#REF!</v>
      </c>
      <c r="AA12" s="215" t="e">
        <f t="shared" si="13"/>
        <v>#REF!</v>
      </c>
      <c r="AE12" s="302" t="str">
        <f t="shared" si="3"/>
        <v>64547</v>
      </c>
      <c r="AF12" s="206">
        <v>91</v>
      </c>
      <c r="AG12" s="310">
        <v>10</v>
      </c>
      <c r="AH12" s="311">
        <v>64914</v>
      </c>
      <c r="AI12" s="312">
        <f t="shared" si="4"/>
        <v>64547</v>
      </c>
      <c r="AJ12" s="313">
        <f t="shared" si="5"/>
        <v>-367</v>
      </c>
      <c r="AL12" s="306">
        <f t="shared" si="6"/>
        <v>906</v>
      </c>
      <c r="AM12" s="314">
        <f t="shared" si="6"/>
        <v>1238</v>
      </c>
      <c r="AN12" s="315">
        <f t="shared" si="7"/>
        <v>332</v>
      </c>
      <c r="AO12" s="316">
        <f t="shared" si="8"/>
        <v>0.26817447495961227</v>
      </c>
    </row>
    <row r="13" spans="1:41" x14ac:dyDescent="0.2">
      <c r="A13" s="206">
        <v>91</v>
      </c>
      <c r="B13" s="207">
        <v>0.375</v>
      </c>
      <c r="C13" s="208">
        <v>2013</v>
      </c>
      <c r="D13" s="208">
        <v>5</v>
      </c>
      <c r="E13" s="208">
        <v>11</v>
      </c>
      <c r="F13" s="209">
        <v>65785</v>
      </c>
      <c r="G13" s="208">
        <v>0</v>
      </c>
      <c r="H13" s="209">
        <v>454851</v>
      </c>
      <c r="I13" s="208">
        <v>0</v>
      </c>
      <c r="J13" s="208">
        <v>0</v>
      </c>
      <c r="K13" s="208">
        <v>0</v>
      </c>
      <c r="L13" s="210">
        <v>101.32299999999999</v>
      </c>
      <c r="M13" s="209">
        <v>21.9</v>
      </c>
      <c r="N13" s="211">
        <v>0</v>
      </c>
      <c r="O13" s="212">
        <v>103</v>
      </c>
      <c r="P13" s="197">
        <f t="shared" si="0"/>
        <v>103</v>
      </c>
      <c r="Q13" s="1">
        <v>11</v>
      </c>
      <c r="R13" s="258" t="e">
        <f t="shared" si="1"/>
        <v>#REF!</v>
      </c>
      <c r="S13" s="214" t="e">
        <f>#REF!</f>
        <v>#REF!</v>
      </c>
      <c r="T13" s="215" t="e">
        <f t="shared" si="9"/>
        <v>#REF!</v>
      </c>
      <c r="V13" s="218">
        <f t="shared" si="2"/>
        <v>103</v>
      </c>
      <c r="W13" s="219">
        <f t="shared" si="10"/>
        <v>3637.4110099999998</v>
      </c>
      <c r="Y13" s="217" t="e">
        <f t="shared" si="11"/>
        <v>#REF!</v>
      </c>
      <c r="Z13" s="214" t="e">
        <f t="shared" si="12"/>
        <v>#REF!</v>
      </c>
      <c r="AA13" s="215" t="e">
        <f t="shared" si="13"/>
        <v>#REF!</v>
      </c>
      <c r="AE13" s="302" t="str">
        <f t="shared" si="3"/>
        <v>65785</v>
      </c>
      <c r="AF13" s="206">
        <v>91</v>
      </c>
      <c r="AG13" s="310">
        <v>11</v>
      </c>
      <c r="AH13" s="311">
        <v>65820</v>
      </c>
      <c r="AI13" s="312">
        <f t="shared" si="4"/>
        <v>65785</v>
      </c>
      <c r="AJ13" s="313">
        <f t="shared" si="5"/>
        <v>-35</v>
      </c>
      <c r="AL13" s="306">
        <f t="shared" si="6"/>
        <v>0</v>
      </c>
      <c r="AM13" s="314">
        <f t="shared" si="6"/>
        <v>103</v>
      </c>
      <c r="AN13" s="315">
        <f t="shared" si="7"/>
        <v>103</v>
      </c>
      <c r="AO13" s="316">
        <f t="shared" si="8"/>
        <v>1</v>
      </c>
    </row>
    <row r="14" spans="1:41" x14ac:dyDescent="0.2">
      <c r="A14" s="206">
        <v>91</v>
      </c>
      <c r="B14" s="207">
        <v>0.375</v>
      </c>
      <c r="C14" s="208">
        <v>2013</v>
      </c>
      <c r="D14" s="208">
        <v>5</v>
      </c>
      <c r="E14" s="208">
        <v>12</v>
      </c>
      <c r="F14" s="209">
        <v>65888</v>
      </c>
      <c r="G14" s="208">
        <v>0</v>
      </c>
      <c r="H14" s="209">
        <v>454865</v>
      </c>
      <c r="I14" s="208">
        <v>0</v>
      </c>
      <c r="J14" s="208">
        <v>0</v>
      </c>
      <c r="K14" s="208">
        <v>0</v>
      </c>
      <c r="L14" s="210">
        <v>103.937</v>
      </c>
      <c r="M14" s="209">
        <v>20</v>
      </c>
      <c r="N14" s="211">
        <v>0</v>
      </c>
      <c r="O14" s="212">
        <v>774</v>
      </c>
      <c r="P14" s="197">
        <f t="shared" si="0"/>
        <v>774</v>
      </c>
      <c r="Q14" s="1">
        <v>12</v>
      </c>
      <c r="R14" s="258" t="e">
        <f t="shared" si="1"/>
        <v>#REF!</v>
      </c>
      <c r="S14" s="214" t="e">
        <f>#REF!</f>
        <v>#REF!</v>
      </c>
      <c r="T14" s="215" t="e">
        <f t="shared" si="9"/>
        <v>#REF!</v>
      </c>
      <c r="V14" s="218">
        <f t="shared" si="2"/>
        <v>774</v>
      </c>
      <c r="W14" s="219">
        <f t="shared" si="10"/>
        <v>27333.55458</v>
      </c>
      <c r="Y14" s="217" t="e">
        <f t="shared" si="11"/>
        <v>#REF!</v>
      </c>
      <c r="Z14" s="214" t="e">
        <f t="shared" si="12"/>
        <v>#REF!</v>
      </c>
      <c r="AA14" s="215" t="e">
        <f t="shared" si="13"/>
        <v>#REF!</v>
      </c>
      <c r="AE14" s="302" t="str">
        <f t="shared" si="3"/>
        <v>65888</v>
      </c>
      <c r="AF14" s="206">
        <v>91</v>
      </c>
      <c r="AG14" s="310">
        <v>12</v>
      </c>
      <c r="AH14" s="311">
        <v>65820</v>
      </c>
      <c r="AI14" s="312">
        <f t="shared" si="4"/>
        <v>65888</v>
      </c>
      <c r="AJ14" s="313">
        <f t="shared" si="5"/>
        <v>68</v>
      </c>
      <c r="AL14" s="306">
        <f t="shared" si="6"/>
        <v>1512</v>
      </c>
      <c r="AM14" s="314">
        <f t="shared" si="6"/>
        <v>774</v>
      </c>
      <c r="AN14" s="315">
        <f t="shared" si="7"/>
        <v>-738</v>
      </c>
      <c r="AO14" s="316">
        <f t="shared" si="8"/>
        <v>-0.95348837209302328</v>
      </c>
    </row>
    <row r="15" spans="1:41" x14ac:dyDescent="0.2">
      <c r="A15" s="206">
        <v>91</v>
      </c>
      <c r="B15" s="207">
        <v>0.375</v>
      </c>
      <c r="C15" s="208">
        <v>2013</v>
      </c>
      <c r="D15" s="208">
        <v>5</v>
      </c>
      <c r="E15" s="208">
        <v>13</v>
      </c>
      <c r="F15" s="209">
        <v>66662</v>
      </c>
      <c r="G15" s="208">
        <v>0</v>
      </c>
      <c r="H15" s="209">
        <v>454975</v>
      </c>
      <c r="I15" s="208">
        <v>0</v>
      </c>
      <c r="J15" s="208">
        <v>0</v>
      </c>
      <c r="K15" s="208">
        <v>0</v>
      </c>
      <c r="L15" s="210">
        <v>102.982</v>
      </c>
      <c r="M15" s="209">
        <v>18.7</v>
      </c>
      <c r="N15" s="211">
        <v>0</v>
      </c>
      <c r="O15" s="212">
        <v>1507</v>
      </c>
      <c r="P15" s="197">
        <f t="shared" si="0"/>
        <v>1507</v>
      </c>
      <c r="Q15" s="1">
        <v>13</v>
      </c>
      <c r="R15" s="258" t="e">
        <f t="shared" si="1"/>
        <v>#REF!</v>
      </c>
      <c r="S15" s="214" t="e">
        <f>#REF!</f>
        <v>#REF!</v>
      </c>
      <c r="T15" s="215" t="e">
        <f t="shared" si="9"/>
        <v>#REF!</v>
      </c>
      <c r="V15" s="218">
        <f t="shared" si="2"/>
        <v>1507</v>
      </c>
      <c r="W15" s="219">
        <f t="shared" si="10"/>
        <v>53219.207690000003</v>
      </c>
      <c r="Y15" s="217" t="e">
        <f t="shared" si="11"/>
        <v>#REF!</v>
      </c>
      <c r="Z15" s="214" t="e">
        <f t="shared" si="12"/>
        <v>#REF!</v>
      </c>
      <c r="AA15" s="215" t="e">
        <f t="shared" si="13"/>
        <v>#REF!</v>
      </c>
      <c r="AE15" s="302" t="str">
        <f t="shared" si="3"/>
        <v>66662</v>
      </c>
      <c r="AF15" s="206">
        <v>91</v>
      </c>
      <c r="AG15" s="310">
        <v>13</v>
      </c>
      <c r="AH15" s="311">
        <v>67332</v>
      </c>
      <c r="AI15" s="312">
        <f t="shared" si="4"/>
        <v>66662</v>
      </c>
      <c r="AJ15" s="313">
        <f t="shared" si="5"/>
        <v>-670</v>
      </c>
      <c r="AL15" s="306">
        <f t="shared" si="6"/>
        <v>1544</v>
      </c>
      <c r="AM15" s="314">
        <f t="shared" si="6"/>
        <v>1507</v>
      </c>
      <c r="AN15" s="315">
        <f t="shared" si="7"/>
        <v>-37</v>
      </c>
      <c r="AO15" s="316">
        <f t="shared" si="8"/>
        <v>-2.4552090245520901E-2</v>
      </c>
    </row>
    <row r="16" spans="1:41" x14ac:dyDescent="0.2">
      <c r="A16" s="206">
        <v>91</v>
      </c>
      <c r="B16" s="207">
        <v>0.375</v>
      </c>
      <c r="C16" s="208">
        <v>2013</v>
      </c>
      <c r="D16" s="208">
        <v>5</v>
      </c>
      <c r="E16" s="208">
        <v>14</v>
      </c>
      <c r="F16" s="209">
        <v>68169</v>
      </c>
      <c r="G16" s="208">
        <v>0</v>
      </c>
      <c r="H16" s="209">
        <v>455192</v>
      </c>
      <c r="I16" s="208">
        <v>0</v>
      </c>
      <c r="J16" s="208">
        <v>0</v>
      </c>
      <c r="K16" s="208">
        <v>0</v>
      </c>
      <c r="L16" s="210">
        <v>100.51600000000001</v>
      </c>
      <c r="M16" s="209">
        <v>16.899999999999999</v>
      </c>
      <c r="N16" s="211">
        <v>0</v>
      </c>
      <c r="O16" s="212">
        <v>1609</v>
      </c>
      <c r="P16" s="197">
        <f t="shared" si="0"/>
        <v>1609</v>
      </c>
      <c r="Q16" s="1">
        <v>14</v>
      </c>
      <c r="R16" s="258" t="e">
        <f t="shared" si="1"/>
        <v>#REF!</v>
      </c>
      <c r="S16" s="214" t="e">
        <f>#REF!</f>
        <v>#REF!</v>
      </c>
      <c r="T16" s="215" t="e">
        <f t="shared" si="9"/>
        <v>#REF!</v>
      </c>
      <c r="V16" s="218">
        <f t="shared" si="2"/>
        <v>1609</v>
      </c>
      <c r="W16" s="219">
        <f t="shared" si="10"/>
        <v>56821.304029999999</v>
      </c>
      <c r="Y16" s="217" t="e">
        <f t="shared" si="11"/>
        <v>#REF!</v>
      </c>
      <c r="Z16" s="214" t="e">
        <f t="shared" si="12"/>
        <v>#REF!</v>
      </c>
      <c r="AA16" s="215" t="e">
        <f t="shared" si="13"/>
        <v>#REF!</v>
      </c>
      <c r="AE16" s="302" t="str">
        <f t="shared" si="3"/>
        <v>68169</v>
      </c>
      <c r="AF16" s="206">
        <v>91</v>
      </c>
      <c r="AG16" s="310">
        <v>14</v>
      </c>
      <c r="AH16" s="311">
        <v>68876</v>
      </c>
      <c r="AI16" s="312">
        <f t="shared" si="4"/>
        <v>68169</v>
      </c>
      <c r="AJ16" s="313">
        <f t="shared" si="5"/>
        <v>-707</v>
      </c>
      <c r="AL16" s="306">
        <f t="shared" si="6"/>
        <v>-68876</v>
      </c>
      <c r="AM16" s="314">
        <f t="shared" si="6"/>
        <v>1609</v>
      </c>
      <c r="AN16" s="315">
        <f t="shared" si="7"/>
        <v>70485</v>
      </c>
      <c r="AO16" s="316">
        <f t="shared" si="8"/>
        <v>43.806712243629583</v>
      </c>
    </row>
    <row r="17" spans="1:41" x14ac:dyDescent="0.2">
      <c r="A17" s="206">
        <v>91</v>
      </c>
      <c r="B17" s="207">
        <v>0.375</v>
      </c>
      <c r="C17" s="208">
        <v>2013</v>
      </c>
      <c r="D17" s="208">
        <v>5</v>
      </c>
      <c r="E17" s="208">
        <v>15</v>
      </c>
      <c r="F17" s="209">
        <v>69778</v>
      </c>
      <c r="G17" s="208">
        <v>0</v>
      </c>
      <c r="H17" s="209">
        <v>455423</v>
      </c>
      <c r="I17" s="208">
        <v>0</v>
      </c>
      <c r="J17" s="208">
        <v>0</v>
      </c>
      <c r="K17" s="208">
        <v>0</v>
      </c>
      <c r="L17" s="210">
        <v>100.619</v>
      </c>
      <c r="M17" s="209">
        <v>17.8</v>
      </c>
      <c r="N17" s="211">
        <v>0</v>
      </c>
      <c r="O17" s="212">
        <v>1456</v>
      </c>
      <c r="P17" s="197">
        <f t="shared" si="0"/>
        <v>1456</v>
      </c>
      <c r="Q17" s="1">
        <v>15</v>
      </c>
      <c r="R17" s="258" t="e">
        <f t="shared" si="1"/>
        <v>#REF!</v>
      </c>
      <c r="S17" s="214" t="e">
        <f>#REF!</f>
        <v>#REF!</v>
      </c>
      <c r="T17" s="215" t="e">
        <f t="shared" si="9"/>
        <v>#REF!</v>
      </c>
      <c r="V17" s="218">
        <f t="shared" si="2"/>
        <v>1456</v>
      </c>
      <c r="W17" s="219">
        <f t="shared" si="10"/>
        <v>51418.159520000001</v>
      </c>
      <c r="Y17" s="217" t="e">
        <f t="shared" si="11"/>
        <v>#REF!</v>
      </c>
      <c r="Z17" s="214" t="e">
        <f t="shared" si="12"/>
        <v>#REF!</v>
      </c>
      <c r="AA17" s="215" t="e">
        <f t="shared" si="13"/>
        <v>#REF!</v>
      </c>
      <c r="AE17" s="302" t="str">
        <f t="shared" si="3"/>
        <v>69778</v>
      </c>
      <c r="AF17" s="206"/>
      <c r="AG17" s="310"/>
      <c r="AH17" s="311"/>
      <c r="AI17" s="312">
        <f t="shared" si="4"/>
        <v>69778</v>
      </c>
      <c r="AJ17" s="313">
        <f t="shared" si="5"/>
        <v>69778</v>
      </c>
      <c r="AL17" s="306">
        <f t="shared" si="6"/>
        <v>71231</v>
      </c>
      <c r="AM17" s="314">
        <f t="shared" si="6"/>
        <v>1456</v>
      </c>
      <c r="AN17" s="315">
        <f t="shared" si="7"/>
        <v>-69775</v>
      </c>
      <c r="AO17" s="316">
        <f t="shared" si="8"/>
        <v>-47.922390109890109</v>
      </c>
    </row>
    <row r="18" spans="1:41" x14ac:dyDescent="0.2">
      <c r="A18" s="206">
        <v>91</v>
      </c>
      <c r="B18" s="207">
        <v>0.375</v>
      </c>
      <c r="C18" s="208">
        <v>2013</v>
      </c>
      <c r="D18" s="208">
        <v>5</v>
      </c>
      <c r="E18" s="208">
        <v>16</v>
      </c>
      <c r="F18" s="209">
        <v>71234</v>
      </c>
      <c r="G18" s="208">
        <v>0</v>
      </c>
      <c r="H18" s="209">
        <v>455632</v>
      </c>
      <c r="I18" s="208">
        <v>0</v>
      </c>
      <c r="J18" s="208">
        <v>0</v>
      </c>
      <c r="K18" s="208">
        <v>0</v>
      </c>
      <c r="L18" s="210">
        <v>100.71299999999999</v>
      </c>
      <c r="M18" s="209">
        <v>19.2</v>
      </c>
      <c r="N18" s="211">
        <v>0</v>
      </c>
      <c r="O18" s="212">
        <v>1826</v>
      </c>
      <c r="P18" s="197">
        <f t="shared" si="0"/>
        <v>1826</v>
      </c>
      <c r="Q18" s="1">
        <v>16</v>
      </c>
      <c r="R18" s="258" t="e">
        <f t="shared" si="1"/>
        <v>#REF!</v>
      </c>
      <c r="S18" s="214" t="e">
        <f>#REF!</f>
        <v>#REF!</v>
      </c>
      <c r="T18" s="215" t="e">
        <f t="shared" si="9"/>
        <v>#REF!</v>
      </c>
      <c r="V18" s="218">
        <f t="shared" si="2"/>
        <v>1826</v>
      </c>
      <c r="W18" s="219">
        <f t="shared" si="10"/>
        <v>64484.587419999996</v>
      </c>
      <c r="Y18" s="217" t="e">
        <f t="shared" si="11"/>
        <v>#REF!</v>
      </c>
      <c r="Z18" s="214" t="e">
        <f t="shared" si="12"/>
        <v>#REF!</v>
      </c>
      <c r="AA18" s="215" t="e">
        <f t="shared" si="13"/>
        <v>#REF!</v>
      </c>
      <c r="AE18" s="302" t="str">
        <f t="shared" si="3"/>
        <v>71234</v>
      </c>
      <c r="AF18" s="206">
        <v>91</v>
      </c>
      <c r="AG18" s="310">
        <v>16</v>
      </c>
      <c r="AH18" s="311">
        <v>71231</v>
      </c>
      <c r="AI18" s="312">
        <f t="shared" si="4"/>
        <v>71234</v>
      </c>
      <c r="AJ18" s="313">
        <f t="shared" si="5"/>
        <v>3</v>
      </c>
      <c r="AL18" s="306">
        <f t="shared" si="6"/>
        <v>1825</v>
      </c>
      <c r="AM18" s="314">
        <f t="shared" si="6"/>
        <v>1826</v>
      </c>
      <c r="AN18" s="315">
        <f t="shared" si="7"/>
        <v>1</v>
      </c>
      <c r="AO18" s="316">
        <f t="shared" si="8"/>
        <v>5.4764512595837896E-4</v>
      </c>
    </row>
    <row r="19" spans="1:41" x14ac:dyDescent="0.2">
      <c r="A19" s="206">
        <v>91</v>
      </c>
      <c r="B19" s="207">
        <v>0.375</v>
      </c>
      <c r="C19" s="208">
        <v>2013</v>
      </c>
      <c r="D19" s="208">
        <v>5</v>
      </c>
      <c r="E19" s="208">
        <v>17</v>
      </c>
      <c r="F19" s="209">
        <v>73060</v>
      </c>
      <c r="G19" s="208">
        <v>0</v>
      </c>
      <c r="H19" s="209">
        <v>455895</v>
      </c>
      <c r="I19" s="208">
        <v>0</v>
      </c>
      <c r="J19" s="208">
        <v>0</v>
      </c>
      <c r="K19" s="208">
        <v>0</v>
      </c>
      <c r="L19" s="210">
        <v>100.746</v>
      </c>
      <c r="M19" s="209">
        <v>19.899999999999999</v>
      </c>
      <c r="N19" s="211">
        <v>0</v>
      </c>
      <c r="O19" s="212">
        <v>1081</v>
      </c>
      <c r="P19" s="197">
        <f t="shared" si="0"/>
        <v>1081</v>
      </c>
      <c r="Q19" s="1">
        <v>17</v>
      </c>
      <c r="R19" s="258" t="e">
        <f t="shared" si="1"/>
        <v>#REF!</v>
      </c>
      <c r="S19" s="214" t="e">
        <f>#REF!</f>
        <v>#REF!</v>
      </c>
      <c r="T19" s="215" t="e">
        <f t="shared" si="9"/>
        <v>#REF!</v>
      </c>
      <c r="V19" s="218">
        <f t="shared" si="2"/>
        <v>1081</v>
      </c>
      <c r="W19" s="219">
        <f t="shared" si="10"/>
        <v>38175.15827</v>
      </c>
      <c r="Y19" s="217" t="e">
        <f t="shared" si="11"/>
        <v>#REF!</v>
      </c>
      <c r="Z19" s="214" t="e">
        <f t="shared" si="12"/>
        <v>#REF!</v>
      </c>
      <c r="AA19" s="215" t="e">
        <f t="shared" si="13"/>
        <v>#REF!</v>
      </c>
      <c r="AE19" s="302" t="str">
        <f t="shared" si="3"/>
        <v>73060</v>
      </c>
      <c r="AF19" s="206">
        <v>91</v>
      </c>
      <c r="AG19" s="310">
        <v>17</v>
      </c>
      <c r="AH19" s="311">
        <v>73056</v>
      </c>
      <c r="AI19" s="312">
        <f t="shared" si="4"/>
        <v>73060</v>
      </c>
      <c r="AJ19" s="313">
        <f t="shared" si="5"/>
        <v>4</v>
      </c>
      <c r="AL19" s="306">
        <f t="shared" si="6"/>
        <v>1085</v>
      </c>
      <c r="AM19" s="314">
        <f t="shared" si="6"/>
        <v>1081</v>
      </c>
      <c r="AN19" s="315">
        <f t="shared" si="7"/>
        <v>-4</v>
      </c>
      <c r="AO19" s="316">
        <f t="shared" si="8"/>
        <v>-3.7002775208140612E-3</v>
      </c>
    </row>
    <row r="20" spans="1:41" x14ac:dyDescent="0.2">
      <c r="A20" s="206">
        <v>91</v>
      </c>
      <c r="B20" s="207">
        <v>0.375</v>
      </c>
      <c r="C20" s="208">
        <v>2013</v>
      </c>
      <c r="D20" s="208">
        <v>5</v>
      </c>
      <c r="E20" s="208">
        <v>18</v>
      </c>
      <c r="F20" s="209">
        <v>74141</v>
      </c>
      <c r="G20" s="208">
        <v>0</v>
      </c>
      <c r="H20" s="209">
        <v>456052</v>
      </c>
      <c r="I20" s="208">
        <v>0</v>
      </c>
      <c r="J20" s="208">
        <v>0</v>
      </c>
      <c r="K20" s="208">
        <v>0</v>
      </c>
      <c r="L20" s="210">
        <v>101.438</v>
      </c>
      <c r="M20" s="209">
        <v>19.100000000000001</v>
      </c>
      <c r="N20" s="211">
        <v>0</v>
      </c>
      <c r="O20" s="212">
        <v>0</v>
      </c>
      <c r="P20" s="197">
        <f t="shared" si="0"/>
        <v>0</v>
      </c>
      <c r="Q20" s="1">
        <v>18</v>
      </c>
      <c r="R20" s="258" t="e">
        <f t="shared" si="1"/>
        <v>#REF!</v>
      </c>
      <c r="S20" s="214" t="e">
        <f>#REF!</f>
        <v>#REF!</v>
      </c>
      <c r="T20" s="215" t="e">
        <f t="shared" si="9"/>
        <v>#REF!</v>
      </c>
      <c r="V20" s="218">
        <f t="shared" si="2"/>
        <v>0</v>
      </c>
      <c r="W20" s="219">
        <f t="shared" si="10"/>
        <v>0</v>
      </c>
      <c r="Y20" s="217" t="e">
        <f t="shared" si="11"/>
        <v>#REF!</v>
      </c>
      <c r="Z20" s="214" t="e">
        <f t="shared" si="12"/>
        <v>#REF!</v>
      </c>
      <c r="AA20" s="215" t="e">
        <f t="shared" si="13"/>
        <v>#REF!</v>
      </c>
      <c r="AE20" s="302" t="str">
        <f t="shared" si="3"/>
        <v>74141</v>
      </c>
      <c r="AF20" s="206">
        <v>91</v>
      </c>
      <c r="AG20" s="310">
        <v>18</v>
      </c>
      <c r="AH20" s="311">
        <v>74141</v>
      </c>
      <c r="AI20" s="312">
        <f t="shared" si="4"/>
        <v>74141</v>
      </c>
      <c r="AJ20" s="313">
        <f t="shared" si="5"/>
        <v>0</v>
      </c>
      <c r="AL20" s="306">
        <f t="shared" si="6"/>
        <v>0</v>
      </c>
      <c r="AM20" s="314">
        <f t="shared" si="6"/>
        <v>0</v>
      </c>
      <c r="AN20" s="315">
        <f t="shared" si="7"/>
        <v>0</v>
      </c>
      <c r="AO20" s="316" t="str">
        <f t="shared" si="8"/>
        <v/>
      </c>
    </row>
    <row r="21" spans="1:41" x14ac:dyDescent="0.2">
      <c r="A21" s="206">
        <v>91</v>
      </c>
      <c r="B21" s="207">
        <v>0.375</v>
      </c>
      <c r="C21" s="208">
        <v>2013</v>
      </c>
      <c r="D21" s="208">
        <v>5</v>
      </c>
      <c r="E21" s="208">
        <v>19</v>
      </c>
      <c r="F21" s="209">
        <v>74141</v>
      </c>
      <c r="G21" s="208">
        <v>0</v>
      </c>
      <c r="H21" s="209">
        <v>456052</v>
      </c>
      <c r="I21" s="208">
        <v>0</v>
      </c>
      <c r="J21" s="208">
        <v>0</v>
      </c>
      <c r="K21" s="208">
        <v>0</v>
      </c>
      <c r="L21" s="210">
        <v>104.93300000000001</v>
      </c>
      <c r="M21" s="209">
        <v>22.4</v>
      </c>
      <c r="N21" s="211">
        <v>0</v>
      </c>
      <c r="O21" s="212">
        <v>672</v>
      </c>
      <c r="P21" s="197">
        <f t="shared" si="0"/>
        <v>672</v>
      </c>
      <c r="Q21" s="1">
        <v>19</v>
      </c>
      <c r="R21" s="258" t="e">
        <f t="shared" si="1"/>
        <v>#REF!</v>
      </c>
      <c r="S21" s="214" t="e">
        <f>#REF!</f>
        <v>#REF!</v>
      </c>
      <c r="T21" s="215" t="e">
        <f t="shared" si="9"/>
        <v>#REF!</v>
      </c>
      <c r="V21" s="218">
        <f t="shared" si="2"/>
        <v>672</v>
      </c>
      <c r="W21" s="219">
        <f t="shared" si="10"/>
        <v>23731.45824</v>
      </c>
      <c r="Y21" s="217" t="e">
        <f t="shared" si="11"/>
        <v>#REF!</v>
      </c>
      <c r="Z21" s="214" t="e">
        <f t="shared" si="12"/>
        <v>#REF!</v>
      </c>
      <c r="AA21" s="215" t="e">
        <f t="shared" si="13"/>
        <v>#REF!</v>
      </c>
      <c r="AE21" s="302" t="str">
        <f t="shared" si="3"/>
        <v>74141</v>
      </c>
      <c r="AF21" s="206">
        <v>91</v>
      </c>
      <c r="AG21" s="310">
        <v>19</v>
      </c>
      <c r="AH21" s="311">
        <v>74141</v>
      </c>
      <c r="AI21" s="312">
        <f t="shared" si="4"/>
        <v>74141</v>
      </c>
      <c r="AJ21" s="313">
        <f t="shared" si="5"/>
        <v>0</v>
      </c>
      <c r="AL21" s="306">
        <f t="shared" si="6"/>
        <v>670</v>
      </c>
      <c r="AM21" s="314">
        <f t="shared" si="6"/>
        <v>672</v>
      </c>
      <c r="AN21" s="315">
        <f t="shared" si="7"/>
        <v>2</v>
      </c>
      <c r="AO21" s="316">
        <f t="shared" si="8"/>
        <v>2.976190476190476E-3</v>
      </c>
    </row>
    <row r="22" spans="1:41" x14ac:dyDescent="0.2">
      <c r="A22" s="206">
        <v>91</v>
      </c>
      <c r="B22" s="207">
        <v>0.375</v>
      </c>
      <c r="C22" s="208">
        <v>2013</v>
      </c>
      <c r="D22" s="208">
        <v>5</v>
      </c>
      <c r="E22" s="208">
        <v>20</v>
      </c>
      <c r="F22" s="209">
        <v>74813</v>
      </c>
      <c r="G22" s="208">
        <v>0</v>
      </c>
      <c r="H22" s="209">
        <v>456148</v>
      </c>
      <c r="I22" s="208">
        <v>0</v>
      </c>
      <c r="J22" s="208">
        <v>0</v>
      </c>
      <c r="K22" s="208">
        <v>0</v>
      </c>
      <c r="L22" s="210">
        <v>102.254</v>
      </c>
      <c r="M22" s="209">
        <v>22.4</v>
      </c>
      <c r="N22" s="211">
        <v>0</v>
      </c>
      <c r="O22" s="212">
        <v>1950</v>
      </c>
      <c r="P22" s="197">
        <f t="shared" si="0"/>
        <v>1950</v>
      </c>
      <c r="Q22" s="1">
        <v>20</v>
      </c>
      <c r="R22" s="258" t="e">
        <f t="shared" si="1"/>
        <v>#REF!</v>
      </c>
      <c r="S22" s="214" t="e">
        <f>#REF!</f>
        <v>#REF!</v>
      </c>
      <c r="T22" s="215" t="e">
        <f t="shared" si="9"/>
        <v>#REF!</v>
      </c>
      <c r="V22" s="218">
        <f t="shared" si="2"/>
        <v>1950</v>
      </c>
      <c r="W22" s="219">
        <f t="shared" si="10"/>
        <v>68863.606499999994</v>
      </c>
      <c r="Y22" s="217" t="e">
        <f t="shared" si="11"/>
        <v>#REF!</v>
      </c>
      <c r="Z22" s="214" t="e">
        <f t="shared" si="12"/>
        <v>#REF!</v>
      </c>
      <c r="AA22" s="215" t="e">
        <f t="shared" si="13"/>
        <v>#REF!</v>
      </c>
      <c r="AE22" s="302" t="str">
        <f t="shared" si="3"/>
        <v>74813</v>
      </c>
      <c r="AF22" s="206">
        <v>91</v>
      </c>
      <c r="AG22" s="310">
        <v>20</v>
      </c>
      <c r="AH22" s="311">
        <v>74811</v>
      </c>
      <c r="AI22" s="312">
        <f t="shared" si="4"/>
        <v>74813</v>
      </c>
      <c r="AJ22" s="313">
        <f t="shared" si="5"/>
        <v>2</v>
      </c>
      <c r="AL22" s="306">
        <f t="shared" si="6"/>
        <v>-74811</v>
      </c>
      <c r="AM22" s="314">
        <f t="shared" si="6"/>
        <v>1950</v>
      </c>
      <c r="AN22" s="315">
        <f t="shared" si="7"/>
        <v>76761</v>
      </c>
      <c r="AO22" s="316">
        <f t="shared" si="8"/>
        <v>39.364615384615384</v>
      </c>
    </row>
    <row r="23" spans="1:41" x14ac:dyDescent="0.2">
      <c r="A23" s="206">
        <v>91</v>
      </c>
      <c r="B23" s="207">
        <v>0.375</v>
      </c>
      <c r="C23" s="208">
        <v>2013</v>
      </c>
      <c r="D23" s="208">
        <v>5</v>
      </c>
      <c r="E23" s="208">
        <v>21</v>
      </c>
      <c r="F23" s="209">
        <v>76763</v>
      </c>
      <c r="G23" s="208">
        <v>0</v>
      </c>
      <c r="H23" s="209">
        <v>456433</v>
      </c>
      <c r="I23" s="208">
        <v>0</v>
      </c>
      <c r="J23" s="208">
        <v>0</v>
      </c>
      <c r="K23" s="208">
        <v>0</v>
      </c>
      <c r="L23" s="210">
        <v>100.1</v>
      </c>
      <c r="M23" s="209">
        <v>20.7</v>
      </c>
      <c r="N23" s="211">
        <v>0</v>
      </c>
      <c r="O23" s="212">
        <v>1702</v>
      </c>
      <c r="P23" s="197">
        <f t="shared" si="0"/>
        <v>1702</v>
      </c>
      <c r="Q23" s="1">
        <v>21</v>
      </c>
      <c r="R23" s="258" t="e">
        <f t="shared" si="1"/>
        <v>#REF!</v>
      </c>
      <c r="S23" s="214" t="e">
        <f>#REF!</f>
        <v>#REF!</v>
      </c>
      <c r="T23" s="215" t="e">
        <f t="shared" si="9"/>
        <v>#REF!</v>
      </c>
      <c r="V23" s="218">
        <f t="shared" si="2"/>
        <v>1702</v>
      </c>
      <c r="W23" s="219">
        <f t="shared" si="10"/>
        <v>60105.568339999998</v>
      </c>
      <c r="Y23" s="217" t="e">
        <f t="shared" si="11"/>
        <v>#REF!</v>
      </c>
      <c r="Z23" s="214" t="e">
        <f t="shared" si="12"/>
        <v>#REF!</v>
      </c>
      <c r="AA23" s="215" t="e">
        <f t="shared" si="13"/>
        <v>#REF!</v>
      </c>
      <c r="AE23" s="302" t="str">
        <f t="shared" si="3"/>
        <v>76763</v>
      </c>
      <c r="AF23" s="206"/>
      <c r="AG23" s="310"/>
      <c r="AH23" s="311"/>
      <c r="AI23" s="312">
        <f t="shared" si="4"/>
        <v>76763</v>
      </c>
      <c r="AJ23" s="313">
        <f t="shared" si="5"/>
        <v>76763</v>
      </c>
      <c r="AL23" s="306">
        <f t="shared" si="6"/>
        <v>0</v>
      </c>
      <c r="AM23" s="314">
        <f t="shared" si="6"/>
        <v>1702</v>
      </c>
      <c r="AN23" s="315">
        <f t="shared" si="7"/>
        <v>1702</v>
      </c>
      <c r="AO23" s="316">
        <f t="shared" si="8"/>
        <v>1</v>
      </c>
    </row>
    <row r="24" spans="1:41" x14ac:dyDescent="0.2">
      <c r="A24" s="206">
        <v>91</v>
      </c>
      <c r="B24" s="207">
        <v>0.375</v>
      </c>
      <c r="C24" s="208">
        <v>2013</v>
      </c>
      <c r="D24" s="208">
        <v>5</v>
      </c>
      <c r="E24" s="208">
        <v>22</v>
      </c>
      <c r="F24" s="209">
        <v>78465</v>
      </c>
      <c r="G24" s="208">
        <v>0</v>
      </c>
      <c r="H24" s="209">
        <v>456681</v>
      </c>
      <c r="I24" s="208">
        <v>0</v>
      </c>
      <c r="J24" s="208">
        <v>0</v>
      </c>
      <c r="K24" s="208">
        <v>0</v>
      </c>
      <c r="L24" s="210">
        <v>100.102</v>
      </c>
      <c r="M24" s="209">
        <v>21.5</v>
      </c>
      <c r="N24" s="211">
        <v>0</v>
      </c>
      <c r="O24" s="212">
        <v>1484</v>
      </c>
      <c r="P24" s="197">
        <f t="shared" si="0"/>
        <v>1484</v>
      </c>
      <c r="Q24" s="1">
        <v>22</v>
      </c>
      <c r="R24" s="258" t="e">
        <f t="shared" si="1"/>
        <v>#REF!</v>
      </c>
      <c r="S24" s="214" t="e">
        <f>#REF!</f>
        <v>#REF!</v>
      </c>
      <c r="T24" s="215" t="e">
        <f t="shared" si="9"/>
        <v>#REF!</v>
      </c>
      <c r="V24" s="218">
        <f t="shared" si="2"/>
        <v>1484</v>
      </c>
      <c r="W24" s="219">
        <f t="shared" si="10"/>
        <v>52406.970280000001</v>
      </c>
      <c r="Y24" s="217" t="e">
        <f t="shared" si="11"/>
        <v>#REF!</v>
      </c>
      <c r="Z24" s="214" t="e">
        <f t="shared" si="12"/>
        <v>#REF!</v>
      </c>
      <c r="AA24" s="215" t="e">
        <f t="shared" si="13"/>
        <v>#REF!</v>
      </c>
      <c r="AE24" s="302" t="str">
        <f t="shared" si="3"/>
        <v>78465</v>
      </c>
      <c r="AF24" s="206"/>
      <c r="AG24" s="310"/>
      <c r="AH24" s="311"/>
      <c r="AI24" s="312">
        <f t="shared" si="4"/>
        <v>78465</v>
      </c>
      <c r="AJ24" s="313">
        <f t="shared" si="5"/>
        <v>78465</v>
      </c>
      <c r="AL24" s="306">
        <f t="shared" si="6"/>
        <v>0</v>
      </c>
      <c r="AM24" s="314">
        <f t="shared" si="6"/>
        <v>1484</v>
      </c>
      <c r="AN24" s="315">
        <f t="shared" si="7"/>
        <v>1484</v>
      </c>
      <c r="AO24" s="316">
        <f t="shared" si="8"/>
        <v>1</v>
      </c>
    </row>
    <row r="25" spans="1:41" x14ac:dyDescent="0.2">
      <c r="A25" s="206">
        <v>91</v>
      </c>
      <c r="B25" s="207">
        <v>0.375</v>
      </c>
      <c r="C25" s="208">
        <v>2013</v>
      </c>
      <c r="D25" s="208">
        <v>5</v>
      </c>
      <c r="E25" s="208">
        <v>23</v>
      </c>
      <c r="F25" s="209">
        <v>79949</v>
      </c>
      <c r="G25" s="208">
        <v>0</v>
      </c>
      <c r="H25" s="209">
        <v>456897</v>
      </c>
      <c r="I25" s="208">
        <v>0</v>
      </c>
      <c r="J25" s="208">
        <v>0</v>
      </c>
      <c r="K25" s="208">
        <v>0</v>
      </c>
      <c r="L25" s="210">
        <v>100.114</v>
      </c>
      <c r="M25" s="209">
        <v>21</v>
      </c>
      <c r="N25" s="211">
        <v>0</v>
      </c>
      <c r="O25" s="212">
        <v>1631</v>
      </c>
      <c r="P25" s="197">
        <f t="shared" si="0"/>
        <v>1631</v>
      </c>
      <c r="Q25" s="1">
        <v>23</v>
      </c>
      <c r="R25" s="258" t="e">
        <f t="shared" si="1"/>
        <v>#REF!</v>
      </c>
      <c r="S25" s="214" t="e">
        <f>#REF!</f>
        <v>#REF!</v>
      </c>
      <c r="T25" s="215" t="e">
        <f t="shared" si="9"/>
        <v>#REF!</v>
      </c>
      <c r="V25" s="218">
        <f t="shared" si="2"/>
        <v>1631</v>
      </c>
      <c r="W25" s="219">
        <f t="shared" si="10"/>
        <v>57598.226770000001</v>
      </c>
      <c r="Y25" s="217" t="e">
        <f t="shared" si="11"/>
        <v>#REF!</v>
      </c>
      <c r="Z25" s="214" t="e">
        <f t="shared" si="12"/>
        <v>#REF!</v>
      </c>
      <c r="AA25" s="215" t="e">
        <f t="shared" si="13"/>
        <v>#REF!</v>
      </c>
      <c r="AE25" s="302" t="str">
        <f t="shared" si="3"/>
        <v>79949</v>
      </c>
      <c r="AF25" s="206"/>
      <c r="AG25" s="310"/>
      <c r="AH25" s="311"/>
      <c r="AI25" s="312">
        <f t="shared" si="4"/>
        <v>79949</v>
      </c>
      <c r="AJ25" s="313">
        <f t="shared" si="5"/>
        <v>79949</v>
      </c>
      <c r="AL25" s="306">
        <f t="shared" si="6"/>
        <v>0</v>
      </c>
      <c r="AM25" s="314">
        <f t="shared" si="6"/>
        <v>1631</v>
      </c>
      <c r="AN25" s="315">
        <f t="shared" si="7"/>
        <v>1631</v>
      </c>
      <c r="AO25" s="316">
        <f t="shared" si="8"/>
        <v>1</v>
      </c>
    </row>
    <row r="26" spans="1:41" x14ac:dyDescent="0.2">
      <c r="A26" s="206">
        <v>91</v>
      </c>
      <c r="B26" s="207">
        <v>0.375</v>
      </c>
      <c r="C26" s="208">
        <v>2013</v>
      </c>
      <c r="D26" s="208">
        <v>5</v>
      </c>
      <c r="E26" s="208">
        <v>24</v>
      </c>
      <c r="F26" s="209">
        <v>81580</v>
      </c>
      <c r="G26" s="208">
        <v>0</v>
      </c>
      <c r="H26" s="209">
        <v>457133</v>
      </c>
      <c r="I26" s="208">
        <v>0</v>
      </c>
      <c r="J26" s="208">
        <v>0</v>
      </c>
      <c r="K26" s="208">
        <v>0</v>
      </c>
      <c r="L26" s="210">
        <v>100.407</v>
      </c>
      <c r="M26" s="209">
        <v>19.8</v>
      </c>
      <c r="N26" s="211">
        <v>0</v>
      </c>
      <c r="O26" s="212">
        <v>916</v>
      </c>
      <c r="P26" s="197">
        <f t="shared" si="0"/>
        <v>916</v>
      </c>
      <c r="Q26" s="1">
        <v>24</v>
      </c>
      <c r="R26" s="258" t="e">
        <f t="shared" si="1"/>
        <v>#REF!</v>
      </c>
      <c r="S26" s="214" t="e">
        <f>#REF!</f>
        <v>#REF!</v>
      </c>
      <c r="T26" s="215" t="e">
        <f t="shared" si="9"/>
        <v>#REF!</v>
      </c>
      <c r="V26" s="218">
        <f t="shared" si="2"/>
        <v>916</v>
      </c>
      <c r="W26" s="219">
        <f t="shared" si="10"/>
        <v>32348.237720000001</v>
      </c>
      <c r="Y26" s="217" t="e">
        <f t="shared" si="11"/>
        <v>#REF!</v>
      </c>
      <c r="Z26" s="214" t="e">
        <f t="shared" si="12"/>
        <v>#REF!</v>
      </c>
      <c r="AA26" s="215" t="e">
        <f t="shared" si="13"/>
        <v>#REF!</v>
      </c>
      <c r="AE26" s="302" t="str">
        <f t="shared" si="3"/>
        <v>81580</v>
      </c>
      <c r="AF26" s="206"/>
      <c r="AG26" s="310"/>
      <c r="AH26" s="311"/>
      <c r="AI26" s="312">
        <f t="shared" si="4"/>
        <v>81580</v>
      </c>
      <c r="AJ26" s="313">
        <f t="shared" si="5"/>
        <v>81580</v>
      </c>
      <c r="AL26" s="306">
        <f t="shared" si="6"/>
        <v>89328</v>
      </c>
      <c r="AM26" s="314">
        <f t="shared" si="6"/>
        <v>916</v>
      </c>
      <c r="AN26" s="315">
        <f t="shared" si="7"/>
        <v>-88412</v>
      </c>
      <c r="AO26" s="316">
        <f t="shared" si="8"/>
        <v>-96.519650655021834</v>
      </c>
    </row>
    <row r="27" spans="1:41" x14ac:dyDescent="0.2">
      <c r="A27" s="206">
        <v>91</v>
      </c>
      <c r="B27" s="207">
        <v>0.375</v>
      </c>
      <c r="C27" s="208">
        <v>2013</v>
      </c>
      <c r="D27" s="208">
        <v>5</v>
      </c>
      <c r="E27" s="208">
        <v>25</v>
      </c>
      <c r="F27" s="209">
        <v>82496</v>
      </c>
      <c r="G27" s="208">
        <v>0</v>
      </c>
      <c r="H27" s="209">
        <v>457267</v>
      </c>
      <c r="I27" s="208">
        <v>0</v>
      </c>
      <c r="J27" s="208">
        <v>0</v>
      </c>
      <c r="K27" s="208">
        <v>0</v>
      </c>
      <c r="L27" s="210">
        <v>100.876</v>
      </c>
      <c r="M27" s="209">
        <v>20.6</v>
      </c>
      <c r="N27" s="211">
        <v>0</v>
      </c>
      <c r="O27" s="212">
        <v>0</v>
      </c>
      <c r="P27" s="197">
        <f t="shared" si="0"/>
        <v>0</v>
      </c>
      <c r="Q27" s="1">
        <v>25</v>
      </c>
      <c r="R27" s="258" t="e">
        <f t="shared" si="1"/>
        <v>#REF!</v>
      </c>
      <c r="S27" s="214" t="e">
        <f>#REF!</f>
        <v>#REF!</v>
      </c>
      <c r="T27" s="215" t="e">
        <f t="shared" si="9"/>
        <v>#REF!</v>
      </c>
      <c r="V27" s="218">
        <f t="shared" si="2"/>
        <v>0</v>
      </c>
      <c r="W27" s="219">
        <f t="shared" si="10"/>
        <v>0</v>
      </c>
      <c r="Y27" s="217" t="e">
        <f t="shared" si="11"/>
        <v>#REF!</v>
      </c>
      <c r="Z27" s="214" t="e">
        <f t="shared" si="12"/>
        <v>#REF!</v>
      </c>
      <c r="AA27" s="215" t="e">
        <f t="shared" si="13"/>
        <v>#REF!</v>
      </c>
      <c r="AE27" s="302" t="str">
        <f t="shared" si="3"/>
        <v>82496</v>
      </c>
      <c r="AF27" s="206">
        <v>91</v>
      </c>
      <c r="AG27" s="310">
        <v>1</v>
      </c>
      <c r="AH27" s="311">
        <v>89328</v>
      </c>
      <c r="AI27" s="312">
        <f t="shared" si="4"/>
        <v>82496</v>
      </c>
      <c r="AJ27" s="313">
        <f t="shared" si="5"/>
        <v>-6832</v>
      </c>
      <c r="AL27" s="306">
        <f t="shared" si="6"/>
        <v>-6832</v>
      </c>
      <c r="AM27" s="314">
        <f t="shared" si="6"/>
        <v>0</v>
      </c>
      <c r="AN27" s="315">
        <f t="shared" si="7"/>
        <v>6832</v>
      </c>
      <c r="AO27" s="316" t="str">
        <f t="shared" si="8"/>
        <v/>
      </c>
    </row>
    <row r="28" spans="1:41" x14ac:dyDescent="0.2">
      <c r="A28" s="206">
        <v>91</v>
      </c>
      <c r="B28" s="207">
        <v>0.375</v>
      </c>
      <c r="C28" s="208">
        <v>2013</v>
      </c>
      <c r="D28" s="208">
        <v>5</v>
      </c>
      <c r="E28" s="208">
        <v>26</v>
      </c>
      <c r="F28" s="209">
        <v>82496</v>
      </c>
      <c r="G28" s="208">
        <v>0</v>
      </c>
      <c r="H28" s="209">
        <v>457267</v>
      </c>
      <c r="I28" s="208">
        <v>0</v>
      </c>
      <c r="J28" s="208">
        <v>0</v>
      </c>
      <c r="K28" s="208">
        <v>0</v>
      </c>
      <c r="L28" s="210">
        <v>101.904</v>
      </c>
      <c r="M28" s="209">
        <v>19.899999999999999</v>
      </c>
      <c r="N28" s="211">
        <v>0</v>
      </c>
      <c r="O28" s="212">
        <v>760</v>
      </c>
      <c r="P28" s="197">
        <f t="shared" si="0"/>
        <v>760</v>
      </c>
      <c r="Q28" s="1">
        <v>26</v>
      </c>
      <c r="R28" s="258" t="e">
        <f t="shared" si="1"/>
        <v>#REF!</v>
      </c>
      <c r="S28" s="214" t="e">
        <f>#REF!</f>
        <v>#REF!</v>
      </c>
      <c r="T28" s="215" t="e">
        <f t="shared" si="9"/>
        <v>#REF!</v>
      </c>
      <c r="V28" s="218">
        <f t="shared" si="2"/>
        <v>760</v>
      </c>
      <c r="W28" s="219">
        <f t="shared" si="10"/>
        <v>26839.1492</v>
      </c>
      <c r="Y28" s="217" t="e">
        <f t="shared" si="11"/>
        <v>#REF!</v>
      </c>
      <c r="Z28" s="214" t="e">
        <f t="shared" si="12"/>
        <v>#REF!</v>
      </c>
      <c r="AA28" s="215" t="e">
        <f t="shared" si="13"/>
        <v>#REF!</v>
      </c>
      <c r="AE28" s="302" t="str">
        <f t="shared" si="3"/>
        <v>82496</v>
      </c>
      <c r="AF28" s="206">
        <v>91</v>
      </c>
      <c r="AG28" s="310">
        <v>26</v>
      </c>
      <c r="AH28" s="311">
        <v>82496</v>
      </c>
      <c r="AI28" s="312">
        <f t="shared" si="4"/>
        <v>82496</v>
      </c>
      <c r="AJ28" s="313">
        <f t="shared" si="5"/>
        <v>0</v>
      </c>
      <c r="AL28" s="306">
        <f t="shared" si="6"/>
        <v>-82496</v>
      </c>
      <c r="AM28" s="314">
        <f t="shared" si="6"/>
        <v>760</v>
      </c>
      <c r="AN28" s="315">
        <f t="shared" si="7"/>
        <v>83256</v>
      </c>
      <c r="AO28" s="316">
        <f t="shared" si="8"/>
        <v>109.54736842105264</v>
      </c>
    </row>
    <row r="29" spans="1:41" x14ac:dyDescent="0.2">
      <c r="A29" s="206">
        <v>91</v>
      </c>
      <c r="B29" s="207">
        <v>0.375</v>
      </c>
      <c r="C29" s="208">
        <v>2013</v>
      </c>
      <c r="D29" s="208">
        <v>5</v>
      </c>
      <c r="E29" s="208">
        <v>27</v>
      </c>
      <c r="F29" s="209">
        <v>83256</v>
      </c>
      <c r="G29" s="208">
        <v>0</v>
      </c>
      <c r="H29" s="209">
        <v>457375</v>
      </c>
      <c r="I29" s="208">
        <v>0</v>
      </c>
      <c r="J29" s="208">
        <v>0</v>
      </c>
      <c r="K29" s="208">
        <v>0</v>
      </c>
      <c r="L29" s="210">
        <v>101.504</v>
      </c>
      <c r="M29" s="209">
        <v>17.899999999999999</v>
      </c>
      <c r="N29" s="211">
        <v>0</v>
      </c>
      <c r="O29" s="212">
        <v>1321</v>
      </c>
      <c r="P29" s="197">
        <f t="shared" si="0"/>
        <v>1321</v>
      </c>
      <c r="Q29" s="1">
        <v>27</v>
      </c>
      <c r="R29" s="258" t="e">
        <f t="shared" si="1"/>
        <v>#REF!</v>
      </c>
      <c r="S29" s="214" t="e">
        <f>#REF!</f>
        <v>#REF!</v>
      </c>
      <c r="T29" s="215" t="e">
        <f t="shared" si="9"/>
        <v>#REF!</v>
      </c>
      <c r="V29" s="218">
        <f t="shared" si="2"/>
        <v>1321</v>
      </c>
      <c r="W29" s="219">
        <f t="shared" si="10"/>
        <v>46650.679069999998</v>
      </c>
      <c r="Y29" s="217" t="e">
        <f t="shared" si="11"/>
        <v>#REF!</v>
      </c>
      <c r="Z29" s="214" t="e">
        <f t="shared" si="12"/>
        <v>#REF!</v>
      </c>
      <c r="AA29" s="215" t="e">
        <f t="shared" si="13"/>
        <v>#REF!</v>
      </c>
      <c r="AE29" s="302" t="str">
        <f t="shared" si="3"/>
        <v>83256</v>
      </c>
      <c r="AF29" s="206"/>
      <c r="AG29" s="310"/>
      <c r="AH29" s="311"/>
      <c r="AI29" s="312">
        <f t="shared" si="4"/>
        <v>83256</v>
      </c>
      <c r="AJ29" s="313">
        <f t="shared" si="5"/>
        <v>83256</v>
      </c>
      <c r="AL29" s="306">
        <f t="shared" si="6"/>
        <v>0</v>
      </c>
      <c r="AM29" s="314">
        <f t="shared" si="6"/>
        <v>1321</v>
      </c>
      <c r="AN29" s="315">
        <f t="shared" si="7"/>
        <v>1321</v>
      </c>
      <c r="AO29" s="316">
        <f t="shared" si="8"/>
        <v>1</v>
      </c>
    </row>
    <row r="30" spans="1:41" x14ac:dyDescent="0.2">
      <c r="A30" s="206">
        <v>91</v>
      </c>
      <c r="B30" s="207">
        <v>0.375</v>
      </c>
      <c r="C30" s="208">
        <v>2013</v>
      </c>
      <c r="D30" s="208">
        <v>5</v>
      </c>
      <c r="E30" s="208">
        <v>28</v>
      </c>
      <c r="F30" s="209">
        <v>84577</v>
      </c>
      <c r="G30" s="208">
        <v>0</v>
      </c>
      <c r="H30" s="209">
        <v>457565</v>
      </c>
      <c r="I30" s="208">
        <v>0</v>
      </c>
      <c r="J30" s="208">
        <v>0</v>
      </c>
      <c r="K30" s="208">
        <v>0</v>
      </c>
      <c r="L30" s="210">
        <v>100.304</v>
      </c>
      <c r="M30" s="209">
        <v>17.5</v>
      </c>
      <c r="N30" s="211">
        <v>0</v>
      </c>
      <c r="O30" s="212">
        <v>1380</v>
      </c>
      <c r="P30" s="197">
        <f t="shared" si="0"/>
        <v>1380</v>
      </c>
      <c r="Q30" s="1">
        <v>28</v>
      </c>
      <c r="R30" s="258" t="e">
        <f t="shared" si="1"/>
        <v>#REF!</v>
      </c>
      <c r="S30" s="214" t="e">
        <f>#REF!</f>
        <v>#REF!</v>
      </c>
      <c r="T30" s="215" t="e">
        <f t="shared" si="9"/>
        <v>#REF!</v>
      </c>
      <c r="V30" s="218">
        <f t="shared" si="2"/>
        <v>1380</v>
      </c>
      <c r="W30" s="219">
        <f t="shared" si="10"/>
        <v>48734.244599999998</v>
      </c>
      <c r="Y30" s="217" t="e">
        <f t="shared" si="11"/>
        <v>#REF!</v>
      </c>
      <c r="Z30" s="214" t="e">
        <f t="shared" si="12"/>
        <v>#REF!</v>
      </c>
      <c r="AA30" s="215" t="e">
        <f t="shared" si="13"/>
        <v>#REF!</v>
      </c>
      <c r="AE30" s="302" t="str">
        <f t="shared" si="3"/>
        <v>84577</v>
      </c>
      <c r="AF30" s="206"/>
      <c r="AG30" s="310"/>
      <c r="AH30" s="311"/>
      <c r="AI30" s="312">
        <f t="shared" si="4"/>
        <v>84577</v>
      </c>
      <c r="AJ30" s="313">
        <f t="shared" si="5"/>
        <v>84577</v>
      </c>
      <c r="AL30" s="306">
        <f t="shared" si="6"/>
        <v>85952</v>
      </c>
      <c r="AM30" s="314">
        <f t="shared" si="6"/>
        <v>1380</v>
      </c>
      <c r="AN30" s="315">
        <f t="shared" si="7"/>
        <v>-84572</v>
      </c>
      <c r="AO30" s="316">
        <f t="shared" si="8"/>
        <v>-61.284057971014491</v>
      </c>
    </row>
    <row r="31" spans="1:41" x14ac:dyDescent="0.2">
      <c r="A31" s="206">
        <v>91</v>
      </c>
      <c r="B31" s="207">
        <v>0.375</v>
      </c>
      <c r="C31" s="208">
        <v>2013</v>
      </c>
      <c r="D31" s="208">
        <v>5</v>
      </c>
      <c r="E31" s="208">
        <v>29</v>
      </c>
      <c r="F31" s="209">
        <v>85957</v>
      </c>
      <c r="G31" s="208">
        <v>0</v>
      </c>
      <c r="H31" s="209">
        <v>457764</v>
      </c>
      <c r="I31" s="208">
        <v>0</v>
      </c>
      <c r="J31" s="208">
        <v>0</v>
      </c>
      <c r="K31" s="208">
        <v>0</v>
      </c>
      <c r="L31" s="210">
        <v>100.861</v>
      </c>
      <c r="M31" s="209">
        <v>20</v>
      </c>
      <c r="N31" s="211">
        <v>0</v>
      </c>
      <c r="O31" s="212">
        <v>1345</v>
      </c>
      <c r="P31" s="197">
        <f t="shared" si="0"/>
        <v>1345</v>
      </c>
      <c r="Q31" s="1">
        <v>29</v>
      </c>
      <c r="R31" s="258" t="e">
        <f t="shared" si="1"/>
        <v>#REF!</v>
      </c>
      <c r="S31" s="214" t="e">
        <f>#REF!</f>
        <v>#REF!</v>
      </c>
      <c r="T31" s="215" t="e">
        <f t="shared" si="9"/>
        <v>#REF!</v>
      </c>
      <c r="V31" s="218">
        <f t="shared" si="2"/>
        <v>1345</v>
      </c>
      <c r="W31" s="219">
        <f t="shared" si="10"/>
        <v>47498.23115</v>
      </c>
      <c r="Y31" s="217" t="e">
        <f t="shared" si="11"/>
        <v>#REF!</v>
      </c>
      <c r="Z31" s="214" t="e">
        <f t="shared" si="12"/>
        <v>#REF!</v>
      </c>
      <c r="AA31" s="215" t="e">
        <f t="shared" si="13"/>
        <v>#REF!</v>
      </c>
      <c r="AE31" s="302" t="str">
        <f t="shared" si="3"/>
        <v>85957</v>
      </c>
      <c r="AF31" s="206">
        <v>91</v>
      </c>
      <c r="AG31" s="310">
        <v>29</v>
      </c>
      <c r="AH31" s="311">
        <v>85952</v>
      </c>
      <c r="AI31" s="312">
        <f t="shared" si="4"/>
        <v>85957</v>
      </c>
      <c r="AJ31" s="313">
        <f t="shared" si="5"/>
        <v>5</v>
      </c>
      <c r="AL31" s="306">
        <f t="shared" si="6"/>
        <v>-85952</v>
      </c>
      <c r="AM31" s="314">
        <f t="shared" si="6"/>
        <v>1345</v>
      </c>
      <c r="AN31" s="315">
        <f t="shared" si="7"/>
        <v>87297</v>
      </c>
      <c r="AO31" s="316">
        <f t="shared" si="8"/>
        <v>64.904832713754644</v>
      </c>
    </row>
    <row r="32" spans="1:41" x14ac:dyDescent="0.2">
      <c r="A32" s="206">
        <v>91</v>
      </c>
      <c r="B32" s="207">
        <v>0.375</v>
      </c>
      <c r="C32" s="208">
        <v>2013</v>
      </c>
      <c r="D32" s="208">
        <v>5</v>
      </c>
      <c r="E32" s="208">
        <v>30</v>
      </c>
      <c r="F32" s="209">
        <v>87302</v>
      </c>
      <c r="G32" s="208">
        <v>0</v>
      </c>
      <c r="H32" s="209">
        <v>457959</v>
      </c>
      <c r="I32" s="208">
        <v>0</v>
      </c>
      <c r="J32" s="208">
        <v>0</v>
      </c>
      <c r="K32" s="208">
        <v>0</v>
      </c>
      <c r="L32" s="210">
        <v>100.551</v>
      </c>
      <c r="M32" s="209">
        <v>20.3</v>
      </c>
      <c r="N32" s="211">
        <v>0</v>
      </c>
      <c r="O32" s="212">
        <v>1280</v>
      </c>
      <c r="P32" s="197">
        <f t="shared" si="0"/>
        <v>1280</v>
      </c>
      <c r="Q32" s="1">
        <v>30</v>
      </c>
      <c r="R32" s="258" t="e">
        <f t="shared" si="1"/>
        <v>#REF!</v>
      </c>
      <c r="S32" s="214" t="e">
        <f>#REF!</f>
        <v>#REF!</v>
      </c>
      <c r="T32" s="215" t="e">
        <f t="shared" si="9"/>
        <v>#REF!</v>
      </c>
      <c r="V32" s="218">
        <f t="shared" si="2"/>
        <v>1280</v>
      </c>
      <c r="W32" s="219">
        <f t="shared" si="10"/>
        <v>45202.777600000001</v>
      </c>
      <c r="Y32" s="217" t="e">
        <f t="shared" si="11"/>
        <v>#REF!</v>
      </c>
      <c r="Z32" s="214" t="e">
        <f t="shared" si="12"/>
        <v>#REF!</v>
      </c>
      <c r="AA32" s="215" t="e">
        <f t="shared" si="13"/>
        <v>#REF!</v>
      </c>
      <c r="AE32" s="302" t="str">
        <f t="shared" si="3"/>
        <v>87302</v>
      </c>
      <c r="AF32" s="206"/>
      <c r="AG32" s="310"/>
      <c r="AH32" s="311"/>
      <c r="AI32" s="312">
        <f t="shared" si="4"/>
        <v>87302</v>
      </c>
      <c r="AJ32" s="313">
        <f t="shared" si="5"/>
        <v>87302</v>
      </c>
      <c r="AL32" s="306">
        <f t="shared" si="6"/>
        <v>0</v>
      </c>
      <c r="AM32" s="314">
        <f t="shared" si="6"/>
        <v>1280</v>
      </c>
      <c r="AN32" s="315">
        <f t="shared" si="7"/>
        <v>1280</v>
      </c>
      <c r="AO32" s="316">
        <f t="shared" si="8"/>
        <v>1</v>
      </c>
    </row>
    <row r="33" spans="1:41" ht="13.5" thickBot="1" x14ac:dyDescent="0.25">
      <c r="A33" s="206">
        <v>91</v>
      </c>
      <c r="B33" s="207">
        <v>0.375</v>
      </c>
      <c r="C33" s="208">
        <v>2013</v>
      </c>
      <c r="D33" s="208">
        <v>5</v>
      </c>
      <c r="E33" s="208">
        <v>31</v>
      </c>
      <c r="F33" s="209">
        <v>88582</v>
      </c>
      <c r="G33" s="208">
        <v>0</v>
      </c>
      <c r="H33" s="209">
        <v>458144</v>
      </c>
      <c r="I33" s="208">
        <v>0</v>
      </c>
      <c r="J33" s="208">
        <v>0</v>
      </c>
      <c r="K33" s="208">
        <v>0</v>
      </c>
      <c r="L33" s="210">
        <v>100.524</v>
      </c>
      <c r="M33" s="209">
        <v>21.8</v>
      </c>
      <c r="N33" s="211">
        <v>0</v>
      </c>
      <c r="O33" s="212">
        <v>746</v>
      </c>
      <c r="P33" s="197">
        <f t="shared" si="0"/>
        <v>746</v>
      </c>
      <c r="Q33" s="1">
        <v>31</v>
      </c>
      <c r="R33" s="259" t="e">
        <f t="shared" si="1"/>
        <v>#REF!</v>
      </c>
      <c r="S33" s="220" t="e">
        <f>#REF!</f>
        <v>#REF!</v>
      </c>
      <c r="T33" s="221" t="e">
        <f t="shared" si="9"/>
        <v>#REF!</v>
      </c>
      <c r="V33" s="222">
        <f t="shared" si="2"/>
        <v>746</v>
      </c>
      <c r="W33" s="223">
        <f t="shared" si="10"/>
        <v>26344.74382</v>
      </c>
      <c r="Y33" s="217" t="e">
        <f t="shared" si="11"/>
        <v>#REF!</v>
      </c>
      <c r="Z33" s="214" t="e">
        <f t="shared" si="12"/>
        <v>#REF!</v>
      </c>
      <c r="AA33" s="215" t="e">
        <f t="shared" si="13"/>
        <v>#REF!</v>
      </c>
      <c r="AE33" s="302" t="str">
        <f t="shared" si="3"/>
        <v>88582</v>
      </c>
      <c r="AF33" s="206"/>
      <c r="AG33" s="310"/>
      <c r="AH33" s="311"/>
      <c r="AI33" s="312">
        <f t="shared" si="4"/>
        <v>88582</v>
      </c>
      <c r="AJ33" s="313">
        <f t="shared" si="5"/>
        <v>88582</v>
      </c>
      <c r="AL33" s="306">
        <f t="shared" si="6"/>
        <v>0</v>
      </c>
      <c r="AM33" s="317">
        <f t="shared" si="6"/>
        <v>746</v>
      </c>
      <c r="AN33" s="315">
        <f t="shared" si="7"/>
        <v>746</v>
      </c>
      <c r="AO33" s="316">
        <f t="shared" si="8"/>
        <v>1</v>
      </c>
    </row>
    <row r="34" spans="1:41" ht="13.5" thickBot="1" x14ac:dyDescent="0.25">
      <c r="A34" s="35">
        <v>91</v>
      </c>
      <c r="B34" s="224">
        <v>0.375</v>
      </c>
      <c r="C34" s="33">
        <v>2013</v>
      </c>
      <c r="D34" s="33">
        <v>6</v>
      </c>
      <c r="E34" s="33">
        <v>1</v>
      </c>
      <c r="F34" s="225">
        <v>89328</v>
      </c>
      <c r="G34" s="33">
        <v>0</v>
      </c>
      <c r="H34" s="225">
        <v>458253</v>
      </c>
      <c r="I34" s="33">
        <v>0</v>
      </c>
      <c r="J34" s="33">
        <v>0</v>
      </c>
      <c r="K34" s="33">
        <v>0</v>
      </c>
      <c r="L34" s="226">
        <v>101.02200000000001</v>
      </c>
      <c r="M34" s="225">
        <v>20.6</v>
      </c>
      <c r="N34" s="227">
        <v>0</v>
      </c>
      <c r="O34" s="228">
        <v>0</v>
      </c>
      <c r="R34" s="229"/>
      <c r="S34" s="230"/>
      <c r="T34" s="231"/>
      <c r="V34" s="232"/>
      <c r="W34" s="233"/>
      <c r="Y34" s="234"/>
      <c r="Z34" s="235"/>
      <c r="AA34" s="236"/>
      <c r="AE34" s="302" t="str">
        <f t="shared" si="3"/>
        <v>89328</v>
      </c>
      <c r="AF34" s="35"/>
      <c r="AG34" s="318"/>
      <c r="AH34" s="319"/>
      <c r="AI34" s="320">
        <f t="shared" si="4"/>
        <v>89328</v>
      </c>
      <c r="AJ34" s="321">
        <f t="shared" si="5"/>
        <v>89328</v>
      </c>
      <c r="AL34" s="322"/>
      <c r="AM34" s="323"/>
      <c r="AN34" s="324"/>
      <c r="AO34" s="324"/>
    </row>
    <row r="35" spans="1:41" ht="13.5" thickBot="1" x14ac:dyDescent="0.25">
      <c r="AE35" s="302"/>
    </row>
    <row r="36" spans="1:41" ht="13.5" thickBot="1" x14ac:dyDescent="0.25">
      <c r="D36" s="237" t="s">
        <v>81</v>
      </c>
      <c r="E36" s="238">
        <f>COUNT(E3:E34)</f>
        <v>32</v>
      </c>
      <c r="K36" s="237" t="s">
        <v>82</v>
      </c>
      <c r="L36" s="239">
        <f>MAX(L3:L34)</f>
        <v>104.93300000000001</v>
      </c>
      <c r="M36" s="239">
        <f>MAX(M3:M34)</f>
        <v>22.4</v>
      </c>
      <c r="N36" s="237" t="s">
        <v>26</v>
      </c>
      <c r="O36" s="239">
        <f>SUM(O3:O33)</f>
        <v>36467</v>
      </c>
      <c r="Q36" s="237" t="s">
        <v>83</v>
      </c>
      <c r="R36" s="240" t="e">
        <f>AVERAGE(R3:R33)</f>
        <v>#REF!</v>
      </c>
      <c r="S36" s="240" t="e">
        <f>AVERAGE(S3:S33)</f>
        <v>#REF!</v>
      </c>
      <c r="T36" s="241" t="e">
        <f>AVERAGE(T3:T33)</f>
        <v>#REF!</v>
      </c>
      <c r="V36" s="242">
        <f>SUM(V3:V33)</f>
        <v>36467</v>
      </c>
      <c r="W36" s="243">
        <f>SUM(W3:W33)</f>
        <v>1287820.0708899999</v>
      </c>
      <c r="Y36" s="244" t="e">
        <f>SUM(Y3:Y33)</f>
        <v>#REF!</v>
      </c>
      <c r="Z36" s="245" t="e">
        <f>SUM(Z3:Z33)</f>
        <v>#REF!</v>
      </c>
      <c r="AA36" s="246" t="e">
        <f>SUM(AA3:AA33)</f>
        <v>#REF!</v>
      </c>
      <c r="AF36" s="325" t="s">
        <v>120</v>
      </c>
      <c r="AG36" s="238">
        <f>COUNT(AG3:AG34)</f>
        <v>22</v>
      </c>
      <c r="AJ36" s="326">
        <f>SUM(AJ3:AJ33)</f>
        <v>717047</v>
      </c>
      <c r="AK36" s="327" t="s">
        <v>88</v>
      </c>
      <c r="AL36" s="328"/>
      <c r="AM36" s="328"/>
      <c r="AN36" s="326">
        <f>SUM(AN3:AN33)</f>
        <v>90135</v>
      </c>
      <c r="AO36" s="329" t="s">
        <v>88</v>
      </c>
    </row>
    <row r="37" spans="1:41" ht="13.5" thickBot="1" x14ac:dyDescent="0.25">
      <c r="K37" s="237" t="s">
        <v>83</v>
      </c>
      <c r="L37" s="247">
        <f>AVERAGE(L3:L34)</f>
        <v>101.31953125</v>
      </c>
      <c r="M37" s="247">
        <f>AVERAGE(M3:M34)</f>
        <v>20.174999999999997</v>
      </c>
      <c r="N37" s="237" t="s">
        <v>84</v>
      </c>
      <c r="O37" s="248">
        <f>O36*35.31467</f>
        <v>1287820.0708900001</v>
      </c>
      <c r="R37" s="249" t="s">
        <v>85</v>
      </c>
      <c r="S37" s="249" t="s">
        <v>86</v>
      </c>
      <c r="T37" s="249" t="s">
        <v>87</v>
      </c>
      <c r="V37" s="250" t="s">
        <v>88</v>
      </c>
      <c r="W37" s="250" t="s">
        <v>88</v>
      </c>
      <c r="Y37" s="250" t="s">
        <v>88</v>
      </c>
      <c r="Z37" s="250" t="s">
        <v>88</v>
      </c>
      <c r="AA37" s="250" t="s">
        <v>88</v>
      </c>
      <c r="AF37" s="325" t="s">
        <v>121</v>
      </c>
      <c r="AG37" s="330">
        <f>-COUNT(AG3:AG34)+COUNT(E3:E34)</f>
        <v>10</v>
      </c>
      <c r="AN37" s="331">
        <f>IFERROR(AN36/SUM(AM3:AM33),"")</f>
        <v>2.471686730468643</v>
      </c>
      <c r="AO37" s="329" t="s">
        <v>122</v>
      </c>
    </row>
    <row r="38" spans="1:41" ht="13.5" thickBot="1" x14ac:dyDescent="0.25">
      <c r="K38" s="237" t="s">
        <v>89</v>
      </c>
      <c r="L38" s="248">
        <f>MIN(L3:L34)</f>
        <v>99.984999999999999</v>
      </c>
      <c r="M38" s="248">
        <f>MIN(M3:M34)</f>
        <v>16.899999999999999</v>
      </c>
      <c r="V38" s="6" t="s">
        <v>26</v>
      </c>
      <c r="W38" s="6" t="s">
        <v>90</v>
      </c>
      <c r="Y38" s="6" t="s">
        <v>91</v>
      </c>
      <c r="Z38" s="6" t="s">
        <v>92</v>
      </c>
      <c r="AA38" s="6" t="s">
        <v>93</v>
      </c>
    </row>
    <row r="39" spans="1:41" ht="13.5" thickBot="1" x14ac:dyDescent="0.25">
      <c r="L39" s="251" t="s">
        <v>94</v>
      </c>
      <c r="M39" s="6" t="s">
        <v>95</v>
      </c>
    </row>
    <row r="40" spans="1:41" ht="13.5" thickBot="1" x14ac:dyDescent="0.25">
      <c r="AF40" s="325" t="s">
        <v>123</v>
      </c>
      <c r="AG40" s="238">
        <v>1</v>
      </c>
      <c r="AH40" s="293" t="s">
        <v>26</v>
      </c>
    </row>
    <row r="41" spans="1:41" ht="13.5" thickBot="1" x14ac:dyDescent="0.25">
      <c r="AF41" s="325" t="s">
        <v>124</v>
      </c>
      <c r="AG41" s="332">
        <v>0.01</v>
      </c>
    </row>
    <row r="43" spans="1:41" x14ac:dyDescent="0.2">
      <c r="K43" s="252" t="s">
        <v>96</v>
      </c>
      <c r="L43" s="253">
        <v>0.1</v>
      </c>
      <c r="M43" s="252"/>
    </row>
    <row r="44" spans="1:41" x14ac:dyDescent="0.2">
      <c r="K44" s="254" t="s">
        <v>97</v>
      </c>
      <c r="L44" s="255">
        <f>L37*(1+$L$43)</f>
        <v>111.45148437500001</v>
      </c>
      <c r="M44" s="255">
        <f>M37*(1+$L$43)</f>
        <v>22.192499999999999</v>
      </c>
    </row>
    <row r="45" spans="1:41" x14ac:dyDescent="0.2">
      <c r="K45" s="254" t="s">
        <v>98</v>
      </c>
      <c r="L45" s="255">
        <f>L37*(1-$L$43)</f>
        <v>91.187578125000002</v>
      </c>
      <c r="M45" s="255">
        <f>M37*(1-$L$43)</f>
        <v>18.157499999999999</v>
      </c>
    </row>
    <row r="47" spans="1:41" x14ac:dyDescent="0.2">
      <c r="A47" s="237" t="s">
        <v>99</v>
      </c>
      <c r="B47" s="256" t="s">
        <v>100</v>
      </c>
    </row>
    <row r="48" spans="1:41" x14ac:dyDescent="0.2">
      <c r="A48" s="237" t="s">
        <v>101</v>
      </c>
      <c r="B48" s="257">
        <v>40583</v>
      </c>
    </row>
  </sheetData>
  <phoneticPr fontId="0" type="noConversion"/>
  <conditionalFormatting sqref="L3:L34">
    <cfRule type="cellIs" dxfId="383" priority="47" stopIfTrue="1" operator="lessThan">
      <formula>$L$45</formula>
    </cfRule>
    <cfRule type="cellIs" dxfId="382" priority="48" stopIfTrue="1" operator="greaterThan">
      <formula>$L$44</formula>
    </cfRule>
  </conditionalFormatting>
  <conditionalFormatting sqref="M3:M34">
    <cfRule type="cellIs" dxfId="381" priority="45" stopIfTrue="1" operator="lessThan">
      <formula>$M$45</formula>
    </cfRule>
    <cfRule type="cellIs" dxfId="380" priority="46" stopIfTrue="1" operator="greaterThan">
      <formula>$M$44</formula>
    </cfRule>
  </conditionalFormatting>
  <conditionalFormatting sqref="O3:O34">
    <cfRule type="cellIs" dxfId="379" priority="44" stopIfTrue="1" operator="lessThan">
      <formula>0</formula>
    </cfRule>
  </conditionalFormatting>
  <conditionalFormatting sqref="O3:O33">
    <cfRule type="cellIs" dxfId="378" priority="43" stopIfTrue="1" operator="lessThan">
      <formula>0</formula>
    </cfRule>
  </conditionalFormatting>
  <conditionalFormatting sqref="O3">
    <cfRule type="cellIs" dxfId="377" priority="42" stopIfTrue="1" operator="notEqual">
      <formula>$P$3</formula>
    </cfRule>
  </conditionalFormatting>
  <conditionalFormatting sqref="O4">
    <cfRule type="cellIs" dxfId="376" priority="41" stopIfTrue="1" operator="notEqual">
      <formula>P$4</formula>
    </cfRule>
  </conditionalFormatting>
  <conditionalFormatting sqref="O5">
    <cfRule type="cellIs" dxfId="375" priority="40" stopIfTrue="1" operator="notEqual">
      <formula>$P$5</formula>
    </cfRule>
  </conditionalFormatting>
  <conditionalFormatting sqref="O6">
    <cfRule type="cellIs" dxfId="374" priority="39" stopIfTrue="1" operator="notEqual">
      <formula>$P$6</formula>
    </cfRule>
  </conditionalFormatting>
  <conditionalFormatting sqref="O7">
    <cfRule type="cellIs" dxfId="373" priority="38" stopIfTrue="1" operator="notEqual">
      <formula>$P$7</formula>
    </cfRule>
  </conditionalFormatting>
  <conditionalFormatting sqref="O8">
    <cfRule type="cellIs" dxfId="372" priority="37" stopIfTrue="1" operator="notEqual">
      <formula>$P$8</formula>
    </cfRule>
  </conditionalFormatting>
  <conditionalFormatting sqref="O9">
    <cfRule type="cellIs" dxfId="371" priority="36" stopIfTrue="1" operator="notEqual">
      <formula>$P$9</formula>
    </cfRule>
  </conditionalFormatting>
  <conditionalFormatting sqref="O10">
    <cfRule type="cellIs" dxfId="370" priority="34" stopIfTrue="1" operator="notEqual">
      <formula>$P$10</formula>
    </cfRule>
    <cfRule type="cellIs" dxfId="369" priority="35" stopIfTrue="1" operator="greaterThan">
      <formula>$P$10</formula>
    </cfRule>
  </conditionalFormatting>
  <conditionalFormatting sqref="O11">
    <cfRule type="cellIs" dxfId="368" priority="32" stopIfTrue="1" operator="notEqual">
      <formula>$P$11</formula>
    </cfRule>
    <cfRule type="cellIs" dxfId="367" priority="33" stopIfTrue="1" operator="greaterThan">
      <formula>$P$11</formula>
    </cfRule>
  </conditionalFormatting>
  <conditionalFormatting sqref="O12">
    <cfRule type="cellIs" dxfId="366" priority="31" stopIfTrue="1" operator="notEqual">
      <formula>$P$12</formula>
    </cfRule>
  </conditionalFormatting>
  <conditionalFormatting sqref="O14">
    <cfRule type="cellIs" dxfId="365" priority="30" stopIfTrue="1" operator="notEqual">
      <formula>$P$14</formula>
    </cfRule>
  </conditionalFormatting>
  <conditionalFormatting sqref="O15">
    <cfRule type="cellIs" dxfId="364" priority="29" stopIfTrue="1" operator="notEqual">
      <formula>$P$15</formula>
    </cfRule>
  </conditionalFormatting>
  <conditionalFormatting sqref="O16">
    <cfRule type="cellIs" dxfId="363" priority="28" stopIfTrue="1" operator="notEqual">
      <formula>$P$16</formula>
    </cfRule>
  </conditionalFormatting>
  <conditionalFormatting sqref="O17">
    <cfRule type="cellIs" dxfId="362" priority="27" stopIfTrue="1" operator="notEqual">
      <formula>$P$17</formula>
    </cfRule>
  </conditionalFormatting>
  <conditionalFormatting sqref="O18">
    <cfRule type="cellIs" dxfId="361" priority="26" stopIfTrue="1" operator="notEqual">
      <formula>$P$18</formula>
    </cfRule>
  </conditionalFormatting>
  <conditionalFormatting sqref="O19">
    <cfRule type="cellIs" dxfId="360" priority="24" stopIfTrue="1" operator="notEqual">
      <formula>$P$19</formula>
    </cfRule>
    <cfRule type="cellIs" dxfId="359" priority="25" stopIfTrue="1" operator="greaterThan">
      <formula>$P$19</formula>
    </cfRule>
  </conditionalFormatting>
  <conditionalFormatting sqref="O20">
    <cfRule type="cellIs" dxfId="358" priority="22" stopIfTrue="1" operator="notEqual">
      <formula>$P$20</formula>
    </cfRule>
    <cfRule type="cellIs" dxfId="357" priority="23" stopIfTrue="1" operator="greaterThan">
      <formula>$P$20</formula>
    </cfRule>
  </conditionalFormatting>
  <conditionalFormatting sqref="O21">
    <cfRule type="cellIs" dxfId="356" priority="21" stopIfTrue="1" operator="notEqual">
      <formula>$P$21</formula>
    </cfRule>
  </conditionalFormatting>
  <conditionalFormatting sqref="O22">
    <cfRule type="cellIs" dxfId="355" priority="20" stopIfTrue="1" operator="notEqual">
      <formula>$P$22</formula>
    </cfRule>
  </conditionalFormatting>
  <conditionalFormatting sqref="O23">
    <cfRule type="cellIs" dxfId="354" priority="19" stopIfTrue="1" operator="notEqual">
      <formula>$P$23</formula>
    </cfRule>
  </conditionalFormatting>
  <conditionalFormatting sqref="O24">
    <cfRule type="cellIs" dxfId="353" priority="17" stopIfTrue="1" operator="notEqual">
      <formula>$P$24</formula>
    </cfRule>
    <cfRule type="cellIs" dxfId="352" priority="18" stopIfTrue="1" operator="greaterThan">
      <formula>$P$24</formula>
    </cfRule>
  </conditionalFormatting>
  <conditionalFormatting sqref="O25">
    <cfRule type="cellIs" dxfId="351" priority="15" stopIfTrue="1" operator="notEqual">
      <formula>$P$25</formula>
    </cfRule>
    <cfRule type="cellIs" dxfId="350" priority="16" stopIfTrue="1" operator="greaterThan">
      <formula>$P$25</formula>
    </cfRule>
  </conditionalFormatting>
  <conditionalFormatting sqref="O26">
    <cfRule type="cellIs" dxfId="349" priority="14" stopIfTrue="1" operator="notEqual">
      <formula>$P$26</formula>
    </cfRule>
  </conditionalFormatting>
  <conditionalFormatting sqref="O27">
    <cfRule type="cellIs" dxfId="348" priority="13" stopIfTrue="1" operator="notEqual">
      <formula>$P$27</formula>
    </cfRule>
  </conditionalFormatting>
  <conditionalFormatting sqref="O28">
    <cfRule type="cellIs" dxfId="347" priority="12" stopIfTrue="1" operator="notEqual">
      <formula>$P$28</formula>
    </cfRule>
  </conditionalFormatting>
  <conditionalFormatting sqref="O29">
    <cfRule type="cellIs" dxfId="346" priority="11" stopIfTrue="1" operator="notEqual">
      <formula>$P$29</formula>
    </cfRule>
  </conditionalFormatting>
  <conditionalFormatting sqref="O30">
    <cfRule type="cellIs" dxfId="345" priority="10" stopIfTrue="1" operator="notEqual">
      <formula>$P$30</formula>
    </cfRule>
  </conditionalFormatting>
  <conditionalFormatting sqref="O31">
    <cfRule type="cellIs" dxfId="344" priority="8" stopIfTrue="1" operator="notEqual">
      <formula>$P$31</formula>
    </cfRule>
    <cfRule type="cellIs" dxfId="343" priority="9" stopIfTrue="1" operator="greaterThan">
      <formula>$P$31</formula>
    </cfRule>
  </conditionalFormatting>
  <conditionalFormatting sqref="O32">
    <cfRule type="cellIs" dxfId="342" priority="6" stopIfTrue="1" operator="notEqual">
      <formula>$P$32</formula>
    </cfRule>
    <cfRule type="cellIs" dxfId="341" priority="7" stopIfTrue="1" operator="greaterThan">
      <formula>$P$32</formula>
    </cfRule>
  </conditionalFormatting>
  <conditionalFormatting sqref="O33">
    <cfRule type="cellIs" dxfId="340" priority="5" stopIfTrue="1" operator="notEqual">
      <formula>$P$33</formula>
    </cfRule>
  </conditionalFormatting>
  <conditionalFormatting sqref="O13">
    <cfRule type="cellIs" dxfId="339" priority="4" stopIfTrue="1" operator="notEqual">
      <formula>$P$13</formula>
    </cfRule>
  </conditionalFormatting>
  <conditionalFormatting sqref="AG3:AG34">
    <cfRule type="cellIs" dxfId="338" priority="3" stopIfTrue="1" operator="notEqual">
      <formula>E3</formula>
    </cfRule>
  </conditionalFormatting>
  <conditionalFormatting sqref="AH3:AH34">
    <cfRule type="cellIs" dxfId="337" priority="2" stopIfTrue="1" operator="notBetween">
      <formula>AI3+$AG$40</formula>
      <formula>AI3-$AG$40</formula>
    </cfRule>
  </conditionalFormatting>
  <conditionalFormatting sqref="AL3:AL33">
    <cfRule type="cellIs" dxfId="336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F28" sqref="F28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293" customWidth="1"/>
    <col min="32" max="32" width="18.85546875" style="293" bestFit="1" customWidth="1"/>
    <col min="33" max="33" width="9.5703125" style="293" customWidth="1"/>
    <col min="34" max="35" width="13" style="293" customWidth="1"/>
    <col min="36" max="36" width="14.5703125" style="293" bestFit="1" customWidth="1"/>
    <col min="37" max="37" width="4.85546875" style="293" customWidth="1"/>
    <col min="38" max="39" width="12.85546875" style="293" customWidth="1"/>
    <col min="40" max="40" width="11.5703125" style="293" bestFit="1" customWidth="1"/>
    <col min="41" max="55" width="11.42578125" style="293"/>
    <col min="56" max="16384" width="11.42578125" style="1"/>
  </cols>
  <sheetData>
    <row r="1" spans="1:41" ht="13.5" thickBot="1" x14ac:dyDescent="0.25">
      <c r="AJ1" s="294" t="s">
        <v>111</v>
      </c>
    </row>
    <row r="2" spans="1:41" ht="51.75" thickBot="1" x14ac:dyDescent="0.25">
      <c r="A2" s="177" t="s">
        <v>57</v>
      </c>
      <c r="B2" s="178" t="s">
        <v>58</v>
      </c>
      <c r="C2" s="178" t="s">
        <v>59</v>
      </c>
      <c r="D2" s="178" t="s">
        <v>60</v>
      </c>
      <c r="E2" s="178" t="s">
        <v>62</v>
      </c>
      <c r="F2" s="179" t="s">
        <v>63</v>
      </c>
      <c r="G2" s="179" t="s">
        <v>61</v>
      </c>
      <c r="H2" s="179" t="s">
        <v>64</v>
      </c>
      <c r="I2" s="179" t="s">
        <v>65</v>
      </c>
      <c r="J2" s="179" t="s">
        <v>66</v>
      </c>
      <c r="K2" s="179" t="s">
        <v>67</v>
      </c>
      <c r="L2" s="179" t="s">
        <v>68</v>
      </c>
      <c r="M2" s="179" t="s">
        <v>69</v>
      </c>
      <c r="N2" s="180" t="s">
        <v>70</v>
      </c>
      <c r="O2" s="181" t="s">
        <v>71</v>
      </c>
      <c r="Q2" s="182" t="s">
        <v>72</v>
      </c>
      <c r="R2" s="183" t="s">
        <v>73</v>
      </c>
      <c r="S2" s="184" t="s">
        <v>74</v>
      </c>
      <c r="T2" s="185" t="s">
        <v>75</v>
      </c>
      <c r="V2" s="185" t="s">
        <v>76</v>
      </c>
      <c r="W2" s="186" t="s">
        <v>77</v>
      </c>
      <c r="Y2" s="187" t="s">
        <v>78</v>
      </c>
      <c r="Z2" s="188" t="s">
        <v>79</v>
      </c>
      <c r="AA2" s="189" t="s">
        <v>80</v>
      </c>
      <c r="AF2" s="295" t="s">
        <v>112</v>
      </c>
      <c r="AG2" s="296" t="s">
        <v>62</v>
      </c>
      <c r="AH2" s="297" t="s">
        <v>113</v>
      </c>
      <c r="AI2" s="298" t="s">
        <v>114</v>
      </c>
      <c r="AJ2" s="299" t="s">
        <v>115</v>
      </c>
      <c r="AL2" s="300" t="s">
        <v>116</v>
      </c>
      <c r="AM2" s="301" t="s">
        <v>117</v>
      </c>
      <c r="AN2" s="186" t="s">
        <v>118</v>
      </c>
      <c r="AO2" s="186" t="s">
        <v>119</v>
      </c>
    </row>
    <row r="3" spans="1:41" x14ac:dyDescent="0.2">
      <c r="A3" s="190">
        <v>89</v>
      </c>
      <c r="B3" s="191">
        <v>0.375</v>
      </c>
      <c r="C3" s="192">
        <v>2013</v>
      </c>
      <c r="D3" s="192">
        <v>5</v>
      </c>
      <c r="E3" s="192">
        <v>1</v>
      </c>
      <c r="F3" s="193">
        <v>799907</v>
      </c>
      <c r="G3" s="192">
        <v>0</v>
      </c>
      <c r="H3" s="193">
        <v>225099</v>
      </c>
      <c r="I3" s="192">
        <v>0</v>
      </c>
      <c r="J3" s="192">
        <v>4</v>
      </c>
      <c r="K3" s="192">
        <v>0</v>
      </c>
      <c r="L3" s="194">
        <v>315.55930000000001</v>
      </c>
      <c r="M3" s="193">
        <v>19.2</v>
      </c>
      <c r="N3" s="195">
        <v>0</v>
      </c>
      <c r="O3" s="196">
        <v>759</v>
      </c>
      <c r="P3" s="197">
        <f>F4-F3</f>
        <v>759</v>
      </c>
      <c r="Q3" s="1">
        <v>1</v>
      </c>
      <c r="R3" s="198" t="e">
        <f>S3/4.1868</f>
        <v>#REF!</v>
      </c>
      <c r="S3" s="199" t="e">
        <f>#REF!</f>
        <v>#REF!</v>
      </c>
      <c r="T3" s="200" t="e">
        <f>R3*0.11237</f>
        <v>#REF!</v>
      </c>
      <c r="U3" s="201"/>
      <c r="V3" s="200">
        <f>O3</f>
        <v>759</v>
      </c>
      <c r="W3" s="202">
        <f>V3*35.31467</f>
        <v>26803.83453</v>
      </c>
      <c r="X3" s="201"/>
      <c r="Y3" s="203" t="e">
        <f>V3*R3/1000000</f>
        <v>#REF!</v>
      </c>
      <c r="Z3" s="204" t="e">
        <f>S3*V3/1000000</f>
        <v>#REF!</v>
      </c>
      <c r="AA3" s="205" t="e">
        <f>W3*T3/1000000</f>
        <v>#REF!</v>
      </c>
      <c r="AE3" s="302" t="str">
        <f>RIGHT(F3,6)</f>
        <v>799907</v>
      </c>
      <c r="AF3" s="190">
        <v>89</v>
      </c>
      <c r="AG3" s="195">
        <v>1</v>
      </c>
      <c r="AH3" s="303">
        <v>799907</v>
      </c>
      <c r="AI3" s="304">
        <f>IFERROR(AE3*1,0)</f>
        <v>799907</v>
      </c>
      <c r="AJ3" s="305">
        <f>(AI3-AH3)</f>
        <v>0</v>
      </c>
      <c r="AL3" s="306">
        <f>AH4-AH3</f>
        <v>769</v>
      </c>
      <c r="AM3" s="307">
        <f>AI4-AI3</f>
        <v>759</v>
      </c>
      <c r="AN3" s="308">
        <f>(AM3-AL3)</f>
        <v>-10</v>
      </c>
      <c r="AO3" s="309">
        <f>IFERROR(AN3/AM3,"")</f>
        <v>-1.3175230566534914E-2</v>
      </c>
    </row>
    <row r="4" spans="1:41" x14ac:dyDescent="0.2">
      <c r="A4" s="206">
        <v>89</v>
      </c>
      <c r="B4" s="207">
        <v>0.375</v>
      </c>
      <c r="C4" s="208">
        <v>2013</v>
      </c>
      <c r="D4" s="208">
        <v>5</v>
      </c>
      <c r="E4" s="208">
        <v>2</v>
      </c>
      <c r="F4" s="209">
        <v>800666</v>
      </c>
      <c r="G4" s="208">
        <v>0</v>
      </c>
      <c r="H4" s="209">
        <v>225131</v>
      </c>
      <c r="I4" s="208">
        <v>0</v>
      </c>
      <c r="J4" s="208">
        <v>4</v>
      </c>
      <c r="K4" s="208">
        <v>0</v>
      </c>
      <c r="L4" s="210">
        <v>317.53699999999998</v>
      </c>
      <c r="M4" s="209">
        <v>21.2</v>
      </c>
      <c r="N4" s="211">
        <v>0</v>
      </c>
      <c r="O4" s="212">
        <v>6661</v>
      </c>
      <c r="P4" s="197">
        <f t="shared" ref="P4:P33" si="0">F5-F4</f>
        <v>6661</v>
      </c>
      <c r="Q4" s="1">
        <v>2</v>
      </c>
      <c r="R4" s="213" t="e">
        <f t="shared" ref="R4:R33" si="1">S4/4.1868</f>
        <v>#REF!</v>
      </c>
      <c r="S4" s="214" t="e">
        <f>#REF!</f>
        <v>#REF!</v>
      </c>
      <c r="T4" s="215" t="e">
        <f>R4*0.11237</f>
        <v>#REF!</v>
      </c>
      <c r="U4" s="201"/>
      <c r="V4" s="215">
        <f t="shared" ref="V4:V33" si="2">O4</f>
        <v>6661</v>
      </c>
      <c r="W4" s="216">
        <f>V4*35.31467</f>
        <v>235231.01686999999</v>
      </c>
      <c r="X4" s="201"/>
      <c r="Y4" s="217" t="e">
        <f>V4*R4/1000000</f>
        <v>#REF!</v>
      </c>
      <c r="Z4" s="214" t="e">
        <f>S4*V4/1000000</f>
        <v>#REF!</v>
      </c>
      <c r="AA4" s="215" t="e">
        <f>W4*T4/1000000</f>
        <v>#REF!</v>
      </c>
      <c r="AE4" s="302" t="str">
        <f t="shared" ref="AE4:AE34" si="3">RIGHT(F4,6)</f>
        <v>800666</v>
      </c>
      <c r="AF4" s="206">
        <v>89</v>
      </c>
      <c r="AG4" s="310">
        <v>2</v>
      </c>
      <c r="AH4" s="311">
        <v>800676</v>
      </c>
      <c r="AI4" s="312">
        <f t="shared" ref="AI4:AI34" si="4">IFERROR(AE4*1,0)</f>
        <v>800666</v>
      </c>
      <c r="AJ4" s="313">
        <f t="shared" ref="AJ4:AJ34" si="5">(AI4-AH4)</f>
        <v>-10</v>
      </c>
      <c r="AL4" s="306">
        <f t="shared" ref="AL4:AM33" si="6">AH5-AH4</f>
        <v>6673</v>
      </c>
      <c r="AM4" s="314">
        <f t="shared" si="6"/>
        <v>6661</v>
      </c>
      <c r="AN4" s="315">
        <f t="shared" ref="AN4:AN33" si="7">(AM4-AL4)</f>
        <v>-12</v>
      </c>
      <c r="AO4" s="316">
        <f t="shared" ref="AO4:AO33" si="8">IFERROR(AN4/AM4,"")</f>
        <v>-1.8015313016063654E-3</v>
      </c>
    </row>
    <row r="5" spans="1:41" x14ac:dyDescent="0.2">
      <c r="A5" s="206">
        <v>89</v>
      </c>
      <c r="B5" s="207">
        <v>0.375</v>
      </c>
      <c r="C5" s="208">
        <v>2013</v>
      </c>
      <c r="D5" s="208">
        <v>5</v>
      </c>
      <c r="E5" s="208">
        <v>3</v>
      </c>
      <c r="F5" s="209">
        <v>807327</v>
      </c>
      <c r="G5" s="208">
        <v>0</v>
      </c>
      <c r="H5" s="209">
        <v>225421</v>
      </c>
      <c r="I5" s="208">
        <v>0</v>
      </c>
      <c r="J5" s="208">
        <v>4</v>
      </c>
      <c r="K5" s="208">
        <v>0</v>
      </c>
      <c r="L5" s="210">
        <v>312.58440000000002</v>
      </c>
      <c r="M5" s="209">
        <v>19.7</v>
      </c>
      <c r="N5" s="211">
        <v>0</v>
      </c>
      <c r="O5" s="212">
        <v>6856</v>
      </c>
      <c r="P5" s="197">
        <f t="shared" si="0"/>
        <v>6856</v>
      </c>
      <c r="Q5" s="1">
        <v>3</v>
      </c>
      <c r="R5" s="213" t="e">
        <f t="shared" si="1"/>
        <v>#REF!</v>
      </c>
      <c r="S5" s="214" t="e">
        <f>#REF!</f>
        <v>#REF!</v>
      </c>
      <c r="T5" s="215" t="e">
        <f t="shared" ref="T5:T33" si="9">R5*0.11237</f>
        <v>#REF!</v>
      </c>
      <c r="U5" s="201"/>
      <c r="V5" s="215">
        <f t="shared" si="2"/>
        <v>6856</v>
      </c>
      <c r="W5" s="216">
        <f t="shared" ref="W5:W33" si="10">V5*35.31467</f>
        <v>242117.37752000001</v>
      </c>
      <c r="X5" s="201"/>
      <c r="Y5" s="217" t="e">
        <f t="shared" ref="Y5:Y33" si="11">V5*R5/1000000</f>
        <v>#REF!</v>
      </c>
      <c r="Z5" s="214" t="e">
        <f t="shared" ref="Z5:Z33" si="12">S5*V5/1000000</f>
        <v>#REF!</v>
      </c>
      <c r="AA5" s="215" t="e">
        <f t="shared" ref="AA5:AA33" si="13">W5*T5/1000000</f>
        <v>#REF!</v>
      </c>
      <c r="AE5" s="302" t="str">
        <f t="shared" si="3"/>
        <v>807327</v>
      </c>
      <c r="AF5" s="206">
        <v>89</v>
      </c>
      <c r="AG5" s="310">
        <v>3</v>
      </c>
      <c r="AH5" s="311">
        <v>807349</v>
      </c>
      <c r="AI5" s="312">
        <f t="shared" si="4"/>
        <v>807327</v>
      </c>
      <c r="AJ5" s="313">
        <f t="shared" si="5"/>
        <v>-22</v>
      </c>
      <c r="AL5" s="306">
        <f t="shared" si="6"/>
        <v>6835</v>
      </c>
      <c r="AM5" s="314">
        <f t="shared" si="6"/>
        <v>6856</v>
      </c>
      <c r="AN5" s="315">
        <f t="shared" si="7"/>
        <v>21</v>
      </c>
      <c r="AO5" s="316">
        <f t="shared" si="8"/>
        <v>3.0630105017502916E-3</v>
      </c>
    </row>
    <row r="6" spans="1:41" x14ac:dyDescent="0.2">
      <c r="A6" s="206">
        <v>89</v>
      </c>
      <c r="B6" s="207">
        <v>0.375</v>
      </c>
      <c r="C6" s="208">
        <v>2013</v>
      </c>
      <c r="D6" s="208">
        <v>5</v>
      </c>
      <c r="E6" s="208">
        <v>4</v>
      </c>
      <c r="F6" s="209">
        <v>814183</v>
      </c>
      <c r="G6" s="208">
        <v>0</v>
      </c>
      <c r="H6" s="209">
        <v>225719</v>
      </c>
      <c r="I6" s="208">
        <v>0</v>
      </c>
      <c r="J6" s="208">
        <v>4</v>
      </c>
      <c r="K6" s="208">
        <v>0</v>
      </c>
      <c r="L6" s="210">
        <v>313.24040000000002</v>
      </c>
      <c r="M6" s="209">
        <v>18.8</v>
      </c>
      <c r="N6" s="211">
        <v>0</v>
      </c>
      <c r="O6" s="212">
        <v>2574</v>
      </c>
      <c r="P6" s="197">
        <f t="shared" si="0"/>
        <v>2574</v>
      </c>
      <c r="Q6" s="1">
        <v>4</v>
      </c>
      <c r="R6" s="213" t="e">
        <f t="shared" si="1"/>
        <v>#REF!</v>
      </c>
      <c r="S6" s="214" t="e">
        <f>#REF!</f>
        <v>#REF!</v>
      </c>
      <c r="T6" s="215" t="e">
        <f t="shared" si="9"/>
        <v>#REF!</v>
      </c>
      <c r="U6" s="201"/>
      <c r="V6" s="215">
        <f t="shared" si="2"/>
        <v>2574</v>
      </c>
      <c r="W6" s="216">
        <f t="shared" si="10"/>
        <v>90899.960579999999</v>
      </c>
      <c r="X6" s="201"/>
      <c r="Y6" s="217" t="e">
        <f t="shared" si="11"/>
        <v>#REF!</v>
      </c>
      <c r="Z6" s="214" t="e">
        <f t="shared" si="12"/>
        <v>#REF!</v>
      </c>
      <c r="AA6" s="215" t="e">
        <f t="shared" si="13"/>
        <v>#REF!</v>
      </c>
      <c r="AE6" s="302" t="str">
        <f t="shared" si="3"/>
        <v>814183</v>
      </c>
      <c r="AF6" s="206">
        <v>89</v>
      </c>
      <c r="AG6" s="310">
        <v>4</v>
      </c>
      <c r="AH6" s="311">
        <v>814184</v>
      </c>
      <c r="AI6" s="312">
        <f t="shared" si="4"/>
        <v>814183</v>
      </c>
      <c r="AJ6" s="313">
        <f t="shared" si="5"/>
        <v>-1</v>
      </c>
      <c r="AL6" s="306">
        <f t="shared" si="6"/>
        <v>2574</v>
      </c>
      <c r="AM6" s="314">
        <f t="shared" si="6"/>
        <v>2574</v>
      </c>
      <c r="AN6" s="315">
        <f t="shared" si="7"/>
        <v>0</v>
      </c>
      <c r="AO6" s="316">
        <f t="shared" si="8"/>
        <v>0</v>
      </c>
    </row>
    <row r="7" spans="1:41" x14ac:dyDescent="0.2">
      <c r="A7" s="206">
        <v>89</v>
      </c>
      <c r="B7" s="207">
        <v>0.375</v>
      </c>
      <c r="C7" s="208">
        <v>2013</v>
      </c>
      <c r="D7" s="208">
        <v>5</v>
      </c>
      <c r="E7" s="208">
        <v>5</v>
      </c>
      <c r="F7" s="209">
        <v>816757</v>
      </c>
      <c r="G7" s="208">
        <v>0</v>
      </c>
      <c r="H7" s="209">
        <v>225830</v>
      </c>
      <c r="I7" s="208">
        <v>0</v>
      </c>
      <c r="J7" s="208">
        <v>4</v>
      </c>
      <c r="K7" s="208">
        <v>0</v>
      </c>
      <c r="L7" s="210">
        <v>318.53039999999999</v>
      </c>
      <c r="M7" s="209">
        <v>18.8</v>
      </c>
      <c r="N7" s="211">
        <v>0</v>
      </c>
      <c r="O7" s="212">
        <v>2770</v>
      </c>
      <c r="P7" s="197">
        <f t="shared" si="0"/>
        <v>2770</v>
      </c>
      <c r="Q7" s="1">
        <v>5</v>
      </c>
      <c r="R7" s="213" t="e">
        <f t="shared" si="1"/>
        <v>#REF!</v>
      </c>
      <c r="S7" s="214" t="e">
        <f>#REF!</f>
        <v>#REF!</v>
      </c>
      <c r="T7" s="215" t="e">
        <f t="shared" si="9"/>
        <v>#REF!</v>
      </c>
      <c r="U7" s="201"/>
      <c r="V7" s="215">
        <f t="shared" si="2"/>
        <v>2770</v>
      </c>
      <c r="W7" s="216">
        <f t="shared" si="10"/>
        <v>97821.635899999994</v>
      </c>
      <c r="X7" s="201"/>
      <c r="Y7" s="217" t="e">
        <f t="shared" si="11"/>
        <v>#REF!</v>
      </c>
      <c r="Z7" s="214" t="e">
        <f t="shared" si="12"/>
        <v>#REF!</v>
      </c>
      <c r="AA7" s="215" t="e">
        <f t="shared" si="13"/>
        <v>#REF!</v>
      </c>
      <c r="AE7" s="302" t="str">
        <f t="shared" si="3"/>
        <v>816757</v>
      </c>
      <c r="AF7" s="206">
        <v>89</v>
      </c>
      <c r="AG7" s="310">
        <v>5</v>
      </c>
      <c r="AH7" s="311">
        <v>816758</v>
      </c>
      <c r="AI7" s="312">
        <f t="shared" si="4"/>
        <v>816757</v>
      </c>
      <c r="AJ7" s="313">
        <f t="shared" si="5"/>
        <v>-1</v>
      </c>
      <c r="AL7" s="306">
        <f t="shared" si="6"/>
        <v>2786</v>
      </c>
      <c r="AM7" s="314">
        <f t="shared" si="6"/>
        <v>2770</v>
      </c>
      <c r="AN7" s="315">
        <f t="shared" si="7"/>
        <v>-16</v>
      </c>
      <c r="AO7" s="316">
        <f t="shared" si="8"/>
        <v>-5.7761732851985556E-3</v>
      </c>
    </row>
    <row r="8" spans="1:41" x14ac:dyDescent="0.2">
      <c r="A8" s="206">
        <v>89</v>
      </c>
      <c r="B8" s="207">
        <v>0.375</v>
      </c>
      <c r="C8" s="208">
        <v>2013</v>
      </c>
      <c r="D8" s="208">
        <v>5</v>
      </c>
      <c r="E8" s="208">
        <v>6</v>
      </c>
      <c r="F8" s="209">
        <v>819527</v>
      </c>
      <c r="G8" s="208">
        <v>0</v>
      </c>
      <c r="H8" s="209">
        <v>225947</v>
      </c>
      <c r="I8" s="208">
        <v>0</v>
      </c>
      <c r="J8" s="208">
        <v>4</v>
      </c>
      <c r="K8" s="208">
        <v>0</v>
      </c>
      <c r="L8" s="210">
        <v>319.67099999999999</v>
      </c>
      <c r="M8" s="209">
        <v>19.399999999999999</v>
      </c>
      <c r="N8" s="211">
        <v>0</v>
      </c>
      <c r="O8" s="212">
        <v>5750</v>
      </c>
      <c r="P8" s="197">
        <f t="shared" si="0"/>
        <v>5750</v>
      </c>
      <c r="Q8" s="1">
        <v>6</v>
      </c>
      <c r="R8" s="213" t="e">
        <f t="shared" si="1"/>
        <v>#REF!</v>
      </c>
      <c r="S8" s="214" t="e">
        <f>#REF!</f>
        <v>#REF!</v>
      </c>
      <c r="T8" s="215" t="e">
        <f t="shared" si="9"/>
        <v>#REF!</v>
      </c>
      <c r="U8" s="201"/>
      <c r="V8" s="215">
        <f t="shared" si="2"/>
        <v>5750</v>
      </c>
      <c r="W8" s="216">
        <f t="shared" si="10"/>
        <v>203059.35250000001</v>
      </c>
      <c r="X8" s="201"/>
      <c r="Y8" s="217" t="e">
        <f t="shared" si="11"/>
        <v>#REF!</v>
      </c>
      <c r="Z8" s="214" t="e">
        <f t="shared" si="12"/>
        <v>#REF!</v>
      </c>
      <c r="AA8" s="215" t="e">
        <f t="shared" si="13"/>
        <v>#REF!</v>
      </c>
      <c r="AE8" s="302" t="str">
        <f t="shared" si="3"/>
        <v>819527</v>
      </c>
      <c r="AF8" s="206">
        <v>89</v>
      </c>
      <c r="AG8" s="310">
        <v>6</v>
      </c>
      <c r="AH8" s="311">
        <v>819544</v>
      </c>
      <c r="AI8" s="312">
        <f t="shared" si="4"/>
        <v>819527</v>
      </c>
      <c r="AJ8" s="313">
        <f t="shared" si="5"/>
        <v>-17</v>
      </c>
      <c r="AL8" s="306">
        <f t="shared" si="6"/>
        <v>5745</v>
      </c>
      <c r="AM8" s="314">
        <f t="shared" si="6"/>
        <v>5750</v>
      </c>
      <c r="AN8" s="315">
        <f t="shared" si="7"/>
        <v>5</v>
      </c>
      <c r="AO8" s="316">
        <f t="shared" si="8"/>
        <v>8.6956521739130438E-4</v>
      </c>
    </row>
    <row r="9" spans="1:41" x14ac:dyDescent="0.2">
      <c r="A9" s="206">
        <v>89</v>
      </c>
      <c r="B9" s="207">
        <v>0.375</v>
      </c>
      <c r="C9" s="208">
        <v>2013</v>
      </c>
      <c r="D9" s="208">
        <v>5</v>
      </c>
      <c r="E9" s="208">
        <v>7</v>
      </c>
      <c r="F9" s="209">
        <v>825277</v>
      </c>
      <c r="G9" s="208">
        <v>0</v>
      </c>
      <c r="H9" s="209">
        <v>226200</v>
      </c>
      <c r="I9" s="208">
        <v>0</v>
      </c>
      <c r="J9" s="208">
        <v>4</v>
      </c>
      <c r="K9" s="208">
        <v>0</v>
      </c>
      <c r="L9" s="210">
        <v>312.05970000000002</v>
      </c>
      <c r="M9" s="209">
        <v>19.600000000000001</v>
      </c>
      <c r="N9" s="211">
        <v>0</v>
      </c>
      <c r="O9" s="212">
        <v>5735</v>
      </c>
      <c r="P9" s="197">
        <f t="shared" si="0"/>
        <v>5735</v>
      </c>
      <c r="Q9" s="1">
        <v>7</v>
      </c>
      <c r="R9" s="213" t="e">
        <f t="shared" si="1"/>
        <v>#REF!</v>
      </c>
      <c r="S9" s="214" t="e">
        <f>#REF!</f>
        <v>#REF!</v>
      </c>
      <c r="T9" s="215" t="e">
        <f t="shared" si="9"/>
        <v>#REF!</v>
      </c>
      <c r="U9" s="201"/>
      <c r="V9" s="215">
        <f t="shared" si="2"/>
        <v>5735</v>
      </c>
      <c r="W9" s="216">
        <f t="shared" si="10"/>
        <v>202529.63245</v>
      </c>
      <c r="X9" s="201"/>
      <c r="Y9" s="217" t="e">
        <f t="shared" si="11"/>
        <v>#REF!</v>
      </c>
      <c r="Z9" s="214" t="e">
        <f t="shared" si="12"/>
        <v>#REF!</v>
      </c>
      <c r="AA9" s="215" t="e">
        <f t="shared" si="13"/>
        <v>#REF!</v>
      </c>
      <c r="AE9" s="302" t="str">
        <f t="shared" si="3"/>
        <v>825277</v>
      </c>
      <c r="AF9" s="206">
        <v>89</v>
      </c>
      <c r="AG9" s="310">
        <v>7</v>
      </c>
      <c r="AH9" s="311">
        <v>825289</v>
      </c>
      <c r="AI9" s="312">
        <f t="shared" si="4"/>
        <v>825277</v>
      </c>
      <c r="AJ9" s="313">
        <f t="shared" si="5"/>
        <v>-12</v>
      </c>
      <c r="AL9" s="306">
        <f t="shared" si="6"/>
        <v>5752</v>
      </c>
      <c r="AM9" s="314">
        <f t="shared" si="6"/>
        <v>5735</v>
      </c>
      <c r="AN9" s="315">
        <f t="shared" si="7"/>
        <v>-17</v>
      </c>
      <c r="AO9" s="316">
        <f t="shared" si="8"/>
        <v>-2.9642545771578028E-3</v>
      </c>
    </row>
    <row r="10" spans="1:41" x14ac:dyDescent="0.2">
      <c r="A10" s="206">
        <v>89</v>
      </c>
      <c r="B10" s="207">
        <v>0.375</v>
      </c>
      <c r="C10" s="208">
        <v>2013</v>
      </c>
      <c r="D10" s="208">
        <v>5</v>
      </c>
      <c r="E10" s="208">
        <v>8</v>
      </c>
      <c r="F10" s="209">
        <v>831012</v>
      </c>
      <c r="G10" s="208">
        <v>0</v>
      </c>
      <c r="H10" s="209">
        <v>226450</v>
      </c>
      <c r="I10" s="208">
        <v>0</v>
      </c>
      <c r="J10" s="208">
        <v>4</v>
      </c>
      <c r="K10" s="208">
        <v>0</v>
      </c>
      <c r="L10" s="210">
        <v>313.27820000000003</v>
      </c>
      <c r="M10" s="209">
        <v>20.5</v>
      </c>
      <c r="N10" s="211">
        <v>0</v>
      </c>
      <c r="O10" s="212">
        <v>5460</v>
      </c>
      <c r="P10" s="197">
        <f t="shared" si="0"/>
        <v>5460</v>
      </c>
      <c r="Q10" s="1">
        <v>8</v>
      </c>
      <c r="R10" s="213" t="e">
        <f t="shared" si="1"/>
        <v>#REF!</v>
      </c>
      <c r="S10" s="214" t="e">
        <f>#REF!</f>
        <v>#REF!</v>
      </c>
      <c r="T10" s="215" t="e">
        <f t="shared" si="9"/>
        <v>#REF!</v>
      </c>
      <c r="U10" s="201"/>
      <c r="V10" s="215">
        <f t="shared" si="2"/>
        <v>5460</v>
      </c>
      <c r="W10" s="216">
        <f t="shared" si="10"/>
        <v>192818.09820000001</v>
      </c>
      <c r="X10" s="201"/>
      <c r="Y10" s="217" t="e">
        <f t="shared" si="11"/>
        <v>#REF!</v>
      </c>
      <c r="Z10" s="214" t="e">
        <f t="shared" si="12"/>
        <v>#REF!</v>
      </c>
      <c r="AA10" s="215" t="e">
        <f t="shared" si="13"/>
        <v>#REF!</v>
      </c>
      <c r="AE10" s="302" t="str">
        <f t="shared" si="3"/>
        <v>831012</v>
      </c>
      <c r="AF10" s="206">
        <v>89</v>
      </c>
      <c r="AG10" s="310">
        <v>8</v>
      </c>
      <c r="AH10" s="311">
        <v>831041</v>
      </c>
      <c r="AI10" s="312">
        <f t="shared" si="4"/>
        <v>831012</v>
      </c>
      <c r="AJ10" s="313">
        <f t="shared" si="5"/>
        <v>-29</v>
      </c>
      <c r="AL10" s="306">
        <f t="shared" si="6"/>
        <v>5450</v>
      </c>
      <c r="AM10" s="314">
        <f t="shared" si="6"/>
        <v>5460</v>
      </c>
      <c r="AN10" s="315">
        <f t="shared" si="7"/>
        <v>10</v>
      </c>
      <c r="AO10" s="316">
        <f t="shared" si="8"/>
        <v>1.8315018315018315E-3</v>
      </c>
    </row>
    <row r="11" spans="1:41" x14ac:dyDescent="0.2">
      <c r="A11" s="206">
        <v>89</v>
      </c>
      <c r="B11" s="207">
        <v>0.375</v>
      </c>
      <c r="C11" s="208">
        <v>2013</v>
      </c>
      <c r="D11" s="208">
        <v>5</v>
      </c>
      <c r="E11" s="208">
        <v>9</v>
      </c>
      <c r="F11" s="209">
        <v>836472</v>
      </c>
      <c r="G11" s="208">
        <v>0</v>
      </c>
      <c r="H11" s="209">
        <v>226689</v>
      </c>
      <c r="I11" s="208">
        <v>0</v>
      </c>
      <c r="J11" s="208">
        <v>4</v>
      </c>
      <c r="K11" s="208">
        <v>0</v>
      </c>
      <c r="L11" s="210">
        <v>313.78539999999998</v>
      </c>
      <c r="M11" s="209">
        <v>20.8</v>
      </c>
      <c r="N11" s="211">
        <v>0</v>
      </c>
      <c r="O11" s="212">
        <v>6363</v>
      </c>
      <c r="P11" s="197">
        <f t="shared" si="0"/>
        <v>6363</v>
      </c>
      <c r="Q11" s="1">
        <v>9</v>
      </c>
      <c r="R11" s="258" t="e">
        <f t="shared" si="1"/>
        <v>#REF!</v>
      </c>
      <c r="S11" s="214" t="e">
        <f>#REF!</f>
        <v>#REF!</v>
      </c>
      <c r="T11" s="215" t="e">
        <f t="shared" si="9"/>
        <v>#REF!</v>
      </c>
      <c r="V11" s="218">
        <f t="shared" si="2"/>
        <v>6363</v>
      </c>
      <c r="W11" s="219">
        <f t="shared" si="10"/>
        <v>224707.24520999999</v>
      </c>
      <c r="Y11" s="217" t="e">
        <f t="shared" si="11"/>
        <v>#REF!</v>
      </c>
      <c r="Z11" s="214" t="e">
        <f t="shared" si="12"/>
        <v>#REF!</v>
      </c>
      <c r="AA11" s="215" t="e">
        <f t="shared" si="13"/>
        <v>#REF!</v>
      </c>
      <c r="AE11" s="302" t="str">
        <f t="shared" si="3"/>
        <v>836472</v>
      </c>
      <c r="AF11" s="206">
        <v>89</v>
      </c>
      <c r="AG11" s="310">
        <v>9</v>
      </c>
      <c r="AH11" s="311">
        <v>836491</v>
      </c>
      <c r="AI11" s="312">
        <f t="shared" si="4"/>
        <v>836472</v>
      </c>
      <c r="AJ11" s="313">
        <f t="shared" si="5"/>
        <v>-19</v>
      </c>
      <c r="AL11" s="306">
        <f t="shared" si="6"/>
        <v>6375</v>
      </c>
      <c r="AM11" s="314">
        <f t="shared" si="6"/>
        <v>6363</v>
      </c>
      <c r="AN11" s="315">
        <f t="shared" si="7"/>
        <v>-12</v>
      </c>
      <c r="AO11" s="316">
        <f t="shared" si="8"/>
        <v>-1.8859028760018859E-3</v>
      </c>
    </row>
    <row r="12" spans="1:41" x14ac:dyDescent="0.2">
      <c r="A12" s="206">
        <v>89</v>
      </c>
      <c r="B12" s="207">
        <v>0.375</v>
      </c>
      <c r="C12" s="208">
        <v>2013</v>
      </c>
      <c r="D12" s="208">
        <v>5</v>
      </c>
      <c r="E12" s="208">
        <v>10</v>
      </c>
      <c r="F12" s="209">
        <v>842835</v>
      </c>
      <c r="G12" s="208">
        <v>0</v>
      </c>
      <c r="H12" s="209">
        <v>226967</v>
      </c>
      <c r="I12" s="208">
        <v>0</v>
      </c>
      <c r="J12" s="208">
        <v>4</v>
      </c>
      <c r="K12" s="208">
        <v>0</v>
      </c>
      <c r="L12" s="210">
        <v>313.15890000000002</v>
      </c>
      <c r="M12" s="209">
        <v>20.7</v>
      </c>
      <c r="N12" s="211">
        <v>0</v>
      </c>
      <c r="O12" s="212">
        <v>7198</v>
      </c>
      <c r="P12" s="197">
        <f t="shared" si="0"/>
        <v>7198</v>
      </c>
      <c r="Q12" s="1">
        <v>10</v>
      </c>
      <c r="R12" s="258" t="e">
        <f t="shared" si="1"/>
        <v>#REF!</v>
      </c>
      <c r="S12" s="214" t="e">
        <f>#REF!</f>
        <v>#REF!</v>
      </c>
      <c r="T12" s="215" t="e">
        <f t="shared" si="9"/>
        <v>#REF!</v>
      </c>
      <c r="V12" s="218">
        <f t="shared" si="2"/>
        <v>7198</v>
      </c>
      <c r="W12" s="219">
        <f t="shared" si="10"/>
        <v>254194.99466</v>
      </c>
      <c r="Y12" s="217" t="e">
        <f t="shared" si="11"/>
        <v>#REF!</v>
      </c>
      <c r="Z12" s="214" t="e">
        <f t="shared" si="12"/>
        <v>#REF!</v>
      </c>
      <c r="AA12" s="215" t="e">
        <f t="shared" si="13"/>
        <v>#REF!</v>
      </c>
      <c r="AE12" s="302" t="str">
        <f t="shared" si="3"/>
        <v>842835</v>
      </c>
      <c r="AF12" s="206">
        <v>89</v>
      </c>
      <c r="AG12" s="310">
        <v>10</v>
      </c>
      <c r="AH12" s="311">
        <v>842866</v>
      </c>
      <c r="AI12" s="312">
        <f t="shared" si="4"/>
        <v>842835</v>
      </c>
      <c r="AJ12" s="313">
        <f t="shared" si="5"/>
        <v>-31</v>
      </c>
      <c r="AL12" s="306">
        <f t="shared" si="6"/>
        <v>7168</v>
      </c>
      <c r="AM12" s="314">
        <f t="shared" si="6"/>
        <v>7198</v>
      </c>
      <c r="AN12" s="315">
        <f t="shared" si="7"/>
        <v>30</v>
      </c>
      <c r="AO12" s="316">
        <f t="shared" si="8"/>
        <v>4.1678243956654627E-3</v>
      </c>
    </row>
    <row r="13" spans="1:41" x14ac:dyDescent="0.2">
      <c r="A13" s="206">
        <v>89</v>
      </c>
      <c r="B13" s="207">
        <v>0.375</v>
      </c>
      <c r="C13" s="208">
        <v>2013</v>
      </c>
      <c r="D13" s="208">
        <v>5</v>
      </c>
      <c r="E13" s="208">
        <v>11</v>
      </c>
      <c r="F13" s="209">
        <v>850033</v>
      </c>
      <c r="G13" s="208">
        <v>0</v>
      </c>
      <c r="H13" s="209">
        <v>227279</v>
      </c>
      <c r="I13" s="208">
        <v>0</v>
      </c>
      <c r="J13" s="208">
        <v>4</v>
      </c>
      <c r="K13" s="208">
        <v>0</v>
      </c>
      <c r="L13" s="210">
        <v>316.14460000000003</v>
      </c>
      <c r="M13" s="209">
        <v>21</v>
      </c>
      <c r="N13" s="211">
        <v>0</v>
      </c>
      <c r="O13" s="212">
        <v>2998</v>
      </c>
      <c r="P13" s="197">
        <f t="shared" si="0"/>
        <v>2998</v>
      </c>
      <c r="Q13" s="1">
        <v>11</v>
      </c>
      <c r="R13" s="258" t="e">
        <f t="shared" si="1"/>
        <v>#REF!</v>
      </c>
      <c r="S13" s="214" t="e">
        <f>#REF!</f>
        <v>#REF!</v>
      </c>
      <c r="T13" s="215" t="e">
        <f t="shared" si="9"/>
        <v>#REF!</v>
      </c>
      <c r="V13" s="218">
        <f t="shared" si="2"/>
        <v>2998</v>
      </c>
      <c r="W13" s="219">
        <f t="shared" si="10"/>
        <v>105873.38066</v>
      </c>
      <c r="Y13" s="217" t="e">
        <f t="shared" si="11"/>
        <v>#REF!</v>
      </c>
      <c r="Z13" s="214" t="e">
        <f t="shared" si="12"/>
        <v>#REF!</v>
      </c>
      <c r="AA13" s="215" t="e">
        <f t="shared" si="13"/>
        <v>#REF!</v>
      </c>
      <c r="AE13" s="302" t="str">
        <f t="shared" si="3"/>
        <v>850033</v>
      </c>
      <c r="AF13" s="206">
        <v>89</v>
      </c>
      <c r="AG13" s="310">
        <v>11</v>
      </c>
      <c r="AH13" s="311">
        <v>850034</v>
      </c>
      <c r="AI13" s="312">
        <f t="shared" si="4"/>
        <v>850033</v>
      </c>
      <c r="AJ13" s="313">
        <f t="shared" si="5"/>
        <v>-1</v>
      </c>
      <c r="AL13" s="306">
        <f t="shared" si="6"/>
        <v>2998</v>
      </c>
      <c r="AM13" s="314">
        <f t="shared" si="6"/>
        <v>2998</v>
      </c>
      <c r="AN13" s="315">
        <f t="shared" si="7"/>
        <v>0</v>
      </c>
      <c r="AO13" s="316">
        <f t="shared" si="8"/>
        <v>0</v>
      </c>
    </row>
    <row r="14" spans="1:41" x14ac:dyDescent="0.2">
      <c r="A14" s="206">
        <v>89</v>
      </c>
      <c r="B14" s="207">
        <v>0.375</v>
      </c>
      <c r="C14" s="208">
        <v>2013</v>
      </c>
      <c r="D14" s="208">
        <v>5</v>
      </c>
      <c r="E14" s="208">
        <v>12</v>
      </c>
      <c r="F14" s="209">
        <v>853031</v>
      </c>
      <c r="G14" s="208">
        <v>0</v>
      </c>
      <c r="H14" s="209">
        <v>227408</v>
      </c>
      <c r="I14" s="208">
        <v>0</v>
      </c>
      <c r="J14" s="208">
        <v>4</v>
      </c>
      <c r="K14" s="208">
        <v>0</v>
      </c>
      <c r="L14" s="210">
        <v>318.267</v>
      </c>
      <c r="M14" s="209">
        <v>19.3</v>
      </c>
      <c r="N14" s="211">
        <v>0</v>
      </c>
      <c r="O14" s="212">
        <v>3501</v>
      </c>
      <c r="P14" s="197">
        <f t="shared" si="0"/>
        <v>3501</v>
      </c>
      <c r="Q14" s="1">
        <v>12</v>
      </c>
      <c r="R14" s="258" t="e">
        <f t="shared" si="1"/>
        <v>#REF!</v>
      </c>
      <c r="S14" s="214" t="e">
        <f>#REF!</f>
        <v>#REF!</v>
      </c>
      <c r="T14" s="215" t="e">
        <f t="shared" si="9"/>
        <v>#REF!</v>
      </c>
      <c r="V14" s="218">
        <f t="shared" si="2"/>
        <v>3501</v>
      </c>
      <c r="W14" s="219">
        <f t="shared" si="10"/>
        <v>123636.65966999999</v>
      </c>
      <c r="Y14" s="217" t="e">
        <f t="shared" si="11"/>
        <v>#REF!</v>
      </c>
      <c r="Z14" s="214" t="e">
        <f t="shared" si="12"/>
        <v>#REF!</v>
      </c>
      <c r="AA14" s="215" t="e">
        <f t="shared" si="13"/>
        <v>#REF!</v>
      </c>
      <c r="AE14" s="302" t="str">
        <f t="shared" si="3"/>
        <v>853031</v>
      </c>
      <c r="AF14" s="206">
        <v>89</v>
      </c>
      <c r="AG14" s="310">
        <v>12</v>
      </c>
      <c r="AH14" s="311">
        <v>853032</v>
      </c>
      <c r="AI14" s="312">
        <f t="shared" si="4"/>
        <v>853031</v>
      </c>
      <c r="AJ14" s="313">
        <f t="shared" si="5"/>
        <v>-1</v>
      </c>
      <c r="AL14" s="306">
        <f t="shared" si="6"/>
        <v>-853032</v>
      </c>
      <c r="AM14" s="314">
        <f t="shared" si="6"/>
        <v>3501</v>
      </c>
      <c r="AN14" s="315">
        <f t="shared" si="7"/>
        <v>856533</v>
      </c>
      <c r="AO14" s="316">
        <f t="shared" si="8"/>
        <v>244.65381319622963</v>
      </c>
    </row>
    <row r="15" spans="1:41" x14ac:dyDescent="0.2">
      <c r="A15" s="206">
        <v>89</v>
      </c>
      <c r="B15" s="207">
        <v>0.375</v>
      </c>
      <c r="C15" s="208">
        <v>2013</v>
      </c>
      <c r="D15" s="208">
        <v>5</v>
      </c>
      <c r="E15" s="208">
        <v>13</v>
      </c>
      <c r="F15" s="209">
        <v>856532</v>
      </c>
      <c r="G15" s="208">
        <v>0</v>
      </c>
      <c r="H15" s="209">
        <v>227556</v>
      </c>
      <c r="I15" s="208">
        <v>0</v>
      </c>
      <c r="J15" s="208">
        <v>4</v>
      </c>
      <c r="K15" s="208">
        <v>0</v>
      </c>
      <c r="L15" s="210">
        <v>319.42079999999999</v>
      </c>
      <c r="M15" s="209">
        <v>18.100000000000001</v>
      </c>
      <c r="N15" s="211">
        <v>0</v>
      </c>
      <c r="O15" s="212">
        <v>7017</v>
      </c>
      <c r="P15" s="197">
        <f t="shared" si="0"/>
        <v>7017</v>
      </c>
      <c r="Q15" s="1">
        <v>13</v>
      </c>
      <c r="R15" s="258" t="e">
        <f t="shared" si="1"/>
        <v>#REF!</v>
      </c>
      <c r="S15" s="214" t="e">
        <f>#REF!</f>
        <v>#REF!</v>
      </c>
      <c r="T15" s="215" t="e">
        <f t="shared" si="9"/>
        <v>#REF!</v>
      </c>
      <c r="V15" s="218">
        <f t="shared" si="2"/>
        <v>7017</v>
      </c>
      <c r="W15" s="219">
        <f t="shared" si="10"/>
        <v>247803.03938999999</v>
      </c>
      <c r="Y15" s="217" t="e">
        <f t="shared" si="11"/>
        <v>#REF!</v>
      </c>
      <c r="Z15" s="214" t="e">
        <f t="shared" si="12"/>
        <v>#REF!</v>
      </c>
      <c r="AA15" s="215" t="e">
        <f t="shared" si="13"/>
        <v>#REF!</v>
      </c>
      <c r="AE15" s="302" t="str">
        <f t="shared" si="3"/>
        <v>856532</v>
      </c>
      <c r="AF15" s="206"/>
      <c r="AG15" s="310"/>
      <c r="AH15" s="311"/>
      <c r="AI15" s="312">
        <f t="shared" si="4"/>
        <v>856532</v>
      </c>
      <c r="AJ15" s="313">
        <f t="shared" si="5"/>
        <v>856532</v>
      </c>
      <c r="AL15" s="306">
        <f t="shared" si="6"/>
        <v>0</v>
      </c>
      <c r="AM15" s="314">
        <f t="shared" si="6"/>
        <v>7017</v>
      </c>
      <c r="AN15" s="315">
        <f t="shared" si="7"/>
        <v>7017</v>
      </c>
      <c r="AO15" s="316">
        <f t="shared" si="8"/>
        <v>1</v>
      </c>
    </row>
    <row r="16" spans="1:41" x14ac:dyDescent="0.2">
      <c r="A16" s="206">
        <v>89</v>
      </c>
      <c r="B16" s="207">
        <v>0.375</v>
      </c>
      <c r="C16" s="208">
        <v>2013</v>
      </c>
      <c r="D16" s="208">
        <v>5</v>
      </c>
      <c r="E16" s="208">
        <v>14</v>
      </c>
      <c r="F16" s="209">
        <v>863549</v>
      </c>
      <c r="G16" s="208">
        <v>0</v>
      </c>
      <c r="H16" s="209">
        <v>227856</v>
      </c>
      <c r="I16" s="208">
        <v>0</v>
      </c>
      <c r="J16" s="208">
        <v>4</v>
      </c>
      <c r="K16" s="208">
        <v>0</v>
      </c>
      <c r="L16" s="210">
        <v>315.8682</v>
      </c>
      <c r="M16" s="209">
        <v>17</v>
      </c>
      <c r="N16" s="211">
        <v>0</v>
      </c>
      <c r="O16" s="212">
        <v>7396</v>
      </c>
      <c r="P16" s="197">
        <f t="shared" si="0"/>
        <v>7396</v>
      </c>
      <c r="Q16" s="1">
        <v>14</v>
      </c>
      <c r="R16" s="258" t="e">
        <f t="shared" si="1"/>
        <v>#REF!</v>
      </c>
      <c r="S16" s="214" t="e">
        <f>#REF!</f>
        <v>#REF!</v>
      </c>
      <c r="T16" s="215" t="e">
        <f t="shared" si="9"/>
        <v>#REF!</v>
      </c>
      <c r="V16" s="218">
        <f t="shared" si="2"/>
        <v>7396</v>
      </c>
      <c r="W16" s="219">
        <f t="shared" si="10"/>
        <v>261187.29931999999</v>
      </c>
      <c r="Y16" s="217" t="e">
        <f t="shared" si="11"/>
        <v>#REF!</v>
      </c>
      <c r="Z16" s="214" t="e">
        <f t="shared" si="12"/>
        <v>#REF!</v>
      </c>
      <c r="AA16" s="215" t="e">
        <f t="shared" si="13"/>
        <v>#REF!</v>
      </c>
      <c r="AE16" s="302" t="str">
        <f t="shared" si="3"/>
        <v>863549</v>
      </c>
      <c r="AF16" s="206"/>
      <c r="AG16" s="310"/>
      <c r="AH16" s="311"/>
      <c r="AI16" s="312">
        <f t="shared" si="4"/>
        <v>863549</v>
      </c>
      <c r="AJ16" s="313">
        <f t="shared" si="5"/>
        <v>863549</v>
      </c>
      <c r="AL16" s="306">
        <f t="shared" si="6"/>
        <v>0</v>
      </c>
      <c r="AM16" s="314">
        <f t="shared" si="6"/>
        <v>7396</v>
      </c>
      <c r="AN16" s="315">
        <f t="shared" si="7"/>
        <v>7396</v>
      </c>
      <c r="AO16" s="316">
        <f t="shared" si="8"/>
        <v>1</v>
      </c>
    </row>
    <row r="17" spans="1:41" x14ac:dyDescent="0.2">
      <c r="A17" s="206">
        <v>89</v>
      </c>
      <c r="B17" s="207">
        <v>0.375</v>
      </c>
      <c r="C17" s="208">
        <v>2013</v>
      </c>
      <c r="D17" s="208">
        <v>5</v>
      </c>
      <c r="E17" s="208">
        <v>15</v>
      </c>
      <c r="F17" s="209">
        <v>870945</v>
      </c>
      <c r="G17" s="208">
        <v>0</v>
      </c>
      <c r="H17" s="209">
        <v>228174</v>
      </c>
      <c r="I17" s="208">
        <v>0</v>
      </c>
      <c r="J17" s="208">
        <v>4</v>
      </c>
      <c r="K17" s="208">
        <v>0</v>
      </c>
      <c r="L17" s="210">
        <v>314.59410000000003</v>
      </c>
      <c r="M17" s="209">
        <v>18</v>
      </c>
      <c r="N17" s="211">
        <v>0</v>
      </c>
      <c r="O17" s="212">
        <v>7088</v>
      </c>
      <c r="P17" s="197">
        <f t="shared" si="0"/>
        <v>7088</v>
      </c>
      <c r="Q17" s="1">
        <v>15</v>
      </c>
      <c r="R17" s="258" t="e">
        <f t="shared" si="1"/>
        <v>#REF!</v>
      </c>
      <c r="S17" s="214" t="e">
        <f>#REF!</f>
        <v>#REF!</v>
      </c>
      <c r="T17" s="215" t="e">
        <f t="shared" si="9"/>
        <v>#REF!</v>
      </c>
      <c r="V17" s="218">
        <f t="shared" si="2"/>
        <v>7088</v>
      </c>
      <c r="W17" s="219">
        <f t="shared" si="10"/>
        <v>250310.38096000001</v>
      </c>
      <c r="Y17" s="217" t="e">
        <f t="shared" si="11"/>
        <v>#REF!</v>
      </c>
      <c r="Z17" s="214" t="e">
        <f t="shared" si="12"/>
        <v>#REF!</v>
      </c>
      <c r="AA17" s="215" t="e">
        <f t="shared" si="13"/>
        <v>#REF!</v>
      </c>
      <c r="AE17" s="302" t="str">
        <f t="shared" si="3"/>
        <v>870945</v>
      </c>
      <c r="AF17" s="206"/>
      <c r="AG17" s="310"/>
      <c r="AH17" s="311"/>
      <c r="AI17" s="312">
        <f t="shared" si="4"/>
        <v>870945</v>
      </c>
      <c r="AJ17" s="313">
        <f t="shared" si="5"/>
        <v>870945</v>
      </c>
      <c r="AL17" s="306">
        <f t="shared" si="6"/>
        <v>0</v>
      </c>
      <c r="AM17" s="314">
        <f t="shared" si="6"/>
        <v>7088</v>
      </c>
      <c r="AN17" s="315">
        <f t="shared" si="7"/>
        <v>7088</v>
      </c>
      <c r="AO17" s="316">
        <f t="shared" si="8"/>
        <v>1</v>
      </c>
    </row>
    <row r="18" spans="1:41" x14ac:dyDescent="0.2">
      <c r="A18" s="206">
        <v>89</v>
      </c>
      <c r="B18" s="207">
        <v>0.375</v>
      </c>
      <c r="C18" s="208">
        <v>2013</v>
      </c>
      <c r="D18" s="208">
        <v>5</v>
      </c>
      <c r="E18" s="208">
        <v>16</v>
      </c>
      <c r="F18" s="209">
        <v>878033</v>
      </c>
      <c r="G18" s="208">
        <v>0</v>
      </c>
      <c r="H18" s="209">
        <v>228481</v>
      </c>
      <c r="I18" s="208">
        <v>0</v>
      </c>
      <c r="J18" s="208">
        <v>4</v>
      </c>
      <c r="K18" s="208">
        <v>0</v>
      </c>
      <c r="L18" s="210">
        <v>314.8252</v>
      </c>
      <c r="M18" s="209">
        <v>19.5</v>
      </c>
      <c r="N18" s="211">
        <v>0</v>
      </c>
      <c r="O18" s="212">
        <v>7005</v>
      </c>
      <c r="P18" s="197">
        <f t="shared" si="0"/>
        <v>7005</v>
      </c>
      <c r="Q18" s="1">
        <v>16</v>
      </c>
      <c r="R18" s="258" t="e">
        <f t="shared" si="1"/>
        <v>#REF!</v>
      </c>
      <c r="S18" s="214" t="e">
        <f>#REF!</f>
        <v>#REF!</v>
      </c>
      <c r="T18" s="215" t="e">
        <f t="shared" si="9"/>
        <v>#REF!</v>
      </c>
      <c r="V18" s="218">
        <f t="shared" si="2"/>
        <v>7005</v>
      </c>
      <c r="W18" s="219">
        <f t="shared" si="10"/>
        <v>247379.26334999999</v>
      </c>
      <c r="Y18" s="217" t="e">
        <f t="shared" si="11"/>
        <v>#REF!</v>
      </c>
      <c r="Z18" s="214" t="e">
        <f t="shared" si="12"/>
        <v>#REF!</v>
      </c>
      <c r="AA18" s="215" t="e">
        <f t="shared" si="13"/>
        <v>#REF!</v>
      </c>
      <c r="AE18" s="302" t="str">
        <f t="shared" si="3"/>
        <v>878033</v>
      </c>
      <c r="AF18" s="206"/>
      <c r="AG18" s="310"/>
      <c r="AH18" s="311"/>
      <c r="AI18" s="312">
        <f t="shared" si="4"/>
        <v>878033</v>
      </c>
      <c r="AJ18" s="313">
        <f t="shared" si="5"/>
        <v>878033</v>
      </c>
      <c r="AL18" s="306">
        <f t="shared" si="6"/>
        <v>0</v>
      </c>
      <c r="AM18" s="314">
        <f t="shared" si="6"/>
        <v>7005</v>
      </c>
      <c r="AN18" s="315">
        <f t="shared" si="7"/>
        <v>7005</v>
      </c>
      <c r="AO18" s="316">
        <f t="shared" si="8"/>
        <v>1</v>
      </c>
    </row>
    <row r="19" spans="1:41" x14ac:dyDescent="0.2">
      <c r="A19" s="206">
        <v>89</v>
      </c>
      <c r="B19" s="207">
        <v>0.375</v>
      </c>
      <c r="C19" s="208">
        <v>2013</v>
      </c>
      <c r="D19" s="208">
        <v>5</v>
      </c>
      <c r="E19" s="208">
        <v>17</v>
      </c>
      <c r="F19" s="209">
        <v>885038</v>
      </c>
      <c r="G19" s="208">
        <v>0</v>
      </c>
      <c r="H19" s="209">
        <v>228784</v>
      </c>
      <c r="I19" s="208">
        <v>0</v>
      </c>
      <c r="J19" s="208">
        <v>4</v>
      </c>
      <c r="K19" s="208">
        <v>0</v>
      </c>
      <c r="L19" s="210">
        <v>315.42169999999999</v>
      </c>
      <c r="M19" s="209">
        <v>20</v>
      </c>
      <c r="N19" s="211">
        <v>0</v>
      </c>
      <c r="O19" s="212">
        <v>6892</v>
      </c>
      <c r="P19" s="197">
        <f t="shared" si="0"/>
        <v>6892</v>
      </c>
      <c r="Q19" s="1">
        <v>17</v>
      </c>
      <c r="R19" s="258" t="e">
        <f t="shared" si="1"/>
        <v>#REF!</v>
      </c>
      <c r="S19" s="214" t="e">
        <f>#REF!</f>
        <v>#REF!</v>
      </c>
      <c r="T19" s="215" t="e">
        <f t="shared" si="9"/>
        <v>#REF!</v>
      </c>
      <c r="V19" s="218">
        <f t="shared" si="2"/>
        <v>6892</v>
      </c>
      <c r="W19" s="219">
        <f t="shared" si="10"/>
        <v>243388.70564</v>
      </c>
      <c r="Y19" s="217" t="e">
        <f t="shared" si="11"/>
        <v>#REF!</v>
      </c>
      <c r="Z19" s="214" t="e">
        <f t="shared" si="12"/>
        <v>#REF!</v>
      </c>
      <c r="AA19" s="215" t="e">
        <f t="shared" si="13"/>
        <v>#REF!</v>
      </c>
      <c r="AE19" s="302" t="str">
        <f t="shared" si="3"/>
        <v>885038</v>
      </c>
      <c r="AF19" s="206"/>
      <c r="AG19" s="310"/>
      <c r="AH19" s="311"/>
      <c r="AI19" s="312">
        <f t="shared" si="4"/>
        <v>885038</v>
      </c>
      <c r="AJ19" s="313">
        <f t="shared" si="5"/>
        <v>885038</v>
      </c>
      <c r="AL19" s="306">
        <f t="shared" si="6"/>
        <v>0</v>
      </c>
      <c r="AM19" s="314">
        <f t="shared" si="6"/>
        <v>6892</v>
      </c>
      <c r="AN19" s="315">
        <f t="shared" si="7"/>
        <v>6892</v>
      </c>
      <c r="AO19" s="316">
        <f t="shared" si="8"/>
        <v>1</v>
      </c>
    </row>
    <row r="20" spans="1:41" x14ac:dyDescent="0.2">
      <c r="A20" s="206">
        <v>89</v>
      </c>
      <c r="B20" s="207">
        <v>0.375</v>
      </c>
      <c r="C20" s="208">
        <v>2013</v>
      </c>
      <c r="D20" s="208">
        <v>5</v>
      </c>
      <c r="E20" s="208">
        <v>18</v>
      </c>
      <c r="F20" s="209">
        <v>891930</v>
      </c>
      <c r="G20" s="208">
        <v>0</v>
      </c>
      <c r="H20" s="209">
        <v>229082</v>
      </c>
      <c r="I20" s="208">
        <v>0</v>
      </c>
      <c r="J20" s="208">
        <v>4</v>
      </c>
      <c r="K20" s="208">
        <v>0</v>
      </c>
      <c r="L20" s="210">
        <v>315.86630000000002</v>
      </c>
      <c r="M20" s="209">
        <v>20.100000000000001</v>
      </c>
      <c r="N20" s="211">
        <v>0</v>
      </c>
      <c r="O20" s="212">
        <v>5183</v>
      </c>
      <c r="P20" s="197">
        <f t="shared" si="0"/>
        <v>5183</v>
      </c>
      <c r="Q20" s="1">
        <v>18</v>
      </c>
      <c r="R20" s="258" t="e">
        <f t="shared" si="1"/>
        <v>#REF!</v>
      </c>
      <c r="S20" s="214" t="e">
        <f>#REF!</f>
        <v>#REF!</v>
      </c>
      <c r="T20" s="215" t="e">
        <f t="shared" si="9"/>
        <v>#REF!</v>
      </c>
      <c r="V20" s="218">
        <f t="shared" si="2"/>
        <v>5183</v>
      </c>
      <c r="W20" s="219">
        <f t="shared" si="10"/>
        <v>183035.93461</v>
      </c>
      <c r="Y20" s="217" t="e">
        <f t="shared" si="11"/>
        <v>#REF!</v>
      </c>
      <c r="Z20" s="214" t="e">
        <f t="shared" si="12"/>
        <v>#REF!</v>
      </c>
      <c r="AA20" s="215" t="e">
        <f t="shared" si="13"/>
        <v>#REF!</v>
      </c>
      <c r="AE20" s="302" t="str">
        <f t="shared" si="3"/>
        <v>891930</v>
      </c>
      <c r="AF20" s="206"/>
      <c r="AG20" s="310"/>
      <c r="AH20" s="311"/>
      <c r="AI20" s="312">
        <f t="shared" si="4"/>
        <v>891930</v>
      </c>
      <c r="AJ20" s="313">
        <f t="shared" si="5"/>
        <v>891930</v>
      </c>
      <c r="AL20" s="306">
        <f t="shared" si="6"/>
        <v>0</v>
      </c>
      <c r="AM20" s="314">
        <f t="shared" si="6"/>
        <v>5183</v>
      </c>
      <c r="AN20" s="315">
        <f t="shared" si="7"/>
        <v>5183</v>
      </c>
      <c r="AO20" s="316">
        <f t="shared" si="8"/>
        <v>1</v>
      </c>
    </row>
    <row r="21" spans="1:41" x14ac:dyDescent="0.2">
      <c r="A21" s="206">
        <v>89</v>
      </c>
      <c r="B21" s="207">
        <v>0.375</v>
      </c>
      <c r="C21" s="208">
        <v>2013</v>
      </c>
      <c r="D21" s="208">
        <v>5</v>
      </c>
      <c r="E21" s="208">
        <v>19</v>
      </c>
      <c r="F21" s="209">
        <v>897113</v>
      </c>
      <c r="G21" s="208">
        <v>0</v>
      </c>
      <c r="H21" s="209">
        <v>229306</v>
      </c>
      <c r="I21" s="208">
        <v>0</v>
      </c>
      <c r="J21" s="208">
        <v>4</v>
      </c>
      <c r="K21" s="208">
        <v>0</v>
      </c>
      <c r="L21" s="210">
        <v>317.83409999999998</v>
      </c>
      <c r="M21" s="209">
        <v>20.9</v>
      </c>
      <c r="N21" s="211">
        <v>0</v>
      </c>
      <c r="O21" s="212">
        <v>3259</v>
      </c>
      <c r="P21" s="197">
        <f t="shared" si="0"/>
        <v>3259</v>
      </c>
      <c r="Q21" s="1">
        <v>19</v>
      </c>
      <c r="R21" s="258" t="e">
        <f t="shared" si="1"/>
        <v>#REF!</v>
      </c>
      <c r="S21" s="214" t="e">
        <f>#REF!</f>
        <v>#REF!</v>
      </c>
      <c r="T21" s="215" t="e">
        <f t="shared" si="9"/>
        <v>#REF!</v>
      </c>
      <c r="V21" s="218">
        <f t="shared" si="2"/>
        <v>3259</v>
      </c>
      <c r="W21" s="219">
        <f t="shared" si="10"/>
        <v>115090.50953</v>
      </c>
      <c r="Y21" s="217" t="e">
        <f t="shared" si="11"/>
        <v>#REF!</v>
      </c>
      <c r="Z21" s="214" t="e">
        <f t="shared" si="12"/>
        <v>#REF!</v>
      </c>
      <c r="AA21" s="215" t="e">
        <f t="shared" si="13"/>
        <v>#REF!</v>
      </c>
      <c r="AE21" s="302" t="str">
        <f t="shared" si="3"/>
        <v>897113</v>
      </c>
      <c r="AF21" s="206"/>
      <c r="AG21" s="310"/>
      <c r="AH21" s="311"/>
      <c r="AI21" s="312">
        <f t="shared" si="4"/>
        <v>897113</v>
      </c>
      <c r="AJ21" s="313">
        <f t="shared" si="5"/>
        <v>897113</v>
      </c>
      <c r="AL21" s="306">
        <f t="shared" si="6"/>
        <v>0</v>
      </c>
      <c r="AM21" s="314">
        <f t="shared" si="6"/>
        <v>3259</v>
      </c>
      <c r="AN21" s="315">
        <f t="shared" si="7"/>
        <v>3259</v>
      </c>
      <c r="AO21" s="316">
        <f t="shared" si="8"/>
        <v>1</v>
      </c>
    </row>
    <row r="22" spans="1:41" x14ac:dyDescent="0.2">
      <c r="A22" s="206">
        <v>89</v>
      </c>
      <c r="B22" s="207">
        <v>0.375</v>
      </c>
      <c r="C22" s="208">
        <v>2013</v>
      </c>
      <c r="D22" s="208">
        <v>5</v>
      </c>
      <c r="E22" s="208">
        <v>20</v>
      </c>
      <c r="F22" s="209">
        <v>900372</v>
      </c>
      <c r="G22" s="208">
        <v>0</v>
      </c>
      <c r="H22" s="209">
        <v>229446</v>
      </c>
      <c r="I22" s="208">
        <v>0</v>
      </c>
      <c r="J22" s="208">
        <v>4</v>
      </c>
      <c r="K22" s="208">
        <v>0</v>
      </c>
      <c r="L22" s="210">
        <v>318.45400000000001</v>
      </c>
      <c r="M22" s="209">
        <v>20.9</v>
      </c>
      <c r="N22" s="211">
        <v>0</v>
      </c>
      <c r="O22" s="212">
        <v>6276</v>
      </c>
      <c r="P22" s="197">
        <f t="shared" si="0"/>
        <v>6276</v>
      </c>
      <c r="Q22" s="1">
        <v>20</v>
      </c>
      <c r="R22" s="258" t="e">
        <f t="shared" si="1"/>
        <v>#REF!</v>
      </c>
      <c r="S22" s="214" t="e">
        <f>#REF!</f>
        <v>#REF!</v>
      </c>
      <c r="T22" s="215" t="e">
        <f t="shared" si="9"/>
        <v>#REF!</v>
      </c>
      <c r="V22" s="218">
        <f t="shared" si="2"/>
        <v>6276</v>
      </c>
      <c r="W22" s="219">
        <f t="shared" si="10"/>
        <v>221634.86892000001</v>
      </c>
      <c r="Y22" s="217" t="e">
        <f t="shared" si="11"/>
        <v>#REF!</v>
      </c>
      <c r="Z22" s="214" t="e">
        <f t="shared" si="12"/>
        <v>#REF!</v>
      </c>
      <c r="AA22" s="215" t="e">
        <f t="shared" si="13"/>
        <v>#REF!</v>
      </c>
      <c r="AE22" s="302" t="str">
        <f t="shared" si="3"/>
        <v>900372</v>
      </c>
      <c r="AF22" s="206"/>
      <c r="AG22" s="310"/>
      <c r="AH22" s="311"/>
      <c r="AI22" s="312">
        <f t="shared" si="4"/>
        <v>900372</v>
      </c>
      <c r="AJ22" s="313">
        <f t="shared" si="5"/>
        <v>900372</v>
      </c>
      <c r="AL22" s="306">
        <f t="shared" si="6"/>
        <v>0</v>
      </c>
      <c r="AM22" s="314">
        <f t="shared" si="6"/>
        <v>6276</v>
      </c>
      <c r="AN22" s="315">
        <f t="shared" si="7"/>
        <v>6276</v>
      </c>
      <c r="AO22" s="316">
        <f t="shared" si="8"/>
        <v>1</v>
      </c>
    </row>
    <row r="23" spans="1:41" x14ac:dyDescent="0.2">
      <c r="A23" s="206">
        <v>89</v>
      </c>
      <c r="B23" s="207">
        <v>0.375</v>
      </c>
      <c r="C23" s="208">
        <v>2013</v>
      </c>
      <c r="D23" s="208">
        <v>5</v>
      </c>
      <c r="E23" s="208">
        <v>21</v>
      </c>
      <c r="F23" s="209">
        <v>906648</v>
      </c>
      <c r="G23" s="208">
        <v>0</v>
      </c>
      <c r="H23" s="209">
        <v>229719</v>
      </c>
      <c r="I23" s="208">
        <v>0</v>
      </c>
      <c r="J23" s="208">
        <v>4</v>
      </c>
      <c r="K23" s="208">
        <v>0</v>
      </c>
      <c r="L23" s="210">
        <v>314.23820000000001</v>
      </c>
      <c r="M23" s="209">
        <v>20.7</v>
      </c>
      <c r="N23" s="211">
        <v>0</v>
      </c>
      <c r="O23" s="212">
        <v>6134</v>
      </c>
      <c r="P23" s="197">
        <f t="shared" si="0"/>
        <v>6134</v>
      </c>
      <c r="Q23" s="1">
        <v>21</v>
      </c>
      <c r="R23" s="258" t="e">
        <f t="shared" si="1"/>
        <v>#REF!</v>
      </c>
      <c r="S23" s="214" t="e">
        <f>#REF!</f>
        <v>#REF!</v>
      </c>
      <c r="T23" s="215" t="e">
        <f t="shared" si="9"/>
        <v>#REF!</v>
      </c>
      <c r="V23" s="218">
        <f t="shared" si="2"/>
        <v>6134</v>
      </c>
      <c r="W23" s="219">
        <f t="shared" si="10"/>
        <v>216620.18578</v>
      </c>
      <c r="Y23" s="217" t="e">
        <f t="shared" si="11"/>
        <v>#REF!</v>
      </c>
      <c r="Z23" s="214" t="e">
        <f t="shared" si="12"/>
        <v>#REF!</v>
      </c>
      <c r="AA23" s="215" t="e">
        <f t="shared" si="13"/>
        <v>#REF!</v>
      </c>
      <c r="AE23" s="302" t="str">
        <f t="shared" si="3"/>
        <v>906648</v>
      </c>
      <c r="AF23" s="206"/>
      <c r="AG23" s="310"/>
      <c r="AH23" s="311"/>
      <c r="AI23" s="312">
        <f t="shared" si="4"/>
        <v>906648</v>
      </c>
      <c r="AJ23" s="313">
        <f t="shared" si="5"/>
        <v>906648</v>
      </c>
      <c r="AL23" s="306">
        <f t="shared" si="6"/>
        <v>912822</v>
      </c>
      <c r="AM23" s="314">
        <f t="shared" si="6"/>
        <v>6134</v>
      </c>
      <c r="AN23" s="315">
        <f t="shared" si="7"/>
        <v>-906688</v>
      </c>
      <c r="AO23" s="316">
        <f t="shared" si="8"/>
        <v>-147.81349853276816</v>
      </c>
    </row>
    <row r="24" spans="1:41" x14ac:dyDescent="0.2">
      <c r="A24" s="206">
        <v>89</v>
      </c>
      <c r="B24" s="207">
        <v>0.375</v>
      </c>
      <c r="C24" s="208">
        <v>2013</v>
      </c>
      <c r="D24" s="208">
        <v>5</v>
      </c>
      <c r="E24" s="208">
        <v>22</v>
      </c>
      <c r="F24" s="209">
        <v>912782</v>
      </c>
      <c r="G24" s="208">
        <v>0</v>
      </c>
      <c r="H24" s="209">
        <v>229987</v>
      </c>
      <c r="I24" s="208">
        <v>0</v>
      </c>
      <c r="J24" s="208">
        <v>4</v>
      </c>
      <c r="K24" s="208">
        <v>0</v>
      </c>
      <c r="L24" s="210">
        <v>313.38900000000001</v>
      </c>
      <c r="M24" s="209">
        <v>21.5</v>
      </c>
      <c r="N24" s="211">
        <v>0</v>
      </c>
      <c r="O24" s="212">
        <v>6431</v>
      </c>
      <c r="P24" s="197">
        <f t="shared" si="0"/>
        <v>6431</v>
      </c>
      <c r="Q24" s="1">
        <v>22</v>
      </c>
      <c r="R24" s="258" t="e">
        <f t="shared" si="1"/>
        <v>#REF!</v>
      </c>
      <c r="S24" s="214" t="e">
        <f>#REF!</f>
        <v>#REF!</v>
      </c>
      <c r="T24" s="215" t="e">
        <f t="shared" si="9"/>
        <v>#REF!</v>
      </c>
      <c r="V24" s="218">
        <f t="shared" si="2"/>
        <v>6431</v>
      </c>
      <c r="W24" s="219">
        <f t="shared" si="10"/>
        <v>227108.64277000001</v>
      </c>
      <c r="Y24" s="217" t="e">
        <f t="shared" si="11"/>
        <v>#REF!</v>
      </c>
      <c r="Z24" s="214" t="e">
        <f t="shared" si="12"/>
        <v>#REF!</v>
      </c>
      <c r="AA24" s="215" t="e">
        <f t="shared" si="13"/>
        <v>#REF!</v>
      </c>
      <c r="AE24" s="302" t="str">
        <f t="shared" si="3"/>
        <v>912782</v>
      </c>
      <c r="AF24" s="206">
        <v>89</v>
      </c>
      <c r="AG24" s="310">
        <v>22</v>
      </c>
      <c r="AH24" s="311">
        <v>912822</v>
      </c>
      <c r="AI24" s="312">
        <f t="shared" si="4"/>
        <v>912782</v>
      </c>
      <c r="AJ24" s="313">
        <f t="shared" si="5"/>
        <v>-40</v>
      </c>
      <c r="AL24" s="306">
        <f t="shared" si="6"/>
        <v>6454</v>
      </c>
      <c r="AM24" s="314">
        <f t="shared" si="6"/>
        <v>6431</v>
      </c>
      <c r="AN24" s="315">
        <f t="shared" si="7"/>
        <v>-23</v>
      </c>
      <c r="AO24" s="316">
        <f t="shared" si="8"/>
        <v>-3.5764266832529934E-3</v>
      </c>
    </row>
    <row r="25" spans="1:41" x14ac:dyDescent="0.2">
      <c r="A25" s="206">
        <v>89</v>
      </c>
      <c r="B25" s="207">
        <v>0.375</v>
      </c>
      <c r="C25" s="208">
        <v>2013</v>
      </c>
      <c r="D25" s="208">
        <v>5</v>
      </c>
      <c r="E25" s="208">
        <v>23</v>
      </c>
      <c r="F25" s="209">
        <v>919213</v>
      </c>
      <c r="G25" s="208">
        <v>0</v>
      </c>
      <c r="H25" s="209">
        <v>230268</v>
      </c>
      <c r="I25" s="208">
        <v>0</v>
      </c>
      <c r="J25" s="208">
        <v>4</v>
      </c>
      <c r="K25" s="208">
        <v>0</v>
      </c>
      <c r="L25" s="210">
        <v>313.12209999999999</v>
      </c>
      <c r="M25" s="209">
        <v>20.6</v>
      </c>
      <c r="N25" s="211">
        <v>0</v>
      </c>
      <c r="O25" s="212">
        <v>6813</v>
      </c>
      <c r="P25" s="197">
        <f t="shared" si="0"/>
        <v>6813</v>
      </c>
      <c r="Q25" s="1">
        <v>23</v>
      </c>
      <c r="R25" s="258" t="e">
        <f t="shared" si="1"/>
        <v>#REF!</v>
      </c>
      <c r="S25" s="214" t="e">
        <f>#REF!</f>
        <v>#REF!</v>
      </c>
      <c r="T25" s="215" t="e">
        <f t="shared" si="9"/>
        <v>#REF!</v>
      </c>
      <c r="V25" s="218">
        <f t="shared" si="2"/>
        <v>6813</v>
      </c>
      <c r="W25" s="219">
        <f t="shared" si="10"/>
        <v>240598.84670999998</v>
      </c>
      <c r="Y25" s="217" t="e">
        <f t="shared" si="11"/>
        <v>#REF!</v>
      </c>
      <c r="Z25" s="214" t="e">
        <f t="shared" si="12"/>
        <v>#REF!</v>
      </c>
      <c r="AA25" s="215" t="e">
        <f t="shared" si="13"/>
        <v>#REF!</v>
      </c>
      <c r="AE25" s="302" t="str">
        <f t="shared" si="3"/>
        <v>919213</v>
      </c>
      <c r="AF25" s="206">
        <v>89</v>
      </c>
      <c r="AG25" s="310">
        <v>23</v>
      </c>
      <c r="AH25" s="311">
        <v>919276</v>
      </c>
      <c r="AI25" s="312">
        <f t="shared" si="4"/>
        <v>919213</v>
      </c>
      <c r="AJ25" s="313">
        <f t="shared" si="5"/>
        <v>-63</v>
      </c>
      <c r="AL25" s="306">
        <f t="shared" si="6"/>
        <v>6803</v>
      </c>
      <c r="AM25" s="314">
        <f t="shared" si="6"/>
        <v>6813</v>
      </c>
      <c r="AN25" s="315">
        <f t="shared" si="7"/>
        <v>10</v>
      </c>
      <c r="AO25" s="316">
        <f t="shared" si="8"/>
        <v>1.4677821811243212E-3</v>
      </c>
    </row>
    <row r="26" spans="1:41" x14ac:dyDescent="0.2">
      <c r="A26" s="206">
        <v>89</v>
      </c>
      <c r="B26" s="207">
        <v>0.375</v>
      </c>
      <c r="C26" s="208">
        <v>2013</v>
      </c>
      <c r="D26" s="208">
        <v>5</v>
      </c>
      <c r="E26" s="208">
        <v>24</v>
      </c>
      <c r="F26" s="209">
        <v>926026</v>
      </c>
      <c r="G26" s="208">
        <v>0</v>
      </c>
      <c r="H26" s="209">
        <v>230566</v>
      </c>
      <c r="I26" s="208">
        <v>0</v>
      </c>
      <c r="J26" s="208">
        <v>4</v>
      </c>
      <c r="K26" s="208">
        <v>0</v>
      </c>
      <c r="L26" s="210">
        <v>312.98309999999998</v>
      </c>
      <c r="M26" s="209">
        <v>19.600000000000001</v>
      </c>
      <c r="N26" s="211">
        <v>0</v>
      </c>
      <c r="O26" s="212">
        <v>7348</v>
      </c>
      <c r="P26" s="197">
        <f t="shared" si="0"/>
        <v>7348</v>
      </c>
      <c r="Q26" s="1">
        <v>24</v>
      </c>
      <c r="R26" s="258" t="e">
        <f t="shared" si="1"/>
        <v>#REF!</v>
      </c>
      <c r="S26" s="214" t="e">
        <f>#REF!</f>
        <v>#REF!</v>
      </c>
      <c r="T26" s="215" t="e">
        <f t="shared" si="9"/>
        <v>#REF!</v>
      </c>
      <c r="V26" s="218">
        <f t="shared" si="2"/>
        <v>7348</v>
      </c>
      <c r="W26" s="219">
        <f t="shared" si="10"/>
        <v>259492.19516</v>
      </c>
      <c r="Y26" s="217" t="e">
        <f t="shared" si="11"/>
        <v>#REF!</v>
      </c>
      <c r="Z26" s="214" t="e">
        <f t="shared" si="12"/>
        <v>#REF!</v>
      </c>
      <c r="AA26" s="215" t="e">
        <f t="shared" si="13"/>
        <v>#REF!</v>
      </c>
      <c r="AE26" s="302" t="str">
        <f t="shared" si="3"/>
        <v>926026</v>
      </c>
      <c r="AF26" s="206">
        <v>89</v>
      </c>
      <c r="AG26" s="310">
        <v>24</v>
      </c>
      <c r="AH26" s="311">
        <v>926079</v>
      </c>
      <c r="AI26" s="312">
        <f t="shared" si="4"/>
        <v>926026</v>
      </c>
      <c r="AJ26" s="313">
        <f t="shared" si="5"/>
        <v>-53</v>
      </c>
      <c r="AL26" s="306">
        <f t="shared" si="6"/>
        <v>7321</v>
      </c>
      <c r="AM26" s="314">
        <f t="shared" si="6"/>
        <v>7348</v>
      </c>
      <c r="AN26" s="315">
        <f t="shared" si="7"/>
        <v>27</v>
      </c>
      <c r="AO26" s="316">
        <f t="shared" si="8"/>
        <v>3.6744692433315186E-3</v>
      </c>
    </row>
    <row r="27" spans="1:41" x14ac:dyDescent="0.2">
      <c r="A27" s="206">
        <v>89</v>
      </c>
      <c r="B27" s="207">
        <v>0.375</v>
      </c>
      <c r="C27" s="208">
        <v>2013</v>
      </c>
      <c r="D27" s="208">
        <v>5</v>
      </c>
      <c r="E27" s="208">
        <v>25</v>
      </c>
      <c r="F27" s="209">
        <v>933374</v>
      </c>
      <c r="G27" s="208">
        <v>0</v>
      </c>
      <c r="H27" s="209">
        <v>230887</v>
      </c>
      <c r="I27" s="208">
        <v>0</v>
      </c>
      <c r="J27" s="208">
        <v>4</v>
      </c>
      <c r="K27" s="208">
        <v>0</v>
      </c>
      <c r="L27" s="210">
        <v>312.94650000000001</v>
      </c>
      <c r="M27" s="209">
        <v>20.3</v>
      </c>
      <c r="N27" s="211">
        <v>0</v>
      </c>
      <c r="O27" s="212">
        <v>3753</v>
      </c>
      <c r="P27" s="197">
        <f t="shared" si="0"/>
        <v>3753</v>
      </c>
      <c r="Q27" s="1">
        <v>25</v>
      </c>
      <c r="R27" s="258" t="e">
        <f t="shared" si="1"/>
        <v>#REF!</v>
      </c>
      <c r="S27" s="214" t="e">
        <f>#REF!</f>
        <v>#REF!</v>
      </c>
      <c r="T27" s="215" t="e">
        <f t="shared" si="9"/>
        <v>#REF!</v>
      </c>
      <c r="V27" s="218">
        <f t="shared" si="2"/>
        <v>3753</v>
      </c>
      <c r="W27" s="219">
        <f t="shared" si="10"/>
        <v>132535.95650999999</v>
      </c>
      <c r="Y27" s="217" t="e">
        <f t="shared" si="11"/>
        <v>#REF!</v>
      </c>
      <c r="Z27" s="214" t="e">
        <f t="shared" si="12"/>
        <v>#REF!</v>
      </c>
      <c r="AA27" s="215" t="e">
        <f t="shared" si="13"/>
        <v>#REF!</v>
      </c>
      <c r="AE27" s="302" t="str">
        <f t="shared" si="3"/>
        <v>933374</v>
      </c>
      <c r="AF27" s="206">
        <v>89</v>
      </c>
      <c r="AG27" s="310">
        <v>25</v>
      </c>
      <c r="AH27" s="311">
        <v>933400</v>
      </c>
      <c r="AI27" s="312">
        <f t="shared" si="4"/>
        <v>933374</v>
      </c>
      <c r="AJ27" s="313">
        <f t="shared" si="5"/>
        <v>-26</v>
      </c>
      <c r="AL27" s="306">
        <f t="shared" si="6"/>
        <v>3781</v>
      </c>
      <c r="AM27" s="314">
        <f t="shared" si="6"/>
        <v>3753</v>
      </c>
      <c r="AN27" s="315">
        <f t="shared" si="7"/>
        <v>-28</v>
      </c>
      <c r="AO27" s="316">
        <f t="shared" si="8"/>
        <v>-7.4606981081801228E-3</v>
      </c>
    </row>
    <row r="28" spans="1:41" x14ac:dyDescent="0.2">
      <c r="A28" s="206">
        <v>89</v>
      </c>
      <c r="B28" s="207">
        <v>0.375</v>
      </c>
      <c r="C28" s="208">
        <v>2013</v>
      </c>
      <c r="D28" s="208">
        <v>5</v>
      </c>
      <c r="E28" s="208">
        <v>26</v>
      </c>
      <c r="F28" s="209">
        <v>937127</v>
      </c>
      <c r="G28" s="208">
        <v>0</v>
      </c>
      <c r="H28" s="209">
        <v>231049</v>
      </c>
      <c r="I28" s="208">
        <v>0</v>
      </c>
      <c r="J28" s="208">
        <v>4</v>
      </c>
      <c r="K28" s="208">
        <v>0</v>
      </c>
      <c r="L28" s="210">
        <v>316.91289999999998</v>
      </c>
      <c r="M28" s="209">
        <v>19.100000000000001</v>
      </c>
      <c r="N28" s="211">
        <v>0</v>
      </c>
      <c r="O28" s="212">
        <v>3018</v>
      </c>
      <c r="P28" s="197">
        <f t="shared" si="0"/>
        <v>3018</v>
      </c>
      <c r="Q28" s="1">
        <v>26</v>
      </c>
      <c r="R28" s="258" t="e">
        <f t="shared" si="1"/>
        <v>#REF!</v>
      </c>
      <c r="S28" s="214" t="e">
        <f>#REF!</f>
        <v>#REF!</v>
      </c>
      <c r="T28" s="215" t="e">
        <f t="shared" si="9"/>
        <v>#REF!</v>
      </c>
      <c r="V28" s="218">
        <f t="shared" si="2"/>
        <v>3018</v>
      </c>
      <c r="W28" s="219">
        <f t="shared" si="10"/>
        <v>106579.67406</v>
      </c>
      <c r="Y28" s="217" t="e">
        <f t="shared" si="11"/>
        <v>#REF!</v>
      </c>
      <c r="Z28" s="214" t="e">
        <f t="shared" si="12"/>
        <v>#REF!</v>
      </c>
      <c r="AA28" s="215" t="e">
        <f t="shared" si="13"/>
        <v>#REF!</v>
      </c>
      <c r="AE28" s="302" t="str">
        <f t="shared" si="3"/>
        <v>937127</v>
      </c>
      <c r="AF28" s="206">
        <v>89</v>
      </c>
      <c r="AG28" s="310">
        <v>26</v>
      </c>
      <c r="AH28" s="311">
        <v>937181</v>
      </c>
      <c r="AI28" s="312">
        <f t="shared" si="4"/>
        <v>937127</v>
      </c>
      <c r="AJ28" s="313">
        <f t="shared" si="5"/>
        <v>-54</v>
      </c>
      <c r="AL28" s="306">
        <f t="shared" si="6"/>
        <v>2998</v>
      </c>
      <c r="AM28" s="314">
        <f t="shared" si="6"/>
        <v>3018</v>
      </c>
      <c r="AN28" s="315">
        <f t="shared" si="7"/>
        <v>20</v>
      </c>
      <c r="AO28" s="316">
        <f t="shared" si="8"/>
        <v>6.6269052352551355E-3</v>
      </c>
    </row>
    <row r="29" spans="1:41" x14ac:dyDescent="0.2">
      <c r="A29" s="206">
        <v>89</v>
      </c>
      <c r="B29" s="207">
        <v>0.375</v>
      </c>
      <c r="C29" s="208">
        <v>2013</v>
      </c>
      <c r="D29" s="208">
        <v>5</v>
      </c>
      <c r="E29" s="208">
        <v>27</v>
      </c>
      <c r="F29" s="209">
        <v>940145</v>
      </c>
      <c r="G29" s="208">
        <v>0</v>
      </c>
      <c r="H29" s="209">
        <v>231178</v>
      </c>
      <c r="I29" s="208">
        <v>0</v>
      </c>
      <c r="J29" s="208">
        <v>4</v>
      </c>
      <c r="K29" s="208">
        <v>0</v>
      </c>
      <c r="L29" s="210">
        <v>317.68869999999998</v>
      </c>
      <c r="M29" s="209">
        <v>18.100000000000001</v>
      </c>
      <c r="N29" s="211">
        <v>0</v>
      </c>
      <c r="O29" s="212">
        <v>6398</v>
      </c>
      <c r="P29" s="197">
        <f t="shared" si="0"/>
        <v>6398</v>
      </c>
      <c r="Q29" s="1">
        <v>27</v>
      </c>
      <c r="R29" s="258" t="e">
        <f t="shared" si="1"/>
        <v>#REF!</v>
      </c>
      <c r="S29" s="214" t="e">
        <f>#REF!</f>
        <v>#REF!</v>
      </c>
      <c r="T29" s="215" t="e">
        <f t="shared" si="9"/>
        <v>#REF!</v>
      </c>
      <c r="V29" s="218">
        <f t="shared" si="2"/>
        <v>6398</v>
      </c>
      <c r="W29" s="219">
        <f t="shared" si="10"/>
        <v>225943.25865999999</v>
      </c>
      <c r="Y29" s="217" t="e">
        <f t="shared" si="11"/>
        <v>#REF!</v>
      </c>
      <c r="Z29" s="214" t="e">
        <f t="shared" si="12"/>
        <v>#REF!</v>
      </c>
      <c r="AA29" s="215" t="e">
        <f t="shared" si="13"/>
        <v>#REF!</v>
      </c>
      <c r="AE29" s="302" t="str">
        <f t="shared" si="3"/>
        <v>940145</v>
      </c>
      <c r="AF29" s="206">
        <v>89</v>
      </c>
      <c r="AG29" s="310">
        <v>27</v>
      </c>
      <c r="AH29" s="311">
        <v>940179</v>
      </c>
      <c r="AI29" s="312">
        <f t="shared" si="4"/>
        <v>940145</v>
      </c>
      <c r="AJ29" s="313">
        <f t="shared" si="5"/>
        <v>-34</v>
      </c>
      <c r="AL29" s="306">
        <f t="shared" si="6"/>
        <v>6397</v>
      </c>
      <c r="AM29" s="314">
        <f t="shared" si="6"/>
        <v>6398</v>
      </c>
      <c r="AN29" s="315">
        <f t="shared" si="7"/>
        <v>1</v>
      </c>
      <c r="AO29" s="316">
        <f t="shared" si="8"/>
        <v>1.5629884338855892E-4</v>
      </c>
    </row>
    <row r="30" spans="1:41" x14ac:dyDescent="0.2">
      <c r="A30" s="206">
        <v>89</v>
      </c>
      <c r="B30" s="207">
        <v>0.375</v>
      </c>
      <c r="C30" s="208">
        <v>2013</v>
      </c>
      <c r="D30" s="208">
        <v>5</v>
      </c>
      <c r="E30" s="208">
        <v>28</v>
      </c>
      <c r="F30" s="209">
        <v>946543</v>
      </c>
      <c r="G30" s="208">
        <v>0</v>
      </c>
      <c r="H30" s="209">
        <v>231455</v>
      </c>
      <c r="I30" s="208">
        <v>0</v>
      </c>
      <c r="J30" s="208">
        <v>4</v>
      </c>
      <c r="K30" s="208">
        <v>0</v>
      </c>
      <c r="L30" s="210">
        <v>312.66309999999999</v>
      </c>
      <c r="M30" s="209">
        <v>17.899999999999999</v>
      </c>
      <c r="N30" s="211">
        <v>0</v>
      </c>
      <c r="O30" s="212">
        <v>7532</v>
      </c>
      <c r="P30" s="197">
        <f t="shared" si="0"/>
        <v>7532</v>
      </c>
      <c r="Q30" s="1">
        <v>28</v>
      </c>
      <c r="R30" s="258" t="e">
        <f t="shared" si="1"/>
        <v>#REF!</v>
      </c>
      <c r="S30" s="214" t="e">
        <f>#REF!</f>
        <v>#REF!</v>
      </c>
      <c r="T30" s="215" t="e">
        <f t="shared" si="9"/>
        <v>#REF!</v>
      </c>
      <c r="V30" s="218">
        <f t="shared" si="2"/>
        <v>7532</v>
      </c>
      <c r="W30" s="219">
        <f t="shared" si="10"/>
        <v>265990.09444000002</v>
      </c>
      <c r="Y30" s="217" t="e">
        <f t="shared" si="11"/>
        <v>#REF!</v>
      </c>
      <c r="Z30" s="214" t="e">
        <f t="shared" si="12"/>
        <v>#REF!</v>
      </c>
      <c r="AA30" s="215" t="e">
        <f t="shared" si="13"/>
        <v>#REF!</v>
      </c>
      <c r="AE30" s="302" t="str">
        <f t="shared" si="3"/>
        <v>946543</v>
      </c>
      <c r="AF30" s="206">
        <v>89</v>
      </c>
      <c r="AG30" s="310">
        <v>28</v>
      </c>
      <c r="AH30" s="311">
        <v>946576</v>
      </c>
      <c r="AI30" s="312">
        <f t="shared" si="4"/>
        <v>946543</v>
      </c>
      <c r="AJ30" s="313">
        <f t="shared" si="5"/>
        <v>-33</v>
      </c>
      <c r="AL30" s="306">
        <f t="shared" si="6"/>
        <v>7541</v>
      </c>
      <c r="AM30" s="314">
        <f t="shared" si="6"/>
        <v>7532</v>
      </c>
      <c r="AN30" s="315">
        <f t="shared" si="7"/>
        <v>-9</v>
      </c>
      <c r="AO30" s="316">
        <f t="shared" si="8"/>
        <v>-1.1949017525225705E-3</v>
      </c>
    </row>
    <row r="31" spans="1:41" x14ac:dyDescent="0.2">
      <c r="A31" s="206">
        <v>89</v>
      </c>
      <c r="B31" s="207">
        <v>0.375</v>
      </c>
      <c r="C31" s="208">
        <v>2013</v>
      </c>
      <c r="D31" s="208">
        <v>5</v>
      </c>
      <c r="E31" s="208">
        <v>29</v>
      </c>
      <c r="F31" s="209">
        <v>954075</v>
      </c>
      <c r="G31" s="208">
        <v>0</v>
      </c>
      <c r="H31" s="209">
        <v>231786</v>
      </c>
      <c r="I31" s="208">
        <v>0</v>
      </c>
      <c r="J31" s="208">
        <v>4</v>
      </c>
      <c r="K31" s="208">
        <v>0</v>
      </c>
      <c r="L31" s="210">
        <v>310.15699999999998</v>
      </c>
      <c r="M31" s="209">
        <v>19.899999999999999</v>
      </c>
      <c r="N31" s="211">
        <v>0</v>
      </c>
      <c r="O31" s="212">
        <v>7804</v>
      </c>
      <c r="P31" s="197">
        <f t="shared" si="0"/>
        <v>7804</v>
      </c>
      <c r="Q31" s="1">
        <v>29</v>
      </c>
      <c r="R31" s="258" t="e">
        <f t="shared" si="1"/>
        <v>#REF!</v>
      </c>
      <c r="S31" s="214" t="e">
        <f>#REF!</f>
        <v>#REF!</v>
      </c>
      <c r="T31" s="215" t="e">
        <f t="shared" si="9"/>
        <v>#REF!</v>
      </c>
      <c r="V31" s="218">
        <f t="shared" si="2"/>
        <v>7804</v>
      </c>
      <c r="W31" s="219">
        <f t="shared" si="10"/>
        <v>275595.68468000001</v>
      </c>
      <c r="Y31" s="217" t="e">
        <f t="shared" si="11"/>
        <v>#REF!</v>
      </c>
      <c r="Z31" s="214" t="e">
        <f t="shared" si="12"/>
        <v>#REF!</v>
      </c>
      <c r="AA31" s="215" t="e">
        <f t="shared" si="13"/>
        <v>#REF!</v>
      </c>
      <c r="AE31" s="302" t="str">
        <f t="shared" si="3"/>
        <v>954075</v>
      </c>
      <c r="AF31" s="206">
        <v>89</v>
      </c>
      <c r="AG31" s="310">
        <v>29</v>
      </c>
      <c r="AH31" s="311">
        <v>954117</v>
      </c>
      <c r="AI31" s="312">
        <f t="shared" si="4"/>
        <v>954075</v>
      </c>
      <c r="AJ31" s="313">
        <f t="shared" si="5"/>
        <v>-42</v>
      </c>
      <c r="AL31" s="306">
        <f t="shared" si="6"/>
        <v>7809</v>
      </c>
      <c r="AM31" s="314">
        <f t="shared" si="6"/>
        <v>7804</v>
      </c>
      <c r="AN31" s="315">
        <f t="shared" si="7"/>
        <v>-5</v>
      </c>
      <c r="AO31" s="316">
        <f t="shared" si="8"/>
        <v>-6.4069707842132236E-4</v>
      </c>
    </row>
    <row r="32" spans="1:41" x14ac:dyDescent="0.2">
      <c r="A32" s="206">
        <v>89</v>
      </c>
      <c r="B32" s="207">
        <v>0.375</v>
      </c>
      <c r="C32" s="208">
        <v>2013</v>
      </c>
      <c r="D32" s="208">
        <v>5</v>
      </c>
      <c r="E32" s="208">
        <v>30</v>
      </c>
      <c r="F32" s="209">
        <v>961879</v>
      </c>
      <c r="G32" s="208">
        <v>0</v>
      </c>
      <c r="H32" s="209">
        <v>232132</v>
      </c>
      <c r="I32" s="208">
        <v>0</v>
      </c>
      <c r="J32" s="208">
        <v>4</v>
      </c>
      <c r="K32" s="208">
        <v>0</v>
      </c>
      <c r="L32" s="210">
        <v>308.74299999999999</v>
      </c>
      <c r="M32" s="209">
        <v>20.5</v>
      </c>
      <c r="N32" s="211">
        <v>0</v>
      </c>
      <c r="O32" s="212">
        <v>6786</v>
      </c>
      <c r="P32" s="197">
        <f t="shared" si="0"/>
        <v>6786</v>
      </c>
      <c r="Q32" s="1">
        <v>30</v>
      </c>
      <c r="R32" s="258" t="e">
        <f t="shared" si="1"/>
        <v>#REF!</v>
      </c>
      <c r="S32" s="214" t="e">
        <f>#REF!</f>
        <v>#REF!</v>
      </c>
      <c r="T32" s="215" t="e">
        <f t="shared" si="9"/>
        <v>#REF!</v>
      </c>
      <c r="V32" s="218">
        <f t="shared" si="2"/>
        <v>6786</v>
      </c>
      <c r="W32" s="219">
        <f t="shared" si="10"/>
        <v>239645.35061999998</v>
      </c>
      <c r="Y32" s="217" t="e">
        <f t="shared" si="11"/>
        <v>#REF!</v>
      </c>
      <c r="Z32" s="214" t="e">
        <f t="shared" si="12"/>
        <v>#REF!</v>
      </c>
      <c r="AA32" s="215" t="e">
        <f t="shared" si="13"/>
        <v>#REF!</v>
      </c>
      <c r="AE32" s="302" t="str">
        <f t="shared" si="3"/>
        <v>961879</v>
      </c>
      <c r="AF32" s="206">
        <v>89</v>
      </c>
      <c r="AG32" s="310">
        <v>30</v>
      </c>
      <c r="AH32" s="311">
        <v>961926</v>
      </c>
      <c r="AI32" s="312">
        <f t="shared" si="4"/>
        <v>961879</v>
      </c>
      <c r="AJ32" s="313">
        <f t="shared" si="5"/>
        <v>-47</v>
      </c>
      <c r="AL32" s="306">
        <f t="shared" si="6"/>
        <v>6774</v>
      </c>
      <c r="AM32" s="314">
        <f t="shared" si="6"/>
        <v>6786</v>
      </c>
      <c r="AN32" s="315">
        <f t="shared" si="7"/>
        <v>12</v>
      </c>
      <c r="AO32" s="316">
        <f t="shared" si="8"/>
        <v>1.7683465959328027E-3</v>
      </c>
    </row>
    <row r="33" spans="1:41" ht="13.5" thickBot="1" x14ac:dyDescent="0.25">
      <c r="A33" s="206">
        <v>89</v>
      </c>
      <c r="B33" s="207">
        <v>0.375</v>
      </c>
      <c r="C33" s="208">
        <v>2013</v>
      </c>
      <c r="D33" s="208">
        <v>5</v>
      </c>
      <c r="E33" s="208">
        <v>31</v>
      </c>
      <c r="F33" s="209">
        <v>968665</v>
      </c>
      <c r="G33" s="208">
        <v>0</v>
      </c>
      <c r="H33" s="209">
        <v>232431</v>
      </c>
      <c r="I33" s="208">
        <v>0</v>
      </c>
      <c r="J33" s="208">
        <v>4</v>
      </c>
      <c r="K33" s="208">
        <v>0</v>
      </c>
      <c r="L33" s="210">
        <v>309.36</v>
      </c>
      <c r="M33" s="209">
        <v>20.7</v>
      </c>
      <c r="N33" s="211">
        <v>0</v>
      </c>
      <c r="O33" s="212">
        <v>6645</v>
      </c>
      <c r="P33" s="197">
        <f t="shared" si="0"/>
        <v>6642</v>
      </c>
      <c r="Q33" s="1">
        <v>31</v>
      </c>
      <c r="R33" s="259" t="e">
        <f t="shared" si="1"/>
        <v>#REF!</v>
      </c>
      <c r="S33" s="220" t="e">
        <f>#REF!</f>
        <v>#REF!</v>
      </c>
      <c r="T33" s="221" t="e">
        <f t="shared" si="9"/>
        <v>#REF!</v>
      </c>
      <c r="V33" s="222">
        <f t="shared" si="2"/>
        <v>6645</v>
      </c>
      <c r="W33" s="223">
        <f t="shared" si="10"/>
        <v>234665.98215</v>
      </c>
      <c r="Y33" s="217" t="e">
        <f t="shared" si="11"/>
        <v>#REF!</v>
      </c>
      <c r="Z33" s="214" t="e">
        <f t="shared" si="12"/>
        <v>#REF!</v>
      </c>
      <c r="AA33" s="215" t="e">
        <f t="shared" si="13"/>
        <v>#REF!</v>
      </c>
      <c r="AE33" s="302" t="str">
        <f t="shared" si="3"/>
        <v>968665</v>
      </c>
      <c r="AF33" s="206">
        <v>89</v>
      </c>
      <c r="AG33" s="310">
        <v>31</v>
      </c>
      <c r="AH33" s="311">
        <v>968700</v>
      </c>
      <c r="AI33" s="312">
        <f t="shared" si="4"/>
        <v>968665</v>
      </c>
      <c r="AJ33" s="313">
        <f t="shared" si="5"/>
        <v>-35</v>
      </c>
      <c r="AL33" s="306">
        <f t="shared" si="6"/>
        <v>6610</v>
      </c>
      <c r="AM33" s="317">
        <f t="shared" si="6"/>
        <v>6642</v>
      </c>
      <c r="AN33" s="315">
        <f t="shared" si="7"/>
        <v>32</v>
      </c>
      <c r="AO33" s="316">
        <f t="shared" si="8"/>
        <v>4.8178259560373382E-3</v>
      </c>
    </row>
    <row r="34" spans="1:41" ht="13.5" thickBot="1" x14ac:dyDescent="0.25">
      <c r="A34" s="35">
        <v>89</v>
      </c>
      <c r="B34" s="224">
        <v>0.375</v>
      </c>
      <c r="C34" s="33">
        <v>2013</v>
      </c>
      <c r="D34" s="33">
        <v>6</v>
      </c>
      <c r="E34" s="33">
        <v>1</v>
      </c>
      <c r="F34" s="225">
        <v>975307</v>
      </c>
      <c r="G34" s="33">
        <v>0</v>
      </c>
      <c r="H34" s="225">
        <v>232725</v>
      </c>
      <c r="I34" s="33">
        <v>0</v>
      </c>
      <c r="J34" s="33">
        <v>4</v>
      </c>
      <c r="K34" s="33">
        <v>0</v>
      </c>
      <c r="L34" s="226">
        <v>310.13170000000002</v>
      </c>
      <c r="M34" s="225">
        <v>20.7</v>
      </c>
      <c r="N34" s="227">
        <v>0</v>
      </c>
      <c r="O34" s="228">
        <v>2251</v>
      </c>
      <c r="R34" s="229"/>
      <c r="S34" s="230"/>
      <c r="T34" s="231"/>
      <c r="V34" s="232"/>
      <c r="W34" s="233"/>
      <c r="Y34" s="234"/>
      <c r="Z34" s="235"/>
      <c r="AA34" s="236"/>
      <c r="AE34" s="302" t="str">
        <f t="shared" si="3"/>
        <v>975307</v>
      </c>
      <c r="AF34" s="35">
        <v>89</v>
      </c>
      <c r="AG34" s="318">
        <v>1</v>
      </c>
      <c r="AH34" s="319">
        <v>975310</v>
      </c>
      <c r="AI34" s="320">
        <f t="shared" si="4"/>
        <v>975307</v>
      </c>
      <c r="AJ34" s="321">
        <f t="shared" si="5"/>
        <v>-3</v>
      </c>
      <c r="AL34" s="322"/>
      <c r="AM34" s="323"/>
      <c r="AN34" s="324"/>
      <c r="AO34" s="324"/>
    </row>
    <row r="35" spans="1:41" ht="13.5" thickBot="1" x14ac:dyDescent="0.25">
      <c r="AE35" s="302"/>
    </row>
    <row r="36" spans="1:41" ht="13.5" thickBot="1" x14ac:dyDescent="0.25">
      <c r="D36" s="237" t="s">
        <v>81</v>
      </c>
      <c r="E36" s="238">
        <f>COUNT(E3:E34)</f>
        <v>32</v>
      </c>
      <c r="K36" s="237" t="s">
        <v>82</v>
      </c>
      <c r="L36" s="239">
        <f>MAX(L3:L34)</f>
        <v>319.67099999999999</v>
      </c>
      <c r="M36" s="239">
        <f>MAX(M3:M34)</f>
        <v>21.5</v>
      </c>
      <c r="N36" s="237" t="s">
        <v>26</v>
      </c>
      <c r="O36" s="239">
        <f>SUM(O3:O33)</f>
        <v>175403</v>
      </c>
      <c r="Q36" s="237" t="s">
        <v>83</v>
      </c>
      <c r="R36" s="240" t="e">
        <f>AVERAGE(R3:R33)</f>
        <v>#REF!</v>
      </c>
      <c r="S36" s="240" t="e">
        <f>AVERAGE(S3:S33)</f>
        <v>#REF!</v>
      </c>
      <c r="T36" s="241" t="e">
        <f>AVERAGE(T3:T33)</f>
        <v>#REF!</v>
      </c>
      <c r="V36" s="242">
        <f>SUM(V3:V33)</f>
        <v>175403</v>
      </c>
      <c r="W36" s="243">
        <f>SUM(W3:W33)</f>
        <v>6194299.0620099986</v>
      </c>
      <c r="Y36" s="244" t="e">
        <f>SUM(Y3:Y33)</f>
        <v>#REF!</v>
      </c>
      <c r="Z36" s="245" t="e">
        <f>SUM(Z3:Z33)</f>
        <v>#REF!</v>
      </c>
      <c r="AA36" s="246" t="e">
        <f>SUM(AA3:AA33)</f>
        <v>#REF!</v>
      </c>
      <c r="AF36" s="325" t="s">
        <v>120</v>
      </c>
      <c r="AG36" s="238">
        <f>COUNT(AG3:AG34)</f>
        <v>23</v>
      </c>
      <c r="AJ36" s="326">
        <f>SUM(AJ3:AJ33)</f>
        <v>7949589</v>
      </c>
      <c r="AK36" s="327" t="s">
        <v>88</v>
      </c>
      <c r="AL36" s="328"/>
      <c r="AM36" s="328"/>
      <c r="AN36" s="326">
        <f>SUM(AN3:AN33)</f>
        <v>-3</v>
      </c>
      <c r="AO36" s="329" t="s">
        <v>88</v>
      </c>
    </row>
    <row r="37" spans="1:41" ht="13.5" thickBot="1" x14ac:dyDescent="0.25">
      <c r="K37" s="237" t="s">
        <v>83</v>
      </c>
      <c r="L37" s="247">
        <f>AVERAGE(L3:L34)</f>
        <v>314.63862499999999</v>
      </c>
      <c r="M37" s="247">
        <f>AVERAGE(M3:M34)</f>
        <v>19.784375000000004</v>
      </c>
      <c r="N37" s="237" t="s">
        <v>84</v>
      </c>
      <c r="O37" s="248">
        <f>O36*35.31467</f>
        <v>6194299.0620099995</v>
      </c>
      <c r="R37" s="249" t="s">
        <v>85</v>
      </c>
      <c r="S37" s="249" t="s">
        <v>86</v>
      </c>
      <c r="T37" s="249" t="s">
        <v>87</v>
      </c>
      <c r="V37" s="250" t="s">
        <v>88</v>
      </c>
      <c r="W37" s="250" t="s">
        <v>88</v>
      </c>
      <c r="Y37" s="250" t="s">
        <v>88</v>
      </c>
      <c r="Z37" s="250" t="s">
        <v>88</v>
      </c>
      <c r="AA37" s="250" t="s">
        <v>88</v>
      </c>
      <c r="AF37" s="325" t="s">
        <v>121</v>
      </c>
      <c r="AG37" s="330">
        <f>-COUNT(AG3:AG34)+COUNT(E3:E34)</f>
        <v>9</v>
      </c>
      <c r="AN37" s="331">
        <f>IFERROR(AN36/SUM(AM3:AM33),"")</f>
        <v>-1.7103762827822121E-5</v>
      </c>
      <c r="AO37" s="329" t="s">
        <v>122</v>
      </c>
    </row>
    <row r="38" spans="1:41" ht="13.5" thickBot="1" x14ac:dyDescent="0.25">
      <c r="K38" s="237" t="s">
        <v>89</v>
      </c>
      <c r="L38" s="248">
        <f>MIN(L3:L34)</f>
        <v>308.74299999999999</v>
      </c>
      <c r="M38" s="248">
        <f>MIN(M3:M34)</f>
        <v>17</v>
      </c>
      <c r="V38" s="6" t="s">
        <v>26</v>
      </c>
      <c r="W38" s="6" t="s">
        <v>90</v>
      </c>
      <c r="Y38" s="6" t="s">
        <v>91</v>
      </c>
      <c r="Z38" s="6" t="s">
        <v>92</v>
      </c>
      <c r="AA38" s="6" t="s">
        <v>93</v>
      </c>
    </row>
    <row r="39" spans="1:41" ht="13.5" thickBot="1" x14ac:dyDescent="0.25">
      <c r="L39" s="251" t="s">
        <v>94</v>
      </c>
      <c r="M39" s="6" t="s">
        <v>95</v>
      </c>
    </row>
    <row r="40" spans="1:41" ht="13.5" thickBot="1" x14ac:dyDescent="0.25">
      <c r="AF40" s="325" t="s">
        <v>123</v>
      </c>
      <c r="AG40" s="238">
        <v>1</v>
      </c>
      <c r="AH40" s="293" t="s">
        <v>26</v>
      </c>
    </row>
    <row r="41" spans="1:41" ht="13.5" thickBot="1" x14ac:dyDescent="0.25">
      <c r="AF41" s="325" t="s">
        <v>124</v>
      </c>
      <c r="AG41" s="332">
        <v>0.01</v>
      </c>
    </row>
    <row r="43" spans="1:41" x14ac:dyDescent="0.2">
      <c r="K43" s="252" t="s">
        <v>96</v>
      </c>
      <c r="L43" s="253">
        <v>0.1</v>
      </c>
      <c r="M43" s="252"/>
    </row>
    <row r="44" spans="1:41" x14ac:dyDescent="0.2">
      <c r="K44" s="254" t="s">
        <v>97</v>
      </c>
      <c r="L44" s="255">
        <f>L37*(1+$L$43)</f>
        <v>346.1024875</v>
      </c>
      <c r="M44" s="255">
        <f>M37*(1+$L$43)</f>
        <v>21.762812500000006</v>
      </c>
    </row>
    <row r="45" spans="1:41" x14ac:dyDescent="0.2">
      <c r="K45" s="254" t="s">
        <v>98</v>
      </c>
      <c r="L45" s="255">
        <f>L37*(1-$L$43)</f>
        <v>283.17476249999999</v>
      </c>
      <c r="M45" s="255">
        <f>M37*(1-$L$43)</f>
        <v>17.805937500000006</v>
      </c>
    </row>
    <row r="47" spans="1:41" x14ac:dyDescent="0.2">
      <c r="A47" s="237" t="s">
        <v>99</v>
      </c>
      <c r="B47" s="256" t="s">
        <v>100</v>
      </c>
    </row>
    <row r="48" spans="1:41" x14ac:dyDescent="0.2">
      <c r="A48" s="237" t="s">
        <v>101</v>
      </c>
      <c r="B48" s="257">
        <v>40583</v>
      </c>
    </row>
  </sheetData>
  <phoneticPr fontId="0" type="noConversion"/>
  <conditionalFormatting sqref="L3:L34">
    <cfRule type="cellIs" dxfId="335" priority="47" stopIfTrue="1" operator="lessThan">
      <formula>$L$45</formula>
    </cfRule>
    <cfRule type="cellIs" dxfId="334" priority="48" stopIfTrue="1" operator="greaterThan">
      <formula>$L$44</formula>
    </cfRule>
  </conditionalFormatting>
  <conditionalFormatting sqref="M3:M34">
    <cfRule type="cellIs" dxfId="333" priority="45" stopIfTrue="1" operator="lessThan">
      <formula>$M$45</formula>
    </cfRule>
    <cfRule type="cellIs" dxfId="332" priority="46" stopIfTrue="1" operator="greaterThan">
      <formula>$M$44</formula>
    </cfRule>
  </conditionalFormatting>
  <conditionalFormatting sqref="O3:O34">
    <cfRule type="cellIs" dxfId="331" priority="44" stopIfTrue="1" operator="lessThan">
      <formula>0</formula>
    </cfRule>
  </conditionalFormatting>
  <conditionalFormatting sqref="O3:O33">
    <cfRule type="cellIs" dxfId="330" priority="43" stopIfTrue="1" operator="lessThan">
      <formula>0</formula>
    </cfRule>
  </conditionalFormatting>
  <conditionalFormatting sqref="O3">
    <cfRule type="cellIs" dxfId="329" priority="42" stopIfTrue="1" operator="notEqual">
      <formula>$P$3</formula>
    </cfRule>
  </conditionalFormatting>
  <conditionalFormatting sqref="O4">
    <cfRule type="cellIs" dxfId="328" priority="41" stopIfTrue="1" operator="notEqual">
      <formula>P$4</formula>
    </cfRule>
  </conditionalFormatting>
  <conditionalFormatting sqref="O5">
    <cfRule type="cellIs" dxfId="327" priority="40" stopIfTrue="1" operator="notEqual">
      <formula>$P$5</formula>
    </cfRule>
  </conditionalFormatting>
  <conditionalFormatting sqref="O6">
    <cfRule type="cellIs" dxfId="326" priority="39" stopIfTrue="1" operator="notEqual">
      <formula>$P$6</formula>
    </cfRule>
  </conditionalFormatting>
  <conditionalFormatting sqref="O7">
    <cfRule type="cellIs" dxfId="325" priority="38" stopIfTrue="1" operator="notEqual">
      <formula>$P$7</formula>
    </cfRule>
  </conditionalFormatting>
  <conditionalFormatting sqref="O8">
    <cfRule type="cellIs" dxfId="324" priority="37" stopIfTrue="1" operator="notEqual">
      <formula>$P$8</formula>
    </cfRule>
  </conditionalFormatting>
  <conditionalFormatting sqref="O9">
    <cfRule type="cellIs" dxfId="323" priority="36" stopIfTrue="1" operator="notEqual">
      <formula>$P$9</formula>
    </cfRule>
  </conditionalFormatting>
  <conditionalFormatting sqref="O10">
    <cfRule type="cellIs" dxfId="322" priority="34" stopIfTrue="1" operator="notEqual">
      <formula>$P$10</formula>
    </cfRule>
    <cfRule type="cellIs" dxfId="321" priority="35" stopIfTrue="1" operator="greaterThan">
      <formula>$P$10</formula>
    </cfRule>
  </conditionalFormatting>
  <conditionalFormatting sqref="O11">
    <cfRule type="cellIs" dxfId="320" priority="32" stopIfTrue="1" operator="notEqual">
      <formula>$P$11</formula>
    </cfRule>
    <cfRule type="cellIs" dxfId="319" priority="33" stopIfTrue="1" operator="greaterThan">
      <formula>$P$11</formula>
    </cfRule>
  </conditionalFormatting>
  <conditionalFormatting sqref="O12">
    <cfRule type="cellIs" dxfId="318" priority="31" stopIfTrue="1" operator="notEqual">
      <formula>$P$12</formula>
    </cfRule>
  </conditionalFormatting>
  <conditionalFormatting sqref="O14">
    <cfRule type="cellIs" dxfId="317" priority="30" stopIfTrue="1" operator="notEqual">
      <formula>$P$14</formula>
    </cfRule>
  </conditionalFormatting>
  <conditionalFormatting sqref="O15">
    <cfRule type="cellIs" dxfId="316" priority="29" stopIfTrue="1" operator="notEqual">
      <formula>$P$15</formula>
    </cfRule>
  </conditionalFormatting>
  <conditionalFormatting sqref="O16">
    <cfRule type="cellIs" dxfId="315" priority="28" stopIfTrue="1" operator="notEqual">
      <formula>$P$16</formula>
    </cfRule>
  </conditionalFormatting>
  <conditionalFormatting sqref="O17">
    <cfRule type="cellIs" dxfId="314" priority="27" stopIfTrue="1" operator="notEqual">
      <formula>$P$17</formula>
    </cfRule>
  </conditionalFormatting>
  <conditionalFormatting sqref="O18">
    <cfRule type="cellIs" dxfId="313" priority="26" stopIfTrue="1" operator="notEqual">
      <formula>$P$18</formula>
    </cfRule>
  </conditionalFormatting>
  <conditionalFormatting sqref="O19">
    <cfRule type="cellIs" dxfId="312" priority="24" stopIfTrue="1" operator="notEqual">
      <formula>$P$19</formula>
    </cfRule>
    <cfRule type="cellIs" dxfId="311" priority="25" stopIfTrue="1" operator="greaterThan">
      <formula>$P$19</formula>
    </cfRule>
  </conditionalFormatting>
  <conditionalFormatting sqref="O20">
    <cfRule type="cellIs" dxfId="310" priority="22" stopIfTrue="1" operator="notEqual">
      <formula>$P$20</formula>
    </cfRule>
    <cfRule type="cellIs" dxfId="309" priority="23" stopIfTrue="1" operator="greaterThan">
      <formula>$P$20</formula>
    </cfRule>
  </conditionalFormatting>
  <conditionalFormatting sqref="O21">
    <cfRule type="cellIs" dxfId="308" priority="21" stopIfTrue="1" operator="notEqual">
      <formula>$P$21</formula>
    </cfRule>
  </conditionalFormatting>
  <conditionalFormatting sqref="O22">
    <cfRule type="cellIs" dxfId="307" priority="20" stopIfTrue="1" operator="notEqual">
      <formula>$P$22</formula>
    </cfRule>
  </conditionalFormatting>
  <conditionalFormatting sqref="O23">
    <cfRule type="cellIs" dxfId="306" priority="19" stopIfTrue="1" operator="notEqual">
      <formula>$P$23</formula>
    </cfRule>
  </conditionalFormatting>
  <conditionalFormatting sqref="O24">
    <cfRule type="cellIs" dxfId="305" priority="17" stopIfTrue="1" operator="notEqual">
      <formula>$P$24</formula>
    </cfRule>
    <cfRule type="cellIs" dxfId="304" priority="18" stopIfTrue="1" operator="greaterThan">
      <formula>$P$24</formula>
    </cfRule>
  </conditionalFormatting>
  <conditionalFormatting sqref="O25">
    <cfRule type="cellIs" dxfId="303" priority="15" stopIfTrue="1" operator="notEqual">
      <formula>$P$25</formula>
    </cfRule>
    <cfRule type="cellIs" dxfId="302" priority="16" stopIfTrue="1" operator="greaterThan">
      <formula>$P$25</formula>
    </cfRule>
  </conditionalFormatting>
  <conditionalFormatting sqref="O26">
    <cfRule type="cellIs" dxfId="301" priority="14" stopIfTrue="1" operator="notEqual">
      <formula>$P$26</formula>
    </cfRule>
  </conditionalFormatting>
  <conditionalFormatting sqref="O27">
    <cfRule type="cellIs" dxfId="300" priority="13" stopIfTrue="1" operator="notEqual">
      <formula>$P$27</formula>
    </cfRule>
  </conditionalFormatting>
  <conditionalFormatting sqref="O28">
    <cfRule type="cellIs" dxfId="299" priority="12" stopIfTrue="1" operator="notEqual">
      <formula>$P$28</formula>
    </cfRule>
  </conditionalFormatting>
  <conditionalFormatting sqref="O29">
    <cfRule type="cellIs" dxfId="298" priority="11" stopIfTrue="1" operator="notEqual">
      <formula>$P$29</formula>
    </cfRule>
  </conditionalFormatting>
  <conditionalFormatting sqref="O30">
    <cfRule type="cellIs" dxfId="297" priority="10" stopIfTrue="1" operator="notEqual">
      <formula>$P$30</formula>
    </cfRule>
  </conditionalFormatting>
  <conditionalFormatting sqref="O31">
    <cfRule type="cellIs" dxfId="296" priority="8" stopIfTrue="1" operator="notEqual">
      <formula>$P$31</formula>
    </cfRule>
    <cfRule type="cellIs" dxfId="295" priority="9" stopIfTrue="1" operator="greaterThan">
      <formula>$P$31</formula>
    </cfRule>
  </conditionalFormatting>
  <conditionalFormatting sqref="O32">
    <cfRule type="cellIs" dxfId="294" priority="6" stopIfTrue="1" operator="notEqual">
      <formula>$P$32</formula>
    </cfRule>
    <cfRule type="cellIs" dxfId="293" priority="7" stopIfTrue="1" operator="greaterThan">
      <formula>$P$32</formula>
    </cfRule>
  </conditionalFormatting>
  <conditionalFormatting sqref="O33">
    <cfRule type="cellIs" dxfId="292" priority="5" stopIfTrue="1" operator="notEqual">
      <formula>$P$33</formula>
    </cfRule>
  </conditionalFormatting>
  <conditionalFormatting sqref="O13">
    <cfRule type="cellIs" dxfId="291" priority="4" stopIfTrue="1" operator="notEqual">
      <formula>$P$13</formula>
    </cfRule>
  </conditionalFormatting>
  <conditionalFormatting sqref="AG3:AG34">
    <cfRule type="cellIs" dxfId="290" priority="3" stopIfTrue="1" operator="notEqual">
      <formula>E3</formula>
    </cfRule>
  </conditionalFormatting>
  <conditionalFormatting sqref="AH3:AH34">
    <cfRule type="cellIs" dxfId="289" priority="2" stopIfTrue="1" operator="notBetween">
      <formula>AI3+$AG$40</formula>
      <formula>AI3-$AG$40</formula>
    </cfRule>
  </conditionalFormatting>
  <conditionalFormatting sqref="AL3:AL33">
    <cfRule type="cellIs" dxfId="288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/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293" customWidth="1"/>
    <col min="32" max="32" width="18.85546875" style="293" bestFit="1" customWidth="1"/>
    <col min="33" max="33" width="9.5703125" style="293" customWidth="1"/>
    <col min="34" max="35" width="13" style="293" customWidth="1"/>
    <col min="36" max="36" width="14.5703125" style="293" bestFit="1" customWidth="1"/>
    <col min="37" max="37" width="4.85546875" style="293" customWidth="1"/>
    <col min="38" max="39" width="12.85546875" style="293" customWidth="1"/>
    <col min="40" max="40" width="11.5703125" style="293" bestFit="1" customWidth="1"/>
    <col min="41" max="55" width="11.42578125" style="293"/>
    <col min="56" max="16384" width="11.42578125" style="1"/>
  </cols>
  <sheetData>
    <row r="1" spans="1:41" ht="13.5" thickBot="1" x14ac:dyDescent="0.25">
      <c r="AJ1" s="294" t="s">
        <v>111</v>
      </c>
    </row>
    <row r="2" spans="1:41" ht="51.75" thickBot="1" x14ac:dyDescent="0.25">
      <c r="A2" s="177" t="s">
        <v>57</v>
      </c>
      <c r="B2" s="178" t="s">
        <v>58</v>
      </c>
      <c r="C2" s="178" t="s">
        <v>59</v>
      </c>
      <c r="D2" s="178" t="s">
        <v>60</v>
      </c>
      <c r="E2" s="178" t="s">
        <v>62</v>
      </c>
      <c r="F2" s="179" t="s">
        <v>63</v>
      </c>
      <c r="G2" s="179" t="s">
        <v>61</v>
      </c>
      <c r="H2" s="179" t="s">
        <v>64</v>
      </c>
      <c r="I2" s="179" t="s">
        <v>65</v>
      </c>
      <c r="J2" s="179" t="s">
        <v>66</v>
      </c>
      <c r="K2" s="179" t="s">
        <v>67</v>
      </c>
      <c r="L2" s="179" t="s">
        <v>68</v>
      </c>
      <c r="M2" s="179" t="s">
        <v>69</v>
      </c>
      <c r="N2" s="180" t="s">
        <v>70</v>
      </c>
      <c r="O2" s="181" t="s">
        <v>71</v>
      </c>
      <c r="Q2" s="182" t="s">
        <v>72</v>
      </c>
      <c r="R2" s="183" t="s">
        <v>73</v>
      </c>
      <c r="S2" s="184" t="s">
        <v>74</v>
      </c>
      <c r="T2" s="185" t="s">
        <v>75</v>
      </c>
      <c r="V2" s="185" t="s">
        <v>76</v>
      </c>
      <c r="W2" s="186" t="s">
        <v>77</v>
      </c>
      <c r="Y2" s="187" t="s">
        <v>78</v>
      </c>
      <c r="Z2" s="188" t="s">
        <v>79</v>
      </c>
      <c r="AA2" s="189" t="s">
        <v>80</v>
      </c>
      <c r="AF2" s="295" t="s">
        <v>112</v>
      </c>
      <c r="AG2" s="296" t="s">
        <v>62</v>
      </c>
      <c r="AH2" s="297" t="s">
        <v>113</v>
      </c>
      <c r="AI2" s="298" t="s">
        <v>114</v>
      </c>
      <c r="AJ2" s="299" t="s">
        <v>115</v>
      </c>
      <c r="AL2" s="300" t="s">
        <v>116</v>
      </c>
      <c r="AM2" s="301" t="s">
        <v>117</v>
      </c>
      <c r="AN2" s="186" t="s">
        <v>118</v>
      </c>
      <c r="AO2" s="186" t="s">
        <v>119</v>
      </c>
    </row>
    <row r="3" spans="1:41" x14ac:dyDescent="0.2">
      <c r="A3" s="190">
        <v>87</v>
      </c>
      <c r="B3" s="191">
        <v>0.375</v>
      </c>
      <c r="C3" s="192">
        <v>2013</v>
      </c>
      <c r="D3" s="192">
        <v>5</v>
      </c>
      <c r="E3" s="192">
        <v>1</v>
      </c>
      <c r="F3" s="193">
        <v>57197</v>
      </c>
      <c r="G3" s="192">
        <v>0</v>
      </c>
      <c r="H3" s="193">
        <v>54791</v>
      </c>
      <c r="I3" s="192">
        <v>0</v>
      </c>
      <c r="J3" s="192">
        <v>0</v>
      </c>
      <c r="K3" s="192">
        <v>0</v>
      </c>
      <c r="L3" s="194">
        <v>89.685699999999997</v>
      </c>
      <c r="M3" s="193">
        <v>20</v>
      </c>
      <c r="N3" s="195">
        <v>0</v>
      </c>
      <c r="O3" s="196">
        <v>8</v>
      </c>
      <c r="P3" s="197">
        <f>F4-F3</f>
        <v>8</v>
      </c>
      <c r="Q3" s="1">
        <v>1</v>
      </c>
      <c r="R3" s="198" t="e">
        <f>S3/4.1868</f>
        <v>#REF!</v>
      </c>
      <c r="S3" s="199" t="e">
        <f>#REF!</f>
        <v>#REF!</v>
      </c>
      <c r="T3" s="200" t="e">
        <f>R3*0.11237</f>
        <v>#REF!</v>
      </c>
      <c r="U3" s="201"/>
      <c r="V3" s="200">
        <f>O3</f>
        <v>8</v>
      </c>
      <c r="W3" s="202">
        <f>V3*35.31467</f>
        <v>282.51736</v>
      </c>
      <c r="X3" s="201"/>
      <c r="Y3" s="203" t="e">
        <f>V3*R3/1000000</f>
        <v>#REF!</v>
      </c>
      <c r="Z3" s="204" t="e">
        <f>S3*V3/1000000</f>
        <v>#REF!</v>
      </c>
      <c r="AA3" s="205" t="e">
        <f>W3*T3/1000000</f>
        <v>#REF!</v>
      </c>
      <c r="AE3" s="302" t="str">
        <f>RIGHT(F3,6)</f>
        <v>57197</v>
      </c>
      <c r="AF3" s="190">
        <v>87</v>
      </c>
      <c r="AG3" s="195">
        <v>1</v>
      </c>
      <c r="AH3" s="303">
        <v>60561</v>
      </c>
      <c r="AI3" s="304">
        <f>IFERROR(AE3*1,0)</f>
        <v>57197</v>
      </c>
      <c r="AJ3" s="305">
        <f>(AI3-AH3)</f>
        <v>-3364</v>
      </c>
      <c r="AL3" s="306">
        <f>AH4-AH3</f>
        <v>81</v>
      </c>
      <c r="AM3" s="307">
        <f>AI4-AI3</f>
        <v>8</v>
      </c>
      <c r="AN3" s="308">
        <f>(AM3-AL3)</f>
        <v>-73</v>
      </c>
      <c r="AO3" s="309">
        <f>IFERROR(AN3/AM3,"")</f>
        <v>-9.125</v>
      </c>
    </row>
    <row r="4" spans="1:41" x14ac:dyDescent="0.2">
      <c r="A4" s="206">
        <v>87</v>
      </c>
      <c r="B4" s="207">
        <v>0.375</v>
      </c>
      <c r="C4" s="208">
        <v>2013</v>
      </c>
      <c r="D4" s="208">
        <v>5</v>
      </c>
      <c r="E4" s="208">
        <v>2</v>
      </c>
      <c r="F4" s="209">
        <v>57205</v>
      </c>
      <c r="G4" s="208">
        <v>0</v>
      </c>
      <c r="H4" s="209">
        <v>54792</v>
      </c>
      <c r="I4" s="208">
        <v>0</v>
      </c>
      <c r="J4" s="208">
        <v>0</v>
      </c>
      <c r="K4" s="208">
        <v>0</v>
      </c>
      <c r="L4" s="210">
        <v>90.735399999999998</v>
      </c>
      <c r="M4" s="209">
        <v>20.100000000000001</v>
      </c>
      <c r="N4" s="211">
        <v>0</v>
      </c>
      <c r="O4" s="212">
        <v>71</v>
      </c>
      <c r="P4" s="197">
        <f t="shared" ref="P4:P33" si="0">F5-F4</f>
        <v>71</v>
      </c>
      <c r="Q4" s="1">
        <v>2</v>
      </c>
      <c r="R4" s="213" t="e">
        <f t="shared" ref="R4:R33" si="1">S4/4.1868</f>
        <v>#REF!</v>
      </c>
      <c r="S4" s="214" t="e">
        <f>#REF!</f>
        <v>#REF!</v>
      </c>
      <c r="T4" s="215" t="e">
        <f>R4*0.11237</f>
        <v>#REF!</v>
      </c>
      <c r="U4" s="201"/>
      <c r="V4" s="215">
        <f t="shared" ref="V4:V33" si="2">O4</f>
        <v>71</v>
      </c>
      <c r="W4" s="216">
        <f>V4*35.31467</f>
        <v>2507.34157</v>
      </c>
      <c r="X4" s="201"/>
      <c r="Y4" s="217" t="e">
        <f>V4*R4/1000000</f>
        <v>#REF!</v>
      </c>
      <c r="Z4" s="214" t="e">
        <f>S4*V4/1000000</f>
        <v>#REF!</v>
      </c>
      <c r="AA4" s="215" t="e">
        <f>W4*T4/1000000</f>
        <v>#REF!</v>
      </c>
      <c r="AE4" s="302" t="str">
        <f t="shared" ref="AE4:AE34" si="3">RIGHT(F4,6)</f>
        <v>57205</v>
      </c>
      <c r="AF4" s="206">
        <v>87</v>
      </c>
      <c r="AG4" s="310">
        <v>2</v>
      </c>
      <c r="AH4" s="311">
        <v>60642</v>
      </c>
      <c r="AI4" s="312">
        <f t="shared" ref="AI4:AI34" si="4">IFERROR(AE4*1,0)</f>
        <v>57205</v>
      </c>
      <c r="AJ4" s="313">
        <f t="shared" ref="AJ4:AJ34" si="5">(AI4-AH4)</f>
        <v>-3437</v>
      </c>
      <c r="AL4" s="306">
        <f t="shared" ref="AL4:AM33" si="6">AH5-AH4</f>
        <v>707</v>
      </c>
      <c r="AM4" s="314">
        <f t="shared" si="6"/>
        <v>71</v>
      </c>
      <c r="AN4" s="315">
        <f t="shared" ref="AN4:AN33" si="7">(AM4-AL4)</f>
        <v>-636</v>
      </c>
      <c r="AO4" s="316">
        <f t="shared" ref="AO4:AO33" si="8">IFERROR(AN4/AM4,"")</f>
        <v>-8.9577464788732399</v>
      </c>
    </row>
    <row r="5" spans="1:41" x14ac:dyDescent="0.2">
      <c r="A5" s="206">
        <v>87</v>
      </c>
      <c r="B5" s="207">
        <v>0.375</v>
      </c>
      <c r="C5" s="208">
        <v>2013</v>
      </c>
      <c r="D5" s="208">
        <v>5</v>
      </c>
      <c r="E5" s="208">
        <v>3</v>
      </c>
      <c r="F5" s="209">
        <v>57276</v>
      </c>
      <c r="G5" s="208">
        <v>0</v>
      </c>
      <c r="H5" s="209">
        <v>54802</v>
      </c>
      <c r="I5" s="208">
        <v>0</v>
      </c>
      <c r="J5" s="208">
        <v>0</v>
      </c>
      <c r="K5" s="208">
        <v>0</v>
      </c>
      <c r="L5" s="210">
        <v>89.833399999999997</v>
      </c>
      <c r="M5" s="209">
        <v>18.5</v>
      </c>
      <c r="N5" s="211">
        <v>0</v>
      </c>
      <c r="O5" s="212">
        <v>53</v>
      </c>
      <c r="P5" s="197">
        <f t="shared" si="0"/>
        <v>53</v>
      </c>
      <c r="Q5" s="1">
        <v>3</v>
      </c>
      <c r="R5" s="213" t="e">
        <f t="shared" si="1"/>
        <v>#REF!</v>
      </c>
      <c r="S5" s="214" t="e">
        <f>#REF!</f>
        <v>#REF!</v>
      </c>
      <c r="T5" s="215" t="e">
        <f t="shared" ref="T5:T33" si="9">R5*0.11237</f>
        <v>#REF!</v>
      </c>
      <c r="U5" s="201"/>
      <c r="V5" s="215">
        <f t="shared" si="2"/>
        <v>53</v>
      </c>
      <c r="W5" s="216">
        <f t="shared" ref="W5:W33" si="10">V5*35.31467</f>
        <v>1871.67751</v>
      </c>
      <c r="X5" s="201"/>
      <c r="Y5" s="217" t="e">
        <f t="shared" ref="Y5:Y33" si="11">V5*R5/1000000</f>
        <v>#REF!</v>
      </c>
      <c r="Z5" s="214" t="e">
        <f t="shared" ref="Z5:Z33" si="12">S5*V5/1000000</f>
        <v>#REF!</v>
      </c>
      <c r="AA5" s="215" t="e">
        <f t="shared" ref="AA5:AA33" si="13">W5*T5/1000000</f>
        <v>#REF!</v>
      </c>
      <c r="AE5" s="302" t="str">
        <f t="shared" si="3"/>
        <v>57276</v>
      </c>
      <c r="AF5" s="206">
        <v>87</v>
      </c>
      <c r="AG5" s="310">
        <v>3</v>
      </c>
      <c r="AH5" s="311">
        <v>61349</v>
      </c>
      <c r="AI5" s="312">
        <f t="shared" si="4"/>
        <v>57276</v>
      </c>
      <c r="AJ5" s="313">
        <f t="shared" si="5"/>
        <v>-4073</v>
      </c>
      <c r="AL5" s="306">
        <f t="shared" si="6"/>
        <v>534</v>
      </c>
      <c r="AM5" s="314">
        <f t="shared" si="6"/>
        <v>53</v>
      </c>
      <c r="AN5" s="315">
        <f t="shared" si="7"/>
        <v>-481</v>
      </c>
      <c r="AO5" s="316">
        <f t="shared" si="8"/>
        <v>-9.0754716981132084</v>
      </c>
    </row>
    <row r="6" spans="1:41" x14ac:dyDescent="0.2">
      <c r="A6" s="206">
        <v>87</v>
      </c>
      <c r="B6" s="207">
        <v>0.375</v>
      </c>
      <c r="C6" s="208">
        <v>2013</v>
      </c>
      <c r="D6" s="208">
        <v>5</v>
      </c>
      <c r="E6" s="208">
        <v>4</v>
      </c>
      <c r="F6" s="209">
        <v>57329</v>
      </c>
      <c r="G6" s="208">
        <v>0</v>
      </c>
      <c r="H6" s="209">
        <v>54810</v>
      </c>
      <c r="I6" s="208">
        <v>0</v>
      </c>
      <c r="J6" s="208">
        <v>0</v>
      </c>
      <c r="K6" s="208">
        <v>0</v>
      </c>
      <c r="L6" s="210">
        <v>90.063299999999998</v>
      </c>
      <c r="M6" s="209">
        <v>18</v>
      </c>
      <c r="N6" s="211">
        <v>0</v>
      </c>
      <c r="O6" s="212">
        <v>0</v>
      </c>
      <c r="P6" s="197">
        <f t="shared" si="0"/>
        <v>0</v>
      </c>
      <c r="Q6" s="1">
        <v>4</v>
      </c>
      <c r="R6" s="213" t="e">
        <f t="shared" si="1"/>
        <v>#REF!</v>
      </c>
      <c r="S6" s="214" t="e">
        <f>#REF!</f>
        <v>#REF!</v>
      </c>
      <c r="T6" s="215" t="e">
        <f t="shared" si="9"/>
        <v>#REF!</v>
      </c>
      <c r="U6" s="201"/>
      <c r="V6" s="215">
        <f t="shared" si="2"/>
        <v>0</v>
      </c>
      <c r="W6" s="216">
        <f t="shared" si="10"/>
        <v>0</v>
      </c>
      <c r="X6" s="201"/>
      <c r="Y6" s="217" t="e">
        <f t="shared" si="11"/>
        <v>#REF!</v>
      </c>
      <c r="Z6" s="214" t="e">
        <f t="shared" si="12"/>
        <v>#REF!</v>
      </c>
      <c r="AA6" s="215" t="e">
        <f t="shared" si="13"/>
        <v>#REF!</v>
      </c>
      <c r="AE6" s="302" t="str">
        <f t="shared" si="3"/>
        <v>57329</v>
      </c>
      <c r="AF6" s="206">
        <v>87</v>
      </c>
      <c r="AG6" s="310">
        <v>4</v>
      </c>
      <c r="AH6" s="311">
        <v>61883</v>
      </c>
      <c r="AI6" s="312">
        <f t="shared" si="4"/>
        <v>57329</v>
      </c>
      <c r="AJ6" s="313">
        <f t="shared" si="5"/>
        <v>-4554</v>
      </c>
      <c r="AL6" s="306">
        <f t="shared" si="6"/>
        <v>0</v>
      </c>
      <c r="AM6" s="314">
        <f t="shared" si="6"/>
        <v>0</v>
      </c>
      <c r="AN6" s="315">
        <f t="shared" si="7"/>
        <v>0</v>
      </c>
      <c r="AO6" s="316" t="str">
        <f t="shared" si="8"/>
        <v/>
      </c>
    </row>
    <row r="7" spans="1:41" x14ac:dyDescent="0.2">
      <c r="A7" s="206">
        <v>87</v>
      </c>
      <c r="B7" s="207">
        <v>0.375</v>
      </c>
      <c r="C7" s="208">
        <v>2013</v>
      </c>
      <c r="D7" s="208">
        <v>5</v>
      </c>
      <c r="E7" s="208">
        <v>5</v>
      </c>
      <c r="F7" s="209">
        <v>57329</v>
      </c>
      <c r="G7" s="208">
        <v>0</v>
      </c>
      <c r="H7" s="209">
        <v>54810</v>
      </c>
      <c r="I7" s="208">
        <v>0</v>
      </c>
      <c r="J7" s="208">
        <v>0</v>
      </c>
      <c r="K7" s="208">
        <v>0</v>
      </c>
      <c r="L7" s="210">
        <v>93.4786</v>
      </c>
      <c r="M7" s="209">
        <v>18.899999999999999</v>
      </c>
      <c r="N7" s="211">
        <v>0</v>
      </c>
      <c r="O7" s="212">
        <v>0</v>
      </c>
      <c r="P7" s="197">
        <f t="shared" si="0"/>
        <v>0</v>
      </c>
      <c r="Q7" s="1">
        <v>5</v>
      </c>
      <c r="R7" s="213" t="e">
        <f t="shared" si="1"/>
        <v>#REF!</v>
      </c>
      <c r="S7" s="214" t="e">
        <f>#REF!</f>
        <v>#REF!</v>
      </c>
      <c r="T7" s="215" t="e">
        <f t="shared" si="9"/>
        <v>#REF!</v>
      </c>
      <c r="U7" s="201"/>
      <c r="V7" s="215">
        <f t="shared" si="2"/>
        <v>0</v>
      </c>
      <c r="W7" s="216">
        <f t="shared" si="10"/>
        <v>0</v>
      </c>
      <c r="X7" s="201"/>
      <c r="Y7" s="217" t="e">
        <f t="shared" si="11"/>
        <v>#REF!</v>
      </c>
      <c r="Z7" s="214" t="e">
        <f t="shared" si="12"/>
        <v>#REF!</v>
      </c>
      <c r="AA7" s="215" t="e">
        <f t="shared" si="13"/>
        <v>#REF!</v>
      </c>
      <c r="AE7" s="302" t="str">
        <f t="shared" si="3"/>
        <v>57329</v>
      </c>
      <c r="AF7" s="206">
        <v>87</v>
      </c>
      <c r="AG7" s="310">
        <v>5</v>
      </c>
      <c r="AH7" s="311">
        <v>61883</v>
      </c>
      <c r="AI7" s="312">
        <f t="shared" si="4"/>
        <v>57329</v>
      </c>
      <c r="AJ7" s="313">
        <f t="shared" si="5"/>
        <v>-4554</v>
      </c>
      <c r="AL7" s="306">
        <f t="shared" si="6"/>
        <v>0</v>
      </c>
      <c r="AM7" s="314">
        <f t="shared" si="6"/>
        <v>0</v>
      </c>
      <c r="AN7" s="315">
        <f t="shared" si="7"/>
        <v>0</v>
      </c>
      <c r="AO7" s="316" t="str">
        <f t="shared" si="8"/>
        <v/>
      </c>
    </row>
    <row r="8" spans="1:41" x14ac:dyDescent="0.2">
      <c r="A8" s="206">
        <v>87</v>
      </c>
      <c r="B8" s="207">
        <v>0.375</v>
      </c>
      <c r="C8" s="208">
        <v>2013</v>
      </c>
      <c r="D8" s="208">
        <v>5</v>
      </c>
      <c r="E8" s="208">
        <v>6</v>
      </c>
      <c r="F8" s="209">
        <v>57329</v>
      </c>
      <c r="G8" s="208">
        <v>0</v>
      </c>
      <c r="H8" s="209">
        <v>54810</v>
      </c>
      <c r="I8" s="208">
        <v>0</v>
      </c>
      <c r="J8" s="208">
        <v>0</v>
      </c>
      <c r="K8" s="208">
        <v>0</v>
      </c>
      <c r="L8" s="210">
        <v>92.246899999999997</v>
      </c>
      <c r="M8" s="209">
        <v>18.3</v>
      </c>
      <c r="N8" s="211">
        <v>0</v>
      </c>
      <c r="O8" s="212">
        <v>1</v>
      </c>
      <c r="P8" s="197">
        <f t="shared" si="0"/>
        <v>1</v>
      </c>
      <c r="Q8" s="1">
        <v>6</v>
      </c>
      <c r="R8" s="213" t="e">
        <f t="shared" si="1"/>
        <v>#REF!</v>
      </c>
      <c r="S8" s="214" t="e">
        <f>#REF!</f>
        <v>#REF!</v>
      </c>
      <c r="T8" s="215" t="e">
        <f t="shared" si="9"/>
        <v>#REF!</v>
      </c>
      <c r="U8" s="201"/>
      <c r="V8" s="215">
        <f t="shared" si="2"/>
        <v>1</v>
      </c>
      <c r="W8" s="216">
        <f t="shared" si="10"/>
        <v>35.31467</v>
      </c>
      <c r="X8" s="201"/>
      <c r="Y8" s="217" t="e">
        <f t="shared" si="11"/>
        <v>#REF!</v>
      </c>
      <c r="Z8" s="214" t="e">
        <f t="shared" si="12"/>
        <v>#REF!</v>
      </c>
      <c r="AA8" s="215" t="e">
        <f t="shared" si="13"/>
        <v>#REF!</v>
      </c>
      <c r="AE8" s="302" t="str">
        <f t="shared" si="3"/>
        <v>57329</v>
      </c>
      <c r="AF8" s="206">
        <v>87</v>
      </c>
      <c r="AG8" s="310">
        <v>6</v>
      </c>
      <c r="AH8" s="311">
        <v>61883</v>
      </c>
      <c r="AI8" s="312">
        <f t="shared" si="4"/>
        <v>57329</v>
      </c>
      <c r="AJ8" s="313">
        <f t="shared" si="5"/>
        <v>-4554</v>
      </c>
      <c r="AL8" s="306">
        <f t="shared" si="6"/>
        <v>7</v>
      </c>
      <c r="AM8" s="314">
        <f t="shared" si="6"/>
        <v>1</v>
      </c>
      <c r="AN8" s="315">
        <f t="shared" si="7"/>
        <v>-6</v>
      </c>
      <c r="AO8" s="316">
        <f t="shared" si="8"/>
        <v>-6</v>
      </c>
    </row>
    <row r="9" spans="1:41" x14ac:dyDescent="0.2">
      <c r="A9" s="206">
        <v>87</v>
      </c>
      <c r="B9" s="207">
        <v>0.375</v>
      </c>
      <c r="C9" s="208">
        <v>2013</v>
      </c>
      <c r="D9" s="208">
        <v>5</v>
      </c>
      <c r="E9" s="208">
        <v>7</v>
      </c>
      <c r="F9" s="209">
        <v>57330</v>
      </c>
      <c r="G9" s="208">
        <v>0</v>
      </c>
      <c r="H9" s="209">
        <v>54810</v>
      </c>
      <c r="I9" s="208">
        <v>0</v>
      </c>
      <c r="J9" s="208">
        <v>0</v>
      </c>
      <c r="K9" s="208">
        <v>0</v>
      </c>
      <c r="L9" s="210">
        <v>89.274000000000001</v>
      </c>
      <c r="M9" s="209">
        <v>19.899999999999999</v>
      </c>
      <c r="N9" s="211">
        <v>0</v>
      </c>
      <c r="O9" s="212">
        <v>0</v>
      </c>
      <c r="P9" s="197">
        <f t="shared" si="0"/>
        <v>0</v>
      </c>
      <c r="Q9" s="1">
        <v>7</v>
      </c>
      <c r="R9" s="213" t="e">
        <f t="shared" si="1"/>
        <v>#REF!</v>
      </c>
      <c r="S9" s="214" t="e">
        <f>#REF!</f>
        <v>#REF!</v>
      </c>
      <c r="T9" s="215" t="e">
        <f t="shared" si="9"/>
        <v>#REF!</v>
      </c>
      <c r="U9" s="201"/>
      <c r="V9" s="215">
        <f t="shared" si="2"/>
        <v>0</v>
      </c>
      <c r="W9" s="216">
        <f t="shared" si="10"/>
        <v>0</v>
      </c>
      <c r="X9" s="201"/>
      <c r="Y9" s="217" t="e">
        <f t="shared" si="11"/>
        <v>#REF!</v>
      </c>
      <c r="Z9" s="214" t="e">
        <f t="shared" si="12"/>
        <v>#REF!</v>
      </c>
      <c r="AA9" s="215" t="e">
        <f t="shared" si="13"/>
        <v>#REF!</v>
      </c>
      <c r="AE9" s="302" t="str">
        <f t="shared" si="3"/>
        <v>57330</v>
      </c>
      <c r="AF9" s="206">
        <v>87</v>
      </c>
      <c r="AG9" s="310">
        <v>7</v>
      </c>
      <c r="AH9" s="311">
        <v>61890</v>
      </c>
      <c r="AI9" s="312">
        <f t="shared" si="4"/>
        <v>57330</v>
      </c>
      <c r="AJ9" s="313">
        <f t="shared" si="5"/>
        <v>-4560</v>
      </c>
      <c r="AL9" s="306">
        <f t="shared" si="6"/>
        <v>6</v>
      </c>
      <c r="AM9" s="314">
        <f t="shared" si="6"/>
        <v>0</v>
      </c>
      <c r="AN9" s="315">
        <f t="shared" si="7"/>
        <v>-6</v>
      </c>
      <c r="AO9" s="316" t="str">
        <f t="shared" si="8"/>
        <v/>
      </c>
    </row>
    <row r="10" spans="1:41" x14ac:dyDescent="0.2">
      <c r="A10" s="206">
        <v>87</v>
      </c>
      <c r="B10" s="207">
        <v>0.375</v>
      </c>
      <c r="C10" s="208">
        <v>2013</v>
      </c>
      <c r="D10" s="208">
        <v>5</v>
      </c>
      <c r="E10" s="208">
        <v>8</v>
      </c>
      <c r="F10" s="209">
        <v>57330</v>
      </c>
      <c r="G10" s="208">
        <v>0</v>
      </c>
      <c r="H10" s="209">
        <v>54810</v>
      </c>
      <c r="I10" s="208">
        <v>0</v>
      </c>
      <c r="J10" s="208">
        <v>0</v>
      </c>
      <c r="K10" s="208">
        <v>0</v>
      </c>
      <c r="L10" s="210">
        <v>89.383499999999998</v>
      </c>
      <c r="M10" s="209">
        <v>20.399999999999999</v>
      </c>
      <c r="N10" s="211">
        <v>0</v>
      </c>
      <c r="O10" s="212">
        <v>1</v>
      </c>
      <c r="P10" s="197">
        <f t="shared" si="0"/>
        <v>1</v>
      </c>
      <c r="Q10" s="1">
        <v>8</v>
      </c>
      <c r="R10" s="213" t="e">
        <f t="shared" si="1"/>
        <v>#REF!</v>
      </c>
      <c r="S10" s="214" t="e">
        <f>#REF!</f>
        <v>#REF!</v>
      </c>
      <c r="T10" s="215" t="e">
        <f t="shared" si="9"/>
        <v>#REF!</v>
      </c>
      <c r="U10" s="201"/>
      <c r="V10" s="215">
        <f t="shared" si="2"/>
        <v>1</v>
      </c>
      <c r="W10" s="216">
        <f t="shared" si="10"/>
        <v>35.31467</v>
      </c>
      <c r="X10" s="201"/>
      <c r="Y10" s="217" t="e">
        <f t="shared" si="11"/>
        <v>#REF!</v>
      </c>
      <c r="Z10" s="214" t="e">
        <f t="shared" si="12"/>
        <v>#REF!</v>
      </c>
      <c r="AA10" s="215" t="e">
        <f t="shared" si="13"/>
        <v>#REF!</v>
      </c>
      <c r="AE10" s="302" t="str">
        <f t="shared" si="3"/>
        <v>57330</v>
      </c>
      <c r="AF10" s="206">
        <v>87</v>
      </c>
      <c r="AG10" s="310">
        <v>8</v>
      </c>
      <c r="AH10" s="311">
        <v>61896</v>
      </c>
      <c r="AI10" s="312">
        <f t="shared" si="4"/>
        <v>57330</v>
      </c>
      <c r="AJ10" s="313">
        <f t="shared" si="5"/>
        <v>-4566</v>
      </c>
      <c r="AL10" s="306">
        <f t="shared" si="6"/>
        <v>8</v>
      </c>
      <c r="AM10" s="314">
        <f t="shared" si="6"/>
        <v>1</v>
      </c>
      <c r="AN10" s="315">
        <f t="shared" si="7"/>
        <v>-7</v>
      </c>
      <c r="AO10" s="316">
        <f t="shared" si="8"/>
        <v>-7</v>
      </c>
    </row>
    <row r="11" spans="1:41" x14ac:dyDescent="0.2">
      <c r="A11" s="206">
        <v>87</v>
      </c>
      <c r="B11" s="207">
        <v>0.375</v>
      </c>
      <c r="C11" s="208">
        <v>2013</v>
      </c>
      <c r="D11" s="208">
        <v>5</v>
      </c>
      <c r="E11" s="208">
        <v>9</v>
      </c>
      <c r="F11" s="209">
        <v>57331</v>
      </c>
      <c r="G11" s="208">
        <v>0</v>
      </c>
      <c r="H11" s="209">
        <v>54810</v>
      </c>
      <c r="I11" s="208">
        <v>0</v>
      </c>
      <c r="J11" s="208">
        <v>0</v>
      </c>
      <c r="K11" s="208">
        <v>0</v>
      </c>
      <c r="L11" s="210">
        <v>89.360399999999998</v>
      </c>
      <c r="M11" s="209">
        <v>21.2</v>
      </c>
      <c r="N11" s="211">
        <v>0</v>
      </c>
      <c r="O11" s="212">
        <v>0</v>
      </c>
      <c r="P11" s="197">
        <f t="shared" si="0"/>
        <v>0</v>
      </c>
      <c r="Q11" s="1">
        <v>9</v>
      </c>
      <c r="R11" s="258" t="e">
        <f t="shared" si="1"/>
        <v>#REF!</v>
      </c>
      <c r="S11" s="214" t="e">
        <f>#REF!</f>
        <v>#REF!</v>
      </c>
      <c r="T11" s="215" t="e">
        <f t="shared" si="9"/>
        <v>#REF!</v>
      </c>
      <c r="V11" s="218">
        <f t="shared" si="2"/>
        <v>0</v>
      </c>
      <c r="W11" s="219">
        <f t="shared" si="10"/>
        <v>0</v>
      </c>
      <c r="Y11" s="217" t="e">
        <f t="shared" si="11"/>
        <v>#REF!</v>
      </c>
      <c r="Z11" s="214" t="e">
        <f t="shared" si="12"/>
        <v>#REF!</v>
      </c>
      <c r="AA11" s="215" t="e">
        <f t="shared" si="13"/>
        <v>#REF!</v>
      </c>
      <c r="AE11" s="302" t="str">
        <f t="shared" si="3"/>
        <v>57331</v>
      </c>
      <c r="AF11" s="206">
        <v>87</v>
      </c>
      <c r="AG11" s="310">
        <v>9</v>
      </c>
      <c r="AH11" s="311">
        <v>61904</v>
      </c>
      <c r="AI11" s="312">
        <f t="shared" si="4"/>
        <v>57331</v>
      </c>
      <c r="AJ11" s="313">
        <f t="shared" si="5"/>
        <v>-4573</v>
      </c>
      <c r="AL11" s="306">
        <f t="shared" si="6"/>
        <v>0</v>
      </c>
      <c r="AM11" s="314">
        <f t="shared" si="6"/>
        <v>0</v>
      </c>
      <c r="AN11" s="315">
        <f t="shared" si="7"/>
        <v>0</v>
      </c>
      <c r="AO11" s="316" t="str">
        <f t="shared" si="8"/>
        <v/>
      </c>
    </row>
    <row r="12" spans="1:41" x14ac:dyDescent="0.2">
      <c r="A12" s="206">
        <v>87</v>
      </c>
      <c r="B12" s="207">
        <v>0.375</v>
      </c>
      <c r="C12" s="208">
        <v>2013</v>
      </c>
      <c r="D12" s="208">
        <v>5</v>
      </c>
      <c r="E12" s="208">
        <v>10</v>
      </c>
      <c r="F12" s="209">
        <v>57331</v>
      </c>
      <c r="G12" s="208">
        <v>0</v>
      </c>
      <c r="H12" s="209">
        <v>54810</v>
      </c>
      <c r="I12" s="208">
        <v>0</v>
      </c>
      <c r="J12" s="208">
        <v>0</v>
      </c>
      <c r="K12" s="208">
        <v>0</v>
      </c>
      <c r="L12" s="210">
        <v>89.345399999999998</v>
      </c>
      <c r="M12" s="209">
        <v>21.3</v>
      </c>
      <c r="N12" s="211">
        <v>0</v>
      </c>
      <c r="O12" s="212">
        <v>1</v>
      </c>
      <c r="P12" s="197">
        <f t="shared" si="0"/>
        <v>1</v>
      </c>
      <c r="Q12" s="1">
        <v>10</v>
      </c>
      <c r="R12" s="258" t="e">
        <f t="shared" si="1"/>
        <v>#REF!</v>
      </c>
      <c r="S12" s="214" t="e">
        <f>#REF!</f>
        <v>#REF!</v>
      </c>
      <c r="T12" s="215" t="e">
        <f t="shared" si="9"/>
        <v>#REF!</v>
      </c>
      <c r="V12" s="218">
        <f t="shared" si="2"/>
        <v>1</v>
      </c>
      <c r="W12" s="219">
        <f t="shared" si="10"/>
        <v>35.31467</v>
      </c>
      <c r="Y12" s="217" t="e">
        <f t="shared" si="11"/>
        <v>#REF!</v>
      </c>
      <c r="Z12" s="214" t="e">
        <f t="shared" si="12"/>
        <v>#REF!</v>
      </c>
      <c r="AA12" s="215" t="e">
        <f t="shared" si="13"/>
        <v>#REF!</v>
      </c>
      <c r="AE12" s="302" t="str">
        <f t="shared" si="3"/>
        <v>57331</v>
      </c>
      <c r="AF12" s="206">
        <v>87</v>
      </c>
      <c r="AG12" s="310">
        <v>10</v>
      </c>
      <c r="AH12" s="311">
        <v>61904</v>
      </c>
      <c r="AI12" s="312">
        <f t="shared" si="4"/>
        <v>57331</v>
      </c>
      <c r="AJ12" s="313">
        <f t="shared" si="5"/>
        <v>-4573</v>
      </c>
      <c r="AL12" s="306">
        <f t="shared" si="6"/>
        <v>7</v>
      </c>
      <c r="AM12" s="314">
        <f t="shared" si="6"/>
        <v>1</v>
      </c>
      <c r="AN12" s="315">
        <f t="shared" si="7"/>
        <v>-6</v>
      </c>
      <c r="AO12" s="316">
        <f t="shared" si="8"/>
        <v>-6</v>
      </c>
    </row>
    <row r="13" spans="1:41" x14ac:dyDescent="0.2">
      <c r="A13" s="206">
        <v>87</v>
      </c>
      <c r="B13" s="207">
        <v>0.375</v>
      </c>
      <c r="C13" s="208">
        <v>2013</v>
      </c>
      <c r="D13" s="208">
        <v>5</v>
      </c>
      <c r="E13" s="208">
        <v>11</v>
      </c>
      <c r="F13" s="209">
        <v>57332</v>
      </c>
      <c r="G13" s="208">
        <v>0</v>
      </c>
      <c r="H13" s="209">
        <v>54810</v>
      </c>
      <c r="I13" s="208">
        <v>0</v>
      </c>
      <c r="J13" s="208">
        <v>0</v>
      </c>
      <c r="K13" s="208">
        <v>0</v>
      </c>
      <c r="L13" s="210">
        <v>90.045500000000004</v>
      </c>
      <c r="M13" s="209">
        <v>21.9</v>
      </c>
      <c r="N13" s="211">
        <v>0</v>
      </c>
      <c r="O13" s="212">
        <v>0</v>
      </c>
      <c r="P13" s="197">
        <f t="shared" si="0"/>
        <v>0</v>
      </c>
      <c r="Q13" s="1">
        <v>11</v>
      </c>
      <c r="R13" s="258" t="e">
        <f t="shared" si="1"/>
        <v>#REF!</v>
      </c>
      <c r="S13" s="214" t="e">
        <f>#REF!</f>
        <v>#REF!</v>
      </c>
      <c r="T13" s="215" t="e">
        <f t="shared" si="9"/>
        <v>#REF!</v>
      </c>
      <c r="V13" s="218">
        <f t="shared" si="2"/>
        <v>0</v>
      </c>
      <c r="W13" s="219">
        <f t="shared" si="10"/>
        <v>0</v>
      </c>
      <c r="Y13" s="217" t="e">
        <f t="shared" si="11"/>
        <v>#REF!</v>
      </c>
      <c r="Z13" s="214" t="e">
        <f t="shared" si="12"/>
        <v>#REF!</v>
      </c>
      <c r="AA13" s="215" t="e">
        <f t="shared" si="13"/>
        <v>#REF!</v>
      </c>
      <c r="AE13" s="302" t="str">
        <f t="shared" si="3"/>
        <v>57332</v>
      </c>
      <c r="AF13" s="206">
        <v>87</v>
      </c>
      <c r="AG13" s="310">
        <v>11</v>
      </c>
      <c r="AH13" s="311">
        <v>61911</v>
      </c>
      <c r="AI13" s="312">
        <f t="shared" si="4"/>
        <v>57332</v>
      </c>
      <c r="AJ13" s="313">
        <f t="shared" si="5"/>
        <v>-4579</v>
      </c>
      <c r="AL13" s="306">
        <f t="shared" si="6"/>
        <v>0</v>
      </c>
      <c r="AM13" s="314">
        <f t="shared" si="6"/>
        <v>0</v>
      </c>
      <c r="AN13" s="315">
        <f t="shared" si="7"/>
        <v>0</v>
      </c>
      <c r="AO13" s="316" t="str">
        <f t="shared" si="8"/>
        <v/>
      </c>
    </row>
    <row r="14" spans="1:41" x14ac:dyDescent="0.2">
      <c r="A14" s="206">
        <v>87</v>
      </c>
      <c r="B14" s="207">
        <v>0.375</v>
      </c>
      <c r="C14" s="208">
        <v>2013</v>
      </c>
      <c r="D14" s="208">
        <v>5</v>
      </c>
      <c r="E14" s="208">
        <v>12</v>
      </c>
      <c r="F14" s="209">
        <v>57332</v>
      </c>
      <c r="G14" s="208">
        <v>0</v>
      </c>
      <c r="H14" s="209">
        <v>54810</v>
      </c>
      <c r="I14" s="208">
        <v>0</v>
      </c>
      <c r="J14" s="208">
        <v>0</v>
      </c>
      <c r="K14" s="208">
        <v>0</v>
      </c>
      <c r="L14" s="210">
        <v>92.558300000000003</v>
      </c>
      <c r="M14" s="209">
        <v>19.2</v>
      </c>
      <c r="N14" s="211">
        <v>0</v>
      </c>
      <c r="O14" s="212">
        <v>0</v>
      </c>
      <c r="P14" s="197">
        <f t="shared" si="0"/>
        <v>0</v>
      </c>
      <c r="Q14" s="1">
        <v>12</v>
      </c>
      <c r="R14" s="258" t="e">
        <f t="shared" si="1"/>
        <v>#REF!</v>
      </c>
      <c r="S14" s="214" t="e">
        <f>#REF!</f>
        <v>#REF!</v>
      </c>
      <c r="T14" s="215" t="e">
        <f t="shared" si="9"/>
        <v>#REF!</v>
      </c>
      <c r="V14" s="218">
        <f t="shared" si="2"/>
        <v>0</v>
      </c>
      <c r="W14" s="219">
        <f t="shared" si="10"/>
        <v>0</v>
      </c>
      <c r="Y14" s="217" t="e">
        <f t="shared" si="11"/>
        <v>#REF!</v>
      </c>
      <c r="Z14" s="214" t="e">
        <f t="shared" si="12"/>
        <v>#REF!</v>
      </c>
      <c r="AA14" s="215" t="e">
        <f t="shared" si="13"/>
        <v>#REF!</v>
      </c>
      <c r="AE14" s="302" t="str">
        <f t="shared" si="3"/>
        <v>57332</v>
      </c>
      <c r="AF14" s="206">
        <v>87</v>
      </c>
      <c r="AG14" s="310">
        <v>12</v>
      </c>
      <c r="AH14" s="311">
        <v>61911</v>
      </c>
      <c r="AI14" s="312">
        <f t="shared" si="4"/>
        <v>57332</v>
      </c>
      <c r="AJ14" s="313">
        <f t="shared" si="5"/>
        <v>-4579</v>
      </c>
      <c r="AL14" s="306">
        <f t="shared" si="6"/>
        <v>0</v>
      </c>
      <c r="AM14" s="314">
        <f t="shared" si="6"/>
        <v>0</v>
      </c>
      <c r="AN14" s="315">
        <f t="shared" si="7"/>
        <v>0</v>
      </c>
      <c r="AO14" s="316" t="str">
        <f t="shared" si="8"/>
        <v/>
      </c>
    </row>
    <row r="15" spans="1:41" x14ac:dyDescent="0.2">
      <c r="A15" s="206">
        <v>87</v>
      </c>
      <c r="B15" s="207">
        <v>0.375</v>
      </c>
      <c r="C15" s="208">
        <v>2013</v>
      </c>
      <c r="D15" s="208">
        <v>5</v>
      </c>
      <c r="E15" s="208">
        <v>13</v>
      </c>
      <c r="F15" s="209">
        <v>57332</v>
      </c>
      <c r="G15" s="208">
        <v>0</v>
      </c>
      <c r="H15" s="209">
        <v>54810</v>
      </c>
      <c r="I15" s="208">
        <v>0</v>
      </c>
      <c r="J15" s="208">
        <v>0</v>
      </c>
      <c r="K15" s="208">
        <v>0</v>
      </c>
      <c r="L15" s="210">
        <v>91.702200000000005</v>
      </c>
      <c r="M15" s="209">
        <v>16.8</v>
      </c>
      <c r="N15" s="211">
        <v>0</v>
      </c>
      <c r="O15" s="212">
        <v>0</v>
      </c>
      <c r="P15" s="197">
        <f t="shared" si="0"/>
        <v>0</v>
      </c>
      <c r="Q15" s="1">
        <v>13</v>
      </c>
      <c r="R15" s="258" t="e">
        <f t="shared" si="1"/>
        <v>#REF!</v>
      </c>
      <c r="S15" s="214" t="e">
        <f>#REF!</f>
        <v>#REF!</v>
      </c>
      <c r="T15" s="215" t="e">
        <f t="shared" si="9"/>
        <v>#REF!</v>
      </c>
      <c r="V15" s="218">
        <f t="shared" si="2"/>
        <v>0</v>
      </c>
      <c r="W15" s="219">
        <f t="shared" si="10"/>
        <v>0</v>
      </c>
      <c r="Y15" s="217" t="e">
        <f t="shared" si="11"/>
        <v>#REF!</v>
      </c>
      <c r="Z15" s="214" t="e">
        <f t="shared" si="12"/>
        <v>#REF!</v>
      </c>
      <c r="AA15" s="215" t="e">
        <f t="shared" si="13"/>
        <v>#REF!</v>
      </c>
      <c r="AE15" s="302" t="str">
        <f t="shared" si="3"/>
        <v>57332</v>
      </c>
      <c r="AF15" s="206">
        <v>87</v>
      </c>
      <c r="AG15" s="310">
        <v>13</v>
      </c>
      <c r="AH15" s="311">
        <v>61911</v>
      </c>
      <c r="AI15" s="312">
        <f t="shared" si="4"/>
        <v>57332</v>
      </c>
      <c r="AJ15" s="313">
        <f t="shared" si="5"/>
        <v>-4579</v>
      </c>
      <c r="AL15" s="306">
        <f t="shared" si="6"/>
        <v>0</v>
      </c>
      <c r="AM15" s="314">
        <f t="shared" si="6"/>
        <v>0</v>
      </c>
      <c r="AN15" s="315">
        <f t="shared" si="7"/>
        <v>0</v>
      </c>
      <c r="AO15" s="316" t="str">
        <f t="shared" si="8"/>
        <v/>
      </c>
    </row>
    <row r="16" spans="1:41" x14ac:dyDescent="0.2">
      <c r="A16" s="206">
        <v>87</v>
      </c>
      <c r="B16" s="207">
        <v>0.375</v>
      </c>
      <c r="C16" s="208">
        <v>2013</v>
      </c>
      <c r="D16" s="208">
        <v>5</v>
      </c>
      <c r="E16" s="208">
        <v>14</v>
      </c>
      <c r="F16" s="209">
        <v>57332</v>
      </c>
      <c r="G16" s="208">
        <v>0</v>
      </c>
      <c r="H16" s="209">
        <v>54810</v>
      </c>
      <c r="I16" s="208">
        <v>0</v>
      </c>
      <c r="J16" s="208">
        <v>0</v>
      </c>
      <c r="K16" s="208">
        <v>0</v>
      </c>
      <c r="L16" s="210">
        <v>89.251099999999994</v>
      </c>
      <c r="M16" s="209">
        <v>15.3</v>
      </c>
      <c r="N16" s="211">
        <v>0</v>
      </c>
      <c r="O16" s="212">
        <v>0</v>
      </c>
      <c r="P16" s="197">
        <f t="shared" si="0"/>
        <v>0</v>
      </c>
      <c r="Q16" s="1">
        <v>14</v>
      </c>
      <c r="R16" s="258" t="e">
        <f t="shared" si="1"/>
        <v>#REF!</v>
      </c>
      <c r="S16" s="214" t="e">
        <f>#REF!</f>
        <v>#REF!</v>
      </c>
      <c r="T16" s="215" t="e">
        <f t="shared" si="9"/>
        <v>#REF!</v>
      </c>
      <c r="V16" s="218">
        <f t="shared" si="2"/>
        <v>0</v>
      </c>
      <c r="W16" s="219">
        <f t="shared" si="10"/>
        <v>0</v>
      </c>
      <c r="Y16" s="217" t="e">
        <f t="shared" si="11"/>
        <v>#REF!</v>
      </c>
      <c r="Z16" s="214" t="e">
        <f t="shared" si="12"/>
        <v>#REF!</v>
      </c>
      <c r="AA16" s="215" t="e">
        <f t="shared" si="13"/>
        <v>#REF!</v>
      </c>
      <c r="AE16" s="302" t="str">
        <f t="shared" si="3"/>
        <v>57332</v>
      </c>
      <c r="AF16" s="206">
        <v>87</v>
      </c>
      <c r="AG16" s="310">
        <v>14</v>
      </c>
      <c r="AH16" s="311">
        <v>61911</v>
      </c>
      <c r="AI16" s="312">
        <f t="shared" si="4"/>
        <v>57332</v>
      </c>
      <c r="AJ16" s="313">
        <f t="shared" si="5"/>
        <v>-4579</v>
      </c>
      <c r="AL16" s="306">
        <f t="shared" si="6"/>
        <v>7</v>
      </c>
      <c r="AM16" s="314">
        <f t="shared" si="6"/>
        <v>0</v>
      </c>
      <c r="AN16" s="315">
        <f t="shared" si="7"/>
        <v>-7</v>
      </c>
      <c r="AO16" s="316" t="str">
        <f t="shared" si="8"/>
        <v/>
      </c>
    </row>
    <row r="17" spans="1:41" x14ac:dyDescent="0.2">
      <c r="A17" s="206">
        <v>87</v>
      </c>
      <c r="B17" s="207">
        <v>0.375</v>
      </c>
      <c r="C17" s="208">
        <v>2013</v>
      </c>
      <c r="D17" s="208">
        <v>5</v>
      </c>
      <c r="E17" s="208">
        <v>15</v>
      </c>
      <c r="F17" s="209">
        <v>57332</v>
      </c>
      <c r="G17" s="208">
        <v>0</v>
      </c>
      <c r="H17" s="209">
        <v>54810</v>
      </c>
      <c r="I17" s="208">
        <v>0</v>
      </c>
      <c r="J17" s="208">
        <v>0</v>
      </c>
      <c r="K17" s="208">
        <v>0</v>
      </c>
      <c r="L17" s="210">
        <v>89.359200000000001</v>
      </c>
      <c r="M17" s="209">
        <v>15.8</v>
      </c>
      <c r="N17" s="211">
        <v>0</v>
      </c>
      <c r="O17" s="212">
        <v>0</v>
      </c>
      <c r="P17" s="197">
        <f t="shared" si="0"/>
        <v>0</v>
      </c>
      <c r="Q17" s="1">
        <v>15</v>
      </c>
      <c r="R17" s="258" t="e">
        <f t="shared" si="1"/>
        <v>#REF!</v>
      </c>
      <c r="S17" s="214" t="e">
        <f>#REF!</f>
        <v>#REF!</v>
      </c>
      <c r="T17" s="215" t="e">
        <f t="shared" si="9"/>
        <v>#REF!</v>
      </c>
      <c r="V17" s="218">
        <f t="shared" si="2"/>
        <v>0</v>
      </c>
      <c r="W17" s="219">
        <f t="shared" si="10"/>
        <v>0</v>
      </c>
      <c r="Y17" s="217" t="e">
        <f t="shared" si="11"/>
        <v>#REF!</v>
      </c>
      <c r="Z17" s="214" t="e">
        <f t="shared" si="12"/>
        <v>#REF!</v>
      </c>
      <c r="AA17" s="215" t="e">
        <f t="shared" si="13"/>
        <v>#REF!</v>
      </c>
      <c r="AE17" s="302" t="str">
        <f t="shared" si="3"/>
        <v>57332</v>
      </c>
      <c r="AF17" s="206">
        <v>87</v>
      </c>
      <c r="AG17" s="310">
        <v>15</v>
      </c>
      <c r="AH17" s="311">
        <v>61918</v>
      </c>
      <c r="AI17" s="312">
        <f t="shared" si="4"/>
        <v>57332</v>
      </c>
      <c r="AJ17" s="313">
        <f t="shared" si="5"/>
        <v>-4586</v>
      </c>
      <c r="AL17" s="306">
        <f t="shared" si="6"/>
        <v>-4586</v>
      </c>
      <c r="AM17" s="314">
        <f t="shared" si="6"/>
        <v>0</v>
      </c>
      <c r="AN17" s="315">
        <f t="shared" si="7"/>
        <v>4586</v>
      </c>
      <c r="AO17" s="316" t="str">
        <f t="shared" si="8"/>
        <v/>
      </c>
    </row>
    <row r="18" spans="1:41" x14ac:dyDescent="0.2">
      <c r="A18" s="206">
        <v>87</v>
      </c>
      <c r="B18" s="207">
        <v>0.375</v>
      </c>
      <c r="C18" s="208">
        <v>2013</v>
      </c>
      <c r="D18" s="208">
        <v>5</v>
      </c>
      <c r="E18" s="208">
        <v>16</v>
      </c>
      <c r="F18" s="209">
        <v>57332</v>
      </c>
      <c r="G18" s="208">
        <v>0</v>
      </c>
      <c r="H18" s="209">
        <v>54810</v>
      </c>
      <c r="I18" s="208">
        <v>0</v>
      </c>
      <c r="J18" s="208">
        <v>0</v>
      </c>
      <c r="K18" s="208">
        <v>0</v>
      </c>
      <c r="L18" s="210">
        <v>89.445499999999996</v>
      </c>
      <c r="M18" s="209">
        <v>18.100000000000001</v>
      </c>
      <c r="N18" s="211">
        <v>0</v>
      </c>
      <c r="O18" s="212">
        <v>1</v>
      </c>
      <c r="P18" s="197">
        <f t="shared" si="0"/>
        <v>1</v>
      </c>
      <c r="Q18" s="1">
        <v>16</v>
      </c>
      <c r="R18" s="258" t="e">
        <f t="shared" si="1"/>
        <v>#REF!</v>
      </c>
      <c r="S18" s="214" t="e">
        <f>#REF!</f>
        <v>#REF!</v>
      </c>
      <c r="T18" s="215" t="e">
        <f t="shared" si="9"/>
        <v>#REF!</v>
      </c>
      <c r="V18" s="218">
        <f t="shared" si="2"/>
        <v>1</v>
      </c>
      <c r="W18" s="219">
        <f t="shared" si="10"/>
        <v>35.31467</v>
      </c>
      <c r="Y18" s="217" t="e">
        <f t="shared" si="11"/>
        <v>#REF!</v>
      </c>
      <c r="Z18" s="214" t="e">
        <f t="shared" si="12"/>
        <v>#REF!</v>
      </c>
      <c r="AA18" s="215" t="e">
        <f t="shared" si="13"/>
        <v>#REF!</v>
      </c>
      <c r="AE18" s="302" t="str">
        <f t="shared" si="3"/>
        <v>57332</v>
      </c>
      <c r="AF18" s="206">
        <v>87</v>
      </c>
      <c r="AG18" s="310">
        <v>16</v>
      </c>
      <c r="AH18" s="311">
        <v>57332</v>
      </c>
      <c r="AI18" s="312">
        <f t="shared" si="4"/>
        <v>57332</v>
      </c>
      <c r="AJ18" s="313">
        <f t="shared" si="5"/>
        <v>0</v>
      </c>
      <c r="AL18" s="306">
        <f t="shared" si="6"/>
        <v>7</v>
      </c>
      <c r="AM18" s="314">
        <f t="shared" si="6"/>
        <v>1</v>
      </c>
      <c r="AN18" s="315">
        <f t="shared" si="7"/>
        <v>-6</v>
      </c>
      <c r="AO18" s="316">
        <f t="shared" si="8"/>
        <v>-6</v>
      </c>
    </row>
    <row r="19" spans="1:41" x14ac:dyDescent="0.2">
      <c r="A19" s="206">
        <v>87</v>
      </c>
      <c r="B19" s="207">
        <v>0.375</v>
      </c>
      <c r="C19" s="208">
        <v>2013</v>
      </c>
      <c r="D19" s="208">
        <v>5</v>
      </c>
      <c r="E19" s="208">
        <v>17</v>
      </c>
      <c r="F19" s="209">
        <v>57333</v>
      </c>
      <c r="G19" s="208">
        <v>0</v>
      </c>
      <c r="H19" s="209">
        <v>54810</v>
      </c>
      <c r="I19" s="208">
        <v>0</v>
      </c>
      <c r="J19" s="208">
        <v>0</v>
      </c>
      <c r="K19" s="208">
        <v>0</v>
      </c>
      <c r="L19" s="210">
        <v>89.551500000000004</v>
      </c>
      <c r="M19" s="209">
        <v>18.899999999999999</v>
      </c>
      <c r="N19" s="211">
        <v>0</v>
      </c>
      <c r="O19" s="212">
        <v>1</v>
      </c>
      <c r="P19" s="197">
        <f t="shared" si="0"/>
        <v>1</v>
      </c>
      <c r="Q19" s="1">
        <v>17</v>
      </c>
      <c r="R19" s="258" t="e">
        <f t="shared" si="1"/>
        <v>#REF!</v>
      </c>
      <c r="S19" s="214" t="e">
        <f>#REF!</f>
        <v>#REF!</v>
      </c>
      <c r="T19" s="215" t="e">
        <f t="shared" si="9"/>
        <v>#REF!</v>
      </c>
      <c r="V19" s="218">
        <f t="shared" si="2"/>
        <v>1</v>
      </c>
      <c r="W19" s="219">
        <f t="shared" si="10"/>
        <v>35.31467</v>
      </c>
      <c r="Y19" s="217" t="e">
        <f t="shared" si="11"/>
        <v>#REF!</v>
      </c>
      <c r="Z19" s="214" t="e">
        <f t="shared" si="12"/>
        <v>#REF!</v>
      </c>
      <c r="AA19" s="215" t="e">
        <f t="shared" si="13"/>
        <v>#REF!</v>
      </c>
      <c r="AE19" s="302" t="str">
        <f t="shared" si="3"/>
        <v>57333</v>
      </c>
      <c r="AF19" s="206">
        <v>87</v>
      </c>
      <c r="AG19" s="310">
        <v>17</v>
      </c>
      <c r="AH19" s="311">
        <v>57339</v>
      </c>
      <c r="AI19" s="312">
        <f t="shared" si="4"/>
        <v>57333</v>
      </c>
      <c r="AJ19" s="313">
        <f t="shared" si="5"/>
        <v>-6</v>
      </c>
      <c r="AL19" s="306">
        <f t="shared" si="6"/>
        <v>7</v>
      </c>
      <c r="AM19" s="314">
        <f t="shared" si="6"/>
        <v>1</v>
      </c>
      <c r="AN19" s="315">
        <f t="shared" si="7"/>
        <v>-6</v>
      </c>
      <c r="AO19" s="316">
        <f t="shared" si="8"/>
        <v>-6</v>
      </c>
    </row>
    <row r="20" spans="1:41" x14ac:dyDescent="0.2">
      <c r="A20" s="206">
        <v>87</v>
      </c>
      <c r="B20" s="207">
        <v>0.375</v>
      </c>
      <c r="C20" s="208">
        <v>2013</v>
      </c>
      <c r="D20" s="208">
        <v>5</v>
      </c>
      <c r="E20" s="208">
        <v>18</v>
      </c>
      <c r="F20" s="209">
        <v>57334</v>
      </c>
      <c r="G20" s="208">
        <v>0</v>
      </c>
      <c r="H20" s="209">
        <v>54810</v>
      </c>
      <c r="I20" s="208">
        <v>0</v>
      </c>
      <c r="J20" s="208">
        <v>0</v>
      </c>
      <c r="K20" s="208">
        <v>0</v>
      </c>
      <c r="L20" s="210">
        <v>90.139499999999998</v>
      </c>
      <c r="M20" s="209">
        <v>19.899999999999999</v>
      </c>
      <c r="N20" s="211">
        <v>0</v>
      </c>
      <c r="O20" s="212">
        <v>0</v>
      </c>
      <c r="P20" s="197">
        <f t="shared" si="0"/>
        <v>0</v>
      </c>
      <c r="Q20" s="1">
        <v>18</v>
      </c>
      <c r="R20" s="258" t="e">
        <f t="shared" si="1"/>
        <v>#REF!</v>
      </c>
      <c r="S20" s="214" t="e">
        <f>#REF!</f>
        <v>#REF!</v>
      </c>
      <c r="T20" s="215" t="e">
        <f t="shared" si="9"/>
        <v>#REF!</v>
      </c>
      <c r="V20" s="218">
        <f t="shared" si="2"/>
        <v>0</v>
      </c>
      <c r="W20" s="219">
        <f t="shared" si="10"/>
        <v>0</v>
      </c>
      <c r="Y20" s="217" t="e">
        <f t="shared" si="11"/>
        <v>#REF!</v>
      </c>
      <c r="Z20" s="214" t="e">
        <f t="shared" si="12"/>
        <v>#REF!</v>
      </c>
      <c r="AA20" s="215" t="e">
        <f t="shared" si="13"/>
        <v>#REF!</v>
      </c>
      <c r="AE20" s="302" t="str">
        <f t="shared" si="3"/>
        <v>57334</v>
      </c>
      <c r="AF20" s="206">
        <v>87</v>
      </c>
      <c r="AG20" s="310">
        <v>18</v>
      </c>
      <c r="AH20" s="311">
        <v>57346</v>
      </c>
      <c r="AI20" s="312">
        <f t="shared" si="4"/>
        <v>57334</v>
      </c>
      <c r="AJ20" s="313">
        <f t="shared" si="5"/>
        <v>-12</v>
      </c>
      <c r="AL20" s="306">
        <f t="shared" si="6"/>
        <v>0</v>
      </c>
      <c r="AM20" s="314">
        <f t="shared" si="6"/>
        <v>0</v>
      </c>
      <c r="AN20" s="315">
        <f t="shared" si="7"/>
        <v>0</v>
      </c>
      <c r="AO20" s="316" t="str">
        <f t="shared" si="8"/>
        <v/>
      </c>
    </row>
    <row r="21" spans="1:41" x14ac:dyDescent="0.2">
      <c r="A21" s="206">
        <v>87</v>
      </c>
      <c r="B21" s="207">
        <v>0.375</v>
      </c>
      <c r="C21" s="208">
        <v>2013</v>
      </c>
      <c r="D21" s="208">
        <v>5</v>
      </c>
      <c r="E21" s="208">
        <v>19</v>
      </c>
      <c r="F21" s="209">
        <v>57334</v>
      </c>
      <c r="G21" s="208">
        <v>0</v>
      </c>
      <c r="H21" s="209">
        <v>54810</v>
      </c>
      <c r="I21" s="208">
        <v>0</v>
      </c>
      <c r="J21" s="208">
        <v>0</v>
      </c>
      <c r="K21" s="208">
        <v>0</v>
      </c>
      <c r="L21" s="210">
        <v>93.527699999999996</v>
      </c>
      <c r="M21" s="209">
        <v>21</v>
      </c>
      <c r="N21" s="211">
        <v>0</v>
      </c>
      <c r="O21" s="212">
        <v>6</v>
      </c>
      <c r="P21" s="197">
        <f t="shared" si="0"/>
        <v>6</v>
      </c>
      <c r="Q21" s="1">
        <v>19</v>
      </c>
      <c r="R21" s="258" t="e">
        <f t="shared" si="1"/>
        <v>#REF!</v>
      </c>
      <c r="S21" s="214" t="e">
        <f>#REF!</f>
        <v>#REF!</v>
      </c>
      <c r="T21" s="215" t="e">
        <f t="shared" si="9"/>
        <v>#REF!</v>
      </c>
      <c r="V21" s="218">
        <f t="shared" si="2"/>
        <v>6</v>
      </c>
      <c r="W21" s="219">
        <f t="shared" si="10"/>
        <v>211.88801999999998</v>
      </c>
      <c r="Y21" s="217" t="e">
        <f t="shared" si="11"/>
        <v>#REF!</v>
      </c>
      <c r="Z21" s="214" t="e">
        <f t="shared" si="12"/>
        <v>#REF!</v>
      </c>
      <c r="AA21" s="215" t="e">
        <f t="shared" si="13"/>
        <v>#REF!</v>
      </c>
      <c r="AE21" s="302" t="str">
        <f t="shared" si="3"/>
        <v>57334</v>
      </c>
      <c r="AF21" s="206">
        <v>87</v>
      </c>
      <c r="AG21" s="310">
        <v>19</v>
      </c>
      <c r="AH21" s="311">
        <v>57346</v>
      </c>
      <c r="AI21" s="312">
        <f t="shared" si="4"/>
        <v>57334</v>
      </c>
      <c r="AJ21" s="313">
        <f t="shared" si="5"/>
        <v>-12</v>
      </c>
      <c r="AL21" s="306">
        <f t="shared" si="6"/>
        <v>57</v>
      </c>
      <c r="AM21" s="314">
        <f t="shared" si="6"/>
        <v>6</v>
      </c>
      <c r="AN21" s="315">
        <f t="shared" si="7"/>
        <v>-51</v>
      </c>
      <c r="AO21" s="316">
        <f t="shared" si="8"/>
        <v>-8.5</v>
      </c>
    </row>
    <row r="22" spans="1:41" x14ac:dyDescent="0.2">
      <c r="A22" s="206">
        <v>87</v>
      </c>
      <c r="B22" s="207">
        <v>0.375</v>
      </c>
      <c r="C22" s="208">
        <v>2013</v>
      </c>
      <c r="D22" s="208">
        <v>5</v>
      </c>
      <c r="E22" s="208">
        <v>20</v>
      </c>
      <c r="F22" s="209">
        <v>57340</v>
      </c>
      <c r="G22" s="208">
        <v>0</v>
      </c>
      <c r="H22" s="209">
        <v>54811</v>
      </c>
      <c r="I22" s="208">
        <v>0</v>
      </c>
      <c r="J22" s="208">
        <v>0</v>
      </c>
      <c r="K22" s="208">
        <v>0</v>
      </c>
      <c r="L22" s="210">
        <v>90.969399999999993</v>
      </c>
      <c r="M22" s="209">
        <v>20.9</v>
      </c>
      <c r="N22" s="211">
        <v>0</v>
      </c>
      <c r="O22" s="212">
        <v>73</v>
      </c>
      <c r="P22" s="197">
        <f t="shared" si="0"/>
        <v>73</v>
      </c>
      <c r="Q22" s="1">
        <v>20</v>
      </c>
      <c r="R22" s="258" t="e">
        <f t="shared" si="1"/>
        <v>#REF!</v>
      </c>
      <c r="S22" s="214" t="e">
        <f>#REF!</f>
        <v>#REF!</v>
      </c>
      <c r="T22" s="215" t="e">
        <f t="shared" si="9"/>
        <v>#REF!</v>
      </c>
      <c r="V22" s="218">
        <f t="shared" si="2"/>
        <v>73</v>
      </c>
      <c r="W22" s="219">
        <f t="shared" si="10"/>
        <v>2577.97091</v>
      </c>
      <c r="Y22" s="217" t="e">
        <f t="shared" si="11"/>
        <v>#REF!</v>
      </c>
      <c r="Z22" s="214" t="e">
        <f t="shared" si="12"/>
        <v>#REF!</v>
      </c>
      <c r="AA22" s="215" t="e">
        <f t="shared" si="13"/>
        <v>#REF!</v>
      </c>
      <c r="AE22" s="302" t="str">
        <f t="shared" si="3"/>
        <v>57340</v>
      </c>
      <c r="AF22" s="206">
        <v>87</v>
      </c>
      <c r="AG22" s="310">
        <v>20</v>
      </c>
      <c r="AH22" s="311">
        <v>57403</v>
      </c>
      <c r="AI22" s="312">
        <f t="shared" si="4"/>
        <v>57340</v>
      </c>
      <c r="AJ22" s="313">
        <f t="shared" si="5"/>
        <v>-63</v>
      </c>
      <c r="AL22" s="306">
        <f t="shared" si="6"/>
        <v>-57403</v>
      </c>
      <c r="AM22" s="314">
        <f t="shared" si="6"/>
        <v>73</v>
      </c>
      <c r="AN22" s="315">
        <f t="shared" si="7"/>
        <v>57476</v>
      </c>
      <c r="AO22" s="316">
        <f t="shared" si="8"/>
        <v>787.34246575342468</v>
      </c>
    </row>
    <row r="23" spans="1:41" x14ac:dyDescent="0.2">
      <c r="A23" s="206">
        <v>87</v>
      </c>
      <c r="B23" s="207">
        <v>0.375</v>
      </c>
      <c r="C23" s="208">
        <v>2013</v>
      </c>
      <c r="D23" s="208">
        <v>5</v>
      </c>
      <c r="E23" s="208">
        <v>21</v>
      </c>
      <c r="F23" s="209">
        <v>57413</v>
      </c>
      <c r="G23" s="208">
        <v>0</v>
      </c>
      <c r="H23" s="209">
        <v>54822</v>
      </c>
      <c r="I23" s="208">
        <v>0</v>
      </c>
      <c r="J23" s="208">
        <v>0</v>
      </c>
      <c r="K23" s="208">
        <v>0</v>
      </c>
      <c r="L23" s="210">
        <v>88.980599999999995</v>
      </c>
      <c r="M23" s="209">
        <v>20.5</v>
      </c>
      <c r="N23" s="211">
        <v>0</v>
      </c>
      <c r="O23" s="212">
        <v>0</v>
      </c>
      <c r="P23" s="197">
        <f t="shared" si="0"/>
        <v>0</v>
      </c>
      <c r="Q23" s="1">
        <v>21</v>
      </c>
      <c r="R23" s="258" t="e">
        <f t="shared" si="1"/>
        <v>#REF!</v>
      </c>
      <c r="S23" s="214" t="e">
        <f>#REF!</f>
        <v>#REF!</v>
      </c>
      <c r="T23" s="215" t="e">
        <f t="shared" si="9"/>
        <v>#REF!</v>
      </c>
      <c r="V23" s="218">
        <f t="shared" si="2"/>
        <v>0</v>
      </c>
      <c r="W23" s="219">
        <f t="shared" si="10"/>
        <v>0</v>
      </c>
      <c r="Y23" s="217" t="e">
        <f t="shared" si="11"/>
        <v>#REF!</v>
      </c>
      <c r="Z23" s="214" t="e">
        <f t="shared" si="12"/>
        <v>#REF!</v>
      </c>
      <c r="AA23" s="215" t="e">
        <f t="shared" si="13"/>
        <v>#REF!</v>
      </c>
      <c r="AE23" s="302" t="str">
        <f t="shared" si="3"/>
        <v>57413</v>
      </c>
      <c r="AF23" s="206"/>
      <c r="AG23" s="310"/>
      <c r="AH23" s="311"/>
      <c r="AI23" s="312">
        <f t="shared" si="4"/>
        <v>57413</v>
      </c>
      <c r="AJ23" s="313">
        <f t="shared" si="5"/>
        <v>57413</v>
      </c>
      <c r="AL23" s="306">
        <f t="shared" si="6"/>
        <v>0</v>
      </c>
      <c r="AM23" s="314">
        <f t="shared" si="6"/>
        <v>0</v>
      </c>
      <c r="AN23" s="315">
        <f t="shared" si="7"/>
        <v>0</v>
      </c>
      <c r="AO23" s="316" t="str">
        <f t="shared" si="8"/>
        <v/>
      </c>
    </row>
    <row r="24" spans="1:41" x14ac:dyDescent="0.2">
      <c r="A24" s="206">
        <v>87</v>
      </c>
      <c r="B24" s="207">
        <v>0.375</v>
      </c>
      <c r="C24" s="208">
        <v>2013</v>
      </c>
      <c r="D24" s="208">
        <v>5</v>
      </c>
      <c r="E24" s="208">
        <v>22</v>
      </c>
      <c r="F24" s="209">
        <v>57413</v>
      </c>
      <c r="G24" s="208">
        <v>0</v>
      </c>
      <c r="H24" s="209">
        <v>54822</v>
      </c>
      <c r="I24" s="208">
        <v>0</v>
      </c>
      <c r="J24" s="208">
        <v>0</v>
      </c>
      <c r="K24" s="208">
        <v>0</v>
      </c>
      <c r="L24" s="210">
        <v>88.935199999999995</v>
      </c>
      <c r="M24" s="209">
        <v>21.6</v>
      </c>
      <c r="N24" s="211">
        <v>0</v>
      </c>
      <c r="O24" s="212">
        <v>8</v>
      </c>
      <c r="P24" s="197">
        <f t="shared" si="0"/>
        <v>8</v>
      </c>
      <c r="Q24" s="1">
        <v>22</v>
      </c>
      <c r="R24" s="258" t="e">
        <f t="shared" si="1"/>
        <v>#REF!</v>
      </c>
      <c r="S24" s="214" t="e">
        <f>#REF!</f>
        <v>#REF!</v>
      </c>
      <c r="T24" s="215" t="e">
        <f t="shared" si="9"/>
        <v>#REF!</v>
      </c>
      <c r="V24" s="218">
        <f t="shared" si="2"/>
        <v>8</v>
      </c>
      <c r="W24" s="219">
        <f t="shared" si="10"/>
        <v>282.51736</v>
      </c>
      <c r="Y24" s="217" t="e">
        <f t="shared" si="11"/>
        <v>#REF!</v>
      </c>
      <c r="Z24" s="214" t="e">
        <f t="shared" si="12"/>
        <v>#REF!</v>
      </c>
      <c r="AA24" s="215" t="e">
        <f t="shared" si="13"/>
        <v>#REF!</v>
      </c>
      <c r="AE24" s="302" t="str">
        <f t="shared" si="3"/>
        <v>57413</v>
      </c>
      <c r="AF24" s="206"/>
      <c r="AG24" s="310"/>
      <c r="AH24" s="311"/>
      <c r="AI24" s="312">
        <f t="shared" si="4"/>
        <v>57413</v>
      </c>
      <c r="AJ24" s="313">
        <f t="shared" si="5"/>
        <v>57413</v>
      </c>
      <c r="AL24" s="306">
        <f t="shared" si="6"/>
        <v>58221</v>
      </c>
      <c r="AM24" s="314">
        <f t="shared" si="6"/>
        <v>8</v>
      </c>
      <c r="AN24" s="315">
        <f t="shared" si="7"/>
        <v>-58213</v>
      </c>
      <c r="AO24" s="316">
        <f t="shared" si="8"/>
        <v>-7276.625</v>
      </c>
    </row>
    <row r="25" spans="1:41" x14ac:dyDescent="0.2">
      <c r="A25" s="206">
        <v>87</v>
      </c>
      <c r="B25" s="207">
        <v>0.375</v>
      </c>
      <c r="C25" s="208">
        <v>2013</v>
      </c>
      <c r="D25" s="208">
        <v>5</v>
      </c>
      <c r="E25" s="208">
        <v>23</v>
      </c>
      <c r="F25" s="209">
        <v>57421</v>
      </c>
      <c r="G25" s="208">
        <v>0</v>
      </c>
      <c r="H25" s="209">
        <v>54823</v>
      </c>
      <c r="I25" s="208">
        <v>0</v>
      </c>
      <c r="J25" s="208">
        <v>0</v>
      </c>
      <c r="K25" s="208">
        <v>0</v>
      </c>
      <c r="L25" s="210">
        <v>88.896199999999993</v>
      </c>
      <c r="M25" s="209">
        <v>20.3</v>
      </c>
      <c r="N25" s="211">
        <v>0</v>
      </c>
      <c r="O25" s="212">
        <v>61</v>
      </c>
      <c r="P25" s="197">
        <f t="shared" si="0"/>
        <v>61</v>
      </c>
      <c r="Q25" s="1">
        <v>23</v>
      </c>
      <c r="R25" s="258" t="e">
        <f t="shared" si="1"/>
        <v>#REF!</v>
      </c>
      <c r="S25" s="214" t="e">
        <f>#REF!</f>
        <v>#REF!</v>
      </c>
      <c r="T25" s="215" t="e">
        <f t="shared" si="9"/>
        <v>#REF!</v>
      </c>
      <c r="V25" s="218">
        <f t="shared" si="2"/>
        <v>61</v>
      </c>
      <c r="W25" s="219">
        <f t="shared" si="10"/>
        <v>2154.1948699999998</v>
      </c>
      <c r="Y25" s="217" t="e">
        <f t="shared" si="11"/>
        <v>#REF!</v>
      </c>
      <c r="Z25" s="214" t="e">
        <f t="shared" si="12"/>
        <v>#REF!</v>
      </c>
      <c r="AA25" s="215" t="e">
        <f t="shared" si="13"/>
        <v>#REF!</v>
      </c>
      <c r="AE25" s="302" t="str">
        <f t="shared" si="3"/>
        <v>57421</v>
      </c>
      <c r="AF25" s="206">
        <v>87</v>
      </c>
      <c r="AG25" s="310">
        <v>23</v>
      </c>
      <c r="AH25" s="311">
        <v>58221</v>
      </c>
      <c r="AI25" s="312">
        <f t="shared" si="4"/>
        <v>57421</v>
      </c>
      <c r="AJ25" s="313">
        <f t="shared" si="5"/>
        <v>-800</v>
      </c>
      <c r="AL25" s="306">
        <f t="shared" si="6"/>
        <v>608</v>
      </c>
      <c r="AM25" s="314">
        <f t="shared" si="6"/>
        <v>61</v>
      </c>
      <c r="AN25" s="315">
        <f t="shared" si="7"/>
        <v>-547</v>
      </c>
      <c r="AO25" s="316">
        <f t="shared" si="8"/>
        <v>-8.9672131147540988</v>
      </c>
    </row>
    <row r="26" spans="1:41" x14ac:dyDescent="0.2">
      <c r="A26" s="206">
        <v>87</v>
      </c>
      <c r="B26" s="207">
        <v>0.375</v>
      </c>
      <c r="C26" s="208">
        <v>2013</v>
      </c>
      <c r="D26" s="208">
        <v>5</v>
      </c>
      <c r="E26" s="208">
        <v>24</v>
      </c>
      <c r="F26" s="209">
        <v>57482</v>
      </c>
      <c r="G26" s="208">
        <v>0</v>
      </c>
      <c r="H26" s="209">
        <v>54831</v>
      </c>
      <c r="I26" s="208">
        <v>0</v>
      </c>
      <c r="J26" s="208">
        <v>0</v>
      </c>
      <c r="K26" s="208">
        <v>0</v>
      </c>
      <c r="L26" s="210">
        <v>89.186899999999994</v>
      </c>
      <c r="M26" s="209">
        <v>18.899999999999999</v>
      </c>
      <c r="N26" s="211">
        <v>0</v>
      </c>
      <c r="O26" s="212">
        <v>2</v>
      </c>
      <c r="P26" s="197">
        <f t="shared" si="0"/>
        <v>2</v>
      </c>
      <c r="Q26" s="1">
        <v>24</v>
      </c>
      <c r="R26" s="258" t="e">
        <f t="shared" si="1"/>
        <v>#REF!</v>
      </c>
      <c r="S26" s="214" t="e">
        <f>#REF!</f>
        <v>#REF!</v>
      </c>
      <c r="T26" s="215" t="e">
        <f t="shared" si="9"/>
        <v>#REF!</v>
      </c>
      <c r="V26" s="218">
        <f t="shared" si="2"/>
        <v>2</v>
      </c>
      <c r="W26" s="219">
        <f t="shared" si="10"/>
        <v>70.629339999999999</v>
      </c>
      <c r="Y26" s="217" t="e">
        <f t="shared" si="11"/>
        <v>#REF!</v>
      </c>
      <c r="Z26" s="214" t="e">
        <f t="shared" si="12"/>
        <v>#REF!</v>
      </c>
      <c r="AA26" s="215" t="e">
        <f t="shared" si="13"/>
        <v>#REF!</v>
      </c>
      <c r="AE26" s="302" t="str">
        <f t="shared" si="3"/>
        <v>57482</v>
      </c>
      <c r="AF26" s="206">
        <v>87</v>
      </c>
      <c r="AG26" s="310">
        <v>24</v>
      </c>
      <c r="AH26" s="311">
        <v>58829</v>
      </c>
      <c r="AI26" s="312">
        <f t="shared" si="4"/>
        <v>57482</v>
      </c>
      <c r="AJ26" s="313">
        <f t="shared" si="5"/>
        <v>-1347</v>
      </c>
      <c r="AL26" s="306">
        <f t="shared" si="6"/>
        <v>14</v>
      </c>
      <c r="AM26" s="314">
        <f t="shared" si="6"/>
        <v>2</v>
      </c>
      <c r="AN26" s="315">
        <f t="shared" si="7"/>
        <v>-12</v>
      </c>
      <c r="AO26" s="316">
        <f t="shared" si="8"/>
        <v>-6</v>
      </c>
    </row>
    <row r="27" spans="1:41" x14ac:dyDescent="0.2">
      <c r="A27" s="206">
        <v>87</v>
      </c>
      <c r="B27" s="207">
        <v>0.375</v>
      </c>
      <c r="C27" s="208">
        <v>2013</v>
      </c>
      <c r="D27" s="208">
        <v>5</v>
      </c>
      <c r="E27" s="208">
        <v>25</v>
      </c>
      <c r="F27" s="209">
        <v>57484</v>
      </c>
      <c r="G27" s="208">
        <v>0</v>
      </c>
      <c r="H27" s="209">
        <v>54832</v>
      </c>
      <c r="I27" s="208">
        <v>0</v>
      </c>
      <c r="J27" s="208">
        <v>0</v>
      </c>
      <c r="K27" s="208">
        <v>0</v>
      </c>
      <c r="L27" s="210">
        <v>89.5548</v>
      </c>
      <c r="M27" s="209">
        <v>19.399999999999999</v>
      </c>
      <c r="N27" s="211">
        <v>0</v>
      </c>
      <c r="O27" s="212">
        <v>0</v>
      </c>
      <c r="P27" s="197">
        <f t="shared" si="0"/>
        <v>0</v>
      </c>
      <c r="Q27" s="1">
        <v>25</v>
      </c>
      <c r="R27" s="258" t="e">
        <f t="shared" si="1"/>
        <v>#REF!</v>
      </c>
      <c r="S27" s="214" t="e">
        <f>#REF!</f>
        <v>#REF!</v>
      </c>
      <c r="T27" s="215" t="e">
        <f t="shared" si="9"/>
        <v>#REF!</v>
      </c>
      <c r="V27" s="218">
        <f t="shared" si="2"/>
        <v>0</v>
      </c>
      <c r="W27" s="219">
        <f t="shared" si="10"/>
        <v>0</v>
      </c>
      <c r="Y27" s="217" t="e">
        <f t="shared" si="11"/>
        <v>#REF!</v>
      </c>
      <c r="Z27" s="214" t="e">
        <f t="shared" si="12"/>
        <v>#REF!</v>
      </c>
      <c r="AA27" s="215" t="e">
        <f t="shared" si="13"/>
        <v>#REF!</v>
      </c>
      <c r="AE27" s="302" t="str">
        <f t="shared" si="3"/>
        <v>57484</v>
      </c>
      <c r="AF27" s="206">
        <v>87</v>
      </c>
      <c r="AG27" s="310">
        <v>25</v>
      </c>
      <c r="AH27" s="311">
        <v>58843</v>
      </c>
      <c r="AI27" s="312">
        <f t="shared" si="4"/>
        <v>57484</v>
      </c>
      <c r="AJ27" s="313">
        <f t="shared" si="5"/>
        <v>-1359</v>
      </c>
      <c r="AL27" s="306">
        <f t="shared" si="6"/>
        <v>0</v>
      </c>
      <c r="AM27" s="314">
        <f t="shared" si="6"/>
        <v>0</v>
      </c>
      <c r="AN27" s="315">
        <f t="shared" si="7"/>
        <v>0</v>
      </c>
      <c r="AO27" s="316" t="str">
        <f t="shared" si="8"/>
        <v/>
      </c>
    </row>
    <row r="28" spans="1:41" x14ac:dyDescent="0.2">
      <c r="A28" s="206">
        <v>87</v>
      </c>
      <c r="B28" s="207">
        <v>0.375</v>
      </c>
      <c r="C28" s="208">
        <v>2013</v>
      </c>
      <c r="D28" s="208">
        <v>5</v>
      </c>
      <c r="E28" s="208">
        <v>26</v>
      </c>
      <c r="F28" s="209">
        <v>57484</v>
      </c>
      <c r="G28" s="208">
        <v>0</v>
      </c>
      <c r="H28" s="209">
        <v>54832</v>
      </c>
      <c r="I28" s="208">
        <v>0</v>
      </c>
      <c r="J28" s="208">
        <v>0</v>
      </c>
      <c r="K28" s="208">
        <v>0</v>
      </c>
      <c r="L28" s="210">
        <v>90.511600000000001</v>
      </c>
      <c r="M28" s="209">
        <v>18.899999999999999</v>
      </c>
      <c r="N28" s="211">
        <v>0</v>
      </c>
      <c r="O28" s="212">
        <v>4</v>
      </c>
      <c r="P28" s="197">
        <f t="shared" si="0"/>
        <v>4</v>
      </c>
      <c r="Q28" s="1">
        <v>26</v>
      </c>
      <c r="R28" s="258" t="e">
        <f t="shared" si="1"/>
        <v>#REF!</v>
      </c>
      <c r="S28" s="214" t="e">
        <f>#REF!</f>
        <v>#REF!</v>
      </c>
      <c r="T28" s="215" t="e">
        <f t="shared" si="9"/>
        <v>#REF!</v>
      </c>
      <c r="V28" s="218">
        <f t="shared" si="2"/>
        <v>4</v>
      </c>
      <c r="W28" s="219">
        <f t="shared" si="10"/>
        <v>141.25868</v>
      </c>
      <c r="Y28" s="217" t="e">
        <f t="shared" si="11"/>
        <v>#REF!</v>
      </c>
      <c r="Z28" s="214" t="e">
        <f t="shared" si="12"/>
        <v>#REF!</v>
      </c>
      <c r="AA28" s="215" t="e">
        <f t="shared" si="13"/>
        <v>#REF!</v>
      </c>
      <c r="AE28" s="302" t="str">
        <f t="shared" si="3"/>
        <v>57484</v>
      </c>
      <c r="AF28" s="206">
        <v>87</v>
      </c>
      <c r="AG28" s="310">
        <v>26</v>
      </c>
      <c r="AH28" s="311">
        <v>58843</v>
      </c>
      <c r="AI28" s="312">
        <f t="shared" si="4"/>
        <v>57484</v>
      </c>
      <c r="AJ28" s="313">
        <f t="shared" si="5"/>
        <v>-1359</v>
      </c>
      <c r="AL28" s="306">
        <f t="shared" si="6"/>
        <v>43</v>
      </c>
      <c r="AM28" s="314">
        <f t="shared" si="6"/>
        <v>4</v>
      </c>
      <c r="AN28" s="315">
        <f t="shared" si="7"/>
        <v>-39</v>
      </c>
      <c r="AO28" s="316">
        <f t="shared" si="8"/>
        <v>-9.75</v>
      </c>
    </row>
    <row r="29" spans="1:41" x14ac:dyDescent="0.2">
      <c r="A29" s="206">
        <v>87</v>
      </c>
      <c r="B29" s="207">
        <v>0.375</v>
      </c>
      <c r="C29" s="208">
        <v>2013</v>
      </c>
      <c r="D29" s="208">
        <v>5</v>
      </c>
      <c r="E29" s="208">
        <v>27</v>
      </c>
      <c r="F29" s="209">
        <v>57488</v>
      </c>
      <c r="G29" s="208">
        <v>0</v>
      </c>
      <c r="H29" s="209">
        <v>54832</v>
      </c>
      <c r="I29" s="208">
        <v>0</v>
      </c>
      <c r="J29" s="208">
        <v>0</v>
      </c>
      <c r="K29" s="208">
        <v>0</v>
      </c>
      <c r="L29" s="210">
        <v>90.220500000000001</v>
      </c>
      <c r="M29" s="209">
        <v>16.8</v>
      </c>
      <c r="N29" s="211">
        <v>0</v>
      </c>
      <c r="O29" s="212">
        <v>90</v>
      </c>
      <c r="P29" s="197">
        <f t="shared" si="0"/>
        <v>90</v>
      </c>
      <c r="Q29" s="1">
        <v>27</v>
      </c>
      <c r="R29" s="258" t="e">
        <f t="shared" si="1"/>
        <v>#REF!</v>
      </c>
      <c r="S29" s="214" t="e">
        <f>#REF!</f>
        <v>#REF!</v>
      </c>
      <c r="T29" s="215" t="e">
        <f t="shared" si="9"/>
        <v>#REF!</v>
      </c>
      <c r="V29" s="218">
        <f t="shared" si="2"/>
        <v>90</v>
      </c>
      <c r="W29" s="219">
        <f t="shared" si="10"/>
        <v>3178.3202999999999</v>
      </c>
      <c r="Y29" s="217" t="e">
        <f t="shared" si="11"/>
        <v>#REF!</v>
      </c>
      <c r="Z29" s="214" t="e">
        <f t="shared" si="12"/>
        <v>#REF!</v>
      </c>
      <c r="AA29" s="215" t="e">
        <f t="shared" si="13"/>
        <v>#REF!</v>
      </c>
      <c r="AE29" s="302" t="str">
        <f t="shared" si="3"/>
        <v>57488</v>
      </c>
      <c r="AF29" s="206">
        <v>87</v>
      </c>
      <c r="AG29" s="310">
        <v>27</v>
      </c>
      <c r="AH29" s="311">
        <v>58886</v>
      </c>
      <c r="AI29" s="312">
        <f t="shared" si="4"/>
        <v>57488</v>
      </c>
      <c r="AJ29" s="313">
        <f t="shared" si="5"/>
        <v>-1398</v>
      </c>
      <c r="AL29" s="306">
        <f t="shared" si="6"/>
        <v>903</v>
      </c>
      <c r="AM29" s="314">
        <f t="shared" si="6"/>
        <v>90</v>
      </c>
      <c r="AN29" s="315">
        <f t="shared" si="7"/>
        <v>-813</v>
      </c>
      <c r="AO29" s="316">
        <f t="shared" si="8"/>
        <v>-9.0333333333333332</v>
      </c>
    </row>
    <row r="30" spans="1:41" x14ac:dyDescent="0.2">
      <c r="A30" s="206">
        <v>87</v>
      </c>
      <c r="B30" s="207">
        <v>0.375</v>
      </c>
      <c r="C30" s="208">
        <v>2013</v>
      </c>
      <c r="D30" s="208">
        <v>5</v>
      </c>
      <c r="E30" s="208">
        <v>28</v>
      </c>
      <c r="F30" s="209">
        <v>57578</v>
      </c>
      <c r="G30" s="208">
        <v>0</v>
      </c>
      <c r="H30" s="209">
        <v>54845</v>
      </c>
      <c r="I30" s="208">
        <v>0</v>
      </c>
      <c r="J30" s="208">
        <v>0</v>
      </c>
      <c r="K30" s="208">
        <v>0</v>
      </c>
      <c r="L30" s="210">
        <v>89.056899999999999</v>
      </c>
      <c r="M30" s="209">
        <v>16.100000000000001</v>
      </c>
      <c r="N30" s="211">
        <v>0</v>
      </c>
      <c r="O30" s="212">
        <v>82</v>
      </c>
      <c r="P30" s="197">
        <f t="shared" si="0"/>
        <v>82</v>
      </c>
      <c r="Q30" s="1">
        <v>28</v>
      </c>
      <c r="R30" s="258" t="e">
        <f t="shared" si="1"/>
        <v>#REF!</v>
      </c>
      <c r="S30" s="214" t="e">
        <f>#REF!</f>
        <v>#REF!</v>
      </c>
      <c r="T30" s="215" t="e">
        <f t="shared" si="9"/>
        <v>#REF!</v>
      </c>
      <c r="V30" s="218">
        <f t="shared" si="2"/>
        <v>82</v>
      </c>
      <c r="W30" s="219">
        <f t="shared" si="10"/>
        <v>2895.80294</v>
      </c>
      <c r="Y30" s="217" t="e">
        <f t="shared" si="11"/>
        <v>#REF!</v>
      </c>
      <c r="Z30" s="214" t="e">
        <f t="shared" si="12"/>
        <v>#REF!</v>
      </c>
      <c r="AA30" s="215" t="e">
        <f t="shared" si="13"/>
        <v>#REF!</v>
      </c>
      <c r="AE30" s="302" t="str">
        <f t="shared" si="3"/>
        <v>57578</v>
      </c>
      <c r="AF30" s="206">
        <v>87</v>
      </c>
      <c r="AG30" s="310">
        <v>28</v>
      </c>
      <c r="AH30" s="311">
        <v>59789</v>
      </c>
      <c r="AI30" s="312">
        <f t="shared" si="4"/>
        <v>57578</v>
      </c>
      <c r="AJ30" s="313">
        <f t="shared" si="5"/>
        <v>-2211</v>
      </c>
      <c r="AL30" s="306">
        <f t="shared" si="6"/>
        <v>819</v>
      </c>
      <c r="AM30" s="314">
        <f t="shared" si="6"/>
        <v>82</v>
      </c>
      <c r="AN30" s="315">
        <f t="shared" si="7"/>
        <v>-737</v>
      </c>
      <c r="AO30" s="316">
        <f t="shared" si="8"/>
        <v>-8.9878048780487809</v>
      </c>
    </row>
    <row r="31" spans="1:41" x14ac:dyDescent="0.2">
      <c r="A31" s="206">
        <v>87</v>
      </c>
      <c r="B31" s="207">
        <v>0.375</v>
      </c>
      <c r="C31" s="208">
        <v>2013</v>
      </c>
      <c r="D31" s="208">
        <v>5</v>
      </c>
      <c r="E31" s="208">
        <v>29</v>
      </c>
      <c r="F31" s="209">
        <v>57660</v>
      </c>
      <c r="G31" s="208">
        <v>0</v>
      </c>
      <c r="H31" s="209">
        <v>54856</v>
      </c>
      <c r="I31" s="208">
        <v>0</v>
      </c>
      <c r="J31" s="208">
        <v>0</v>
      </c>
      <c r="K31" s="208">
        <v>0</v>
      </c>
      <c r="L31" s="210">
        <v>89.670599999999993</v>
      </c>
      <c r="M31" s="209">
        <v>18.100000000000001</v>
      </c>
      <c r="N31" s="211">
        <v>0</v>
      </c>
      <c r="O31" s="212">
        <v>72</v>
      </c>
      <c r="P31" s="197">
        <f t="shared" si="0"/>
        <v>72</v>
      </c>
      <c r="Q31" s="1">
        <v>29</v>
      </c>
      <c r="R31" s="258" t="e">
        <f t="shared" si="1"/>
        <v>#REF!</v>
      </c>
      <c r="S31" s="214" t="e">
        <f>#REF!</f>
        <v>#REF!</v>
      </c>
      <c r="T31" s="215" t="e">
        <f t="shared" si="9"/>
        <v>#REF!</v>
      </c>
      <c r="V31" s="218">
        <f t="shared" si="2"/>
        <v>72</v>
      </c>
      <c r="W31" s="219">
        <f t="shared" si="10"/>
        <v>2542.6562399999998</v>
      </c>
      <c r="Y31" s="217" t="e">
        <f t="shared" si="11"/>
        <v>#REF!</v>
      </c>
      <c r="Z31" s="214" t="e">
        <f t="shared" si="12"/>
        <v>#REF!</v>
      </c>
      <c r="AA31" s="215" t="e">
        <f t="shared" si="13"/>
        <v>#REF!</v>
      </c>
      <c r="AE31" s="302" t="str">
        <f t="shared" si="3"/>
        <v>57660</v>
      </c>
      <c r="AF31" s="206">
        <v>87</v>
      </c>
      <c r="AG31" s="310">
        <v>29</v>
      </c>
      <c r="AH31" s="311">
        <v>60608</v>
      </c>
      <c r="AI31" s="312">
        <f t="shared" si="4"/>
        <v>57660</v>
      </c>
      <c r="AJ31" s="313">
        <f t="shared" si="5"/>
        <v>-2948</v>
      </c>
      <c r="AL31" s="306">
        <f t="shared" si="6"/>
        <v>721</v>
      </c>
      <c r="AM31" s="314">
        <f t="shared" si="6"/>
        <v>72</v>
      </c>
      <c r="AN31" s="315">
        <f t="shared" si="7"/>
        <v>-649</v>
      </c>
      <c r="AO31" s="316">
        <f t="shared" si="8"/>
        <v>-9.0138888888888893</v>
      </c>
    </row>
    <row r="32" spans="1:41" x14ac:dyDescent="0.2">
      <c r="A32" s="206">
        <v>87</v>
      </c>
      <c r="B32" s="207">
        <v>0.375</v>
      </c>
      <c r="C32" s="208">
        <v>2013</v>
      </c>
      <c r="D32" s="208">
        <v>5</v>
      </c>
      <c r="E32" s="208">
        <v>30</v>
      </c>
      <c r="F32" s="209">
        <v>57732</v>
      </c>
      <c r="G32" s="208">
        <v>0</v>
      </c>
      <c r="H32" s="209">
        <v>54866</v>
      </c>
      <c r="I32" s="208">
        <v>0</v>
      </c>
      <c r="J32" s="208">
        <v>0</v>
      </c>
      <c r="K32" s="208">
        <v>0</v>
      </c>
      <c r="L32" s="210">
        <v>89.342799999999997</v>
      </c>
      <c r="M32" s="209">
        <v>19.5</v>
      </c>
      <c r="N32" s="211">
        <v>0</v>
      </c>
      <c r="O32" s="212">
        <v>18</v>
      </c>
      <c r="P32" s="197">
        <f t="shared" si="0"/>
        <v>18</v>
      </c>
      <c r="Q32" s="1">
        <v>30</v>
      </c>
      <c r="R32" s="258" t="e">
        <f t="shared" si="1"/>
        <v>#REF!</v>
      </c>
      <c r="S32" s="214" t="e">
        <f>#REF!</f>
        <v>#REF!</v>
      </c>
      <c r="T32" s="215" t="e">
        <f t="shared" si="9"/>
        <v>#REF!</v>
      </c>
      <c r="V32" s="218">
        <f t="shared" si="2"/>
        <v>18</v>
      </c>
      <c r="W32" s="219">
        <f t="shared" si="10"/>
        <v>635.66405999999995</v>
      </c>
      <c r="Y32" s="217" t="e">
        <f t="shared" si="11"/>
        <v>#REF!</v>
      </c>
      <c r="Z32" s="214" t="e">
        <f t="shared" si="12"/>
        <v>#REF!</v>
      </c>
      <c r="AA32" s="215" t="e">
        <f t="shared" si="13"/>
        <v>#REF!</v>
      </c>
      <c r="AE32" s="302" t="str">
        <f t="shared" si="3"/>
        <v>57732</v>
      </c>
      <c r="AF32" s="206">
        <v>87</v>
      </c>
      <c r="AG32" s="310">
        <v>30</v>
      </c>
      <c r="AH32" s="311">
        <v>61329</v>
      </c>
      <c r="AI32" s="312">
        <f t="shared" si="4"/>
        <v>57732</v>
      </c>
      <c r="AJ32" s="313">
        <f t="shared" si="5"/>
        <v>-3597</v>
      </c>
      <c r="AL32" s="306">
        <f t="shared" si="6"/>
        <v>180</v>
      </c>
      <c r="AM32" s="314">
        <f t="shared" si="6"/>
        <v>18</v>
      </c>
      <c r="AN32" s="315">
        <f t="shared" si="7"/>
        <v>-162</v>
      </c>
      <c r="AO32" s="316">
        <f t="shared" si="8"/>
        <v>-9</v>
      </c>
    </row>
    <row r="33" spans="1:41" ht="13.5" thickBot="1" x14ac:dyDescent="0.25">
      <c r="A33" s="206">
        <v>87</v>
      </c>
      <c r="B33" s="207">
        <v>0.375</v>
      </c>
      <c r="C33" s="208">
        <v>2013</v>
      </c>
      <c r="D33" s="208">
        <v>5</v>
      </c>
      <c r="E33" s="208">
        <v>31</v>
      </c>
      <c r="F33" s="209">
        <v>57750</v>
      </c>
      <c r="G33" s="208">
        <v>0</v>
      </c>
      <c r="H33" s="209">
        <v>54869</v>
      </c>
      <c r="I33" s="208">
        <v>0</v>
      </c>
      <c r="J33" s="208">
        <v>0</v>
      </c>
      <c r="K33" s="208">
        <v>0</v>
      </c>
      <c r="L33" s="210">
        <v>89.3005</v>
      </c>
      <c r="M33" s="209">
        <v>20</v>
      </c>
      <c r="N33" s="211">
        <v>0</v>
      </c>
      <c r="O33" s="212">
        <v>90</v>
      </c>
      <c r="P33" s="197">
        <f t="shared" si="0"/>
        <v>444</v>
      </c>
      <c r="Q33" s="1">
        <v>31</v>
      </c>
      <c r="R33" s="259" t="e">
        <f t="shared" si="1"/>
        <v>#REF!</v>
      </c>
      <c r="S33" s="220" t="e">
        <f>#REF!</f>
        <v>#REF!</v>
      </c>
      <c r="T33" s="221" t="e">
        <f t="shared" si="9"/>
        <v>#REF!</v>
      </c>
      <c r="V33" s="222">
        <f t="shared" si="2"/>
        <v>90</v>
      </c>
      <c r="W33" s="223">
        <f t="shared" si="10"/>
        <v>3178.3202999999999</v>
      </c>
      <c r="Y33" s="217" t="e">
        <f t="shared" si="11"/>
        <v>#REF!</v>
      </c>
      <c r="Z33" s="214" t="e">
        <f t="shared" si="12"/>
        <v>#REF!</v>
      </c>
      <c r="AA33" s="215" t="e">
        <f t="shared" si="13"/>
        <v>#REF!</v>
      </c>
      <c r="AE33" s="302" t="str">
        <f t="shared" si="3"/>
        <v>57750</v>
      </c>
      <c r="AF33" s="206">
        <v>87</v>
      </c>
      <c r="AG33" s="310">
        <v>31</v>
      </c>
      <c r="AH33" s="311">
        <v>61509</v>
      </c>
      <c r="AI33" s="312">
        <f t="shared" si="4"/>
        <v>57750</v>
      </c>
      <c r="AJ33" s="313">
        <f t="shared" si="5"/>
        <v>-3759</v>
      </c>
      <c r="AL33" s="306">
        <f t="shared" si="6"/>
        <v>-3315</v>
      </c>
      <c r="AM33" s="317">
        <f t="shared" si="6"/>
        <v>444</v>
      </c>
      <c r="AN33" s="315">
        <f t="shared" si="7"/>
        <v>3759</v>
      </c>
      <c r="AO33" s="316">
        <f t="shared" si="8"/>
        <v>8.4662162162162158</v>
      </c>
    </row>
    <row r="34" spans="1:41" ht="13.5" thickBot="1" x14ac:dyDescent="0.25">
      <c r="A34" s="35">
        <v>87</v>
      </c>
      <c r="B34" s="224">
        <v>0.375</v>
      </c>
      <c r="C34" s="33">
        <v>2013</v>
      </c>
      <c r="D34" s="33">
        <v>6</v>
      </c>
      <c r="E34" s="33">
        <v>1</v>
      </c>
      <c r="F34" s="225">
        <v>58194</v>
      </c>
      <c r="G34" s="33">
        <v>0</v>
      </c>
      <c r="H34" s="225">
        <v>54869</v>
      </c>
      <c r="I34" s="33">
        <v>0</v>
      </c>
      <c r="J34" s="33">
        <v>0</v>
      </c>
      <c r="K34" s="33">
        <v>0</v>
      </c>
      <c r="L34" s="226">
        <v>89.3005</v>
      </c>
      <c r="M34" s="225">
        <v>20</v>
      </c>
      <c r="N34" s="227">
        <v>0</v>
      </c>
      <c r="O34" s="228">
        <v>0</v>
      </c>
      <c r="R34" s="229"/>
      <c r="S34" s="230"/>
      <c r="T34" s="231"/>
      <c r="V34" s="232"/>
      <c r="W34" s="233"/>
      <c r="Y34" s="234"/>
      <c r="Z34" s="235"/>
      <c r="AA34" s="236"/>
      <c r="AE34" s="302" t="str">
        <f t="shared" si="3"/>
        <v>58194</v>
      </c>
      <c r="AF34" s="35">
        <v>87</v>
      </c>
      <c r="AG34" s="318">
        <v>1</v>
      </c>
      <c r="AH34" s="319">
        <v>58194</v>
      </c>
      <c r="AI34" s="320">
        <f t="shared" si="4"/>
        <v>58194</v>
      </c>
      <c r="AJ34" s="321">
        <f t="shared" si="5"/>
        <v>0</v>
      </c>
      <c r="AL34" s="322"/>
      <c r="AM34" s="323"/>
      <c r="AN34" s="324"/>
      <c r="AO34" s="324"/>
    </row>
    <row r="35" spans="1:41" ht="13.5" thickBot="1" x14ac:dyDescent="0.25">
      <c r="AE35" s="302"/>
    </row>
    <row r="36" spans="1:41" ht="13.5" thickBot="1" x14ac:dyDescent="0.25">
      <c r="D36" s="237" t="s">
        <v>81</v>
      </c>
      <c r="E36" s="238">
        <f>COUNT(E3:E34)</f>
        <v>32</v>
      </c>
      <c r="K36" s="237" t="s">
        <v>82</v>
      </c>
      <c r="L36" s="239">
        <f>MAX(L3:L34)</f>
        <v>93.527699999999996</v>
      </c>
      <c r="M36" s="239">
        <f>MAX(M3:M34)</f>
        <v>21.9</v>
      </c>
      <c r="N36" s="237" t="s">
        <v>26</v>
      </c>
      <c r="O36" s="239">
        <f>SUM(O3:O33)</f>
        <v>643</v>
      </c>
      <c r="Q36" s="237" t="s">
        <v>83</v>
      </c>
      <c r="R36" s="240" t="e">
        <f>AVERAGE(R3:R33)</f>
        <v>#REF!</v>
      </c>
      <c r="S36" s="240" t="e">
        <f>AVERAGE(S3:S33)</f>
        <v>#REF!</v>
      </c>
      <c r="T36" s="241" t="e">
        <f>AVERAGE(T3:T33)</f>
        <v>#REF!</v>
      </c>
      <c r="V36" s="242">
        <f>SUM(V3:V33)</f>
        <v>643</v>
      </c>
      <c r="W36" s="243">
        <f>SUM(W3:W33)</f>
        <v>22707.332809999996</v>
      </c>
      <c r="Y36" s="244" t="e">
        <f>SUM(Y3:Y33)</f>
        <v>#REF!</v>
      </c>
      <c r="Z36" s="245" t="e">
        <f>SUM(Z3:Z33)</f>
        <v>#REF!</v>
      </c>
      <c r="AA36" s="246" t="e">
        <f>SUM(AA3:AA33)</f>
        <v>#REF!</v>
      </c>
      <c r="AF36" s="325" t="s">
        <v>120</v>
      </c>
      <c r="AG36" s="238">
        <f>COUNT(AG3:AG34)</f>
        <v>30</v>
      </c>
      <c r="AJ36" s="326">
        <f>SUM(AJ3:AJ33)</f>
        <v>30245</v>
      </c>
      <c r="AK36" s="327" t="s">
        <v>88</v>
      </c>
      <c r="AL36" s="328"/>
      <c r="AM36" s="328"/>
      <c r="AN36" s="326">
        <f>SUM(AN3:AN33)</f>
        <v>3364</v>
      </c>
      <c r="AO36" s="329" t="s">
        <v>88</v>
      </c>
    </row>
    <row r="37" spans="1:41" ht="13.5" thickBot="1" x14ac:dyDescent="0.25">
      <c r="K37" s="237" t="s">
        <v>83</v>
      </c>
      <c r="L37" s="247">
        <f>AVERAGE(L3:L34)</f>
        <v>90.091049999999981</v>
      </c>
      <c r="M37" s="247">
        <f>AVERAGE(M3:M34)</f>
        <v>19.203125</v>
      </c>
      <c r="N37" s="237" t="s">
        <v>84</v>
      </c>
      <c r="O37" s="248">
        <f>O36*35.31467</f>
        <v>22707.33281</v>
      </c>
      <c r="R37" s="249" t="s">
        <v>85</v>
      </c>
      <c r="S37" s="249" t="s">
        <v>86</v>
      </c>
      <c r="T37" s="249" t="s">
        <v>87</v>
      </c>
      <c r="V37" s="250" t="s">
        <v>88</v>
      </c>
      <c r="W37" s="250" t="s">
        <v>88</v>
      </c>
      <c r="Y37" s="250" t="s">
        <v>88</v>
      </c>
      <c r="Z37" s="250" t="s">
        <v>88</v>
      </c>
      <c r="AA37" s="250" t="s">
        <v>88</v>
      </c>
      <c r="AF37" s="325" t="s">
        <v>121</v>
      </c>
      <c r="AG37" s="330">
        <f>-COUNT(AG3:AG34)+COUNT(E3:E34)</f>
        <v>2</v>
      </c>
      <c r="AN37" s="331">
        <f>IFERROR(AN36/SUM(AM3:AM33),"")</f>
        <v>3.3741223671013039</v>
      </c>
      <c r="AO37" s="329" t="s">
        <v>122</v>
      </c>
    </row>
    <row r="38" spans="1:41" ht="13.5" thickBot="1" x14ac:dyDescent="0.25">
      <c r="K38" s="237" t="s">
        <v>89</v>
      </c>
      <c r="L38" s="248">
        <f>MIN(L3:L34)</f>
        <v>88.896199999999993</v>
      </c>
      <c r="M38" s="248">
        <f>MIN(M3:M34)</f>
        <v>15.3</v>
      </c>
      <c r="V38" s="6" t="s">
        <v>26</v>
      </c>
      <c r="W38" s="6" t="s">
        <v>90</v>
      </c>
      <c r="Y38" s="6" t="s">
        <v>91</v>
      </c>
      <c r="Z38" s="6" t="s">
        <v>92</v>
      </c>
      <c r="AA38" s="6" t="s">
        <v>93</v>
      </c>
    </row>
    <row r="39" spans="1:41" ht="13.5" thickBot="1" x14ac:dyDescent="0.25">
      <c r="L39" s="251" t="s">
        <v>94</v>
      </c>
      <c r="M39" s="6" t="s">
        <v>95</v>
      </c>
    </row>
    <row r="40" spans="1:41" ht="13.5" thickBot="1" x14ac:dyDescent="0.25">
      <c r="AF40" s="325" t="s">
        <v>123</v>
      </c>
      <c r="AG40" s="238">
        <v>1</v>
      </c>
      <c r="AH40" s="293" t="s">
        <v>26</v>
      </c>
    </row>
    <row r="41" spans="1:41" ht="13.5" thickBot="1" x14ac:dyDescent="0.25">
      <c r="AF41" s="325" t="s">
        <v>124</v>
      </c>
      <c r="AG41" s="332">
        <v>0.01</v>
      </c>
    </row>
    <row r="43" spans="1:41" x14ac:dyDescent="0.2">
      <c r="K43" s="252" t="s">
        <v>96</v>
      </c>
      <c r="L43" s="253">
        <v>0.1</v>
      </c>
      <c r="M43" s="252"/>
    </row>
    <row r="44" spans="1:41" x14ac:dyDescent="0.2">
      <c r="K44" s="254" t="s">
        <v>97</v>
      </c>
      <c r="L44" s="255">
        <f>L37*(1+$L$43)</f>
        <v>99.100154999999987</v>
      </c>
      <c r="M44" s="255">
        <f>M37*(1+$L$43)</f>
        <v>21.123437500000001</v>
      </c>
    </row>
    <row r="45" spans="1:41" x14ac:dyDescent="0.2">
      <c r="K45" s="254" t="s">
        <v>98</v>
      </c>
      <c r="L45" s="255">
        <f>L37*(1-$L$43)</f>
        <v>81.08194499999999</v>
      </c>
      <c r="M45" s="255">
        <f>M37*(1-$L$43)</f>
        <v>17.282812500000002</v>
      </c>
    </row>
    <row r="47" spans="1:41" x14ac:dyDescent="0.2">
      <c r="A47" s="237" t="s">
        <v>99</v>
      </c>
      <c r="B47" s="256" t="s">
        <v>100</v>
      </c>
    </row>
    <row r="48" spans="1:41" x14ac:dyDescent="0.2">
      <c r="A48" s="237" t="s">
        <v>101</v>
      </c>
      <c r="B48" s="257">
        <v>40583</v>
      </c>
    </row>
  </sheetData>
  <phoneticPr fontId="0" type="noConversion"/>
  <conditionalFormatting sqref="L3:L34">
    <cfRule type="cellIs" dxfId="287" priority="47" stopIfTrue="1" operator="lessThan">
      <formula>$L$45</formula>
    </cfRule>
    <cfRule type="cellIs" dxfId="286" priority="48" stopIfTrue="1" operator="greaterThan">
      <formula>$L$44</formula>
    </cfRule>
  </conditionalFormatting>
  <conditionalFormatting sqref="M3:M34">
    <cfRule type="cellIs" dxfId="285" priority="45" stopIfTrue="1" operator="lessThan">
      <formula>$M$45</formula>
    </cfRule>
    <cfRule type="cellIs" dxfId="284" priority="46" stopIfTrue="1" operator="greaterThan">
      <formula>$M$44</formula>
    </cfRule>
  </conditionalFormatting>
  <conditionalFormatting sqref="O3:O34">
    <cfRule type="cellIs" dxfId="283" priority="44" stopIfTrue="1" operator="lessThan">
      <formula>0</formula>
    </cfRule>
  </conditionalFormatting>
  <conditionalFormatting sqref="O3:O33">
    <cfRule type="cellIs" dxfId="282" priority="43" stopIfTrue="1" operator="lessThan">
      <formula>0</formula>
    </cfRule>
  </conditionalFormatting>
  <conditionalFormatting sqref="O3">
    <cfRule type="cellIs" dxfId="281" priority="42" stopIfTrue="1" operator="notEqual">
      <formula>$P$3</formula>
    </cfRule>
  </conditionalFormatting>
  <conditionalFormatting sqref="O4">
    <cfRule type="cellIs" dxfId="280" priority="41" stopIfTrue="1" operator="notEqual">
      <formula>P$4</formula>
    </cfRule>
  </conditionalFormatting>
  <conditionalFormatting sqref="O5">
    <cfRule type="cellIs" dxfId="279" priority="40" stopIfTrue="1" operator="notEqual">
      <formula>$P$5</formula>
    </cfRule>
  </conditionalFormatting>
  <conditionalFormatting sqref="O6">
    <cfRule type="cellIs" dxfId="278" priority="39" stopIfTrue="1" operator="notEqual">
      <formula>$P$6</formula>
    </cfRule>
  </conditionalFormatting>
  <conditionalFormatting sqref="O7">
    <cfRule type="cellIs" dxfId="277" priority="38" stopIfTrue="1" operator="notEqual">
      <formula>$P$7</formula>
    </cfRule>
  </conditionalFormatting>
  <conditionalFormatting sqref="O8">
    <cfRule type="cellIs" dxfId="276" priority="37" stopIfTrue="1" operator="notEqual">
      <formula>$P$8</formula>
    </cfRule>
  </conditionalFormatting>
  <conditionalFormatting sqref="O9">
    <cfRule type="cellIs" dxfId="275" priority="36" stopIfTrue="1" operator="notEqual">
      <formula>$P$9</formula>
    </cfRule>
  </conditionalFormatting>
  <conditionalFormatting sqref="O10">
    <cfRule type="cellIs" dxfId="274" priority="34" stopIfTrue="1" operator="notEqual">
      <formula>$P$10</formula>
    </cfRule>
    <cfRule type="cellIs" dxfId="273" priority="35" stopIfTrue="1" operator="greaterThan">
      <formula>$P$10</formula>
    </cfRule>
  </conditionalFormatting>
  <conditionalFormatting sqref="O11">
    <cfRule type="cellIs" dxfId="272" priority="32" stopIfTrue="1" operator="notEqual">
      <formula>$P$11</formula>
    </cfRule>
    <cfRule type="cellIs" dxfId="271" priority="33" stopIfTrue="1" operator="greaterThan">
      <formula>$P$11</formula>
    </cfRule>
  </conditionalFormatting>
  <conditionalFormatting sqref="O12">
    <cfRule type="cellIs" dxfId="270" priority="31" stopIfTrue="1" operator="notEqual">
      <formula>$P$12</formula>
    </cfRule>
  </conditionalFormatting>
  <conditionalFormatting sqref="O14">
    <cfRule type="cellIs" dxfId="269" priority="30" stopIfTrue="1" operator="notEqual">
      <formula>$P$14</formula>
    </cfRule>
  </conditionalFormatting>
  <conditionalFormatting sqref="O15">
    <cfRule type="cellIs" dxfId="268" priority="29" stopIfTrue="1" operator="notEqual">
      <formula>$P$15</formula>
    </cfRule>
  </conditionalFormatting>
  <conditionalFormatting sqref="O16">
    <cfRule type="cellIs" dxfId="267" priority="28" stopIfTrue="1" operator="notEqual">
      <formula>$P$16</formula>
    </cfRule>
  </conditionalFormatting>
  <conditionalFormatting sqref="O17">
    <cfRule type="cellIs" dxfId="266" priority="27" stopIfTrue="1" operator="notEqual">
      <formula>$P$17</formula>
    </cfRule>
  </conditionalFormatting>
  <conditionalFormatting sqref="O18">
    <cfRule type="cellIs" dxfId="265" priority="26" stopIfTrue="1" operator="notEqual">
      <formula>$P$18</formula>
    </cfRule>
  </conditionalFormatting>
  <conditionalFormatting sqref="O19">
    <cfRule type="cellIs" dxfId="264" priority="24" stopIfTrue="1" operator="notEqual">
      <formula>$P$19</formula>
    </cfRule>
    <cfRule type="cellIs" dxfId="263" priority="25" stopIfTrue="1" operator="greaterThan">
      <formula>$P$19</formula>
    </cfRule>
  </conditionalFormatting>
  <conditionalFormatting sqref="O20">
    <cfRule type="cellIs" dxfId="262" priority="22" stopIfTrue="1" operator="notEqual">
      <formula>$P$20</formula>
    </cfRule>
    <cfRule type="cellIs" dxfId="261" priority="23" stopIfTrue="1" operator="greaterThan">
      <formula>$P$20</formula>
    </cfRule>
  </conditionalFormatting>
  <conditionalFormatting sqref="O21">
    <cfRule type="cellIs" dxfId="260" priority="21" stopIfTrue="1" operator="notEqual">
      <formula>$P$21</formula>
    </cfRule>
  </conditionalFormatting>
  <conditionalFormatting sqref="O22">
    <cfRule type="cellIs" dxfId="259" priority="20" stopIfTrue="1" operator="notEqual">
      <formula>$P$22</formula>
    </cfRule>
  </conditionalFormatting>
  <conditionalFormatting sqref="O23">
    <cfRule type="cellIs" dxfId="258" priority="19" stopIfTrue="1" operator="notEqual">
      <formula>$P$23</formula>
    </cfRule>
  </conditionalFormatting>
  <conditionalFormatting sqref="O24">
    <cfRule type="cellIs" dxfId="257" priority="17" stopIfTrue="1" operator="notEqual">
      <formula>$P$24</formula>
    </cfRule>
    <cfRule type="cellIs" dxfId="256" priority="18" stopIfTrue="1" operator="greaterThan">
      <formula>$P$24</formula>
    </cfRule>
  </conditionalFormatting>
  <conditionalFormatting sqref="O25">
    <cfRule type="cellIs" dxfId="255" priority="15" stopIfTrue="1" operator="notEqual">
      <formula>$P$25</formula>
    </cfRule>
    <cfRule type="cellIs" dxfId="254" priority="16" stopIfTrue="1" operator="greaterThan">
      <formula>$P$25</formula>
    </cfRule>
  </conditionalFormatting>
  <conditionalFormatting sqref="O26">
    <cfRule type="cellIs" dxfId="253" priority="14" stopIfTrue="1" operator="notEqual">
      <formula>$P$26</formula>
    </cfRule>
  </conditionalFormatting>
  <conditionalFormatting sqref="O27">
    <cfRule type="cellIs" dxfId="252" priority="13" stopIfTrue="1" operator="notEqual">
      <formula>$P$27</formula>
    </cfRule>
  </conditionalFormatting>
  <conditionalFormatting sqref="O28">
    <cfRule type="cellIs" dxfId="251" priority="12" stopIfTrue="1" operator="notEqual">
      <formula>$P$28</formula>
    </cfRule>
  </conditionalFormatting>
  <conditionalFormatting sqref="O29">
    <cfRule type="cellIs" dxfId="250" priority="11" stopIfTrue="1" operator="notEqual">
      <formula>$P$29</formula>
    </cfRule>
  </conditionalFormatting>
  <conditionalFormatting sqref="O30">
    <cfRule type="cellIs" dxfId="249" priority="10" stopIfTrue="1" operator="notEqual">
      <formula>$P$30</formula>
    </cfRule>
  </conditionalFormatting>
  <conditionalFormatting sqref="O31">
    <cfRule type="cellIs" dxfId="248" priority="8" stopIfTrue="1" operator="notEqual">
      <formula>$P$31</formula>
    </cfRule>
    <cfRule type="cellIs" dxfId="247" priority="9" stopIfTrue="1" operator="greaterThan">
      <formula>$P$31</formula>
    </cfRule>
  </conditionalFormatting>
  <conditionalFormatting sqref="O32">
    <cfRule type="cellIs" dxfId="246" priority="6" stopIfTrue="1" operator="notEqual">
      <formula>$P$32</formula>
    </cfRule>
    <cfRule type="cellIs" dxfId="245" priority="7" stopIfTrue="1" operator="greaterThan">
      <formula>$P$32</formula>
    </cfRule>
  </conditionalFormatting>
  <conditionalFormatting sqref="O33">
    <cfRule type="cellIs" dxfId="244" priority="5" stopIfTrue="1" operator="notEqual">
      <formula>$P$33</formula>
    </cfRule>
  </conditionalFormatting>
  <conditionalFormatting sqref="O13">
    <cfRule type="cellIs" dxfId="243" priority="4" stopIfTrue="1" operator="notEqual">
      <formula>$P$13</formula>
    </cfRule>
  </conditionalFormatting>
  <conditionalFormatting sqref="AG3:AG34">
    <cfRule type="cellIs" dxfId="242" priority="3" stopIfTrue="1" operator="notEqual">
      <formula>E3</formula>
    </cfRule>
  </conditionalFormatting>
  <conditionalFormatting sqref="AH3:AH34">
    <cfRule type="cellIs" dxfId="241" priority="2" stopIfTrue="1" operator="notBetween">
      <formula>AI3+$AG$40</formula>
      <formula>AI3-$AG$40</formula>
    </cfRule>
  </conditionalFormatting>
  <conditionalFormatting sqref="AL3:AL33">
    <cfRule type="cellIs" dxfId="240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G32" sqref="G32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293" customWidth="1"/>
    <col min="32" max="32" width="18.85546875" style="293" bestFit="1" customWidth="1"/>
    <col min="33" max="33" width="9.5703125" style="293" customWidth="1"/>
    <col min="34" max="35" width="13" style="293" customWidth="1"/>
    <col min="36" max="36" width="14.5703125" style="293" bestFit="1" customWidth="1"/>
    <col min="37" max="37" width="4.85546875" style="293" customWidth="1"/>
    <col min="38" max="39" width="12.85546875" style="293" customWidth="1"/>
    <col min="40" max="40" width="11.5703125" style="293" bestFit="1" customWidth="1"/>
    <col min="41" max="55" width="11.42578125" style="293"/>
    <col min="56" max="16384" width="11.42578125" style="1"/>
  </cols>
  <sheetData>
    <row r="1" spans="1:41" ht="13.5" thickBot="1" x14ac:dyDescent="0.25">
      <c r="AJ1" s="294" t="s">
        <v>111</v>
      </c>
    </row>
    <row r="2" spans="1:41" ht="51.75" thickBot="1" x14ac:dyDescent="0.25">
      <c r="A2" s="177" t="s">
        <v>57</v>
      </c>
      <c r="B2" s="178" t="s">
        <v>58</v>
      </c>
      <c r="C2" s="178" t="s">
        <v>59</v>
      </c>
      <c r="D2" s="178" t="s">
        <v>60</v>
      </c>
      <c r="E2" s="178" t="s">
        <v>62</v>
      </c>
      <c r="F2" s="179" t="s">
        <v>63</v>
      </c>
      <c r="G2" s="179" t="s">
        <v>61</v>
      </c>
      <c r="H2" s="179" t="s">
        <v>64</v>
      </c>
      <c r="I2" s="179" t="s">
        <v>65</v>
      </c>
      <c r="J2" s="179" t="s">
        <v>66</v>
      </c>
      <c r="K2" s="179" t="s">
        <v>67</v>
      </c>
      <c r="L2" s="179" t="s">
        <v>68</v>
      </c>
      <c r="M2" s="179" t="s">
        <v>69</v>
      </c>
      <c r="N2" s="180" t="s">
        <v>70</v>
      </c>
      <c r="O2" s="181" t="s">
        <v>71</v>
      </c>
      <c r="Q2" s="182" t="s">
        <v>72</v>
      </c>
      <c r="R2" s="183" t="s">
        <v>73</v>
      </c>
      <c r="S2" s="184" t="s">
        <v>74</v>
      </c>
      <c r="T2" s="185" t="s">
        <v>75</v>
      </c>
      <c r="V2" s="185" t="s">
        <v>76</v>
      </c>
      <c r="W2" s="186" t="s">
        <v>77</v>
      </c>
      <c r="Y2" s="187" t="s">
        <v>78</v>
      </c>
      <c r="Z2" s="188" t="s">
        <v>79</v>
      </c>
      <c r="AA2" s="189" t="s">
        <v>80</v>
      </c>
      <c r="AF2" s="295" t="s">
        <v>112</v>
      </c>
      <c r="AG2" s="296" t="s">
        <v>62</v>
      </c>
      <c r="AH2" s="297" t="s">
        <v>113</v>
      </c>
      <c r="AI2" s="298" t="s">
        <v>114</v>
      </c>
      <c r="AJ2" s="299" t="s">
        <v>115</v>
      </c>
      <c r="AL2" s="300" t="s">
        <v>116</v>
      </c>
      <c r="AM2" s="301" t="s">
        <v>117</v>
      </c>
      <c r="AN2" s="186" t="s">
        <v>118</v>
      </c>
      <c r="AO2" s="186" t="s">
        <v>119</v>
      </c>
    </row>
    <row r="3" spans="1:41" x14ac:dyDescent="0.2">
      <c r="A3" s="190">
        <v>285</v>
      </c>
      <c r="B3" s="191">
        <v>0.375</v>
      </c>
      <c r="C3" s="192">
        <v>2013</v>
      </c>
      <c r="D3" s="192">
        <v>5</v>
      </c>
      <c r="E3" s="192">
        <v>1</v>
      </c>
      <c r="F3" s="193">
        <v>797421</v>
      </c>
      <c r="G3" s="192">
        <v>0</v>
      </c>
      <c r="H3" s="193">
        <v>629396</v>
      </c>
      <c r="I3" s="192">
        <v>0</v>
      </c>
      <c r="J3" s="192">
        <v>0</v>
      </c>
      <c r="K3" s="192">
        <v>0</v>
      </c>
      <c r="L3" s="194">
        <v>89.025000000000006</v>
      </c>
      <c r="M3" s="193">
        <v>22</v>
      </c>
      <c r="N3" s="195">
        <v>0</v>
      </c>
      <c r="O3" s="196">
        <v>2813</v>
      </c>
      <c r="P3" s="197">
        <f>F4-F3</f>
        <v>2813</v>
      </c>
      <c r="Q3" s="1">
        <v>1</v>
      </c>
      <c r="R3" s="198" t="e">
        <f>S3/4.1868</f>
        <v>#REF!</v>
      </c>
      <c r="S3" s="199" t="e">
        <f>#REF!</f>
        <v>#REF!</v>
      </c>
      <c r="T3" s="200" t="e">
        <f>R3*0.11237</f>
        <v>#REF!</v>
      </c>
      <c r="U3" s="201"/>
      <c r="V3" s="200">
        <f>O3</f>
        <v>2813</v>
      </c>
      <c r="W3" s="202">
        <f>V3*35.31467</f>
        <v>99340.166710000005</v>
      </c>
      <c r="X3" s="201"/>
      <c r="Y3" s="203" t="e">
        <f>V3*R3/1000000</f>
        <v>#REF!</v>
      </c>
      <c r="Z3" s="204" t="e">
        <f>S3*V3/1000000</f>
        <v>#REF!</v>
      </c>
      <c r="AA3" s="205" t="e">
        <f>W3*T3/1000000</f>
        <v>#REF!</v>
      </c>
      <c r="AE3" s="302" t="str">
        <f>RIGHT(F3,6)</f>
        <v>797421</v>
      </c>
      <c r="AF3" s="190"/>
      <c r="AG3" s="195"/>
      <c r="AH3" s="303"/>
      <c r="AI3" s="304">
        <f>IFERROR(AE3*1,0)</f>
        <v>797421</v>
      </c>
      <c r="AJ3" s="305">
        <f>(AI3-AH3)</f>
        <v>797421</v>
      </c>
      <c r="AL3" s="306">
        <f>AH4-AH3</f>
        <v>0</v>
      </c>
      <c r="AM3" s="307">
        <f>AI4-AI3</f>
        <v>2813</v>
      </c>
      <c r="AN3" s="308">
        <f>(AM3-AL3)</f>
        <v>2813</v>
      </c>
      <c r="AO3" s="309">
        <f>IFERROR(AN3/AM3,"")</f>
        <v>1</v>
      </c>
    </row>
    <row r="4" spans="1:41" x14ac:dyDescent="0.2">
      <c r="A4" s="206">
        <v>285</v>
      </c>
      <c r="B4" s="207">
        <v>0.375</v>
      </c>
      <c r="C4" s="208">
        <v>2013</v>
      </c>
      <c r="D4" s="208">
        <v>5</v>
      </c>
      <c r="E4" s="208">
        <v>2</v>
      </c>
      <c r="F4" s="209">
        <v>800234</v>
      </c>
      <c r="G4" s="208">
        <v>0</v>
      </c>
      <c r="H4" s="209">
        <v>629797</v>
      </c>
      <c r="I4" s="208">
        <v>0</v>
      </c>
      <c r="J4" s="208">
        <v>0</v>
      </c>
      <c r="K4" s="208">
        <v>0</v>
      </c>
      <c r="L4" s="210">
        <v>89.983000000000004</v>
      </c>
      <c r="M4" s="209">
        <v>24.2</v>
      </c>
      <c r="N4" s="211">
        <v>0</v>
      </c>
      <c r="O4" s="212">
        <v>2258</v>
      </c>
      <c r="P4" s="197">
        <f t="shared" ref="P4:P33" si="0">F5-F4</f>
        <v>2258</v>
      </c>
      <c r="Q4" s="1">
        <v>2</v>
      </c>
      <c r="R4" s="213" t="e">
        <f t="shared" ref="R4:R33" si="1">S4/4.1868</f>
        <v>#REF!</v>
      </c>
      <c r="S4" s="214" t="e">
        <f>#REF!</f>
        <v>#REF!</v>
      </c>
      <c r="T4" s="215" t="e">
        <f>R4*0.11237</f>
        <v>#REF!</v>
      </c>
      <c r="U4" s="201"/>
      <c r="V4" s="215">
        <f t="shared" ref="V4:V33" si="2">O4</f>
        <v>2258</v>
      </c>
      <c r="W4" s="216">
        <f>V4*35.31467</f>
        <v>79740.524860000005</v>
      </c>
      <c r="X4" s="201"/>
      <c r="Y4" s="217" t="e">
        <f>V4*R4/1000000</f>
        <v>#REF!</v>
      </c>
      <c r="Z4" s="214" t="e">
        <f>S4*V4/1000000</f>
        <v>#REF!</v>
      </c>
      <c r="AA4" s="215" t="e">
        <f>W4*T4/1000000</f>
        <v>#REF!</v>
      </c>
      <c r="AE4" s="302" t="str">
        <f t="shared" ref="AE4:AE34" si="3">RIGHT(F4,6)</f>
        <v>800234</v>
      </c>
      <c r="AF4" s="206"/>
      <c r="AG4" s="310"/>
      <c r="AH4" s="311"/>
      <c r="AI4" s="312">
        <f t="shared" ref="AI4:AI34" si="4">IFERROR(AE4*1,0)</f>
        <v>800234</v>
      </c>
      <c r="AJ4" s="313">
        <f t="shared" ref="AJ4:AJ34" si="5">(AI4-AH4)</f>
        <v>800234</v>
      </c>
      <c r="AL4" s="306">
        <f t="shared" ref="AL4:AM33" si="6">AH5-AH4</f>
        <v>0</v>
      </c>
      <c r="AM4" s="314">
        <f t="shared" si="6"/>
        <v>2258</v>
      </c>
      <c r="AN4" s="315">
        <f t="shared" ref="AN4:AN33" si="7">(AM4-AL4)</f>
        <v>2258</v>
      </c>
      <c r="AO4" s="316">
        <f t="shared" ref="AO4:AO33" si="8">IFERROR(AN4/AM4,"")</f>
        <v>1</v>
      </c>
    </row>
    <row r="5" spans="1:41" x14ac:dyDescent="0.2">
      <c r="A5" s="206">
        <v>285</v>
      </c>
      <c r="B5" s="207">
        <v>0.375</v>
      </c>
      <c r="C5" s="208">
        <v>2013</v>
      </c>
      <c r="D5" s="208">
        <v>5</v>
      </c>
      <c r="E5" s="208">
        <v>3</v>
      </c>
      <c r="F5" s="209">
        <v>802492</v>
      </c>
      <c r="G5" s="208">
        <v>0</v>
      </c>
      <c r="H5" s="209">
        <v>630120</v>
      </c>
      <c r="I5" s="208">
        <v>0</v>
      </c>
      <c r="J5" s="208">
        <v>0</v>
      </c>
      <c r="K5" s="208">
        <v>0</v>
      </c>
      <c r="L5" s="210">
        <v>89.337000000000003</v>
      </c>
      <c r="M5" s="209">
        <v>21.5</v>
      </c>
      <c r="N5" s="211">
        <v>0</v>
      </c>
      <c r="O5" s="212">
        <v>394</v>
      </c>
      <c r="P5" s="197">
        <f t="shared" si="0"/>
        <v>394</v>
      </c>
      <c r="Q5" s="1">
        <v>3</v>
      </c>
      <c r="R5" s="213" t="e">
        <f t="shared" si="1"/>
        <v>#REF!</v>
      </c>
      <c r="S5" s="214" t="e">
        <f>#REF!</f>
        <v>#REF!</v>
      </c>
      <c r="T5" s="215" t="e">
        <f t="shared" ref="T5:T33" si="9">R5*0.11237</f>
        <v>#REF!</v>
      </c>
      <c r="U5" s="201"/>
      <c r="V5" s="215">
        <f t="shared" si="2"/>
        <v>394</v>
      </c>
      <c r="W5" s="216">
        <f t="shared" ref="W5:W33" si="10">V5*35.31467</f>
        <v>13913.97998</v>
      </c>
      <c r="X5" s="201"/>
      <c r="Y5" s="217" t="e">
        <f t="shared" ref="Y5:Y33" si="11">V5*R5/1000000</f>
        <v>#REF!</v>
      </c>
      <c r="Z5" s="214" t="e">
        <f t="shared" ref="Z5:Z33" si="12">S5*V5/1000000</f>
        <v>#REF!</v>
      </c>
      <c r="AA5" s="215" t="e">
        <f t="shared" ref="AA5:AA33" si="13">W5*T5/1000000</f>
        <v>#REF!</v>
      </c>
      <c r="AE5" s="302" t="str">
        <f t="shared" si="3"/>
        <v>802492</v>
      </c>
      <c r="AF5" s="206"/>
      <c r="AG5" s="310"/>
      <c r="AH5" s="311"/>
      <c r="AI5" s="312">
        <f t="shared" si="4"/>
        <v>802492</v>
      </c>
      <c r="AJ5" s="313">
        <f t="shared" si="5"/>
        <v>802492</v>
      </c>
      <c r="AL5" s="306">
        <f t="shared" si="6"/>
        <v>0</v>
      </c>
      <c r="AM5" s="314">
        <f t="shared" si="6"/>
        <v>394</v>
      </c>
      <c r="AN5" s="315">
        <f t="shared" si="7"/>
        <v>394</v>
      </c>
      <c r="AO5" s="316">
        <f t="shared" si="8"/>
        <v>1</v>
      </c>
    </row>
    <row r="6" spans="1:41" x14ac:dyDescent="0.2">
      <c r="A6" s="206">
        <v>285</v>
      </c>
      <c r="B6" s="207">
        <v>0.375</v>
      </c>
      <c r="C6" s="208">
        <v>2013</v>
      </c>
      <c r="D6" s="208">
        <v>5</v>
      </c>
      <c r="E6" s="208">
        <v>4</v>
      </c>
      <c r="F6" s="209">
        <v>802886</v>
      </c>
      <c r="G6" s="208">
        <v>0</v>
      </c>
      <c r="H6" s="209">
        <v>630176</v>
      </c>
      <c r="I6" s="208">
        <v>0</v>
      </c>
      <c r="J6" s="208">
        <v>0</v>
      </c>
      <c r="K6" s="208">
        <v>0</v>
      </c>
      <c r="L6" s="210">
        <v>90.069000000000003</v>
      </c>
      <c r="M6" s="209">
        <v>19.600000000000001</v>
      </c>
      <c r="N6" s="211">
        <v>0</v>
      </c>
      <c r="O6" s="212">
        <v>0</v>
      </c>
      <c r="P6" s="197">
        <f t="shared" si="0"/>
        <v>0</v>
      </c>
      <c r="Q6" s="1">
        <v>4</v>
      </c>
      <c r="R6" s="213" t="e">
        <f t="shared" si="1"/>
        <v>#REF!</v>
      </c>
      <c r="S6" s="214" t="e">
        <f>#REF!</f>
        <v>#REF!</v>
      </c>
      <c r="T6" s="215" t="e">
        <f t="shared" si="9"/>
        <v>#REF!</v>
      </c>
      <c r="U6" s="201"/>
      <c r="V6" s="215">
        <f t="shared" si="2"/>
        <v>0</v>
      </c>
      <c r="W6" s="216">
        <f t="shared" si="10"/>
        <v>0</v>
      </c>
      <c r="X6" s="201"/>
      <c r="Y6" s="217" t="e">
        <f t="shared" si="11"/>
        <v>#REF!</v>
      </c>
      <c r="Z6" s="214" t="e">
        <f t="shared" si="12"/>
        <v>#REF!</v>
      </c>
      <c r="AA6" s="215" t="e">
        <f t="shared" si="13"/>
        <v>#REF!</v>
      </c>
      <c r="AE6" s="302" t="str">
        <f t="shared" si="3"/>
        <v>802886</v>
      </c>
      <c r="AF6" s="206"/>
      <c r="AG6" s="310"/>
      <c r="AH6" s="311"/>
      <c r="AI6" s="312">
        <f t="shared" si="4"/>
        <v>802886</v>
      </c>
      <c r="AJ6" s="313">
        <f t="shared" si="5"/>
        <v>802886</v>
      </c>
      <c r="AL6" s="306">
        <f t="shared" si="6"/>
        <v>852643</v>
      </c>
      <c r="AM6" s="314">
        <f t="shared" si="6"/>
        <v>0</v>
      </c>
      <c r="AN6" s="315">
        <f t="shared" si="7"/>
        <v>-852643</v>
      </c>
      <c r="AO6" s="316" t="str">
        <f t="shared" si="8"/>
        <v/>
      </c>
    </row>
    <row r="7" spans="1:41" x14ac:dyDescent="0.2">
      <c r="A7" s="206">
        <v>285</v>
      </c>
      <c r="B7" s="207">
        <v>0.375</v>
      </c>
      <c r="C7" s="208">
        <v>2013</v>
      </c>
      <c r="D7" s="208">
        <v>5</v>
      </c>
      <c r="E7" s="208">
        <v>5</v>
      </c>
      <c r="F7" s="209">
        <v>802886</v>
      </c>
      <c r="G7" s="208">
        <v>0</v>
      </c>
      <c r="H7" s="209">
        <v>630176</v>
      </c>
      <c r="I7" s="208">
        <v>0</v>
      </c>
      <c r="J7" s="208">
        <v>0</v>
      </c>
      <c r="K7" s="208">
        <v>0</v>
      </c>
      <c r="L7" s="210">
        <v>93.507000000000005</v>
      </c>
      <c r="M7" s="209">
        <v>21</v>
      </c>
      <c r="N7" s="211">
        <v>0</v>
      </c>
      <c r="O7" s="212">
        <v>190</v>
      </c>
      <c r="P7" s="197">
        <f t="shared" si="0"/>
        <v>190</v>
      </c>
      <c r="Q7" s="1">
        <v>5</v>
      </c>
      <c r="R7" s="213" t="e">
        <f t="shared" si="1"/>
        <v>#REF!</v>
      </c>
      <c r="S7" s="214" t="e">
        <f>#REF!</f>
        <v>#REF!</v>
      </c>
      <c r="T7" s="215" t="e">
        <f t="shared" si="9"/>
        <v>#REF!</v>
      </c>
      <c r="U7" s="201"/>
      <c r="V7" s="215">
        <f t="shared" si="2"/>
        <v>190</v>
      </c>
      <c r="W7" s="216">
        <f t="shared" si="10"/>
        <v>6709.7873</v>
      </c>
      <c r="X7" s="201"/>
      <c r="Y7" s="217" t="e">
        <f t="shared" si="11"/>
        <v>#REF!</v>
      </c>
      <c r="Z7" s="214" t="e">
        <f t="shared" si="12"/>
        <v>#REF!</v>
      </c>
      <c r="AA7" s="215" t="e">
        <f t="shared" si="13"/>
        <v>#REF!</v>
      </c>
      <c r="AE7" s="302" t="str">
        <f t="shared" si="3"/>
        <v>802886</v>
      </c>
      <c r="AF7" s="206">
        <v>285</v>
      </c>
      <c r="AG7" s="310">
        <v>1</v>
      </c>
      <c r="AH7" s="311">
        <v>852643</v>
      </c>
      <c r="AI7" s="312">
        <f t="shared" si="4"/>
        <v>802886</v>
      </c>
      <c r="AJ7" s="313">
        <f t="shared" si="5"/>
        <v>-49757</v>
      </c>
      <c r="AL7" s="306">
        <f t="shared" si="6"/>
        <v>-852643</v>
      </c>
      <c r="AM7" s="314">
        <f t="shared" si="6"/>
        <v>190</v>
      </c>
      <c r="AN7" s="315">
        <f t="shared" si="7"/>
        <v>852833</v>
      </c>
      <c r="AO7" s="316">
        <f t="shared" si="8"/>
        <v>4488.5947368421057</v>
      </c>
    </row>
    <row r="8" spans="1:41" x14ac:dyDescent="0.2">
      <c r="A8" s="206">
        <v>285</v>
      </c>
      <c r="B8" s="207">
        <v>0.375</v>
      </c>
      <c r="C8" s="208">
        <v>2013</v>
      </c>
      <c r="D8" s="208">
        <v>5</v>
      </c>
      <c r="E8" s="208">
        <v>6</v>
      </c>
      <c r="F8" s="209">
        <v>803076</v>
      </c>
      <c r="G8" s="208">
        <v>0</v>
      </c>
      <c r="H8" s="209">
        <v>630203</v>
      </c>
      <c r="I8" s="208">
        <v>0</v>
      </c>
      <c r="J8" s="208">
        <v>0</v>
      </c>
      <c r="K8" s="208">
        <v>0</v>
      </c>
      <c r="L8" s="210">
        <v>92.230999999999995</v>
      </c>
      <c r="M8" s="209">
        <v>22.2</v>
      </c>
      <c r="N8" s="211">
        <v>0</v>
      </c>
      <c r="O8" s="212">
        <v>2549</v>
      </c>
      <c r="P8" s="197">
        <f t="shared" si="0"/>
        <v>2549</v>
      </c>
      <c r="Q8" s="1">
        <v>6</v>
      </c>
      <c r="R8" s="213" t="e">
        <f t="shared" si="1"/>
        <v>#REF!</v>
      </c>
      <c r="S8" s="214" t="e">
        <f>#REF!</f>
        <v>#REF!</v>
      </c>
      <c r="T8" s="215" t="e">
        <f t="shared" si="9"/>
        <v>#REF!</v>
      </c>
      <c r="U8" s="201"/>
      <c r="V8" s="215">
        <f t="shared" si="2"/>
        <v>2549</v>
      </c>
      <c r="W8" s="216">
        <f t="shared" si="10"/>
        <v>90017.093829999998</v>
      </c>
      <c r="X8" s="201"/>
      <c r="Y8" s="217" t="e">
        <f t="shared" si="11"/>
        <v>#REF!</v>
      </c>
      <c r="Z8" s="214" t="e">
        <f t="shared" si="12"/>
        <v>#REF!</v>
      </c>
      <c r="AA8" s="215" t="e">
        <f t="shared" si="13"/>
        <v>#REF!</v>
      </c>
      <c r="AE8" s="302" t="str">
        <f t="shared" si="3"/>
        <v>803076</v>
      </c>
      <c r="AF8" s="206"/>
      <c r="AG8" s="310"/>
      <c r="AH8" s="311"/>
      <c r="AI8" s="312">
        <f t="shared" si="4"/>
        <v>803076</v>
      </c>
      <c r="AJ8" s="313">
        <f t="shared" si="5"/>
        <v>803076</v>
      </c>
      <c r="AL8" s="306">
        <f t="shared" si="6"/>
        <v>0</v>
      </c>
      <c r="AM8" s="314">
        <f t="shared" si="6"/>
        <v>2549</v>
      </c>
      <c r="AN8" s="315">
        <f t="shared" si="7"/>
        <v>2549</v>
      </c>
      <c r="AO8" s="316">
        <f t="shared" si="8"/>
        <v>1</v>
      </c>
    </row>
    <row r="9" spans="1:41" x14ac:dyDescent="0.2">
      <c r="A9" s="206">
        <v>285</v>
      </c>
      <c r="B9" s="207">
        <v>0.375</v>
      </c>
      <c r="C9" s="208">
        <v>2013</v>
      </c>
      <c r="D9" s="208">
        <v>5</v>
      </c>
      <c r="E9" s="208">
        <v>7</v>
      </c>
      <c r="F9" s="209">
        <v>805625</v>
      </c>
      <c r="G9" s="208">
        <v>0</v>
      </c>
      <c r="H9" s="209">
        <v>630569</v>
      </c>
      <c r="I9" s="208">
        <v>0</v>
      </c>
      <c r="J9" s="208">
        <v>0</v>
      </c>
      <c r="K9" s="208">
        <v>0</v>
      </c>
      <c r="L9" s="210">
        <v>88.71</v>
      </c>
      <c r="M9" s="209">
        <v>23.1</v>
      </c>
      <c r="N9" s="211">
        <v>0</v>
      </c>
      <c r="O9" s="212">
        <v>2878</v>
      </c>
      <c r="P9" s="197">
        <f t="shared" si="0"/>
        <v>2878</v>
      </c>
      <c r="Q9" s="1">
        <v>7</v>
      </c>
      <c r="R9" s="213" t="e">
        <f t="shared" si="1"/>
        <v>#REF!</v>
      </c>
      <c r="S9" s="214" t="e">
        <f>#REF!</f>
        <v>#REF!</v>
      </c>
      <c r="T9" s="215" t="e">
        <f t="shared" si="9"/>
        <v>#REF!</v>
      </c>
      <c r="U9" s="201"/>
      <c r="V9" s="215">
        <f t="shared" si="2"/>
        <v>2878</v>
      </c>
      <c r="W9" s="216">
        <f t="shared" si="10"/>
        <v>101635.62026</v>
      </c>
      <c r="X9" s="201"/>
      <c r="Y9" s="217" t="e">
        <f t="shared" si="11"/>
        <v>#REF!</v>
      </c>
      <c r="Z9" s="214" t="e">
        <f t="shared" si="12"/>
        <v>#REF!</v>
      </c>
      <c r="AA9" s="215" t="e">
        <f t="shared" si="13"/>
        <v>#REF!</v>
      </c>
      <c r="AE9" s="302" t="str">
        <f t="shared" si="3"/>
        <v>805625</v>
      </c>
      <c r="AF9" s="206"/>
      <c r="AG9" s="310"/>
      <c r="AH9" s="311"/>
      <c r="AI9" s="312">
        <f t="shared" si="4"/>
        <v>805625</v>
      </c>
      <c r="AJ9" s="313">
        <f t="shared" si="5"/>
        <v>805625</v>
      </c>
      <c r="AL9" s="306">
        <f t="shared" si="6"/>
        <v>0</v>
      </c>
      <c r="AM9" s="314">
        <f t="shared" si="6"/>
        <v>2878</v>
      </c>
      <c r="AN9" s="315">
        <f t="shared" si="7"/>
        <v>2878</v>
      </c>
      <c r="AO9" s="316">
        <f t="shared" si="8"/>
        <v>1</v>
      </c>
    </row>
    <row r="10" spans="1:41" x14ac:dyDescent="0.2">
      <c r="A10" s="206">
        <v>285</v>
      </c>
      <c r="B10" s="207">
        <v>0.375</v>
      </c>
      <c r="C10" s="208">
        <v>2013</v>
      </c>
      <c r="D10" s="208">
        <v>5</v>
      </c>
      <c r="E10" s="208">
        <v>8</v>
      </c>
      <c r="F10" s="209">
        <v>808503</v>
      </c>
      <c r="G10" s="208">
        <v>0</v>
      </c>
      <c r="H10" s="209">
        <v>630982</v>
      </c>
      <c r="I10" s="208">
        <v>0</v>
      </c>
      <c r="J10" s="208">
        <v>0</v>
      </c>
      <c r="K10" s="208">
        <v>0</v>
      </c>
      <c r="L10" s="210">
        <v>88.703999999999994</v>
      </c>
      <c r="M10" s="209">
        <v>22.8</v>
      </c>
      <c r="N10" s="211">
        <v>0</v>
      </c>
      <c r="O10" s="212">
        <v>2822</v>
      </c>
      <c r="P10" s="197">
        <f t="shared" si="0"/>
        <v>2822</v>
      </c>
      <c r="Q10" s="1">
        <v>8</v>
      </c>
      <c r="R10" s="213" t="e">
        <f t="shared" si="1"/>
        <v>#REF!</v>
      </c>
      <c r="S10" s="214" t="e">
        <f>#REF!</f>
        <v>#REF!</v>
      </c>
      <c r="T10" s="215" t="e">
        <f t="shared" si="9"/>
        <v>#REF!</v>
      </c>
      <c r="U10" s="201"/>
      <c r="V10" s="215">
        <f t="shared" si="2"/>
        <v>2822</v>
      </c>
      <c r="W10" s="216">
        <f t="shared" si="10"/>
        <v>99657.998739999995</v>
      </c>
      <c r="X10" s="201"/>
      <c r="Y10" s="217" t="e">
        <f t="shared" si="11"/>
        <v>#REF!</v>
      </c>
      <c r="Z10" s="214" t="e">
        <f t="shared" si="12"/>
        <v>#REF!</v>
      </c>
      <c r="AA10" s="215" t="e">
        <f t="shared" si="13"/>
        <v>#REF!</v>
      </c>
      <c r="AE10" s="302" t="str">
        <f t="shared" si="3"/>
        <v>808503</v>
      </c>
      <c r="AF10" s="206"/>
      <c r="AG10" s="310"/>
      <c r="AH10" s="311"/>
      <c r="AI10" s="312">
        <f t="shared" si="4"/>
        <v>808503</v>
      </c>
      <c r="AJ10" s="313">
        <f t="shared" si="5"/>
        <v>808503</v>
      </c>
      <c r="AL10" s="306">
        <f t="shared" si="6"/>
        <v>0</v>
      </c>
      <c r="AM10" s="314">
        <f t="shared" si="6"/>
        <v>2822</v>
      </c>
      <c r="AN10" s="315">
        <f t="shared" si="7"/>
        <v>2822</v>
      </c>
      <c r="AO10" s="316">
        <f t="shared" si="8"/>
        <v>1</v>
      </c>
    </row>
    <row r="11" spans="1:41" x14ac:dyDescent="0.2">
      <c r="A11" s="206">
        <v>285</v>
      </c>
      <c r="B11" s="207">
        <v>0.375</v>
      </c>
      <c r="C11" s="208">
        <v>2013</v>
      </c>
      <c r="D11" s="208">
        <v>5</v>
      </c>
      <c r="E11" s="208">
        <v>9</v>
      </c>
      <c r="F11" s="209">
        <v>811325</v>
      </c>
      <c r="G11" s="208">
        <v>0</v>
      </c>
      <c r="H11" s="209">
        <v>631388</v>
      </c>
      <c r="I11" s="208">
        <v>0</v>
      </c>
      <c r="J11" s="208">
        <v>0</v>
      </c>
      <c r="K11" s="208">
        <v>0</v>
      </c>
      <c r="L11" s="210">
        <v>88.69</v>
      </c>
      <c r="M11" s="209">
        <v>22.8</v>
      </c>
      <c r="N11" s="211">
        <v>0</v>
      </c>
      <c r="O11" s="212">
        <v>2429</v>
      </c>
      <c r="P11" s="197">
        <f t="shared" si="0"/>
        <v>2429</v>
      </c>
      <c r="Q11" s="1">
        <v>9</v>
      </c>
      <c r="R11" s="258" t="e">
        <f t="shared" si="1"/>
        <v>#REF!</v>
      </c>
      <c r="S11" s="214" t="e">
        <f>#REF!</f>
        <v>#REF!</v>
      </c>
      <c r="T11" s="215" t="e">
        <f t="shared" si="9"/>
        <v>#REF!</v>
      </c>
      <c r="V11" s="218">
        <f t="shared" si="2"/>
        <v>2429</v>
      </c>
      <c r="W11" s="219">
        <f t="shared" si="10"/>
        <v>85779.333429999999</v>
      </c>
      <c r="Y11" s="217" t="e">
        <f t="shared" si="11"/>
        <v>#REF!</v>
      </c>
      <c r="Z11" s="214" t="e">
        <f t="shared" si="12"/>
        <v>#REF!</v>
      </c>
      <c r="AA11" s="215" t="e">
        <f t="shared" si="13"/>
        <v>#REF!</v>
      </c>
      <c r="AE11" s="302" t="str">
        <f t="shared" si="3"/>
        <v>811325</v>
      </c>
      <c r="AF11" s="206"/>
      <c r="AG11" s="310"/>
      <c r="AH11" s="311"/>
      <c r="AI11" s="312">
        <f t="shared" si="4"/>
        <v>811325</v>
      </c>
      <c r="AJ11" s="313">
        <f t="shared" si="5"/>
        <v>811325</v>
      </c>
      <c r="AL11" s="306">
        <f t="shared" si="6"/>
        <v>0</v>
      </c>
      <c r="AM11" s="314">
        <f t="shared" si="6"/>
        <v>2429</v>
      </c>
      <c r="AN11" s="315">
        <f t="shared" si="7"/>
        <v>2429</v>
      </c>
      <c r="AO11" s="316">
        <f t="shared" si="8"/>
        <v>1</v>
      </c>
    </row>
    <row r="12" spans="1:41" x14ac:dyDescent="0.2">
      <c r="A12" s="206">
        <v>285</v>
      </c>
      <c r="B12" s="207">
        <v>0.375</v>
      </c>
      <c r="C12" s="208">
        <v>2013</v>
      </c>
      <c r="D12" s="208">
        <v>5</v>
      </c>
      <c r="E12" s="208">
        <v>10</v>
      </c>
      <c r="F12" s="209">
        <v>813754</v>
      </c>
      <c r="G12" s="208">
        <v>0</v>
      </c>
      <c r="H12" s="209">
        <v>631736</v>
      </c>
      <c r="I12" s="208">
        <v>0</v>
      </c>
      <c r="J12" s="208">
        <v>0</v>
      </c>
      <c r="K12" s="208">
        <v>0</v>
      </c>
      <c r="L12" s="210">
        <v>88.856999999999999</v>
      </c>
      <c r="M12" s="209">
        <v>23</v>
      </c>
      <c r="N12" s="211">
        <v>0</v>
      </c>
      <c r="O12" s="212">
        <v>279</v>
      </c>
      <c r="P12" s="197">
        <f t="shared" si="0"/>
        <v>279</v>
      </c>
      <c r="Q12" s="1">
        <v>10</v>
      </c>
      <c r="R12" s="258" t="e">
        <f t="shared" si="1"/>
        <v>#REF!</v>
      </c>
      <c r="S12" s="214" t="e">
        <f>#REF!</f>
        <v>#REF!</v>
      </c>
      <c r="T12" s="215" t="e">
        <f t="shared" si="9"/>
        <v>#REF!</v>
      </c>
      <c r="V12" s="218">
        <f t="shared" si="2"/>
        <v>279</v>
      </c>
      <c r="W12" s="219">
        <f t="shared" si="10"/>
        <v>9852.7929299999996</v>
      </c>
      <c r="Y12" s="217" t="e">
        <f t="shared" si="11"/>
        <v>#REF!</v>
      </c>
      <c r="Z12" s="214" t="e">
        <f t="shared" si="12"/>
        <v>#REF!</v>
      </c>
      <c r="AA12" s="215" t="e">
        <f t="shared" si="13"/>
        <v>#REF!</v>
      </c>
      <c r="AE12" s="302" t="str">
        <f t="shared" si="3"/>
        <v>813754</v>
      </c>
      <c r="AF12" s="206"/>
      <c r="AG12" s="310"/>
      <c r="AH12" s="311"/>
      <c r="AI12" s="312">
        <f t="shared" si="4"/>
        <v>813754</v>
      </c>
      <c r="AJ12" s="313">
        <f t="shared" si="5"/>
        <v>813754</v>
      </c>
      <c r="AL12" s="306">
        <f t="shared" si="6"/>
        <v>0</v>
      </c>
      <c r="AM12" s="314">
        <f t="shared" si="6"/>
        <v>279</v>
      </c>
      <c r="AN12" s="315">
        <f t="shared" si="7"/>
        <v>279</v>
      </c>
      <c r="AO12" s="316">
        <f t="shared" si="8"/>
        <v>1</v>
      </c>
    </row>
    <row r="13" spans="1:41" x14ac:dyDescent="0.2">
      <c r="A13" s="206">
        <v>285</v>
      </c>
      <c r="B13" s="207">
        <v>0.375</v>
      </c>
      <c r="C13" s="208">
        <v>2013</v>
      </c>
      <c r="D13" s="208">
        <v>5</v>
      </c>
      <c r="E13" s="208">
        <v>11</v>
      </c>
      <c r="F13" s="209">
        <v>814033</v>
      </c>
      <c r="G13" s="208">
        <v>0</v>
      </c>
      <c r="H13" s="209">
        <v>631776</v>
      </c>
      <c r="I13" s="208">
        <v>0</v>
      </c>
      <c r="J13" s="208">
        <v>0</v>
      </c>
      <c r="K13" s="208">
        <v>0</v>
      </c>
      <c r="L13" s="210">
        <v>90.102999999999994</v>
      </c>
      <c r="M13" s="209">
        <v>23.4</v>
      </c>
      <c r="N13" s="211">
        <v>0</v>
      </c>
      <c r="O13" s="212">
        <v>0</v>
      </c>
      <c r="P13" s="197">
        <f t="shared" si="0"/>
        <v>0</v>
      </c>
      <c r="Q13" s="1">
        <v>11</v>
      </c>
      <c r="R13" s="258" t="e">
        <f t="shared" si="1"/>
        <v>#REF!</v>
      </c>
      <c r="S13" s="214" t="e">
        <f>#REF!</f>
        <v>#REF!</v>
      </c>
      <c r="T13" s="215" t="e">
        <f t="shared" si="9"/>
        <v>#REF!</v>
      </c>
      <c r="V13" s="218">
        <f t="shared" si="2"/>
        <v>0</v>
      </c>
      <c r="W13" s="219">
        <f t="shared" si="10"/>
        <v>0</v>
      </c>
      <c r="Y13" s="217" t="e">
        <f t="shared" si="11"/>
        <v>#REF!</v>
      </c>
      <c r="Z13" s="214" t="e">
        <f t="shared" si="12"/>
        <v>#REF!</v>
      </c>
      <c r="AA13" s="215" t="e">
        <f t="shared" si="13"/>
        <v>#REF!</v>
      </c>
      <c r="AE13" s="302" t="str">
        <f t="shared" si="3"/>
        <v>814033</v>
      </c>
      <c r="AF13" s="206"/>
      <c r="AG13" s="310"/>
      <c r="AH13" s="311"/>
      <c r="AI13" s="312">
        <f t="shared" si="4"/>
        <v>814033</v>
      </c>
      <c r="AJ13" s="313">
        <f t="shared" si="5"/>
        <v>814033</v>
      </c>
      <c r="AL13" s="306">
        <f t="shared" si="6"/>
        <v>0</v>
      </c>
      <c r="AM13" s="314">
        <f t="shared" si="6"/>
        <v>0</v>
      </c>
      <c r="AN13" s="315">
        <f t="shared" si="7"/>
        <v>0</v>
      </c>
      <c r="AO13" s="316" t="str">
        <f t="shared" si="8"/>
        <v/>
      </c>
    </row>
    <row r="14" spans="1:41" x14ac:dyDescent="0.2">
      <c r="A14" s="206">
        <v>285</v>
      </c>
      <c r="B14" s="207">
        <v>0.375</v>
      </c>
      <c r="C14" s="208">
        <v>2013</v>
      </c>
      <c r="D14" s="208">
        <v>5</v>
      </c>
      <c r="E14" s="208">
        <v>12</v>
      </c>
      <c r="F14" s="209">
        <v>814033</v>
      </c>
      <c r="G14" s="208">
        <v>0</v>
      </c>
      <c r="H14" s="209">
        <v>631776</v>
      </c>
      <c r="I14" s="208">
        <v>0</v>
      </c>
      <c r="J14" s="208">
        <v>0</v>
      </c>
      <c r="K14" s="208">
        <v>0</v>
      </c>
      <c r="L14" s="210">
        <v>92.58</v>
      </c>
      <c r="M14" s="209">
        <v>21.3</v>
      </c>
      <c r="N14" s="211">
        <v>0</v>
      </c>
      <c r="O14" s="212">
        <v>1014</v>
      </c>
      <c r="P14" s="197">
        <f t="shared" si="0"/>
        <v>1014</v>
      </c>
      <c r="Q14" s="1">
        <v>12</v>
      </c>
      <c r="R14" s="258" t="e">
        <f t="shared" si="1"/>
        <v>#REF!</v>
      </c>
      <c r="S14" s="214" t="e">
        <f>#REF!</f>
        <v>#REF!</v>
      </c>
      <c r="T14" s="215" t="e">
        <f t="shared" si="9"/>
        <v>#REF!</v>
      </c>
      <c r="V14" s="218">
        <f t="shared" si="2"/>
        <v>1014</v>
      </c>
      <c r="W14" s="219">
        <f t="shared" si="10"/>
        <v>35809.075380000002</v>
      </c>
      <c r="Y14" s="217" t="e">
        <f t="shared" si="11"/>
        <v>#REF!</v>
      </c>
      <c r="Z14" s="214" t="e">
        <f t="shared" si="12"/>
        <v>#REF!</v>
      </c>
      <c r="AA14" s="215" t="e">
        <f t="shared" si="13"/>
        <v>#REF!</v>
      </c>
      <c r="AE14" s="302" t="str">
        <f t="shared" si="3"/>
        <v>814033</v>
      </c>
      <c r="AF14" s="206"/>
      <c r="AG14" s="310"/>
      <c r="AH14" s="311"/>
      <c r="AI14" s="312">
        <f t="shared" si="4"/>
        <v>814033</v>
      </c>
      <c r="AJ14" s="313">
        <f t="shared" si="5"/>
        <v>814033</v>
      </c>
      <c r="AL14" s="306">
        <f t="shared" si="6"/>
        <v>0</v>
      </c>
      <c r="AM14" s="314">
        <f t="shared" si="6"/>
        <v>1014</v>
      </c>
      <c r="AN14" s="315">
        <f t="shared" si="7"/>
        <v>1014</v>
      </c>
      <c r="AO14" s="316">
        <f t="shared" si="8"/>
        <v>1</v>
      </c>
    </row>
    <row r="15" spans="1:41" x14ac:dyDescent="0.2">
      <c r="A15" s="206">
        <v>285</v>
      </c>
      <c r="B15" s="207">
        <v>0.375</v>
      </c>
      <c r="C15" s="208">
        <v>2013</v>
      </c>
      <c r="D15" s="208">
        <v>5</v>
      </c>
      <c r="E15" s="208">
        <v>13</v>
      </c>
      <c r="F15" s="209">
        <v>815047</v>
      </c>
      <c r="G15" s="208">
        <v>0</v>
      </c>
      <c r="H15" s="209">
        <v>631920</v>
      </c>
      <c r="I15" s="208">
        <v>0</v>
      </c>
      <c r="J15" s="208">
        <v>0</v>
      </c>
      <c r="K15" s="208">
        <v>0</v>
      </c>
      <c r="L15" s="210">
        <v>91.447999999999993</v>
      </c>
      <c r="M15" s="209">
        <v>21.4</v>
      </c>
      <c r="N15" s="211">
        <v>0</v>
      </c>
      <c r="O15" s="212">
        <v>3313</v>
      </c>
      <c r="P15" s="197">
        <f t="shared" si="0"/>
        <v>3313</v>
      </c>
      <c r="Q15" s="1">
        <v>13</v>
      </c>
      <c r="R15" s="258" t="e">
        <f t="shared" si="1"/>
        <v>#REF!</v>
      </c>
      <c r="S15" s="214" t="e">
        <f>#REF!</f>
        <v>#REF!</v>
      </c>
      <c r="T15" s="215" t="e">
        <f t="shared" si="9"/>
        <v>#REF!</v>
      </c>
      <c r="V15" s="218">
        <f t="shared" si="2"/>
        <v>3313</v>
      </c>
      <c r="W15" s="219">
        <f t="shared" si="10"/>
        <v>116997.50171</v>
      </c>
      <c r="Y15" s="217" t="e">
        <f t="shared" si="11"/>
        <v>#REF!</v>
      </c>
      <c r="Z15" s="214" t="e">
        <f t="shared" si="12"/>
        <v>#REF!</v>
      </c>
      <c r="AA15" s="215" t="e">
        <f t="shared" si="13"/>
        <v>#REF!</v>
      </c>
      <c r="AE15" s="302" t="str">
        <f t="shared" si="3"/>
        <v>815047</v>
      </c>
      <c r="AF15" s="206"/>
      <c r="AG15" s="310"/>
      <c r="AH15" s="311"/>
      <c r="AI15" s="312">
        <f t="shared" si="4"/>
        <v>815047</v>
      </c>
      <c r="AJ15" s="313">
        <f t="shared" si="5"/>
        <v>815047</v>
      </c>
      <c r="AL15" s="306">
        <f t="shared" si="6"/>
        <v>0</v>
      </c>
      <c r="AM15" s="314">
        <f t="shared" si="6"/>
        <v>3313</v>
      </c>
      <c r="AN15" s="315">
        <f t="shared" si="7"/>
        <v>3313</v>
      </c>
      <c r="AO15" s="316">
        <f t="shared" si="8"/>
        <v>1</v>
      </c>
    </row>
    <row r="16" spans="1:41" x14ac:dyDescent="0.2">
      <c r="A16" s="206">
        <v>285</v>
      </c>
      <c r="B16" s="207">
        <v>0.375</v>
      </c>
      <c r="C16" s="208">
        <v>2013</v>
      </c>
      <c r="D16" s="208">
        <v>5</v>
      </c>
      <c r="E16" s="208">
        <v>14</v>
      </c>
      <c r="F16" s="209">
        <v>818360</v>
      </c>
      <c r="G16" s="208">
        <v>0</v>
      </c>
      <c r="H16" s="209">
        <v>632393</v>
      </c>
      <c r="I16" s="208">
        <v>0</v>
      </c>
      <c r="J16" s="208">
        <v>0</v>
      </c>
      <c r="K16" s="208">
        <v>0</v>
      </c>
      <c r="L16" s="210">
        <v>88.432000000000002</v>
      </c>
      <c r="M16" s="209">
        <v>20.3</v>
      </c>
      <c r="N16" s="211">
        <v>0</v>
      </c>
      <c r="O16" s="212">
        <v>2915</v>
      </c>
      <c r="P16" s="197">
        <f t="shared" si="0"/>
        <v>2915</v>
      </c>
      <c r="Q16" s="1">
        <v>14</v>
      </c>
      <c r="R16" s="258" t="e">
        <f t="shared" si="1"/>
        <v>#REF!</v>
      </c>
      <c r="S16" s="214" t="e">
        <f>#REF!</f>
        <v>#REF!</v>
      </c>
      <c r="T16" s="215" t="e">
        <f t="shared" si="9"/>
        <v>#REF!</v>
      </c>
      <c r="V16" s="218">
        <f t="shared" si="2"/>
        <v>2915</v>
      </c>
      <c r="W16" s="219">
        <f t="shared" si="10"/>
        <v>102942.26304999999</v>
      </c>
      <c r="Y16" s="217" t="e">
        <f t="shared" si="11"/>
        <v>#REF!</v>
      </c>
      <c r="Z16" s="214" t="e">
        <f t="shared" si="12"/>
        <v>#REF!</v>
      </c>
      <c r="AA16" s="215" t="e">
        <f t="shared" si="13"/>
        <v>#REF!</v>
      </c>
      <c r="AE16" s="302" t="str">
        <f t="shared" si="3"/>
        <v>818360</v>
      </c>
      <c r="AF16" s="206"/>
      <c r="AG16" s="310"/>
      <c r="AH16" s="311"/>
      <c r="AI16" s="312">
        <f t="shared" si="4"/>
        <v>818360</v>
      </c>
      <c r="AJ16" s="313">
        <f t="shared" si="5"/>
        <v>818360</v>
      </c>
      <c r="AL16" s="306">
        <f t="shared" si="6"/>
        <v>0</v>
      </c>
      <c r="AM16" s="314">
        <f t="shared" si="6"/>
        <v>2915</v>
      </c>
      <c r="AN16" s="315">
        <f t="shared" si="7"/>
        <v>2915</v>
      </c>
      <c r="AO16" s="316">
        <f t="shared" si="8"/>
        <v>1</v>
      </c>
    </row>
    <row r="17" spans="1:41" x14ac:dyDescent="0.2">
      <c r="A17" s="206">
        <v>285</v>
      </c>
      <c r="B17" s="207">
        <v>0.375</v>
      </c>
      <c r="C17" s="208">
        <v>2013</v>
      </c>
      <c r="D17" s="208">
        <v>5</v>
      </c>
      <c r="E17" s="208">
        <v>15</v>
      </c>
      <c r="F17" s="209">
        <v>821275</v>
      </c>
      <c r="G17" s="208">
        <v>0</v>
      </c>
      <c r="H17" s="209">
        <v>632808</v>
      </c>
      <c r="I17" s="208">
        <v>0</v>
      </c>
      <c r="J17" s="208">
        <v>0</v>
      </c>
      <c r="K17" s="208">
        <v>0</v>
      </c>
      <c r="L17" s="210">
        <v>88.692999999999998</v>
      </c>
      <c r="M17" s="209">
        <v>20.8</v>
      </c>
      <c r="N17" s="211">
        <v>0</v>
      </c>
      <c r="O17" s="212">
        <v>2441</v>
      </c>
      <c r="P17" s="197">
        <f t="shared" si="0"/>
        <v>2441</v>
      </c>
      <c r="Q17" s="1">
        <v>15</v>
      </c>
      <c r="R17" s="258" t="e">
        <f t="shared" si="1"/>
        <v>#REF!</v>
      </c>
      <c r="S17" s="214" t="e">
        <f>#REF!</f>
        <v>#REF!</v>
      </c>
      <c r="T17" s="215" t="e">
        <f t="shared" si="9"/>
        <v>#REF!</v>
      </c>
      <c r="V17" s="218">
        <f t="shared" si="2"/>
        <v>2441</v>
      </c>
      <c r="W17" s="219">
        <f t="shared" si="10"/>
        <v>86203.109469999996</v>
      </c>
      <c r="Y17" s="217" t="e">
        <f t="shared" si="11"/>
        <v>#REF!</v>
      </c>
      <c r="Z17" s="214" t="e">
        <f t="shared" si="12"/>
        <v>#REF!</v>
      </c>
      <c r="AA17" s="215" t="e">
        <f t="shared" si="13"/>
        <v>#REF!</v>
      </c>
      <c r="AE17" s="302" t="str">
        <f t="shared" si="3"/>
        <v>821275</v>
      </c>
      <c r="AF17" s="206"/>
      <c r="AG17" s="310"/>
      <c r="AH17" s="311"/>
      <c r="AI17" s="312">
        <f t="shared" si="4"/>
        <v>821275</v>
      </c>
      <c r="AJ17" s="313">
        <f t="shared" si="5"/>
        <v>821275</v>
      </c>
      <c r="AL17" s="306">
        <f t="shared" si="6"/>
        <v>0</v>
      </c>
      <c r="AM17" s="314">
        <f t="shared" si="6"/>
        <v>2441</v>
      </c>
      <c r="AN17" s="315">
        <f t="shared" si="7"/>
        <v>2441</v>
      </c>
      <c r="AO17" s="316">
        <f t="shared" si="8"/>
        <v>1</v>
      </c>
    </row>
    <row r="18" spans="1:41" x14ac:dyDescent="0.2">
      <c r="A18" s="206">
        <v>285</v>
      </c>
      <c r="B18" s="207">
        <v>0.375</v>
      </c>
      <c r="C18" s="208">
        <v>2013</v>
      </c>
      <c r="D18" s="208">
        <v>5</v>
      </c>
      <c r="E18" s="208">
        <v>16</v>
      </c>
      <c r="F18" s="209">
        <v>823716</v>
      </c>
      <c r="G18" s="208">
        <v>0</v>
      </c>
      <c r="H18" s="209">
        <v>633157</v>
      </c>
      <c r="I18" s="208">
        <v>0</v>
      </c>
      <c r="J18" s="208">
        <v>0</v>
      </c>
      <c r="K18" s="208">
        <v>0</v>
      </c>
      <c r="L18" s="210">
        <v>88.924000000000007</v>
      </c>
      <c r="M18" s="209">
        <v>21.8</v>
      </c>
      <c r="N18" s="211">
        <v>0</v>
      </c>
      <c r="O18" s="212">
        <v>1981</v>
      </c>
      <c r="P18" s="197">
        <f t="shared" si="0"/>
        <v>1981</v>
      </c>
      <c r="Q18" s="1">
        <v>16</v>
      </c>
      <c r="R18" s="258" t="e">
        <f t="shared" si="1"/>
        <v>#REF!</v>
      </c>
      <c r="S18" s="214" t="e">
        <f>#REF!</f>
        <v>#REF!</v>
      </c>
      <c r="T18" s="215" t="e">
        <f t="shared" si="9"/>
        <v>#REF!</v>
      </c>
      <c r="V18" s="218">
        <f t="shared" si="2"/>
        <v>1981</v>
      </c>
      <c r="W18" s="219">
        <f t="shared" si="10"/>
        <v>69958.361269999994</v>
      </c>
      <c r="Y18" s="217" t="e">
        <f t="shared" si="11"/>
        <v>#REF!</v>
      </c>
      <c r="Z18" s="214" t="e">
        <f t="shared" si="12"/>
        <v>#REF!</v>
      </c>
      <c r="AA18" s="215" t="e">
        <f t="shared" si="13"/>
        <v>#REF!</v>
      </c>
      <c r="AE18" s="302" t="str">
        <f t="shared" si="3"/>
        <v>823716</v>
      </c>
      <c r="AF18" s="206"/>
      <c r="AG18" s="310"/>
      <c r="AH18" s="311"/>
      <c r="AI18" s="312">
        <f t="shared" si="4"/>
        <v>823716</v>
      </c>
      <c r="AJ18" s="313">
        <f t="shared" si="5"/>
        <v>823716</v>
      </c>
      <c r="AL18" s="306">
        <f t="shared" si="6"/>
        <v>0</v>
      </c>
      <c r="AM18" s="314">
        <f t="shared" si="6"/>
        <v>1981</v>
      </c>
      <c r="AN18" s="315">
        <f t="shared" si="7"/>
        <v>1981</v>
      </c>
      <c r="AO18" s="316">
        <f t="shared" si="8"/>
        <v>1</v>
      </c>
    </row>
    <row r="19" spans="1:41" x14ac:dyDescent="0.2">
      <c r="A19" s="206">
        <v>285</v>
      </c>
      <c r="B19" s="207">
        <v>0.375</v>
      </c>
      <c r="C19" s="208">
        <v>2013</v>
      </c>
      <c r="D19" s="208">
        <v>5</v>
      </c>
      <c r="E19" s="208">
        <v>17</v>
      </c>
      <c r="F19" s="209">
        <v>825697</v>
      </c>
      <c r="G19" s="208">
        <v>0</v>
      </c>
      <c r="H19" s="209">
        <v>633440</v>
      </c>
      <c r="I19" s="208">
        <v>0</v>
      </c>
      <c r="J19" s="208">
        <v>0</v>
      </c>
      <c r="K19" s="208">
        <v>0</v>
      </c>
      <c r="L19" s="210">
        <v>89.227999999999994</v>
      </c>
      <c r="M19" s="209">
        <v>21.4</v>
      </c>
      <c r="N19" s="211">
        <v>0</v>
      </c>
      <c r="O19" s="212">
        <v>0</v>
      </c>
      <c r="P19" s="197">
        <f t="shared" si="0"/>
        <v>0</v>
      </c>
      <c r="Q19" s="1">
        <v>17</v>
      </c>
      <c r="R19" s="258" t="e">
        <f t="shared" si="1"/>
        <v>#REF!</v>
      </c>
      <c r="S19" s="214" t="e">
        <f>#REF!</f>
        <v>#REF!</v>
      </c>
      <c r="T19" s="215" t="e">
        <f t="shared" si="9"/>
        <v>#REF!</v>
      </c>
      <c r="V19" s="218">
        <f t="shared" si="2"/>
        <v>0</v>
      </c>
      <c r="W19" s="219">
        <f t="shared" si="10"/>
        <v>0</v>
      </c>
      <c r="Y19" s="217" t="e">
        <f t="shared" si="11"/>
        <v>#REF!</v>
      </c>
      <c r="Z19" s="214" t="e">
        <f t="shared" si="12"/>
        <v>#REF!</v>
      </c>
      <c r="AA19" s="215" t="e">
        <f t="shared" si="13"/>
        <v>#REF!</v>
      </c>
      <c r="AE19" s="302" t="str">
        <f t="shared" si="3"/>
        <v>825697</v>
      </c>
      <c r="AF19" s="206"/>
      <c r="AG19" s="310"/>
      <c r="AH19" s="311"/>
      <c r="AI19" s="312">
        <f t="shared" si="4"/>
        <v>825697</v>
      </c>
      <c r="AJ19" s="313">
        <f t="shared" si="5"/>
        <v>825697</v>
      </c>
      <c r="AL19" s="306">
        <f t="shared" si="6"/>
        <v>0</v>
      </c>
      <c r="AM19" s="314">
        <f t="shared" si="6"/>
        <v>0</v>
      </c>
      <c r="AN19" s="315">
        <f t="shared" si="7"/>
        <v>0</v>
      </c>
      <c r="AO19" s="316" t="str">
        <f t="shared" si="8"/>
        <v/>
      </c>
    </row>
    <row r="20" spans="1:41" x14ac:dyDescent="0.2">
      <c r="A20" s="206">
        <v>285</v>
      </c>
      <c r="B20" s="207">
        <v>0.375</v>
      </c>
      <c r="C20" s="208">
        <v>2013</v>
      </c>
      <c r="D20" s="208">
        <v>5</v>
      </c>
      <c r="E20" s="208">
        <v>18</v>
      </c>
      <c r="F20" s="209">
        <v>825697</v>
      </c>
      <c r="G20" s="208">
        <v>0</v>
      </c>
      <c r="H20" s="209">
        <v>633440</v>
      </c>
      <c r="I20" s="208">
        <v>0</v>
      </c>
      <c r="J20" s="208">
        <v>0</v>
      </c>
      <c r="K20" s="208">
        <v>0</v>
      </c>
      <c r="L20" s="210">
        <v>90.215999999999994</v>
      </c>
      <c r="M20" s="209">
        <v>22.1</v>
      </c>
      <c r="N20" s="211">
        <v>0</v>
      </c>
      <c r="O20" s="212">
        <v>233</v>
      </c>
      <c r="P20" s="197">
        <f t="shared" si="0"/>
        <v>233</v>
      </c>
      <c r="Q20" s="1">
        <v>18</v>
      </c>
      <c r="R20" s="258" t="e">
        <f t="shared" si="1"/>
        <v>#REF!</v>
      </c>
      <c r="S20" s="214" t="e">
        <f>#REF!</f>
        <v>#REF!</v>
      </c>
      <c r="T20" s="215" t="e">
        <f t="shared" si="9"/>
        <v>#REF!</v>
      </c>
      <c r="V20" s="218">
        <f t="shared" si="2"/>
        <v>233</v>
      </c>
      <c r="W20" s="219">
        <f t="shared" si="10"/>
        <v>8228.3181100000002</v>
      </c>
      <c r="Y20" s="217" t="e">
        <f t="shared" si="11"/>
        <v>#REF!</v>
      </c>
      <c r="Z20" s="214" t="e">
        <f t="shared" si="12"/>
        <v>#REF!</v>
      </c>
      <c r="AA20" s="215" t="e">
        <f t="shared" si="13"/>
        <v>#REF!</v>
      </c>
      <c r="AE20" s="302" t="str">
        <f t="shared" si="3"/>
        <v>825697</v>
      </c>
      <c r="AF20" s="206"/>
      <c r="AG20" s="310"/>
      <c r="AH20" s="311"/>
      <c r="AI20" s="312">
        <f t="shared" si="4"/>
        <v>825697</v>
      </c>
      <c r="AJ20" s="313">
        <f t="shared" si="5"/>
        <v>825697</v>
      </c>
      <c r="AL20" s="306">
        <f t="shared" si="6"/>
        <v>0</v>
      </c>
      <c r="AM20" s="314">
        <f t="shared" si="6"/>
        <v>233</v>
      </c>
      <c r="AN20" s="315">
        <f t="shared" si="7"/>
        <v>233</v>
      </c>
      <c r="AO20" s="316">
        <f t="shared" si="8"/>
        <v>1</v>
      </c>
    </row>
    <row r="21" spans="1:41" x14ac:dyDescent="0.2">
      <c r="A21" s="206">
        <v>285</v>
      </c>
      <c r="B21" s="207">
        <v>0.375</v>
      </c>
      <c r="C21" s="208">
        <v>2013</v>
      </c>
      <c r="D21" s="208">
        <v>5</v>
      </c>
      <c r="E21" s="208">
        <v>19</v>
      </c>
      <c r="F21" s="209">
        <v>825930</v>
      </c>
      <c r="G21" s="208">
        <v>0</v>
      </c>
      <c r="H21" s="209">
        <v>633473</v>
      </c>
      <c r="I21" s="208">
        <v>0</v>
      </c>
      <c r="J21" s="208">
        <v>0</v>
      </c>
      <c r="K21" s="208">
        <v>0</v>
      </c>
      <c r="L21" s="210">
        <v>93.501000000000005</v>
      </c>
      <c r="M21" s="209">
        <v>24.9</v>
      </c>
      <c r="N21" s="211">
        <v>0</v>
      </c>
      <c r="O21" s="212">
        <v>1914</v>
      </c>
      <c r="P21" s="197">
        <f t="shared" si="0"/>
        <v>1914</v>
      </c>
      <c r="Q21" s="1">
        <v>19</v>
      </c>
      <c r="R21" s="258" t="e">
        <f t="shared" si="1"/>
        <v>#REF!</v>
      </c>
      <c r="S21" s="214" t="e">
        <f>#REF!</f>
        <v>#REF!</v>
      </c>
      <c r="T21" s="215" t="e">
        <f t="shared" si="9"/>
        <v>#REF!</v>
      </c>
      <c r="V21" s="218">
        <f t="shared" si="2"/>
        <v>1914</v>
      </c>
      <c r="W21" s="219">
        <f t="shared" si="10"/>
        <v>67592.278380000003</v>
      </c>
      <c r="Y21" s="217" t="e">
        <f t="shared" si="11"/>
        <v>#REF!</v>
      </c>
      <c r="Z21" s="214" t="e">
        <f t="shared" si="12"/>
        <v>#REF!</v>
      </c>
      <c r="AA21" s="215" t="e">
        <f t="shared" si="13"/>
        <v>#REF!</v>
      </c>
      <c r="AE21" s="302" t="str">
        <f t="shared" si="3"/>
        <v>825930</v>
      </c>
      <c r="AF21" s="206"/>
      <c r="AG21" s="310"/>
      <c r="AH21" s="311"/>
      <c r="AI21" s="312">
        <f t="shared" si="4"/>
        <v>825930</v>
      </c>
      <c r="AJ21" s="313">
        <f t="shared" si="5"/>
        <v>825930</v>
      </c>
      <c r="AL21" s="306">
        <f t="shared" si="6"/>
        <v>0</v>
      </c>
      <c r="AM21" s="314">
        <f t="shared" si="6"/>
        <v>1914</v>
      </c>
      <c r="AN21" s="315">
        <f t="shared" si="7"/>
        <v>1914</v>
      </c>
      <c r="AO21" s="316">
        <f t="shared" si="8"/>
        <v>1</v>
      </c>
    </row>
    <row r="22" spans="1:41" x14ac:dyDescent="0.2">
      <c r="A22" s="206">
        <v>285</v>
      </c>
      <c r="B22" s="207">
        <v>0.375</v>
      </c>
      <c r="C22" s="208">
        <v>2013</v>
      </c>
      <c r="D22" s="208">
        <v>5</v>
      </c>
      <c r="E22" s="208">
        <v>20</v>
      </c>
      <c r="F22" s="209">
        <v>827844</v>
      </c>
      <c r="G22" s="208">
        <v>0</v>
      </c>
      <c r="H22" s="209">
        <v>633746</v>
      </c>
      <c r="I22" s="208">
        <v>0</v>
      </c>
      <c r="J22" s="208">
        <v>0</v>
      </c>
      <c r="K22" s="208">
        <v>0</v>
      </c>
      <c r="L22" s="210">
        <v>90.513000000000005</v>
      </c>
      <c r="M22" s="209">
        <v>25.5</v>
      </c>
      <c r="N22" s="211">
        <v>0</v>
      </c>
      <c r="O22" s="212">
        <v>3082</v>
      </c>
      <c r="P22" s="197">
        <f t="shared" si="0"/>
        <v>3082</v>
      </c>
      <c r="Q22" s="1">
        <v>20</v>
      </c>
      <c r="R22" s="258" t="e">
        <f t="shared" si="1"/>
        <v>#REF!</v>
      </c>
      <c r="S22" s="214" t="e">
        <f>#REF!</f>
        <v>#REF!</v>
      </c>
      <c r="T22" s="215" t="e">
        <f t="shared" si="9"/>
        <v>#REF!</v>
      </c>
      <c r="V22" s="218">
        <f t="shared" si="2"/>
        <v>3082</v>
      </c>
      <c r="W22" s="219">
        <f t="shared" si="10"/>
        <v>108839.81294</v>
      </c>
      <c r="Y22" s="217" t="e">
        <f t="shared" si="11"/>
        <v>#REF!</v>
      </c>
      <c r="Z22" s="214" t="e">
        <f t="shared" si="12"/>
        <v>#REF!</v>
      </c>
      <c r="AA22" s="215" t="e">
        <f t="shared" si="13"/>
        <v>#REF!</v>
      </c>
      <c r="AE22" s="302" t="str">
        <f t="shared" si="3"/>
        <v>827844</v>
      </c>
      <c r="AF22" s="206"/>
      <c r="AG22" s="310"/>
      <c r="AH22" s="311"/>
      <c r="AI22" s="312">
        <f t="shared" si="4"/>
        <v>827844</v>
      </c>
      <c r="AJ22" s="313">
        <f t="shared" si="5"/>
        <v>827844</v>
      </c>
      <c r="AL22" s="306">
        <f t="shared" si="6"/>
        <v>0</v>
      </c>
      <c r="AM22" s="314">
        <f t="shared" si="6"/>
        <v>3082</v>
      </c>
      <c r="AN22" s="315">
        <f t="shared" si="7"/>
        <v>3082</v>
      </c>
      <c r="AO22" s="316">
        <f t="shared" si="8"/>
        <v>1</v>
      </c>
    </row>
    <row r="23" spans="1:41" x14ac:dyDescent="0.2">
      <c r="A23" s="206">
        <v>285</v>
      </c>
      <c r="B23" s="207">
        <v>0.375</v>
      </c>
      <c r="C23" s="208">
        <v>2013</v>
      </c>
      <c r="D23" s="208">
        <v>5</v>
      </c>
      <c r="E23" s="208">
        <v>21</v>
      </c>
      <c r="F23" s="209">
        <v>830926</v>
      </c>
      <c r="G23" s="208">
        <v>0</v>
      </c>
      <c r="H23" s="209">
        <v>634190</v>
      </c>
      <c r="I23" s="208">
        <v>0</v>
      </c>
      <c r="J23" s="208">
        <v>0</v>
      </c>
      <c r="K23" s="208">
        <v>0</v>
      </c>
      <c r="L23" s="210">
        <v>88.265000000000001</v>
      </c>
      <c r="M23" s="209">
        <v>22.9</v>
      </c>
      <c r="N23" s="211">
        <v>0</v>
      </c>
      <c r="O23" s="212">
        <v>2975</v>
      </c>
      <c r="P23" s="197">
        <f t="shared" si="0"/>
        <v>2975</v>
      </c>
      <c r="Q23" s="1">
        <v>21</v>
      </c>
      <c r="R23" s="258" t="e">
        <f t="shared" si="1"/>
        <v>#REF!</v>
      </c>
      <c r="S23" s="214" t="e">
        <f>#REF!</f>
        <v>#REF!</v>
      </c>
      <c r="T23" s="215" t="e">
        <f t="shared" si="9"/>
        <v>#REF!</v>
      </c>
      <c r="V23" s="218">
        <f t="shared" si="2"/>
        <v>2975</v>
      </c>
      <c r="W23" s="219">
        <f t="shared" si="10"/>
        <v>105061.14324999999</v>
      </c>
      <c r="Y23" s="217" t="e">
        <f t="shared" si="11"/>
        <v>#REF!</v>
      </c>
      <c r="Z23" s="214" t="e">
        <f t="shared" si="12"/>
        <v>#REF!</v>
      </c>
      <c r="AA23" s="215" t="e">
        <f t="shared" si="13"/>
        <v>#REF!</v>
      </c>
      <c r="AE23" s="302" t="str">
        <f t="shared" si="3"/>
        <v>830926</v>
      </c>
      <c r="AF23" s="206"/>
      <c r="AG23" s="310"/>
      <c r="AH23" s="311"/>
      <c r="AI23" s="312">
        <f t="shared" si="4"/>
        <v>830926</v>
      </c>
      <c r="AJ23" s="313">
        <f t="shared" si="5"/>
        <v>830926</v>
      </c>
      <c r="AL23" s="306">
        <f t="shared" si="6"/>
        <v>0</v>
      </c>
      <c r="AM23" s="314">
        <f t="shared" si="6"/>
        <v>2975</v>
      </c>
      <c r="AN23" s="315">
        <f t="shared" si="7"/>
        <v>2975</v>
      </c>
      <c r="AO23" s="316">
        <f t="shared" si="8"/>
        <v>1</v>
      </c>
    </row>
    <row r="24" spans="1:41" x14ac:dyDescent="0.2">
      <c r="A24" s="206">
        <v>285</v>
      </c>
      <c r="B24" s="207">
        <v>0.375</v>
      </c>
      <c r="C24" s="208">
        <v>2013</v>
      </c>
      <c r="D24" s="208">
        <v>5</v>
      </c>
      <c r="E24" s="208">
        <v>22</v>
      </c>
      <c r="F24" s="209">
        <v>833901</v>
      </c>
      <c r="G24" s="208">
        <v>0</v>
      </c>
      <c r="H24" s="209">
        <v>634619</v>
      </c>
      <c r="I24" s="208">
        <v>0</v>
      </c>
      <c r="J24" s="208">
        <v>0</v>
      </c>
      <c r="K24" s="208">
        <v>0</v>
      </c>
      <c r="L24" s="210">
        <v>88.302999999999997</v>
      </c>
      <c r="M24" s="209">
        <v>23.3</v>
      </c>
      <c r="N24" s="211">
        <v>0</v>
      </c>
      <c r="O24" s="212">
        <v>3109</v>
      </c>
      <c r="P24" s="197">
        <f t="shared" si="0"/>
        <v>3109</v>
      </c>
      <c r="Q24" s="1">
        <v>22</v>
      </c>
      <c r="R24" s="258" t="e">
        <f t="shared" si="1"/>
        <v>#REF!</v>
      </c>
      <c r="S24" s="214" t="e">
        <f>#REF!</f>
        <v>#REF!</v>
      </c>
      <c r="T24" s="215" t="e">
        <f t="shared" si="9"/>
        <v>#REF!</v>
      </c>
      <c r="V24" s="218">
        <f t="shared" si="2"/>
        <v>3109</v>
      </c>
      <c r="W24" s="219">
        <f t="shared" si="10"/>
        <v>109793.30903</v>
      </c>
      <c r="Y24" s="217" t="e">
        <f t="shared" si="11"/>
        <v>#REF!</v>
      </c>
      <c r="Z24" s="214" t="e">
        <f t="shared" si="12"/>
        <v>#REF!</v>
      </c>
      <c r="AA24" s="215" t="e">
        <f t="shared" si="13"/>
        <v>#REF!</v>
      </c>
      <c r="AE24" s="302" t="str">
        <f t="shared" si="3"/>
        <v>833901</v>
      </c>
      <c r="AF24" s="206"/>
      <c r="AG24" s="310"/>
      <c r="AH24" s="311"/>
      <c r="AI24" s="312">
        <f t="shared" si="4"/>
        <v>833901</v>
      </c>
      <c r="AJ24" s="313">
        <f t="shared" si="5"/>
        <v>833901</v>
      </c>
      <c r="AL24" s="306">
        <f t="shared" si="6"/>
        <v>0</v>
      </c>
      <c r="AM24" s="314">
        <f t="shared" si="6"/>
        <v>3109</v>
      </c>
      <c r="AN24" s="315">
        <f t="shared" si="7"/>
        <v>3109</v>
      </c>
      <c r="AO24" s="316">
        <f t="shared" si="8"/>
        <v>1</v>
      </c>
    </row>
    <row r="25" spans="1:41" x14ac:dyDescent="0.2">
      <c r="A25" s="206">
        <v>285</v>
      </c>
      <c r="B25" s="207">
        <v>0.375</v>
      </c>
      <c r="C25" s="208">
        <v>2013</v>
      </c>
      <c r="D25" s="208">
        <v>5</v>
      </c>
      <c r="E25" s="208">
        <v>23</v>
      </c>
      <c r="F25" s="209">
        <v>837010</v>
      </c>
      <c r="G25" s="208">
        <v>0</v>
      </c>
      <c r="H25" s="209">
        <v>635067</v>
      </c>
      <c r="I25" s="208">
        <v>0</v>
      </c>
      <c r="J25" s="208">
        <v>0</v>
      </c>
      <c r="K25" s="208">
        <v>0</v>
      </c>
      <c r="L25" s="210">
        <v>88.195999999999998</v>
      </c>
      <c r="M25" s="209">
        <v>22.4</v>
      </c>
      <c r="N25" s="211">
        <v>0</v>
      </c>
      <c r="O25" s="212">
        <v>3086</v>
      </c>
      <c r="P25" s="197">
        <f t="shared" si="0"/>
        <v>3086</v>
      </c>
      <c r="Q25" s="1">
        <v>23</v>
      </c>
      <c r="R25" s="258" t="e">
        <f t="shared" si="1"/>
        <v>#REF!</v>
      </c>
      <c r="S25" s="214" t="e">
        <f>#REF!</f>
        <v>#REF!</v>
      </c>
      <c r="T25" s="215" t="e">
        <f t="shared" si="9"/>
        <v>#REF!</v>
      </c>
      <c r="V25" s="218">
        <f t="shared" si="2"/>
        <v>3086</v>
      </c>
      <c r="W25" s="219">
        <f t="shared" si="10"/>
        <v>108981.07162</v>
      </c>
      <c r="Y25" s="217" t="e">
        <f t="shared" si="11"/>
        <v>#REF!</v>
      </c>
      <c r="Z25" s="214" t="e">
        <f t="shared" si="12"/>
        <v>#REF!</v>
      </c>
      <c r="AA25" s="215" t="e">
        <f t="shared" si="13"/>
        <v>#REF!</v>
      </c>
      <c r="AE25" s="302" t="str">
        <f t="shared" si="3"/>
        <v>837010</v>
      </c>
      <c r="AF25" s="206"/>
      <c r="AG25" s="310"/>
      <c r="AH25" s="311"/>
      <c r="AI25" s="312">
        <f t="shared" si="4"/>
        <v>837010</v>
      </c>
      <c r="AJ25" s="313">
        <f t="shared" si="5"/>
        <v>837010</v>
      </c>
      <c r="AL25" s="306">
        <f t="shared" si="6"/>
        <v>0</v>
      </c>
      <c r="AM25" s="314">
        <f t="shared" si="6"/>
        <v>3086</v>
      </c>
      <c r="AN25" s="315">
        <f t="shared" si="7"/>
        <v>3086</v>
      </c>
      <c r="AO25" s="316">
        <f t="shared" si="8"/>
        <v>1</v>
      </c>
    </row>
    <row r="26" spans="1:41" x14ac:dyDescent="0.2">
      <c r="A26" s="206">
        <v>285</v>
      </c>
      <c r="B26" s="207">
        <v>0.375</v>
      </c>
      <c r="C26" s="208">
        <v>2013</v>
      </c>
      <c r="D26" s="208">
        <v>5</v>
      </c>
      <c r="E26" s="208">
        <v>24</v>
      </c>
      <c r="F26" s="209">
        <v>840096</v>
      </c>
      <c r="G26" s="208">
        <v>0</v>
      </c>
      <c r="H26" s="209">
        <v>635510</v>
      </c>
      <c r="I26" s="208">
        <v>0</v>
      </c>
      <c r="J26" s="208">
        <v>0</v>
      </c>
      <c r="K26" s="208">
        <v>0</v>
      </c>
      <c r="L26" s="210">
        <v>88.462000000000003</v>
      </c>
      <c r="M26" s="209">
        <v>21.9</v>
      </c>
      <c r="N26" s="211">
        <v>0</v>
      </c>
      <c r="O26" s="212">
        <v>501</v>
      </c>
      <c r="P26" s="197">
        <f t="shared" si="0"/>
        <v>501</v>
      </c>
      <c r="Q26" s="1">
        <v>24</v>
      </c>
      <c r="R26" s="258" t="e">
        <f t="shared" si="1"/>
        <v>#REF!</v>
      </c>
      <c r="S26" s="214" t="e">
        <f>#REF!</f>
        <v>#REF!</v>
      </c>
      <c r="T26" s="215" t="e">
        <f t="shared" si="9"/>
        <v>#REF!</v>
      </c>
      <c r="V26" s="218">
        <f t="shared" si="2"/>
        <v>501</v>
      </c>
      <c r="W26" s="219">
        <f t="shared" si="10"/>
        <v>17692.649669999999</v>
      </c>
      <c r="Y26" s="217" t="e">
        <f t="shared" si="11"/>
        <v>#REF!</v>
      </c>
      <c r="Z26" s="214" t="e">
        <f t="shared" si="12"/>
        <v>#REF!</v>
      </c>
      <c r="AA26" s="215" t="e">
        <f t="shared" si="13"/>
        <v>#REF!</v>
      </c>
      <c r="AE26" s="302" t="str">
        <f t="shared" si="3"/>
        <v>840096</v>
      </c>
      <c r="AF26" s="206"/>
      <c r="AG26" s="310"/>
      <c r="AH26" s="311"/>
      <c r="AI26" s="312">
        <f t="shared" si="4"/>
        <v>840096</v>
      </c>
      <c r="AJ26" s="313">
        <f t="shared" si="5"/>
        <v>840096</v>
      </c>
      <c r="AL26" s="306">
        <f t="shared" si="6"/>
        <v>0</v>
      </c>
      <c r="AM26" s="314">
        <f t="shared" si="6"/>
        <v>501</v>
      </c>
      <c r="AN26" s="315">
        <f t="shared" si="7"/>
        <v>501</v>
      </c>
      <c r="AO26" s="316">
        <f t="shared" si="8"/>
        <v>1</v>
      </c>
    </row>
    <row r="27" spans="1:41" x14ac:dyDescent="0.2">
      <c r="A27" s="206">
        <v>285</v>
      </c>
      <c r="B27" s="207">
        <v>0.375</v>
      </c>
      <c r="C27" s="208">
        <v>2013</v>
      </c>
      <c r="D27" s="208">
        <v>5</v>
      </c>
      <c r="E27" s="208">
        <v>25</v>
      </c>
      <c r="F27" s="209">
        <v>840597</v>
      </c>
      <c r="G27" s="208">
        <v>0</v>
      </c>
      <c r="H27" s="209">
        <v>635582</v>
      </c>
      <c r="I27" s="208">
        <v>0</v>
      </c>
      <c r="J27" s="208">
        <v>0</v>
      </c>
      <c r="K27" s="208">
        <v>0</v>
      </c>
      <c r="L27" s="210">
        <v>89.558999999999997</v>
      </c>
      <c r="M27" s="209">
        <v>21.1</v>
      </c>
      <c r="N27" s="211">
        <v>0</v>
      </c>
      <c r="O27" s="212">
        <v>0</v>
      </c>
      <c r="P27" s="197">
        <f t="shared" si="0"/>
        <v>0</v>
      </c>
      <c r="Q27" s="1">
        <v>25</v>
      </c>
      <c r="R27" s="258" t="e">
        <f t="shared" si="1"/>
        <v>#REF!</v>
      </c>
      <c r="S27" s="214" t="e">
        <f>#REF!</f>
        <v>#REF!</v>
      </c>
      <c r="T27" s="215" t="e">
        <f t="shared" si="9"/>
        <v>#REF!</v>
      </c>
      <c r="V27" s="218">
        <f t="shared" si="2"/>
        <v>0</v>
      </c>
      <c r="W27" s="219">
        <f t="shared" si="10"/>
        <v>0</v>
      </c>
      <c r="Y27" s="217" t="e">
        <f t="shared" si="11"/>
        <v>#REF!</v>
      </c>
      <c r="Z27" s="214" t="e">
        <f t="shared" si="12"/>
        <v>#REF!</v>
      </c>
      <c r="AA27" s="215" t="e">
        <f t="shared" si="13"/>
        <v>#REF!</v>
      </c>
      <c r="AE27" s="302" t="str">
        <f t="shared" si="3"/>
        <v>840597</v>
      </c>
      <c r="AF27" s="206"/>
      <c r="AG27" s="310"/>
      <c r="AH27" s="311"/>
      <c r="AI27" s="312">
        <f t="shared" si="4"/>
        <v>840597</v>
      </c>
      <c r="AJ27" s="313">
        <f t="shared" si="5"/>
        <v>840597</v>
      </c>
      <c r="AL27" s="306">
        <f t="shared" si="6"/>
        <v>0</v>
      </c>
      <c r="AM27" s="314">
        <f t="shared" si="6"/>
        <v>0</v>
      </c>
      <c r="AN27" s="315">
        <f t="shared" si="7"/>
        <v>0</v>
      </c>
      <c r="AO27" s="316" t="str">
        <f t="shared" si="8"/>
        <v/>
      </c>
    </row>
    <row r="28" spans="1:41" x14ac:dyDescent="0.2">
      <c r="A28" s="206">
        <v>285</v>
      </c>
      <c r="B28" s="207">
        <v>0.375</v>
      </c>
      <c r="C28" s="208">
        <v>2013</v>
      </c>
      <c r="D28" s="208">
        <v>5</v>
      </c>
      <c r="E28" s="208">
        <v>26</v>
      </c>
      <c r="F28" s="209">
        <v>840597</v>
      </c>
      <c r="G28" s="208">
        <v>0</v>
      </c>
      <c r="H28" s="209">
        <v>635582</v>
      </c>
      <c r="I28" s="208">
        <v>0</v>
      </c>
      <c r="J28" s="208">
        <v>0</v>
      </c>
      <c r="K28" s="208">
        <v>0</v>
      </c>
      <c r="L28" s="210">
        <v>90.552999999999997</v>
      </c>
      <c r="M28" s="209">
        <v>20.8</v>
      </c>
      <c r="N28" s="211">
        <v>0</v>
      </c>
      <c r="O28" s="212">
        <v>1117</v>
      </c>
      <c r="P28" s="197">
        <f t="shared" si="0"/>
        <v>1117</v>
      </c>
      <c r="Q28" s="1">
        <v>26</v>
      </c>
      <c r="R28" s="258" t="e">
        <f t="shared" si="1"/>
        <v>#REF!</v>
      </c>
      <c r="S28" s="214" t="e">
        <f>#REF!</f>
        <v>#REF!</v>
      </c>
      <c r="T28" s="215" t="e">
        <f t="shared" si="9"/>
        <v>#REF!</v>
      </c>
      <c r="V28" s="218">
        <f t="shared" si="2"/>
        <v>1117</v>
      </c>
      <c r="W28" s="219">
        <f t="shared" si="10"/>
        <v>39446.486389999998</v>
      </c>
      <c r="Y28" s="217" t="e">
        <f t="shared" si="11"/>
        <v>#REF!</v>
      </c>
      <c r="Z28" s="214" t="e">
        <f t="shared" si="12"/>
        <v>#REF!</v>
      </c>
      <c r="AA28" s="215" t="e">
        <f t="shared" si="13"/>
        <v>#REF!</v>
      </c>
      <c r="AE28" s="302" t="str">
        <f t="shared" si="3"/>
        <v>840597</v>
      </c>
      <c r="AF28" s="206"/>
      <c r="AG28" s="310"/>
      <c r="AH28" s="311"/>
      <c r="AI28" s="312">
        <f t="shared" si="4"/>
        <v>840597</v>
      </c>
      <c r="AJ28" s="313">
        <f t="shared" si="5"/>
        <v>840597</v>
      </c>
      <c r="AL28" s="306">
        <f t="shared" si="6"/>
        <v>0</v>
      </c>
      <c r="AM28" s="314">
        <f t="shared" si="6"/>
        <v>1117</v>
      </c>
      <c r="AN28" s="315">
        <f t="shared" si="7"/>
        <v>1117</v>
      </c>
      <c r="AO28" s="316">
        <f t="shared" si="8"/>
        <v>1</v>
      </c>
    </row>
    <row r="29" spans="1:41" x14ac:dyDescent="0.2">
      <c r="A29" s="206">
        <v>285</v>
      </c>
      <c r="B29" s="207">
        <v>0.375</v>
      </c>
      <c r="C29" s="208">
        <v>2013</v>
      </c>
      <c r="D29" s="208">
        <v>5</v>
      </c>
      <c r="E29" s="208">
        <v>27</v>
      </c>
      <c r="F29" s="209">
        <v>841714</v>
      </c>
      <c r="G29" s="208">
        <v>0</v>
      </c>
      <c r="H29" s="209">
        <v>635740</v>
      </c>
      <c r="I29" s="208">
        <v>0</v>
      </c>
      <c r="J29" s="208">
        <v>0</v>
      </c>
      <c r="K29" s="208">
        <v>0</v>
      </c>
      <c r="L29" s="210">
        <v>89.971999999999994</v>
      </c>
      <c r="M29" s="209">
        <v>20.9</v>
      </c>
      <c r="N29" s="211">
        <v>0</v>
      </c>
      <c r="O29" s="212">
        <v>3332</v>
      </c>
      <c r="P29" s="197">
        <f t="shared" si="0"/>
        <v>3332</v>
      </c>
      <c r="Q29" s="1">
        <v>27</v>
      </c>
      <c r="R29" s="258" t="e">
        <f t="shared" si="1"/>
        <v>#REF!</v>
      </c>
      <c r="S29" s="214" t="e">
        <f>#REF!</f>
        <v>#REF!</v>
      </c>
      <c r="T29" s="215" t="e">
        <f t="shared" si="9"/>
        <v>#REF!</v>
      </c>
      <c r="V29" s="218">
        <f t="shared" si="2"/>
        <v>3332</v>
      </c>
      <c r="W29" s="219">
        <f t="shared" si="10"/>
        <v>117668.48044</v>
      </c>
      <c r="Y29" s="217" t="e">
        <f t="shared" si="11"/>
        <v>#REF!</v>
      </c>
      <c r="Z29" s="214" t="e">
        <f t="shared" si="12"/>
        <v>#REF!</v>
      </c>
      <c r="AA29" s="215" t="e">
        <f t="shared" si="13"/>
        <v>#REF!</v>
      </c>
      <c r="AE29" s="302" t="str">
        <f t="shared" si="3"/>
        <v>841714</v>
      </c>
      <c r="AF29" s="206"/>
      <c r="AG29" s="310"/>
      <c r="AH29" s="311"/>
      <c r="AI29" s="312">
        <f t="shared" si="4"/>
        <v>841714</v>
      </c>
      <c r="AJ29" s="313">
        <f t="shared" si="5"/>
        <v>841714</v>
      </c>
      <c r="AL29" s="306">
        <f t="shared" si="6"/>
        <v>0</v>
      </c>
      <c r="AM29" s="314">
        <f t="shared" si="6"/>
        <v>3332</v>
      </c>
      <c r="AN29" s="315">
        <f t="shared" si="7"/>
        <v>3332</v>
      </c>
      <c r="AO29" s="316">
        <f t="shared" si="8"/>
        <v>1</v>
      </c>
    </row>
    <row r="30" spans="1:41" x14ac:dyDescent="0.2">
      <c r="A30" s="206">
        <v>285</v>
      </c>
      <c r="B30" s="207">
        <v>0.375</v>
      </c>
      <c r="C30" s="208">
        <v>2013</v>
      </c>
      <c r="D30" s="208">
        <v>5</v>
      </c>
      <c r="E30" s="208">
        <v>28</v>
      </c>
      <c r="F30" s="209">
        <v>845046</v>
      </c>
      <c r="G30" s="208">
        <v>0</v>
      </c>
      <c r="H30" s="209">
        <v>636217</v>
      </c>
      <c r="I30" s="208">
        <v>0</v>
      </c>
      <c r="J30" s="208">
        <v>0</v>
      </c>
      <c r="K30" s="208">
        <v>0</v>
      </c>
      <c r="L30" s="210">
        <v>88.25</v>
      </c>
      <c r="M30" s="209">
        <v>20.7</v>
      </c>
      <c r="N30" s="211">
        <v>0</v>
      </c>
      <c r="O30" s="212">
        <v>2741</v>
      </c>
      <c r="P30" s="197">
        <f t="shared" si="0"/>
        <v>2741</v>
      </c>
      <c r="Q30" s="1">
        <v>28</v>
      </c>
      <c r="R30" s="258" t="e">
        <f t="shared" si="1"/>
        <v>#REF!</v>
      </c>
      <c r="S30" s="214" t="e">
        <f>#REF!</f>
        <v>#REF!</v>
      </c>
      <c r="T30" s="215" t="e">
        <f t="shared" si="9"/>
        <v>#REF!</v>
      </c>
      <c r="V30" s="218">
        <f t="shared" si="2"/>
        <v>2741</v>
      </c>
      <c r="W30" s="219">
        <f t="shared" si="10"/>
        <v>96797.510469999994</v>
      </c>
      <c r="Y30" s="217" t="e">
        <f t="shared" si="11"/>
        <v>#REF!</v>
      </c>
      <c r="Z30" s="214" t="e">
        <f t="shared" si="12"/>
        <v>#REF!</v>
      </c>
      <c r="AA30" s="215" t="e">
        <f t="shared" si="13"/>
        <v>#REF!</v>
      </c>
      <c r="AE30" s="302" t="str">
        <f t="shared" si="3"/>
        <v>845046</v>
      </c>
      <c r="AF30" s="206"/>
      <c r="AG30" s="310"/>
      <c r="AH30" s="311"/>
      <c r="AI30" s="312">
        <f t="shared" si="4"/>
        <v>845046</v>
      </c>
      <c r="AJ30" s="313">
        <f t="shared" si="5"/>
        <v>845046</v>
      </c>
      <c r="AL30" s="306">
        <f t="shared" si="6"/>
        <v>0</v>
      </c>
      <c r="AM30" s="314">
        <f t="shared" si="6"/>
        <v>2741</v>
      </c>
      <c r="AN30" s="315">
        <f t="shared" si="7"/>
        <v>2741</v>
      </c>
      <c r="AO30" s="316">
        <f t="shared" si="8"/>
        <v>1</v>
      </c>
    </row>
    <row r="31" spans="1:41" x14ac:dyDescent="0.2">
      <c r="A31" s="206">
        <v>285</v>
      </c>
      <c r="B31" s="207">
        <v>0.375</v>
      </c>
      <c r="C31" s="208">
        <v>2013</v>
      </c>
      <c r="D31" s="208">
        <v>5</v>
      </c>
      <c r="E31" s="208">
        <v>29</v>
      </c>
      <c r="F31" s="209">
        <v>847787</v>
      </c>
      <c r="G31" s="208">
        <v>0</v>
      </c>
      <c r="H31" s="209">
        <v>636609</v>
      </c>
      <c r="I31" s="208">
        <v>0</v>
      </c>
      <c r="J31" s="208">
        <v>0</v>
      </c>
      <c r="K31" s="208">
        <v>0</v>
      </c>
      <c r="L31" s="210">
        <v>89.006</v>
      </c>
      <c r="M31" s="209">
        <v>21.7</v>
      </c>
      <c r="N31" s="211">
        <v>0</v>
      </c>
      <c r="O31" s="212">
        <v>2461</v>
      </c>
      <c r="P31" s="197">
        <f t="shared" si="0"/>
        <v>2461</v>
      </c>
      <c r="Q31" s="1">
        <v>29</v>
      </c>
      <c r="R31" s="258" t="e">
        <f t="shared" si="1"/>
        <v>#REF!</v>
      </c>
      <c r="S31" s="214" t="e">
        <f>#REF!</f>
        <v>#REF!</v>
      </c>
      <c r="T31" s="215" t="e">
        <f t="shared" si="9"/>
        <v>#REF!</v>
      </c>
      <c r="V31" s="218">
        <f t="shared" si="2"/>
        <v>2461</v>
      </c>
      <c r="W31" s="219">
        <f t="shared" si="10"/>
        <v>86909.402870000005</v>
      </c>
      <c r="Y31" s="217" t="e">
        <f t="shared" si="11"/>
        <v>#REF!</v>
      </c>
      <c r="Z31" s="214" t="e">
        <f t="shared" si="12"/>
        <v>#REF!</v>
      </c>
      <c r="AA31" s="215" t="e">
        <f t="shared" si="13"/>
        <v>#REF!</v>
      </c>
      <c r="AE31" s="302" t="str">
        <f t="shared" si="3"/>
        <v>847787</v>
      </c>
      <c r="AF31" s="206"/>
      <c r="AG31" s="310"/>
      <c r="AH31" s="311"/>
      <c r="AI31" s="312">
        <f t="shared" si="4"/>
        <v>847787</v>
      </c>
      <c r="AJ31" s="313">
        <f t="shared" si="5"/>
        <v>847787</v>
      </c>
      <c r="AL31" s="306">
        <f t="shared" si="6"/>
        <v>850247</v>
      </c>
      <c r="AM31" s="314">
        <f t="shared" si="6"/>
        <v>2461</v>
      </c>
      <c r="AN31" s="315">
        <f t="shared" si="7"/>
        <v>-847786</v>
      </c>
      <c r="AO31" s="316">
        <f t="shared" si="8"/>
        <v>-344.488419341731</v>
      </c>
    </row>
    <row r="32" spans="1:41" x14ac:dyDescent="0.2">
      <c r="A32" s="206">
        <v>285</v>
      </c>
      <c r="B32" s="207">
        <v>0.375</v>
      </c>
      <c r="C32" s="208">
        <v>2013</v>
      </c>
      <c r="D32" s="208">
        <v>5</v>
      </c>
      <c r="E32" s="208">
        <v>30</v>
      </c>
      <c r="F32" s="209">
        <v>850248</v>
      </c>
      <c r="G32" s="208">
        <v>0</v>
      </c>
      <c r="H32" s="209">
        <v>636961</v>
      </c>
      <c r="I32" s="208">
        <v>0</v>
      </c>
      <c r="J32" s="208">
        <v>0</v>
      </c>
      <c r="K32" s="208">
        <v>0</v>
      </c>
      <c r="L32" s="210">
        <v>88.799000000000007</v>
      </c>
      <c r="M32" s="209">
        <v>22.2</v>
      </c>
      <c r="N32" s="211">
        <v>0</v>
      </c>
      <c r="O32" s="212">
        <v>2396</v>
      </c>
      <c r="P32" s="197">
        <f t="shared" si="0"/>
        <v>2396</v>
      </c>
      <c r="Q32" s="1">
        <v>30</v>
      </c>
      <c r="R32" s="258" t="e">
        <f t="shared" si="1"/>
        <v>#REF!</v>
      </c>
      <c r="S32" s="214" t="e">
        <f>#REF!</f>
        <v>#REF!</v>
      </c>
      <c r="T32" s="215" t="e">
        <f t="shared" si="9"/>
        <v>#REF!</v>
      </c>
      <c r="V32" s="218">
        <f t="shared" si="2"/>
        <v>2396</v>
      </c>
      <c r="W32" s="219">
        <f t="shared" si="10"/>
        <v>84613.94932</v>
      </c>
      <c r="Y32" s="217" t="e">
        <f t="shared" si="11"/>
        <v>#REF!</v>
      </c>
      <c r="Z32" s="214" t="e">
        <f t="shared" si="12"/>
        <v>#REF!</v>
      </c>
      <c r="AA32" s="215" t="e">
        <f t="shared" si="13"/>
        <v>#REF!</v>
      </c>
      <c r="AE32" s="302" t="str">
        <f t="shared" si="3"/>
        <v>850248</v>
      </c>
      <c r="AF32" s="206">
        <v>285</v>
      </c>
      <c r="AG32" s="310">
        <v>30</v>
      </c>
      <c r="AH32" s="311">
        <v>850247</v>
      </c>
      <c r="AI32" s="312">
        <f t="shared" si="4"/>
        <v>850248</v>
      </c>
      <c r="AJ32" s="313">
        <f t="shared" si="5"/>
        <v>1</v>
      </c>
      <c r="AL32" s="306">
        <f t="shared" si="6"/>
        <v>2396</v>
      </c>
      <c r="AM32" s="314">
        <f t="shared" si="6"/>
        <v>2396</v>
      </c>
      <c r="AN32" s="315">
        <f t="shared" si="7"/>
        <v>0</v>
      </c>
      <c r="AO32" s="316">
        <f t="shared" si="8"/>
        <v>0</v>
      </c>
    </row>
    <row r="33" spans="1:41" ht="13.5" thickBot="1" x14ac:dyDescent="0.25">
      <c r="A33" s="206">
        <v>285</v>
      </c>
      <c r="B33" s="207">
        <v>0.375</v>
      </c>
      <c r="C33" s="208">
        <v>2013</v>
      </c>
      <c r="D33" s="208">
        <v>5</v>
      </c>
      <c r="E33" s="208">
        <v>31</v>
      </c>
      <c r="F33" s="209">
        <v>852644</v>
      </c>
      <c r="G33" s="208">
        <v>0</v>
      </c>
      <c r="H33" s="209">
        <v>637305</v>
      </c>
      <c r="I33" s="208">
        <v>0</v>
      </c>
      <c r="J33" s="208">
        <v>0</v>
      </c>
      <c r="K33" s="208">
        <v>0</v>
      </c>
      <c r="L33" s="210">
        <v>88.777000000000001</v>
      </c>
      <c r="M33" s="209">
        <v>22.9</v>
      </c>
      <c r="N33" s="211">
        <v>0</v>
      </c>
      <c r="O33" s="212">
        <v>0</v>
      </c>
      <c r="P33" s="197">
        <f t="shared" si="0"/>
        <v>0</v>
      </c>
      <c r="Q33" s="1">
        <v>31</v>
      </c>
      <c r="R33" s="259" t="e">
        <f t="shared" si="1"/>
        <v>#REF!</v>
      </c>
      <c r="S33" s="220" t="e">
        <f>#REF!</f>
        <v>#REF!</v>
      </c>
      <c r="T33" s="221" t="e">
        <f t="shared" si="9"/>
        <v>#REF!</v>
      </c>
      <c r="V33" s="222">
        <f t="shared" si="2"/>
        <v>0</v>
      </c>
      <c r="W33" s="223">
        <f t="shared" si="10"/>
        <v>0</v>
      </c>
      <c r="Y33" s="217" t="e">
        <f t="shared" si="11"/>
        <v>#REF!</v>
      </c>
      <c r="Z33" s="214" t="e">
        <f t="shared" si="12"/>
        <v>#REF!</v>
      </c>
      <c r="AA33" s="215" t="e">
        <f t="shared" si="13"/>
        <v>#REF!</v>
      </c>
      <c r="AE33" s="302" t="str">
        <f t="shared" si="3"/>
        <v>852644</v>
      </c>
      <c r="AF33" s="206">
        <v>285</v>
      </c>
      <c r="AG33" s="310">
        <v>31</v>
      </c>
      <c r="AH33" s="311">
        <v>852643</v>
      </c>
      <c r="AI33" s="312">
        <f t="shared" si="4"/>
        <v>852644</v>
      </c>
      <c r="AJ33" s="313">
        <f t="shared" si="5"/>
        <v>1</v>
      </c>
      <c r="AL33" s="306">
        <f t="shared" si="6"/>
        <v>-852643</v>
      </c>
      <c r="AM33" s="317">
        <f t="shared" si="6"/>
        <v>0</v>
      </c>
      <c r="AN33" s="315">
        <f t="shared" si="7"/>
        <v>852643</v>
      </c>
      <c r="AO33" s="316" t="str">
        <f t="shared" si="8"/>
        <v/>
      </c>
    </row>
    <row r="34" spans="1:41" ht="13.5" thickBot="1" x14ac:dyDescent="0.25">
      <c r="A34" s="35">
        <v>285</v>
      </c>
      <c r="B34" s="224">
        <v>0.375</v>
      </c>
      <c r="C34" s="33">
        <v>2013</v>
      </c>
      <c r="D34" s="33">
        <v>6</v>
      </c>
      <c r="E34" s="33">
        <v>1</v>
      </c>
      <c r="F34" s="225">
        <v>852644</v>
      </c>
      <c r="G34" s="33">
        <v>0</v>
      </c>
      <c r="H34" s="225">
        <v>637305</v>
      </c>
      <c r="I34" s="33">
        <v>0</v>
      </c>
      <c r="J34" s="33">
        <v>0</v>
      </c>
      <c r="K34" s="33">
        <v>0</v>
      </c>
      <c r="L34" s="226">
        <v>89.811999999999998</v>
      </c>
      <c r="M34" s="225">
        <v>23.1</v>
      </c>
      <c r="N34" s="227">
        <v>0</v>
      </c>
      <c r="O34" s="228">
        <v>169</v>
      </c>
      <c r="R34" s="229"/>
      <c r="S34" s="230"/>
      <c r="T34" s="231"/>
      <c r="V34" s="232"/>
      <c r="W34" s="233"/>
      <c r="Y34" s="234"/>
      <c r="Z34" s="235"/>
      <c r="AA34" s="236"/>
      <c r="AE34" s="302" t="str">
        <f t="shared" si="3"/>
        <v>852644</v>
      </c>
      <c r="AF34" s="35"/>
      <c r="AG34" s="318"/>
      <c r="AH34" s="319"/>
      <c r="AI34" s="320">
        <f t="shared" si="4"/>
        <v>852644</v>
      </c>
      <c r="AJ34" s="321">
        <f t="shared" si="5"/>
        <v>852644</v>
      </c>
      <c r="AL34" s="322"/>
      <c r="AM34" s="323"/>
      <c r="AN34" s="324"/>
      <c r="AO34" s="324"/>
    </row>
    <row r="35" spans="1:41" ht="13.5" thickBot="1" x14ac:dyDescent="0.25">
      <c r="AE35" s="302"/>
    </row>
    <row r="36" spans="1:41" ht="13.5" thickBot="1" x14ac:dyDescent="0.25">
      <c r="D36" s="237" t="s">
        <v>81</v>
      </c>
      <c r="E36" s="238">
        <f>COUNT(E3:E34)</f>
        <v>32</v>
      </c>
      <c r="K36" s="237" t="s">
        <v>82</v>
      </c>
      <c r="L36" s="239">
        <f>MAX(L3:L34)</f>
        <v>93.507000000000005</v>
      </c>
      <c r="M36" s="239">
        <f>MAX(M3:M34)</f>
        <v>25.5</v>
      </c>
      <c r="N36" s="237" t="s">
        <v>26</v>
      </c>
      <c r="O36" s="239">
        <f>SUM(O3:O33)</f>
        <v>55223</v>
      </c>
      <c r="Q36" s="237" t="s">
        <v>83</v>
      </c>
      <c r="R36" s="240" t="e">
        <f>AVERAGE(R3:R33)</f>
        <v>#REF!</v>
      </c>
      <c r="S36" s="240" t="e">
        <f>AVERAGE(S3:S33)</f>
        <v>#REF!</v>
      </c>
      <c r="T36" s="241" t="e">
        <f>AVERAGE(T3:T33)</f>
        <v>#REF!</v>
      </c>
      <c r="V36" s="242">
        <f>SUM(V3:V33)</f>
        <v>55223</v>
      </c>
      <c r="W36" s="243">
        <f>SUM(W3:W33)</f>
        <v>1950182.02141</v>
      </c>
      <c r="Y36" s="244" t="e">
        <f>SUM(Y3:Y33)</f>
        <v>#REF!</v>
      </c>
      <c r="Z36" s="245" t="e">
        <f>SUM(Z3:Z33)</f>
        <v>#REF!</v>
      </c>
      <c r="AA36" s="246" t="e">
        <f>SUM(AA3:AA33)</f>
        <v>#REF!</v>
      </c>
      <c r="AF36" s="325" t="s">
        <v>120</v>
      </c>
      <c r="AG36" s="238">
        <f>COUNT(AG3:AG34)</f>
        <v>3</v>
      </c>
      <c r="AJ36" s="326">
        <f>SUM(AJ3:AJ33)</f>
        <v>22964867</v>
      </c>
      <c r="AK36" s="327" t="s">
        <v>88</v>
      </c>
      <c r="AL36" s="328"/>
      <c r="AM36" s="328"/>
      <c r="AN36" s="326">
        <f>SUM(AN3:AN33)</f>
        <v>55223</v>
      </c>
      <c r="AO36" s="329" t="s">
        <v>88</v>
      </c>
    </row>
    <row r="37" spans="1:41" ht="13.5" thickBot="1" x14ac:dyDescent="0.25">
      <c r="K37" s="237" t="s">
        <v>83</v>
      </c>
      <c r="L37" s="247">
        <f>AVERAGE(L3:L34)</f>
        <v>89.709531249999998</v>
      </c>
      <c r="M37" s="247">
        <f>AVERAGE(M3:M34)</f>
        <v>22.156250000000004</v>
      </c>
      <c r="N37" s="237" t="s">
        <v>84</v>
      </c>
      <c r="O37" s="248">
        <f>O36*35.31467</f>
        <v>1950182.02141</v>
      </c>
      <c r="R37" s="249" t="s">
        <v>85</v>
      </c>
      <c r="S37" s="249" t="s">
        <v>86</v>
      </c>
      <c r="T37" s="249" t="s">
        <v>87</v>
      </c>
      <c r="V37" s="250" t="s">
        <v>88</v>
      </c>
      <c r="W37" s="250" t="s">
        <v>88</v>
      </c>
      <c r="Y37" s="250" t="s">
        <v>88</v>
      </c>
      <c r="Z37" s="250" t="s">
        <v>88</v>
      </c>
      <c r="AA37" s="250" t="s">
        <v>88</v>
      </c>
      <c r="AF37" s="325" t="s">
        <v>121</v>
      </c>
      <c r="AG37" s="330">
        <f>-COUNT(AG3:AG34)+COUNT(E3:E34)</f>
        <v>29</v>
      </c>
      <c r="AN37" s="331">
        <f>IFERROR(AN36/SUM(AM3:AM33),"")</f>
        <v>1</v>
      </c>
      <c r="AO37" s="329" t="s">
        <v>122</v>
      </c>
    </row>
    <row r="38" spans="1:41" ht="13.5" thickBot="1" x14ac:dyDescent="0.25">
      <c r="K38" s="237" t="s">
        <v>89</v>
      </c>
      <c r="L38" s="248">
        <f>MIN(L3:L34)</f>
        <v>88.195999999999998</v>
      </c>
      <c r="M38" s="248">
        <f>MIN(M3:M34)</f>
        <v>19.600000000000001</v>
      </c>
      <c r="V38" s="6" t="s">
        <v>26</v>
      </c>
      <c r="W38" s="6" t="s">
        <v>90</v>
      </c>
      <c r="Y38" s="6" t="s">
        <v>91</v>
      </c>
      <c r="Z38" s="6" t="s">
        <v>92</v>
      </c>
      <c r="AA38" s="6" t="s">
        <v>93</v>
      </c>
    </row>
    <row r="39" spans="1:41" ht="13.5" thickBot="1" x14ac:dyDescent="0.25">
      <c r="L39" s="251" t="s">
        <v>94</v>
      </c>
      <c r="M39" s="6" t="s">
        <v>95</v>
      </c>
    </row>
    <row r="40" spans="1:41" ht="13.5" thickBot="1" x14ac:dyDescent="0.25">
      <c r="AF40" s="325" t="s">
        <v>123</v>
      </c>
      <c r="AG40" s="238">
        <v>1</v>
      </c>
      <c r="AH40" s="293" t="s">
        <v>26</v>
      </c>
    </row>
    <row r="41" spans="1:41" ht="13.5" thickBot="1" x14ac:dyDescent="0.25">
      <c r="AF41" s="325" t="s">
        <v>124</v>
      </c>
      <c r="AG41" s="332">
        <v>0.01</v>
      </c>
    </row>
    <row r="43" spans="1:41" x14ac:dyDescent="0.2">
      <c r="K43" s="252" t="s">
        <v>96</v>
      </c>
      <c r="L43" s="253">
        <v>0.1</v>
      </c>
      <c r="M43" s="252"/>
    </row>
    <row r="44" spans="1:41" x14ac:dyDescent="0.2">
      <c r="K44" s="254" t="s">
        <v>97</v>
      </c>
      <c r="L44" s="255">
        <f>L37*(1+$L$43)</f>
        <v>98.680484375000006</v>
      </c>
      <c r="M44" s="255">
        <f>M37*(1+$L$43)</f>
        <v>24.371875000000006</v>
      </c>
    </row>
    <row r="45" spans="1:41" x14ac:dyDescent="0.2">
      <c r="K45" s="254" t="s">
        <v>98</v>
      </c>
      <c r="L45" s="255">
        <f>L37*(1-$L$43)</f>
        <v>80.738578125000004</v>
      </c>
      <c r="M45" s="255">
        <f>M37*(1-$L$43)</f>
        <v>19.940625000000004</v>
      </c>
    </row>
    <row r="47" spans="1:41" x14ac:dyDescent="0.2">
      <c r="A47" s="237" t="s">
        <v>99</v>
      </c>
      <c r="B47" s="256" t="s">
        <v>100</v>
      </c>
    </row>
    <row r="48" spans="1:41" x14ac:dyDescent="0.2">
      <c r="A48" s="237" t="s">
        <v>101</v>
      </c>
      <c r="B48" s="257">
        <v>40583</v>
      </c>
    </row>
  </sheetData>
  <phoneticPr fontId="0" type="noConversion"/>
  <conditionalFormatting sqref="L3:L34">
    <cfRule type="cellIs" dxfId="239" priority="47" stopIfTrue="1" operator="lessThan">
      <formula>$L$45</formula>
    </cfRule>
    <cfRule type="cellIs" dxfId="238" priority="48" stopIfTrue="1" operator="greaterThan">
      <formula>$L$44</formula>
    </cfRule>
  </conditionalFormatting>
  <conditionalFormatting sqref="M3:M34">
    <cfRule type="cellIs" dxfId="237" priority="45" stopIfTrue="1" operator="lessThan">
      <formula>$M$45</formula>
    </cfRule>
    <cfRule type="cellIs" dxfId="236" priority="46" stopIfTrue="1" operator="greaterThan">
      <formula>$M$44</formula>
    </cfRule>
  </conditionalFormatting>
  <conditionalFormatting sqref="O3:O34">
    <cfRule type="cellIs" dxfId="235" priority="44" stopIfTrue="1" operator="lessThan">
      <formula>0</formula>
    </cfRule>
  </conditionalFormatting>
  <conditionalFormatting sqref="O3:O33">
    <cfRule type="cellIs" dxfId="234" priority="43" stopIfTrue="1" operator="lessThan">
      <formula>0</formula>
    </cfRule>
  </conditionalFormatting>
  <conditionalFormatting sqref="O3">
    <cfRule type="cellIs" dxfId="233" priority="42" stopIfTrue="1" operator="notEqual">
      <formula>$P$3</formula>
    </cfRule>
  </conditionalFormatting>
  <conditionalFormatting sqref="O4">
    <cfRule type="cellIs" dxfId="232" priority="41" stopIfTrue="1" operator="notEqual">
      <formula>P$4</formula>
    </cfRule>
  </conditionalFormatting>
  <conditionalFormatting sqref="O5">
    <cfRule type="cellIs" dxfId="231" priority="40" stopIfTrue="1" operator="notEqual">
      <formula>$P$5</formula>
    </cfRule>
  </conditionalFormatting>
  <conditionalFormatting sqref="O6">
    <cfRule type="cellIs" dxfId="230" priority="39" stopIfTrue="1" operator="notEqual">
      <formula>$P$6</formula>
    </cfRule>
  </conditionalFormatting>
  <conditionalFormatting sqref="O7">
    <cfRule type="cellIs" dxfId="229" priority="38" stopIfTrue="1" operator="notEqual">
      <formula>$P$7</formula>
    </cfRule>
  </conditionalFormatting>
  <conditionalFormatting sqref="O8">
    <cfRule type="cellIs" dxfId="228" priority="37" stopIfTrue="1" operator="notEqual">
      <formula>$P$8</formula>
    </cfRule>
  </conditionalFormatting>
  <conditionalFormatting sqref="O9">
    <cfRule type="cellIs" dxfId="227" priority="36" stopIfTrue="1" operator="notEqual">
      <formula>$P$9</formula>
    </cfRule>
  </conditionalFormatting>
  <conditionalFormatting sqref="O10">
    <cfRule type="cellIs" dxfId="226" priority="34" stopIfTrue="1" operator="notEqual">
      <formula>$P$10</formula>
    </cfRule>
    <cfRule type="cellIs" dxfId="225" priority="35" stopIfTrue="1" operator="greaterThan">
      <formula>$P$10</formula>
    </cfRule>
  </conditionalFormatting>
  <conditionalFormatting sqref="O11">
    <cfRule type="cellIs" dxfId="224" priority="32" stopIfTrue="1" operator="notEqual">
      <formula>$P$11</formula>
    </cfRule>
    <cfRule type="cellIs" dxfId="223" priority="33" stopIfTrue="1" operator="greaterThan">
      <formula>$P$11</formula>
    </cfRule>
  </conditionalFormatting>
  <conditionalFormatting sqref="O12">
    <cfRule type="cellIs" dxfId="222" priority="31" stopIfTrue="1" operator="notEqual">
      <formula>$P$12</formula>
    </cfRule>
  </conditionalFormatting>
  <conditionalFormatting sqref="O14">
    <cfRule type="cellIs" dxfId="221" priority="30" stopIfTrue="1" operator="notEqual">
      <formula>$P$14</formula>
    </cfRule>
  </conditionalFormatting>
  <conditionalFormatting sqref="O15">
    <cfRule type="cellIs" dxfId="220" priority="29" stopIfTrue="1" operator="notEqual">
      <formula>$P$15</formula>
    </cfRule>
  </conditionalFormatting>
  <conditionalFormatting sqref="O16">
    <cfRule type="cellIs" dxfId="219" priority="28" stopIfTrue="1" operator="notEqual">
      <formula>$P$16</formula>
    </cfRule>
  </conditionalFormatting>
  <conditionalFormatting sqref="O17">
    <cfRule type="cellIs" dxfId="218" priority="27" stopIfTrue="1" operator="notEqual">
      <formula>$P$17</formula>
    </cfRule>
  </conditionalFormatting>
  <conditionalFormatting sqref="O18">
    <cfRule type="cellIs" dxfId="217" priority="26" stopIfTrue="1" operator="notEqual">
      <formula>$P$18</formula>
    </cfRule>
  </conditionalFormatting>
  <conditionalFormatting sqref="O19">
    <cfRule type="cellIs" dxfId="216" priority="24" stopIfTrue="1" operator="notEqual">
      <formula>$P$19</formula>
    </cfRule>
    <cfRule type="cellIs" dxfId="215" priority="25" stopIfTrue="1" operator="greaterThan">
      <formula>$P$19</formula>
    </cfRule>
  </conditionalFormatting>
  <conditionalFormatting sqref="O20">
    <cfRule type="cellIs" dxfId="214" priority="22" stopIfTrue="1" operator="notEqual">
      <formula>$P$20</formula>
    </cfRule>
    <cfRule type="cellIs" dxfId="213" priority="23" stopIfTrue="1" operator="greaterThan">
      <formula>$P$20</formula>
    </cfRule>
  </conditionalFormatting>
  <conditionalFormatting sqref="O21">
    <cfRule type="cellIs" dxfId="212" priority="21" stopIfTrue="1" operator="notEqual">
      <formula>$P$21</formula>
    </cfRule>
  </conditionalFormatting>
  <conditionalFormatting sqref="O22">
    <cfRule type="cellIs" dxfId="211" priority="20" stopIfTrue="1" operator="notEqual">
      <formula>$P$22</formula>
    </cfRule>
  </conditionalFormatting>
  <conditionalFormatting sqref="O23">
    <cfRule type="cellIs" dxfId="210" priority="19" stopIfTrue="1" operator="notEqual">
      <formula>$P$23</formula>
    </cfRule>
  </conditionalFormatting>
  <conditionalFormatting sqref="O24">
    <cfRule type="cellIs" dxfId="209" priority="17" stopIfTrue="1" operator="notEqual">
      <formula>$P$24</formula>
    </cfRule>
    <cfRule type="cellIs" dxfId="208" priority="18" stopIfTrue="1" operator="greaterThan">
      <formula>$P$24</formula>
    </cfRule>
  </conditionalFormatting>
  <conditionalFormatting sqref="O25">
    <cfRule type="cellIs" dxfId="207" priority="15" stopIfTrue="1" operator="notEqual">
      <formula>$P$25</formula>
    </cfRule>
    <cfRule type="cellIs" dxfId="206" priority="16" stopIfTrue="1" operator="greaterThan">
      <formula>$P$25</formula>
    </cfRule>
  </conditionalFormatting>
  <conditionalFormatting sqref="O26">
    <cfRule type="cellIs" dxfId="205" priority="14" stopIfTrue="1" operator="notEqual">
      <formula>$P$26</formula>
    </cfRule>
  </conditionalFormatting>
  <conditionalFormatting sqref="O27">
    <cfRule type="cellIs" dxfId="204" priority="13" stopIfTrue="1" operator="notEqual">
      <formula>$P$27</formula>
    </cfRule>
  </conditionalFormatting>
  <conditionalFormatting sqref="O28">
    <cfRule type="cellIs" dxfId="203" priority="12" stopIfTrue="1" operator="notEqual">
      <formula>$P$28</formula>
    </cfRule>
  </conditionalFormatting>
  <conditionalFormatting sqref="O29">
    <cfRule type="cellIs" dxfId="202" priority="11" stopIfTrue="1" operator="notEqual">
      <formula>$P$29</formula>
    </cfRule>
  </conditionalFormatting>
  <conditionalFormatting sqref="O30">
    <cfRule type="cellIs" dxfId="201" priority="10" stopIfTrue="1" operator="notEqual">
      <formula>$P$30</formula>
    </cfRule>
  </conditionalFormatting>
  <conditionalFormatting sqref="O31">
    <cfRule type="cellIs" dxfId="200" priority="8" stopIfTrue="1" operator="notEqual">
      <formula>$P$31</formula>
    </cfRule>
    <cfRule type="cellIs" dxfId="199" priority="9" stopIfTrue="1" operator="greaterThan">
      <formula>$P$31</formula>
    </cfRule>
  </conditionalFormatting>
  <conditionalFormatting sqref="O32">
    <cfRule type="cellIs" dxfId="198" priority="6" stopIfTrue="1" operator="notEqual">
      <formula>$P$32</formula>
    </cfRule>
    <cfRule type="cellIs" dxfId="197" priority="7" stopIfTrue="1" operator="greaterThan">
      <formula>$P$32</formula>
    </cfRule>
  </conditionalFormatting>
  <conditionalFormatting sqref="O33">
    <cfRule type="cellIs" dxfId="196" priority="5" stopIfTrue="1" operator="notEqual">
      <formula>$P$33</formula>
    </cfRule>
  </conditionalFormatting>
  <conditionalFormatting sqref="O13">
    <cfRule type="cellIs" dxfId="195" priority="4" stopIfTrue="1" operator="notEqual">
      <formula>$P$13</formula>
    </cfRule>
  </conditionalFormatting>
  <conditionalFormatting sqref="AG3:AG34">
    <cfRule type="cellIs" dxfId="194" priority="3" stopIfTrue="1" operator="notEqual">
      <formula>E3</formula>
    </cfRule>
  </conditionalFormatting>
  <conditionalFormatting sqref="AH3:AH34">
    <cfRule type="cellIs" dxfId="193" priority="2" stopIfTrue="1" operator="notBetween">
      <formula>AI3+$AG$40</formula>
      <formula>AI3-$AG$40</formula>
    </cfRule>
  </conditionalFormatting>
  <conditionalFormatting sqref="AL3:AL33">
    <cfRule type="cellIs" dxfId="192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F29" sqref="F29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293" customWidth="1"/>
    <col min="32" max="32" width="18.85546875" style="293" bestFit="1" customWidth="1"/>
    <col min="33" max="33" width="9.5703125" style="293" customWidth="1"/>
    <col min="34" max="35" width="13" style="293" customWidth="1"/>
    <col min="36" max="36" width="14.5703125" style="293" bestFit="1" customWidth="1"/>
    <col min="37" max="37" width="4.85546875" style="293" customWidth="1"/>
    <col min="38" max="39" width="12.85546875" style="293" customWidth="1"/>
    <col min="40" max="40" width="11.5703125" style="293" bestFit="1" customWidth="1"/>
    <col min="41" max="55" width="11.42578125" style="293"/>
    <col min="56" max="16384" width="11.42578125" style="1"/>
  </cols>
  <sheetData>
    <row r="1" spans="1:41" ht="13.5" thickBot="1" x14ac:dyDescent="0.25">
      <c r="AJ1" s="294" t="s">
        <v>111</v>
      </c>
    </row>
    <row r="2" spans="1:41" ht="51.75" thickBot="1" x14ac:dyDescent="0.25">
      <c r="A2" s="177" t="s">
        <v>57</v>
      </c>
      <c r="B2" s="178" t="s">
        <v>58</v>
      </c>
      <c r="C2" s="178" t="s">
        <v>59</v>
      </c>
      <c r="D2" s="178" t="s">
        <v>60</v>
      </c>
      <c r="E2" s="178" t="s">
        <v>62</v>
      </c>
      <c r="F2" s="179" t="s">
        <v>63</v>
      </c>
      <c r="G2" s="179" t="s">
        <v>61</v>
      </c>
      <c r="H2" s="179" t="s">
        <v>64</v>
      </c>
      <c r="I2" s="179" t="s">
        <v>65</v>
      </c>
      <c r="J2" s="179" t="s">
        <v>66</v>
      </c>
      <c r="K2" s="179" t="s">
        <v>67</v>
      </c>
      <c r="L2" s="179" t="s">
        <v>68</v>
      </c>
      <c r="M2" s="179" t="s">
        <v>69</v>
      </c>
      <c r="N2" s="180" t="s">
        <v>70</v>
      </c>
      <c r="O2" s="181" t="s">
        <v>71</v>
      </c>
      <c r="Q2" s="182" t="s">
        <v>72</v>
      </c>
      <c r="R2" s="183" t="s">
        <v>73</v>
      </c>
      <c r="S2" s="184" t="s">
        <v>74</v>
      </c>
      <c r="T2" s="185" t="s">
        <v>75</v>
      </c>
      <c r="V2" s="185" t="s">
        <v>76</v>
      </c>
      <c r="W2" s="186" t="s">
        <v>77</v>
      </c>
      <c r="Y2" s="187" t="s">
        <v>78</v>
      </c>
      <c r="Z2" s="188" t="s">
        <v>79</v>
      </c>
      <c r="AA2" s="189" t="s">
        <v>80</v>
      </c>
      <c r="AF2" s="295" t="s">
        <v>112</v>
      </c>
      <c r="AG2" s="296" t="s">
        <v>62</v>
      </c>
      <c r="AH2" s="297" t="s">
        <v>113</v>
      </c>
      <c r="AI2" s="298" t="s">
        <v>114</v>
      </c>
      <c r="AJ2" s="299" t="s">
        <v>115</v>
      </c>
      <c r="AL2" s="300" t="s">
        <v>116</v>
      </c>
      <c r="AM2" s="301" t="s">
        <v>117</v>
      </c>
      <c r="AN2" s="186" t="s">
        <v>118</v>
      </c>
      <c r="AO2" s="186" t="s">
        <v>119</v>
      </c>
    </row>
    <row r="3" spans="1:41" x14ac:dyDescent="0.2">
      <c r="A3" s="190">
        <v>305</v>
      </c>
      <c r="B3" s="191">
        <v>0.375</v>
      </c>
      <c r="C3" s="192">
        <v>2013</v>
      </c>
      <c r="D3" s="192">
        <v>5</v>
      </c>
      <c r="E3" s="192">
        <v>1</v>
      </c>
      <c r="F3" s="193">
        <v>157591</v>
      </c>
      <c r="G3" s="192">
        <v>0</v>
      </c>
      <c r="H3" s="193">
        <v>22150</v>
      </c>
      <c r="I3" s="192">
        <v>0</v>
      </c>
      <c r="J3" s="192">
        <v>0</v>
      </c>
      <c r="K3" s="192">
        <v>0</v>
      </c>
      <c r="L3" s="194">
        <v>89.647999999999996</v>
      </c>
      <c r="M3" s="193">
        <v>21.8</v>
      </c>
      <c r="N3" s="195">
        <v>0</v>
      </c>
      <c r="O3" s="196">
        <v>58</v>
      </c>
      <c r="P3" s="197">
        <f>F4-F3</f>
        <v>58</v>
      </c>
      <c r="Q3" s="1">
        <v>1</v>
      </c>
      <c r="R3" s="198" t="e">
        <f>S3/4.1868</f>
        <v>#REF!</v>
      </c>
      <c r="S3" s="199" t="e">
        <f>#REF!</f>
        <v>#REF!</v>
      </c>
      <c r="T3" s="200" t="e">
        <f>R3*0.11237</f>
        <v>#REF!</v>
      </c>
      <c r="U3" s="201"/>
      <c r="V3" s="200">
        <f>O3</f>
        <v>58</v>
      </c>
      <c r="W3" s="202">
        <f>V3*35.31467</f>
        <v>2048.2508600000001</v>
      </c>
      <c r="X3" s="201"/>
      <c r="Y3" s="203" t="e">
        <f>V3*R3/1000000</f>
        <v>#REF!</v>
      </c>
      <c r="Z3" s="204" t="e">
        <f>S3*V3/1000000</f>
        <v>#REF!</v>
      </c>
      <c r="AA3" s="205" t="e">
        <f>W3*T3/1000000</f>
        <v>#REF!</v>
      </c>
      <c r="AE3" s="302" t="str">
        <f>RIGHT(F3,6)</f>
        <v>157591</v>
      </c>
      <c r="AF3" s="190">
        <v>305</v>
      </c>
      <c r="AG3" s="195">
        <v>1</v>
      </c>
      <c r="AH3" s="303">
        <v>157590</v>
      </c>
      <c r="AI3" s="304">
        <f>IFERROR(AE3*1,0)</f>
        <v>157591</v>
      </c>
      <c r="AJ3" s="305">
        <f>(AI3-AH3)</f>
        <v>1</v>
      </c>
      <c r="AL3" s="306">
        <f>AH4-AH3</f>
        <v>60</v>
      </c>
      <c r="AM3" s="307">
        <f>AI4-AI3</f>
        <v>58</v>
      </c>
      <c r="AN3" s="308">
        <f>(AM3-AL3)</f>
        <v>-2</v>
      </c>
      <c r="AO3" s="309">
        <f>IFERROR(AN3/AM3,"")</f>
        <v>-3.4482758620689655E-2</v>
      </c>
    </row>
    <row r="4" spans="1:41" x14ac:dyDescent="0.2">
      <c r="A4" s="206">
        <v>305</v>
      </c>
      <c r="B4" s="207">
        <v>0.375</v>
      </c>
      <c r="C4" s="208">
        <v>2013</v>
      </c>
      <c r="D4" s="208">
        <v>5</v>
      </c>
      <c r="E4" s="208">
        <v>2</v>
      </c>
      <c r="F4" s="209">
        <v>157649</v>
      </c>
      <c r="G4" s="208">
        <v>0</v>
      </c>
      <c r="H4" s="209">
        <v>22158</v>
      </c>
      <c r="I4" s="208">
        <v>0</v>
      </c>
      <c r="J4" s="208">
        <v>0</v>
      </c>
      <c r="K4" s="208">
        <v>0</v>
      </c>
      <c r="L4" s="210">
        <v>90.626000000000005</v>
      </c>
      <c r="M4" s="209">
        <v>22.7</v>
      </c>
      <c r="N4" s="211">
        <v>0</v>
      </c>
      <c r="O4" s="212">
        <v>452</v>
      </c>
      <c r="P4" s="197">
        <f t="shared" ref="P4:P33" si="0">F5-F4</f>
        <v>452</v>
      </c>
      <c r="Q4" s="1">
        <v>2</v>
      </c>
      <c r="R4" s="213" t="e">
        <f t="shared" ref="R4:R33" si="1">S4/4.1868</f>
        <v>#REF!</v>
      </c>
      <c r="S4" s="214" t="e">
        <f>#REF!</f>
        <v>#REF!</v>
      </c>
      <c r="T4" s="215" t="e">
        <f>R4*0.11237</f>
        <v>#REF!</v>
      </c>
      <c r="U4" s="201"/>
      <c r="V4" s="215">
        <f t="shared" ref="V4:V33" si="2">O4</f>
        <v>452</v>
      </c>
      <c r="W4" s="216">
        <f>V4*35.31467</f>
        <v>15962.23084</v>
      </c>
      <c r="X4" s="201"/>
      <c r="Y4" s="217" t="e">
        <f>V4*R4/1000000</f>
        <v>#REF!</v>
      </c>
      <c r="Z4" s="214" t="e">
        <f>S4*V4/1000000</f>
        <v>#REF!</v>
      </c>
      <c r="AA4" s="215" t="e">
        <f>W4*T4/1000000</f>
        <v>#REF!</v>
      </c>
      <c r="AE4" s="302" t="str">
        <f t="shared" ref="AE4:AE34" si="3">RIGHT(F4,6)</f>
        <v>157649</v>
      </c>
      <c r="AF4" s="206">
        <v>305</v>
      </c>
      <c r="AG4" s="310">
        <v>2</v>
      </c>
      <c r="AH4" s="311">
        <v>157650</v>
      </c>
      <c r="AI4" s="312">
        <f t="shared" ref="AI4:AI34" si="4">IFERROR(AE4*1,0)</f>
        <v>157649</v>
      </c>
      <c r="AJ4" s="313">
        <f t="shared" ref="AJ4:AJ34" si="5">(AI4-AH4)</f>
        <v>-1</v>
      </c>
      <c r="AL4" s="306">
        <f t="shared" ref="AL4:AM33" si="6">AH5-AH4</f>
        <v>451</v>
      </c>
      <c r="AM4" s="314">
        <f t="shared" si="6"/>
        <v>452</v>
      </c>
      <c r="AN4" s="315">
        <f t="shared" ref="AN4:AN33" si="7">(AM4-AL4)</f>
        <v>1</v>
      </c>
      <c r="AO4" s="316">
        <f t="shared" ref="AO4:AO33" si="8">IFERROR(AN4/AM4,"")</f>
        <v>2.2123893805309734E-3</v>
      </c>
    </row>
    <row r="5" spans="1:41" x14ac:dyDescent="0.2">
      <c r="A5" s="206">
        <v>305</v>
      </c>
      <c r="B5" s="207">
        <v>0.375</v>
      </c>
      <c r="C5" s="208">
        <v>2013</v>
      </c>
      <c r="D5" s="208">
        <v>5</v>
      </c>
      <c r="E5" s="208">
        <v>3</v>
      </c>
      <c r="F5" s="209">
        <v>158101</v>
      </c>
      <c r="G5" s="208">
        <v>0</v>
      </c>
      <c r="H5" s="209">
        <v>22221</v>
      </c>
      <c r="I5" s="208">
        <v>0</v>
      </c>
      <c r="J5" s="208">
        <v>0</v>
      </c>
      <c r="K5" s="208">
        <v>0</v>
      </c>
      <c r="L5" s="210">
        <v>89.763000000000005</v>
      </c>
      <c r="M5" s="209">
        <v>22.5</v>
      </c>
      <c r="N5" s="211">
        <v>0</v>
      </c>
      <c r="O5" s="212">
        <v>279</v>
      </c>
      <c r="P5" s="197">
        <f t="shared" si="0"/>
        <v>279</v>
      </c>
      <c r="Q5" s="1">
        <v>3</v>
      </c>
      <c r="R5" s="213" t="e">
        <f t="shared" si="1"/>
        <v>#REF!</v>
      </c>
      <c r="S5" s="214" t="e">
        <f>#REF!</f>
        <v>#REF!</v>
      </c>
      <c r="T5" s="215" t="e">
        <f t="shared" ref="T5:T33" si="9">R5*0.11237</f>
        <v>#REF!</v>
      </c>
      <c r="U5" s="201"/>
      <c r="V5" s="215">
        <f t="shared" si="2"/>
        <v>279</v>
      </c>
      <c r="W5" s="216">
        <f t="shared" ref="W5:W33" si="10">V5*35.31467</f>
        <v>9852.7929299999996</v>
      </c>
      <c r="X5" s="201"/>
      <c r="Y5" s="217" t="e">
        <f t="shared" ref="Y5:Y33" si="11">V5*R5/1000000</f>
        <v>#REF!</v>
      </c>
      <c r="Z5" s="214" t="e">
        <f t="shared" ref="Z5:Z33" si="12">S5*V5/1000000</f>
        <v>#REF!</v>
      </c>
      <c r="AA5" s="215" t="e">
        <f t="shared" ref="AA5:AA33" si="13">W5*T5/1000000</f>
        <v>#REF!</v>
      </c>
      <c r="AE5" s="302" t="str">
        <f t="shared" si="3"/>
        <v>158101</v>
      </c>
      <c r="AF5" s="206">
        <v>305</v>
      </c>
      <c r="AG5" s="310">
        <v>3</v>
      </c>
      <c r="AH5" s="311">
        <v>158101</v>
      </c>
      <c r="AI5" s="312">
        <f t="shared" si="4"/>
        <v>158101</v>
      </c>
      <c r="AJ5" s="313">
        <f t="shared" si="5"/>
        <v>0</v>
      </c>
      <c r="AL5" s="306">
        <f t="shared" si="6"/>
        <v>278</v>
      </c>
      <c r="AM5" s="314">
        <f t="shared" si="6"/>
        <v>279</v>
      </c>
      <c r="AN5" s="315">
        <f t="shared" si="7"/>
        <v>1</v>
      </c>
      <c r="AO5" s="316">
        <f t="shared" si="8"/>
        <v>3.5842293906810036E-3</v>
      </c>
    </row>
    <row r="6" spans="1:41" x14ac:dyDescent="0.2">
      <c r="A6" s="206">
        <v>305</v>
      </c>
      <c r="B6" s="207">
        <v>0.375</v>
      </c>
      <c r="C6" s="208">
        <v>2013</v>
      </c>
      <c r="D6" s="208">
        <v>5</v>
      </c>
      <c r="E6" s="208">
        <v>4</v>
      </c>
      <c r="F6" s="209">
        <v>158380</v>
      </c>
      <c r="G6" s="208">
        <v>0</v>
      </c>
      <c r="H6" s="209">
        <v>22260</v>
      </c>
      <c r="I6" s="208">
        <v>0</v>
      </c>
      <c r="J6" s="208">
        <v>0</v>
      </c>
      <c r="K6" s="208">
        <v>0</v>
      </c>
      <c r="L6" s="210">
        <v>89.984999999999999</v>
      </c>
      <c r="M6" s="209">
        <v>21</v>
      </c>
      <c r="N6" s="211">
        <v>0</v>
      </c>
      <c r="O6" s="212">
        <v>9</v>
      </c>
      <c r="P6" s="197">
        <f t="shared" si="0"/>
        <v>9</v>
      </c>
      <c r="Q6" s="1">
        <v>4</v>
      </c>
      <c r="R6" s="213" t="e">
        <f t="shared" si="1"/>
        <v>#REF!</v>
      </c>
      <c r="S6" s="214" t="e">
        <f>#REF!</f>
        <v>#REF!</v>
      </c>
      <c r="T6" s="215" t="e">
        <f t="shared" si="9"/>
        <v>#REF!</v>
      </c>
      <c r="U6" s="201"/>
      <c r="V6" s="215">
        <f t="shared" si="2"/>
        <v>9</v>
      </c>
      <c r="W6" s="216">
        <f t="shared" si="10"/>
        <v>317.83202999999997</v>
      </c>
      <c r="X6" s="201"/>
      <c r="Y6" s="217" t="e">
        <f t="shared" si="11"/>
        <v>#REF!</v>
      </c>
      <c r="Z6" s="214" t="e">
        <f t="shared" si="12"/>
        <v>#REF!</v>
      </c>
      <c r="AA6" s="215" t="e">
        <f t="shared" si="13"/>
        <v>#REF!</v>
      </c>
      <c r="AE6" s="302" t="str">
        <f t="shared" si="3"/>
        <v>158380</v>
      </c>
      <c r="AF6" s="206">
        <v>305</v>
      </c>
      <c r="AG6" s="310">
        <v>4</v>
      </c>
      <c r="AH6" s="311">
        <v>158379</v>
      </c>
      <c r="AI6" s="312">
        <f t="shared" si="4"/>
        <v>158380</v>
      </c>
      <c r="AJ6" s="313">
        <f t="shared" si="5"/>
        <v>1</v>
      </c>
      <c r="AL6" s="306">
        <f t="shared" si="6"/>
        <v>9</v>
      </c>
      <c r="AM6" s="314">
        <f t="shared" si="6"/>
        <v>9</v>
      </c>
      <c r="AN6" s="315">
        <f t="shared" si="7"/>
        <v>0</v>
      </c>
      <c r="AO6" s="316">
        <f t="shared" si="8"/>
        <v>0</v>
      </c>
    </row>
    <row r="7" spans="1:41" x14ac:dyDescent="0.2">
      <c r="A7" s="206">
        <v>305</v>
      </c>
      <c r="B7" s="207">
        <v>0.375</v>
      </c>
      <c r="C7" s="208">
        <v>2013</v>
      </c>
      <c r="D7" s="208">
        <v>5</v>
      </c>
      <c r="E7" s="208">
        <v>5</v>
      </c>
      <c r="F7" s="209">
        <v>158389</v>
      </c>
      <c r="G7" s="208">
        <v>0</v>
      </c>
      <c r="H7" s="209">
        <v>22262</v>
      </c>
      <c r="I7" s="208">
        <v>0</v>
      </c>
      <c r="J7" s="208">
        <v>0</v>
      </c>
      <c r="K7" s="208">
        <v>0</v>
      </c>
      <c r="L7" s="210">
        <v>93.36</v>
      </c>
      <c r="M7" s="209">
        <v>20.8</v>
      </c>
      <c r="N7" s="211">
        <v>0</v>
      </c>
      <c r="O7" s="212">
        <v>50</v>
      </c>
      <c r="P7" s="197">
        <f t="shared" si="0"/>
        <v>50</v>
      </c>
      <c r="Q7" s="1">
        <v>5</v>
      </c>
      <c r="R7" s="213" t="e">
        <f t="shared" si="1"/>
        <v>#REF!</v>
      </c>
      <c r="S7" s="214" t="e">
        <f>#REF!</f>
        <v>#REF!</v>
      </c>
      <c r="T7" s="215" t="e">
        <f t="shared" si="9"/>
        <v>#REF!</v>
      </c>
      <c r="U7" s="201"/>
      <c r="V7" s="215">
        <f t="shared" si="2"/>
        <v>50</v>
      </c>
      <c r="W7" s="216">
        <f t="shared" si="10"/>
        <v>1765.7335</v>
      </c>
      <c r="X7" s="201"/>
      <c r="Y7" s="217" t="e">
        <f t="shared" si="11"/>
        <v>#REF!</v>
      </c>
      <c r="Z7" s="214" t="e">
        <f t="shared" si="12"/>
        <v>#REF!</v>
      </c>
      <c r="AA7" s="215" t="e">
        <f t="shared" si="13"/>
        <v>#REF!</v>
      </c>
      <c r="AE7" s="302" t="str">
        <f t="shared" si="3"/>
        <v>158389</v>
      </c>
      <c r="AF7" s="206">
        <v>305</v>
      </c>
      <c r="AG7" s="310">
        <v>5</v>
      </c>
      <c r="AH7" s="311">
        <v>158388</v>
      </c>
      <c r="AI7" s="312">
        <f t="shared" si="4"/>
        <v>158389</v>
      </c>
      <c r="AJ7" s="313">
        <f t="shared" si="5"/>
        <v>1</v>
      </c>
      <c r="AL7" s="306">
        <f t="shared" si="6"/>
        <v>52</v>
      </c>
      <c r="AM7" s="314">
        <f t="shared" si="6"/>
        <v>50</v>
      </c>
      <c r="AN7" s="315">
        <f t="shared" si="7"/>
        <v>-2</v>
      </c>
      <c r="AO7" s="316">
        <f t="shared" si="8"/>
        <v>-0.04</v>
      </c>
    </row>
    <row r="8" spans="1:41" x14ac:dyDescent="0.2">
      <c r="A8" s="206">
        <v>305</v>
      </c>
      <c r="B8" s="207">
        <v>0.375</v>
      </c>
      <c r="C8" s="208">
        <v>2013</v>
      </c>
      <c r="D8" s="208">
        <v>5</v>
      </c>
      <c r="E8" s="208">
        <v>6</v>
      </c>
      <c r="F8" s="209">
        <v>158439</v>
      </c>
      <c r="G8" s="208">
        <v>0</v>
      </c>
      <c r="H8" s="209">
        <v>22269</v>
      </c>
      <c r="I8" s="208">
        <v>0</v>
      </c>
      <c r="J8" s="208">
        <v>0</v>
      </c>
      <c r="K8" s="208">
        <v>0</v>
      </c>
      <c r="L8" s="210">
        <v>92.132000000000005</v>
      </c>
      <c r="M8" s="209">
        <v>21.4</v>
      </c>
      <c r="N8" s="211">
        <v>0</v>
      </c>
      <c r="O8" s="212">
        <v>202</v>
      </c>
      <c r="P8" s="197">
        <f t="shared" si="0"/>
        <v>202</v>
      </c>
      <c r="Q8" s="1">
        <v>6</v>
      </c>
      <c r="R8" s="213" t="e">
        <f t="shared" si="1"/>
        <v>#REF!</v>
      </c>
      <c r="S8" s="214" t="e">
        <f>#REF!</f>
        <v>#REF!</v>
      </c>
      <c r="T8" s="215" t="e">
        <f t="shared" si="9"/>
        <v>#REF!</v>
      </c>
      <c r="U8" s="201"/>
      <c r="V8" s="215">
        <f t="shared" si="2"/>
        <v>202</v>
      </c>
      <c r="W8" s="216">
        <f t="shared" si="10"/>
        <v>7133.5633399999997</v>
      </c>
      <c r="X8" s="201"/>
      <c r="Y8" s="217" t="e">
        <f t="shared" si="11"/>
        <v>#REF!</v>
      </c>
      <c r="Z8" s="214" t="e">
        <f t="shared" si="12"/>
        <v>#REF!</v>
      </c>
      <c r="AA8" s="215" t="e">
        <f t="shared" si="13"/>
        <v>#REF!</v>
      </c>
      <c r="AE8" s="302" t="str">
        <f t="shared" si="3"/>
        <v>158439</v>
      </c>
      <c r="AF8" s="206">
        <v>305</v>
      </c>
      <c r="AG8" s="310">
        <v>6</v>
      </c>
      <c r="AH8" s="311">
        <v>158440</v>
      </c>
      <c r="AI8" s="312">
        <f t="shared" si="4"/>
        <v>158439</v>
      </c>
      <c r="AJ8" s="313">
        <f t="shared" si="5"/>
        <v>-1</v>
      </c>
      <c r="AL8" s="306">
        <f t="shared" si="6"/>
        <v>201</v>
      </c>
      <c r="AM8" s="314">
        <f t="shared" si="6"/>
        <v>202</v>
      </c>
      <c r="AN8" s="315">
        <f t="shared" si="7"/>
        <v>1</v>
      </c>
      <c r="AO8" s="316">
        <f t="shared" si="8"/>
        <v>4.9504950495049506E-3</v>
      </c>
    </row>
    <row r="9" spans="1:41" x14ac:dyDescent="0.2">
      <c r="A9" s="206">
        <v>305</v>
      </c>
      <c r="B9" s="207">
        <v>0.375</v>
      </c>
      <c r="C9" s="208">
        <v>2013</v>
      </c>
      <c r="D9" s="208">
        <v>5</v>
      </c>
      <c r="E9" s="208">
        <v>7</v>
      </c>
      <c r="F9" s="209">
        <v>158641</v>
      </c>
      <c r="G9" s="208">
        <v>0</v>
      </c>
      <c r="H9" s="209">
        <v>22297</v>
      </c>
      <c r="I9" s="208">
        <v>0</v>
      </c>
      <c r="J9" s="208">
        <v>0</v>
      </c>
      <c r="K9" s="208">
        <v>0</v>
      </c>
      <c r="L9" s="210">
        <v>89.23</v>
      </c>
      <c r="M9" s="209">
        <v>23</v>
      </c>
      <c r="N9" s="211">
        <v>0</v>
      </c>
      <c r="O9" s="212">
        <v>12</v>
      </c>
      <c r="P9" s="197">
        <f t="shared" si="0"/>
        <v>12</v>
      </c>
      <c r="Q9" s="1">
        <v>7</v>
      </c>
      <c r="R9" s="213" t="e">
        <f t="shared" si="1"/>
        <v>#REF!</v>
      </c>
      <c r="S9" s="214" t="e">
        <f>#REF!</f>
        <v>#REF!</v>
      </c>
      <c r="T9" s="215" t="e">
        <f t="shared" si="9"/>
        <v>#REF!</v>
      </c>
      <c r="U9" s="201"/>
      <c r="V9" s="215">
        <f t="shared" si="2"/>
        <v>12</v>
      </c>
      <c r="W9" s="216">
        <f t="shared" si="10"/>
        <v>423.77603999999997</v>
      </c>
      <c r="X9" s="201"/>
      <c r="Y9" s="217" t="e">
        <f t="shared" si="11"/>
        <v>#REF!</v>
      </c>
      <c r="Z9" s="214" t="e">
        <f t="shared" si="12"/>
        <v>#REF!</v>
      </c>
      <c r="AA9" s="215" t="e">
        <f t="shared" si="13"/>
        <v>#REF!</v>
      </c>
      <c r="AE9" s="302" t="str">
        <f t="shared" si="3"/>
        <v>158641</v>
      </c>
      <c r="AF9" s="206">
        <v>305</v>
      </c>
      <c r="AG9" s="310">
        <v>7</v>
      </c>
      <c r="AH9" s="311">
        <v>158641</v>
      </c>
      <c r="AI9" s="312">
        <f t="shared" si="4"/>
        <v>158641</v>
      </c>
      <c r="AJ9" s="313">
        <f t="shared" si="5"/>
        <v>0</v>
      </c>
      <c r="AL9" s="306">
        <f t="shared" si="6"/>
        <v>11</v>
      </c>
      <c r="AM9" s="314">
        <f t="shared" si="6"/>
        <v>12</v>
      </c>
      <c r="AN9" s="315">
        <f t="shared" si="7"/>
        <v>1</v>
      </c>
      <c r="AO9" s="316">
        <f t="shared" si="8"/>
        <v>8.3333333333333329E-2</v>
      </c>
    </row>
    <row r="10" spans="1:41" x14ac:dyDescent="0.2">
      <c r="A10" s="206">
        <v>305</v>
      </c>
      <c r="B10" s="207">
        <v>0.375</v>
      </c>
      <c r="C10" s="208">
        <v>2013</v>
      </c>
      <c r="D10" s="208">
        <v>5</v>
      </c>
      <c r="E10" s="208">
        <v>8</v>
      </c>
      <c r="F10" s="209">
        <v>158653</v>
      </c>
      <c r="G10" s="208">
        <v>0</v>
      </c>
      <c r="H10" s="209">
        <v>22299</v>
      </c>
      <c r="I10" s="208">
        <v>0</v>
      </c>
      <c r="J10" s="208">
        <v>0</v>
      </c>
      <c r="K10" s="208">
        <v>0</v>
      </c>
      <c r="L10" s="210">
        <v>89.344999999999999</v>
      </c>
      <c r="M10" s="209">
        <v>22.7</v>
      </c>
      <c r="N10" s="211">
        <v>0</v>
      </c>
      <c r="O10" s="212">
        <v>148</v>
      </c>
      <c r="P10" s="197">
        <f t="shared" si="0"/>
        <v>148</v>
      </c>
      <c r="Q10" s="1">
        <v>8</v>
      </c>
      <c r="R10" s="213" t="e">
        <f t="shared" si="1"/>
        <v>#REF!</v>
      </c>
      <c r="S10" s="214" t="e">
        <f>#REF!</f>
        <v>#REF!</v>
      </c>
      <c r="T10" s="215" t="e">
        <f t="shared" si="9"/>
        <v>#REF!</v>
      </c>
      <c r="U10" s="201"/>
      <c r="V10" s="215">
        <f t="shared" si="2"/>
        <v>148</v>
      </c>
      <c r="W10" s="216">
        <f t="shared" si="10"/>
        <v>5226.5711599999995</v>
      </c>
      <c r="X10" s="201"/>
      <c r="Y10" s="217" t="e">
        <f t="shared" si="11"/>
        <v>#REF!</v>
      </c>
      <c r="Z10" s="214" t="e">
        <f t="shared" si="12"/>
        <v>#REF!</v>
      </c>
      <c r="AA10" s="215" t="e">
        <f t="shared" si="13"/>
        <v>#REF!</v>
      </c>
      <c r="AE10" s="302" t="str">
        <f t="shared" si="3"/>
        <v>158653</v>
      </c>
      <c r="AF10" s="206">
        <v>305</v>
      </c>
      <c r="AG10" s="310">
        <v>8</v>
      </c>
      <c r="AH10" s="311">
        <v>158652</v>
      </c>
      <c r="AI10" s="312">
        <f t="shared" si="4"/>
        <v>158653</v>
      </c>
      <c r="AJ10" s="313">
        <f t="shared" si="5"/>
        <v>1</v>
      </c>
      <c r="AL10" s="306">
        <f t="shared" si="6"/>
        <v>150</v>
      </c>
      <c r="AM10" s="314">
        <f t="shared" si="6"/>
        <v>148</v>
      </c>
      <c r="AN10" s="315">
        <f t="shared" si="7"/>
        <v>-2</v>
      </c>
      <c r="AO10" s="316">
        <f t="shared" si="8"/>
        <v>-1.3513513513513514E-2</v>
      </c>
    </row>
    <row r="11" spans="1:41" x14ac:dyDescent="0.2">
      <c r="A11" s="206">
        <v>305</v>
      </c>
      <c r="B11" s="207">
        <v>0.375</v>
      </c>
      <c r="C11" s="208">
        <v>2013</v>
      </c>
      <c r="D11" s="208">
        <v>5</v>
      </c>
      <c r="E11" s="208">
        <v>9</v>
      </c>
      <c r="F11" s="209">
        <v>158801</v>
      </c>
      <c r="G11" s="208">
        <v>0</v>
      </c>
      <c r="H11" s="209">
        <v>22320</v>
      </c>
      <c r="I11" s="208">
        <v>0</v>
      </c>
      <c r="J11" s="208">
        <v>0</v>
      </c>
      <c r="K11" s="208">
        <v>0</v>
      </c>
      <c r="L11" s="210">
        <v>89.319000000000003</v>
      </c>
      <c r="M11" s="209">
        <v>24.2</v>
      </c>
      <c r="N11" s="211">
        <v>0</v>
      </c>
      <c r="O11" s="212">
        <v>551</v>
      </c>
      <c r="P11" s="197">
        <f t="shared" si="0"/>
        <v>551</v>
      </c>
      <c r="Q11" s="1">
        <v>9</v>
      </c>
      <c r="R11" s="258" t="e">
        <f t="shared" si="1"/>
        <v>#REF!</v>
      </c>
      <c r="S11" s="214" t="e">
        <f>#REF!</f>
        <v>#REF!</v>
      </c>
      <c r="T11" s="215" t="e">
        <f t="shared" si="9"/>
        <v>#REF!</v>
      </c>
      <c r="V11" s="218">
        <f t="shared" si="2"/>
        <v>551</v>
      </c>
      <c r="W11" s="219">
        <f t="shared" si="10"/>
        <v>19458.383170000001</v>
      </c>
      <c r="Y11" s="217" t="e">
        <f t="shared" si="11"/>
        <v>#REF!</v>
      </c>
      <c r="Z11" s="214" t="e">
        <f t="shared" si="12"/>
        <v>#REF!</v>
      </c>
      <c r="AA11" s="215" t="e">
        <f t="shared" si="13"/>
        <v>#REF!</v>
      </c>
      <c r="AE11" s="302" t="str">
        <f t="shared" si="3"/>
        <v>158801</v>
      </c>
      <c r="AF11" s="206">
        <v>305</v>
      </c>
      <c r="AG11" s="310">
        <v>9</v>
      </c>
      <c r="AH11" s="311">
        <v>158802</v>
      </c>
      <c r="AI11" s="312">
        <f t="shared" si="4"/>
        <v>158801</v>
      </c>
      <c r="AJ11" s="313">
        <f t="shared" si="5"/>
        <v>-1</v>
      </c>
      <c r="AL11" s="306">
        <f t="shared" si="6"/>
        <v>551</v>
      </c>
      <c r="AM11" s="314">
        <f t="shared" si="6"/>
        <v>551</v>
      </c>
      <c r="AN11" s="315">
        <f t="shared" si="7"/>
        <v>0</v>
      </c>
      <c r="AO11" s="316">
        <f t="shared" si="8"/>
        <v>0</v>
      </c>
    </row>
    <row r="12" spans="1:41" x14ac:dyDescent="0.2">
      <c r="A12" s="206">
        <v>305</v>
      </c>
      <c r="B12" s="207">
        <v>0.375</v>
      </c>
      <c r="C12" s="208">
        <v>2013</v>
      </c>
      <c r="D12" s="208">
        <v>5</v>
      </c>
      <c r="E12" s="208">
        <v>10</v>
      </c>
      <c r="F12" s="209">
        <v>159352</v>
      </c>
      <c r="G12" s="208">
        <v>0</v>
      </c>
      <c r="H12" s="209">
        <v>22398</v>
      </c>
      <c r="I12" s="208">
        <v>0</v>
      </c>
      <c r="J12" s="208">
        <v>0</v>
      </c>
      <c r="K12" s="208">
        <v>0</v>
      </c>
      <c r="L12" s="210">
        <v>89.308000000000007</v>
      </c>
      <c r="M12" s="209">
        <v>23.4</v>
      </c>
      <c r="N12" s="211">
        <v>0</v>
      </c>
      <c r="O12" s="212">
        <v>266</v>
      </c>
      <c r="P12" s="197">
        <f t="shared" si="0"/>
        <v>266</v>
      </c>
      <c r="Q12" s="1">
        <v>10</v>
      </c>
      <c r="R12" s="258" t="e">
        <f t="shared" si="1"/>
        <v>#REF!</v>
      </c>
      <c r="S12" s="214" t="e">
        <f>#REF!</f>
        <v>#REF!</v>
      </c>
      <c r="T12" s="215" t="e">
        <f t="shared" si="9"/>
        <v>#REF!</v>
      </c>
      <c r="V12" s="218">
        <f t="shared" si="2"/>
        <v>266</v>
      </c>
      <c r="W12" s="219">
        <f t="shared" si="10"/>
        <v>9393.7022199999992</v>
      </c>
      <c r="Y12" s="217" t="e">
        <f t="shared" si="11"/>
        <v>#REF!</v>
      </c>
      <c r="Z12" s="214" t="e">
        <f t="shared" si="12"/>
        <v>#REF!</v>
      </c>
      <c r="AA12" s="215" t="e">
        <f t="shared" si="13"/>
        <v>#REF!</v>
      </c>
      <c r="AE12" s="302" t="str">
        <f t="shared" si="3"/>
        <v>159352</v>
      </c>
      <c r="AF12" s="206">
        <v>305</v>
      </c>
      <c r="AG12" s="310">
        <v>10</v>
      </c>
      <c r="AH12" s="311">
        <v>159353</v>
      </c>
      <c r="AI12" s="312">
        <f t="shared" si="4"/>
        <v>159352</v>
      </c>
      <c r="AJ12" s="313">
        <f t="shared" si="5"/>
        <v>-1</v>
      </c>
      <c r="AL12" s="306">
        <f t="shared" si="6"/>
        <v>265</v>
      </c>
      <c r="AM12" s="314">
        <f t="shared" si="6"/>
        <v>266</v>
      </c>
      <c r="AN12" s="315">
        <f t="shared" si="7"/>
        <v>1</v>
      </c>
      <c r="AO12" s="316">
        <f t="shared" si="8"/>
        <v>3.7593984962406013E-3</v>
      </c>
    </row>
    <row r="13" spans="1:41" x14ac:dyDescent="0.2">
      <c r="A13" s="206">
        <v>305</v>
      </c>
      <c r="B13" s="207">
        <v>0.375</v>
      </c>
      <c r="C13" s="208">
        <v>2013</v>
      </c>
      <c r="D13" s="208">
        <v>5</v>
      </c>
      <c r="E13" s="208">
        <v>11</v>
      </c>
      <c r="F13" s="209">
        <v>159618</v>
      </c>
      <c r="G13" s="208">
        <v>0</v>
      </c>
      <c r="H13" s="209">
        <v>22435</v>
      </c>
      <c r="I13" s="208">
        <v>0</v>
      </c>
      <c r="J13" s="208">
        <v>0</v>
      </c>
      <c r="K13" s="208">
        <v>0</v>
      </c>
      <c r="L13" s="210">
        <v>89.980999999999995</v>
      </c>
      <c r="M13" s="209">
        <v>24.5</v>
      </c>
      <c r="N13" s="211">
        <v>0</v>
      </c>
      <c r="O13" s="212">
        <v>127</v>
      </c>
      <c r="P13" s="197">
        <f t="shared" si="0"/>
        <v>127</v>
      </c>
      <c r="Q13" s="1">
        <v>11</v>
      </c>
      <c r="R13" s="258" t="e">
        <f t="shared" si="1"/>
        <v>#REF!</v>
      </c>
      <c r="S13" s="214" t="e">
        <f>#REF!</f>
        <v>#REF!</v>
      </c>
      <c r="T13" s="215" t="e">
        <f t="shared" si="9"/>
        <v>#REF!</v>
      </c>
      <c r="V13" s="218">
        <f t="shared" si="2"/>
        <v>127</v>
      </c>
      <c r="W13" s="219">
        <f t="shared" si="10"/>
        <v>4484.9630900000002</v>
      </c>
      <c r="Y13" s="217" t="e">
        <f t="shared" si="11"/>
        <v>#REF!</v>
      </c>
      <c r="Z13" s="214" t="e">
        <f t="shared" si="12"/>
        <v>#REF!</v>
      </c>
      <c r="AA13" s="215" t="e">
        <f t="shared" si="13"/>
        <v>#REF!</v>
      </c>
      <c r="AE13" s="302" t="str">
        <f t="shared" si="3"/>
        <v>159618</v>
      </c>
      <c r="AF13" s="206">
        <v>305</v>
      </c>
      <c r="AG13" s="310">
        <v>11</v>
      </c>
      <c r="AH13" s="311">
        <v>159618</v>
      </c>
      <c r="AI13" s="312">
        <f t="shared" si="4"/>
        <v>159618</v>
      </c>
      <c r="AJ13" s="313">
        <f t="shared" si="5"/>
        <v>0</v>
      </c>
      <c r="AL13" s="306">
        <f t="shared" si="6"/>
        <v>127</v>
      </c>
      <c r="AM13" s="314">
        <f t="shared" si="6"/>
        <v>127</v>
      </c>
      <c r="AN13" s="315">
        <f t="shared" si="7"/>
        <v>0</v>
      </c>
      <c r="AO13" s="316">
        <f t="shared" si="8"/>
        <v>0</v>
      </c>
    </row>
    <row r="14" spans="1:41" x14ac:dyDescent="0.2">
      <c r="A14" s="206">
        <v>305</v>
      </c>
      <c r="B14" s="207">
        <v>0.375</v>
      </c>
      <c r="C14" s="208">
        <v>2013</v>
      </c>
      <c r="D14" s="208">
        <v>5</v>
      </c>
      <c r="E14" s="208">
        <v>12</v>
      </c>
      <c r="F14" s="209">
        <v>159745</v>
      </c>
      <c r="G14" s="208">
        <v>0</v>
      </c>
      <c r="H14" s="209">
        <v>22452</v>
      </c>
      <c r="I14" s="208">
        <v>0</v>
      </c>
      <c r="J14" s="208">
        <v>0</v>
      </c>
      <c r="K14" s="208">
        <v>0</v>
      </c>
      <c r="L14" s="210">
        <v>92.436999999999998</v>
      </c>
      <c r="M14" s="209">
        <v>22</v>
      </c>
      <c r="N14" s="211">
        <v>0</v>
      </c>
      <c r="O14" s="212">
        <v>14</v>
      </c>
      <c r="P14" s="197">
        <f t="shared" si="0"/>
        <v>14</v>
      </c>
      <c r="Q14" s="1">
        <v>12</v>
      </c>
      <c r="R14" s="258" t="e">
        <f t="shared" si="1"/>
        <v>#REF!</v>
      </c>
      <c r="S14" s="214" t="e">
        <f>#REF!</f>
        <v>#REF!</v>
      </c>
      <c r="T14" s="215" t="e">
        <f t="shared" si="9"/>
        <v>#REF!</v>
      </c>
      <c r="V14" s="218">
        <f t="shared" si="2"/>
        <v>14</v>
      </c>
      <c r="W14" s="219">
        <f t="shared" si="10"/>
        <v>494.40537999999998</v>
      </c>
      <c r="Y14" s="217" t="e">
        <f t="shared" si="11"/>
        <v>#REF!</v>
      </c>
      <c r="Z14" s="214" t="e">
        <f t="shared" si="12"/>
        <v>#REF!</v>
      </c>
      <c r="AA14" s="215" t="e">
        <f t="shared" si="13"/>
        <v>#REF!</v>
      </c>
      <c r="AE14" s="302" t="str">
        <f t="shared" si="3"/>
        <v>159745</v>
      </c>
      <c r="AF14" s="206">
        <v>305</v>
      </c>
      <c r="AG14" s="310">
        <v>12</v>
      </c>
      <c r="AH14" s="311">
        <v>159745</v>
      </c>
      <c r="AI14" s="312">
        <f t="shared" si="4"/>
        <v>159745</v>
      </c>
      <c r="AJ14" s="313">
        <f t="shared" si="5"/>
        <v>0</v>
      </c>
      <c r="AL14" s="306">
        <f t="shared" si="6"/>
        <v>13</v>
      </c>
      <c r="AM14" s="314">
        <f t="shared" si="6"/>
        <v>14</v>
      </c>
      <c r="AN14" s="315">
        <f t="shared" si="7"/>
        <v>1</v>
      </c>
      <c r="AO14" s="316">
        <f t="shared" si="8"/>
        <v>7.1428571428571425E-2</v>
      </c>
    </row>
    <row r="15" spans="1:41" x14ac:dyDescent="0.2">
      <c r="A15" s="206">
        <v>305</v>
      </c>
      <c r="B15" s="207">
        <v>0.375</v>
      </c>
      <c r="C15" s="208">
        <v>2013</v>
      </c>
      <c r="D15" s="208">
        <v>5</v>
      </c>
      <c r="E15" s="208">
        <v>13</v>
      </c>
      <c r="F15" s="209">
        <v>159759</v>
      </c>
      <c r="G15" s="208">
        <v>0</v>
      </c>
      <c r="H15" s="209">
        <v>22454</v>
      </c>
      <c r="I15" s="208">
        <v>0</v>
      </c>
      <c r="J15" s="208">
        <v>0</v>
      </c>
      <c r="K15" s="208">
        <v>0</v>
      </c>
      <c r="L15" s="210">
        <v>91.596999999999994</v>
      </c>
      <c r="M15" s="209">
        <v>19</v>
      </c>
      <c r="N15" s="211">
        <v>0</v>
      </c>
      <c r="O15" s="212">
        <v>15</v>
      </c>
      <c r="P15" s="197">
        <f t="shared" si="0"/>
        <v>15</v>
      </c>
      <c r="Q15" s="1">
        <v>13</v>
      </c>
      <c r="R15" s="258" t="e">
        <f t="shared" si="1"/>
        <v>#REF!</v>
      </c>
      <c r="S15" s="214" t="e">
        <f>#REF!</f>
        <v>#REF!</v>
      </c>
      <c r="T15" s="215" t="e">
        <f t="shared" si="9"/>
        <v>#REF!</v>
      </c>
      <c r="V15" s="218">
        <f t="shared" si="2"/>
        <v>15</v>
      </c>
      <c r="W15" s="219">
        <f t="shared" si="10"/>
        <v>529.72005000000001</v>
      </c>
      <c r="Y15" s="217" t="e">
        <f t="shared" si="11"/>
        <v>#REF!</v>
      </c>
      <c r="Z15" s="214" t="e">
        <f t="shared" si="12"/>
        <v>#REF!</v>
      </c>
      <c r="AA15" s="215" t="e">
        <f t="shared" si="13"/>
        <v>#REF!</v>
      </c>
      <c r="AE15" s="302" t="str">
        <f t="shared" si="3"/>
        <v>159759</v>
      </c>
      <c r="AF15" s="206">
        <v>305</v>
      </c>
      <c r="AG15" s="310">
        <v>13</v>
      </c>
      <c r="AH15" s="311">
        <v>159758</v>
      </c>
      <c r="AI15" s="312">
        <f t="shared" si="4"/>
        <v>159759</v>
      </c>
      <c r="AJ15" s="313">
        <f t="shared" si="5"/>
        <v>1</v>
      </c>
      <c r="AL15" s="306">
        <f t="shared" si="6"/>
        <v>16</v>
      </c>
      <c r="AM15" s="314">
        <f t="shared" si="6"/>
        <v>15</v>
      </c>
      <c r="AN15" s="315">
        <f t="shared" si="7"/>
        <v>-1</v>
      </c>
      <c r="AO15" s="316">
        <f t="shared" si="8"/>
        <v>-6.6666666666666666E-2</v>
      </c>
    </row>
    <row r="16" spans="1:41" x14ac:dyDescent="0.2">
      <c r="A16" s="206">
        <v>305</v>
      </c>
      <c r="B16" s="207">
        <v>0.375</v>
      </c>
      <c r="C16" s="208">
        <v>2013</v>
      </c>
      <c r="D16" s="208">
        <v>5</v>
      </c>
      <c r="E16" s="208">
        <v>14</v>
      </c>
      <c r="F16" s="209">
        <v>159774</v>
      </c>
      <c r="G16" s="208">
        <v>0</v>
      </c>
      <c r="H16" s="209">
        <v>22456</v>
      </c>
      <c r="I16" s="208">
        <v>0</v>
      </c>
      <c r="J16" s="208">
        <v>0</v>
      </c>
      <c r="K16" s="208">
        <v>0</v>
      </c>
      <c r="L16" s="210">
        <v>89.221999999999994</v>
      </c>
      <c r="M16" s="209">
        <v>17.100000000000001</v>
      </c>
      <c r="N16" s="211">
        <v>0</v>
      </c>
      <c r="O16" s="212">
        <v>11</v>
      </c>
      <c r="P16" s="197">
        <f t="shared" si="0"/>
        <v>11</v>
      </c>
      <c r="Q16" s="1">
        <v>14</v>
      </c>
      <c r="R16" s="258" t="e">
        <f t="shared" si="1"/>
        <v>#REF!</v>
      </c>
      <c r="S16" s="214" t="e">
        <f>#REF!</f>
        <v>#REF!</v>
      </c>
      <c r="T16" s="215" t="e">
        <f t="shared" si="9"/>
        <v>#REF!</v>
      </c>
      <c r="V16" s="218">
        <f t="shared" si="2"/>
        <v>11</v>
      </c>
      <c r="W16" s="219">
        <f t="shared" si="10"/>
        <v>388.46136999999999</v>
      </c>
      <c r="Y16" s="217" t="e">
        <f t="shared" si="11"/>
        <v>#REF!</v>
      </c>
      <c r="Z16" s="214" t="e">
        <f t="shared" si="12"/>
        <v>#REF!</v>
      </c>
      <c r="AA16" s="215" t="e">
        <f t="shared" si="13"/>
        <v>#REF!</v>
      </c>
      <c r="AE16" s="302" t="str">
        <f t="shared" si="3"/>
        <v>159774</v>
      </c>
      <c r="AF16" s="206">
        <v>305</v>
      </c>
      <c r="AG16" s="310">
        <v>14</v>
      </c>
      <c r="AH16" s="311">
        <v>159774</v>
      </c>
      <c r="AI16" s="312">
        <f t="shared" si="4"/>
        <v>159774</v>
      </c>
      <c r="AJ16" s="313">
        <f t="shared" si="5"/>
        <v>0</v>
      </c>
      <c r="AL16" s="306">
        <f t="shared" si="6"/>
        <v>11</v>
      </c>
      <c r="AM16" s="314">
        <f t="shared" si="6"/>
        <v>11</v>
      </c>
      <c r="AN16" s="315">
        <f t="shared" si="7"/>
        <v>0</v>
      </c>
      <c r="AO16" s="316">
        <f t="shared" si="8"/>
        <v>0</v>
      </c>
    </row>
    <row r="17" spans="1:41" x14ac:dyDescent="0.2">
      <c r="A17" s="206">
        <v>305</v>
      </c>
      <c r="B17" s="207">
        <v>0.375</v>
      </c>
      <c r="C17" s="208">
        <v>2013</v>
      </c>
      <c r="D17" s="208">
        <v>5</v>
      </c>
      <c r="E17" s="208">
        <v>15</v>
      </c>
      <c r="F17" s="209">
        <v>159785</v>
      </c>
      <c r="G17" s="208">
        <v>0</v>
      </c>
      <c r="H17" s="209">
        <v>22458</v>
      </c>
      <c r="I17" s="208">
        <v>0</v>
      </c>
      <c r="J17" s="208">
        <v>0</v>
      </c>
      <c r="K17" s="208">
        <v>0</v>
      </c>
      <c r="L17" s="210">
        <v>89.317999999999998</v>
      </c>
      <c r="M17" s="209">
        <v>17.8</v>
      </c>
      <c r="N17" s="211">
        <v>0</v>
      </c>
      <c r="O17" s="212">
        <v>21</v>
      </c>
      <c r="P17" s="197">
        <f t="shared" si="0"/>
        <v>21</v>
      </c>
      <c r="Q17" s="1">
        <v>15</v>
      </c>
      <c r="R17" s="258" t="e">
        <f t="shared" si="1"/>
        <v>#REF!</v>
      </c>
      <c r="S17" s="214" t="e">
        <f>#REF!</f>
        <v>#REF!</v>
      </c>
      <c r="T17" s="215" t="e">
        <f t="shared" si="9"/>
        <v>#REF!</v>
      </c>
      <c r="V17" s="218">
        <f t="shared" si="2"/>
        <v>21</v>
      </c>
      <c r="W17" s="219">
        <f t="shared" si="10"/>
        <v>741.60807</v>
      </c>
      <c r="Y17" s="217" t="e">
        <f t="shared" si="11"/>
        <v>#REF!</v>
      </c>
      <c r="Z17" s="214" t="e">
        <f t="shared" si="12"/>
        <v>#REF!</v>
      </c>
      <c r="AA17" s="215" t="e">
        <f t="shared" si="13"/>
        <v>#REF!</v>
      </c>
      <c r="AE17" s="302" t="str">
        <f t="shared" si="3"/>
        <v>159785</v>
      </c>
      <c r="AF17" s="206">
        <v>305</v>
      </c>
      <c r="AG17" s="310">
        <v>15</v>
      </c>
      <c r="AH17" s="311">
        <v>159785</v>
      </c>
      <c r="AI17" s="312">
        <f t="shared" si="4"/>
        <v>159785</v>
      </c>
      <c r="AJ17" s="313">
        <f t="shared" si="5"/>
        <v>0</v>
      </c>
      <c r="AL17" s="306">
        <f t="shared" si="6"/>
        <v>22</v>
      </c>
      <c r="AM17" s="314">
        <f t="shared" si="6"/>
        <v>21</v>
      </c>
      <c r="AN17" s="315">
        <f t="shared" si="7"/>
        <v>-1</v>
      </c>
      <c r="AO17" s="316">
        <f t="shared" si="8"/>
        <v>-4.7619047619047616E-2</v>
      </c>
    </row>
    <row r="18" spans="1:41" x14ac:dyDescent="0.2">
      <c r="A18" s="206">
        <v>305</v>
      </c>
      <c r="B18" s="207">
        <v>0.375</v>
      </c>
      <c r="C18" s="208">
        <v>2013</v>
      </c>
      <c r="D18" s="208">
        <v>5</v>
      </c>
      <c r="E18" s="208">
        <v>16</v>
      </c>
      <c r="F18" s="209">
        <v>159806</v>
      </c>
      <c r="G18" s="208">
        <v>0</v>
      </c>
      <c r="H18" s="209">
        <v>22461</v>
      </c>
      <c r="I18" s="208">
        <v>0</v>
      </c>
      <c r="J18" s="208">
        <v>0</v>
      </c>
      <c r="K18" s="208">
        <v>0</v>
      </c>
      <c r="L18" s="210">
        <v>89.394999999999996</v>
      </c>
      <c r="M18" s="209">
        <v>20</v>
      </c>
      <c r="N18" s="211">
        <v>0</v>
      </c>
      <c r="O18" s="212">
        <v>29</v>
      </c>
      <c r="P18" s="197">
        <f t="shared" si="0"/>
        <v>29</v>
      </c>
      <c r="Q18" s="1">
        <v>16</v>
      </c>
      <c r="R18" s="258" t="e">
        <f t="shared" si="1"/>
        <v>#REF!</v>
      </c>
      <c r="S18" s="214" t="e">
        <f>#REF!</f>
        <v>#REF!</v>
      </c>
      <c r="T18" s="215" t="e">
        <f t="shared" si="9"/>
        <v>#REF!</v>
      </c>
      <c r="V18" s="218">
        <f t="shared" si="2"/>
        <v>29</v>
      </c>
      <c r="W18" s="219">
        <f t="shared" si="10"/>
        <v>1024.1254300000001</v>
      </c>
      <c r="Y18" s="217" t="e">
        <f t="shared" si="11"/>
        <v>#REF!</v>
      </c>
      <c r="Z18" s="214" t="e">
        <f t="shared" si="12"/>
        <v>#REF!</v>
      </c>
      <c r="AA18" s="215" t="e">
        <f t="shared" si="13"/>
        <v>#REF!</v>
      </c>
      <c r="AE18" s="302" t="str">
        <f t="shared" si="3"/>
        <v>159806</v>
      </c>
      <c r="AF18" s="206">
        <v>305</v>
      </c>
      <c r="AG18" s="310">
        <v>16</v>
      </c>
      <c r="AH18" s="311">
        <v>159807</v>
      </c>
      <c r="AI18" s="312">
        <f t="shared" si="4"/>
        <v>159806</v>
      </c>
      <c r="AJ18" s="313">
        <f t="shared" si="5"/>
        <v>-1</v>
      </c>
      <c r="AL18" s="306">
        <f t="shared" si="6"/>
        <v>27</v>
      </c>
      <c r="AM18" s="314">
        <f t="shared" si="6"/>
        <v>29</v>
      </c>
      <c r="AN18" s="315">
        <f t="shared" si="7"/>
        <v>2</v>
      </c>
      <c r="AO18" s="316">
        <f t="shared" si="8"/>
        <v>6.8965517241379309E-2</v>
      </c>
    </row>
    <row r="19" spans="1:41" x14ac:dyDescent="0.2">
      <c r="A19" s="206">
        <v>305</v>
      </c>
      <c r="B19" s="207">
        <v>0.375</v>
      </c>
      <c r="C19" s="208">
        <v>2013</v>
      </c>
      <c r="D19" s="208">
        <v>5</v>
      </c>
      <c r="E19" s="208">
        <v>17</v>
      </c>
      <c r="F19" s="209">
        <v>159835</v>
      </c>
      <c r="G19" s="208">
        <v>0</v>
      </c>
      <c r="H19" s="209">
        <v>22465</v>
      </c>
      <c r="I19" s="208">
        <v>0</v>
      </c>
      <c r="J19" s="208">
        <v>0</v>
      </c>
      <c r="K19" s="208">
        <v>0</v>
      </c>
      <c r="L19" s="210">
        <v>89.522000000000006</v>
      </c>
      <c r="M19" s="209">
        <v>21</v>
      </c>
      <c r="N19" s="211">
        <v>0</v>
      </c>
      <c r="O19" s="212">
        <v>10</v>
      </c>
      <c r="P19" s="197">
        <f t="shared" si="0"/>
        <v>10</v>
      </c>
      <c r="Q19" s="1">
        <v>17</v>
      </c>
      <c r="R19" s="258" t="e">
        <f t="shared" si="1"/>
        <v>#REF!</v>
      </c>
      <c r="S19" s="214" t="e">
        <f>#REF!</f>
        <v>#REF!</v>
      </c>
      <c r="T19" s="215" t="e">
        <f t="shared" si="9"/>
        <v>#REF!</v>
      </c>
      <c r="V19" s="218">
        <f t="shared" si="2"/>
        <v>10</v>
      </c>
      <c r="W19" s="219">
        <f t="shared" si="10"/>
        <v>353.14670000000001</v>
      </c>
      <c r="Y19" s="217" t="e">
        <f t="shared" si="11"/>
        <v>#REF!</v>
      </c>
      <c r="Z19" s="214" t="e">
        <f t="shared" si="12"/>
        <v>#REF!</v>
      </c>
      <c r="AA19" s="215" t="e">
        <f t="shared" si="13"/>
        <v>#REF!</v>
      </c>
      <c r="AE19" s="302" t="str">
        <f t="shared" si="3"/>
        <v>159835</v>
      </c>
      <c r="AF19" s="206">
        <v>305</v>
      </c>
      <c r="AG19" s="310">
        <v>17</v>
      </c>
      <c r="AH19" s="311">
        <v>159834</v>
      </c>
      <c r="AI19" s="312">
        <f t="shared" si="4"/>
        <v>159835</v>
      </c>
      <c r="AJ19" s="313">
        <f t="shared" si="5"/>
        <v>1</v>
      </c>
      <c r="AL19" s="306">
        <f t="shared" si="6"/>
        <v>11</v>
      </c>
      <c r="AM19" s="314">
        <f t="shared" si="6"/>
        <v>10</v>
      </c>
      <c r="AN19" s="315">
        <f t="shared" si="7"/>
        <v>-1</v>
      </c>
      <c r="AO19" s="316">
        <f t="shared" si="8"/>
        <v>-0.1</v>
      </c>
    </row>
    <row r="20" spans="1:41" x14ac:dyDescent="0.2">
      <c r="A20" s="206">
        <v>305</v>
      </c>
      <c r="B20" s="207">
        <v>0.375</v>
      </c>
      <c r="C20" s="208">
        <v>2013</v>
      </c>
      <c r="D20" s="208">
        <v>5</v>
      </c>
      <c r="E20" s="208">
        <v>18</v>
      </c>
      <c r="F20" s="209">
        <v>159845</v>
      </c>
      <c r="G20" s="208">
        <v>0</v>
      </c>
      <c r="H20" s="209">
        <v>22466</v>
      </c>
      <c r="I20" s="208">
        <v>0</v>
      </c>
      <c r="J20" s="208">
        <v>0</v>
      </c>
      <c r="K20" s="208">
        <v>0</v>
      </c>
      <c r="L20" s="210">
        <v>90.066000000000003</v>
      </c>
      <c r="M20" s="209">
        <v>21.9</v>
      </c>
      <c r="N20" s="211">
        <v>0</v>
      </c>
      <c r="O20" s="212">
        <v>10</v>
      </c>
      <c r="P20" s="197">
        <f t="shared" si="0"/>
        <v>10</v>
      </c>
      <c r="Q20" s="1">
        <v>18</v>
      </c>
      <c r="R20" s="258" t="e">
        <f t="shared" si="1"/>
        <v>#REF!</v>
      </c>
      <c r="S20" s="214" t="e">
        <f>#REF!</f>
        <v>#REF!</v>
      </c>
      <c r="T20" s="215" t="e">
        <f t="shared" si="9"/>
        <v>#REF!</v>
      </c>
      <c r="V20" s="218">
        <f t="shared" si="2"/>
        <v>10</v>
      </c>
      <c r="W20" s="219">
        <f t="shared" si="10"/>
        <v>353.14670000000001</v>
      </c>
      <c r="Y20" s="217" t="e">
        <f t="shared" si="11"/>
        <v>#REF!</v>
      </c>
      <c r="Z20" s="214" t="e">
        <f t="shared" si="12"/>
        <v>#REF!</v>
      </c>
      <c r="AA20" s="215" t="e">
        <f t="shared" si="13"/>
        <v>#REF!</v>
      </c>
      <c r="AE20" s="302" t="str">
        <f t="shared" si="3"/>
        <v>159845</v>
      </c>
      <c r="AF20" s="206">
        <v>305</v>
      </c>
      <c r="AG20" s="310">
        <v>18</v>
      </c>
      <c r="AH20" s="311">
        <v>159845</v>
      </c>
      <c r="AI20" s="312">
        <f t="shared" si="4"/>
        <v>159845</v>
      </c>
      <c r="AJ20" s="313">
        <f t="shared" si="5"/>
        <v>0</v>
      </c>
      <c r="AL20" s="306">
        <f t="shared" si="6"/>
        <v>9</v>
      </c>
      <c r="AM20" s="314">
        <f t="shared" si="6"/>
        <v>10</v>
      </c>
      <c r="AN20" s="315">
        <f t="shared" si="7"/>
        <v>1</v>
      </c>
      <c r="AO20" s="316">
        <f t="shared" si="8"/>
        <v>0.1</v>
      </c>
    </row>
    <row r="21" spans="1:41" x14ac:dyDescent="0.2">
      <c r="A21" s="206">
        <v>305</v>
      </c>
      <c r="B21" s="207">
        <v>0.375</v>
      </c>
      <c r="C21" s="208">
        <v>2013</v>
      </c>
      <c r="D21" s="208">
        <v>5</v>
      </c>
      <c r="E21" s="208">
        <v>19</v>
      </c>
      <c r="F21" s="209">
        <v>159855</v>
      </c>
      <c r="G21" s="208">
        <v>0</v>
      </c>
      <c r="H21" s="209">
        <v>22468</v>
      </c>
      <c r="I21" s="208">
        <v>0</v>
      </c>
      <c r="J21" s="208">
        <v>0</v>
      </c>
      <c r="K21" s="208">
        <v>0</v>
      </c>
      <c r="L21" s="210">
        <v>93.406999999999996</v>
      </c>
      <c r="M21" s="209">
        <v>23.7</v>
      </c>
      <c r="N21" s="211">
        <v>0</v>
      </c>
      <c r="O21" s="212">
        <v>3</v>
      </c>
      <c r="P21" s="197">
        <f t="shared" si="0"/>
        <v>3</v>
      </c>
      <c r="Q21" s="1">
        <v>19</v>
      </c>
      <c r="R21" s="258" t="e">
        <f t="shared" si="1"/>
        <v>#REF!</v>
      </c>
      <c r="S21" s="214" t="e">
        <f>#REF!</f>
        <v>#REF!</v>
      </c>
      <c r="T21" s="215" t="e">
        <f t="shared" si="9"/>
        <v>#REF!</v>
      </c>
      <c r="V21" s="218">
        <f t="shared" si="2"/>
        <v>3</v>
      </c>
      <c r="W21" s="219">
        <f t="shared" si="10"/>
        <v>105.94400999999999</v>
      </c>
      <c r="Y21" s="217" t="e">
        <f t="shared" si="11"/>
        <v>#REF!</v>
      </c>
      <c r="Z21" s="214" t="e">
        <f t="shared" si="12"/>
        <v>#REF!</v>
      </c>
      <c r="AA21" s="215" t="e">
        <f t="shared" si="13"/>
        <v>#REF!</v>
      </c>
      <c r="AE21" s="302" t="str">
        <f t="shared" si="3"/>
        <v>159855</v>
      </c>
      <c r="AF21" s="206">
        <v>305</v>
      </c>
      <c r="AG21" s="310">
        <v>19</v>
      </c>
      <c r="AH21" s="311">
        <v>159854</v>
      </c>
      <c r="AI21" s="312">
        <f t="shared" si="4"/>
        <v>159855</v>
      </c>
      <c r="AJ21" s="313">
        <f t="shared" si="5"/>
        <v>1</v>
      </c>
      <c r="AL21" s="306">
        <f t="shared" si="6"/>
        <v>4</v>
      </c>
      <c r="AM21" s="314">
        <f t="shared" si="6"/>
        <v>3</v>
      </c>
      <c r="AN21" s="315">
        <f t="shared" si="7"/>
        <v>-1</v>
      </c>
      <c r="AO21" s="316">
        <f t="shared" si="8"/>
        <v>-0.33333333333333331</v>
      </c>
    </row>
    <row r="22" spans="1:41" x14ac:dyDescent="0.2">
      <c r="A22" s="206">
        <v>305</v>
      </c>
      <c r="B22" s="207">
        <v>0.375</v>
      </c>
      <c r="C22" s="208">
        <v>2013</v>
      </c>
      <c r="D22" s="208">
        <v>5</v>
      </c>
      <c r="E22" s="208">
        <v>20</v>
      </c>
      <c r="F22" s="209">
        <v>159858</v>
      </c>
      <c r="G22" s="208">
        <v>0</v>
      </c>
      <c r="H22" s="209">
        <v>22468</v>
      </c>
      <c r="I22" s="208">
        <v>0</v>
      </c>
      <c r="J22" s="208">
        <v>0</v>
      </c>
      <c r="K22" s="208">
        <v>0</v>
      </c>
      <c r="L22" s="210">
        <v>90.856999999999999</v>
      </c>
      <c r="M22" s="209">
        <v>23.5</v>
      </c>
      <c r="N22" s="211">
        <v>0</v>
      </c>
      <c r="O22" s="212">
        <v>724</v>
      </c>
      <c r="P22" s="197">
        <f t="shared" si="0"/>
        <v>724</v>
      </c>
      <c r="Q22" s="1">
        <v>20</v>
      </c>
      <c r="R22" s="258" t="e">
        <f t="shared" si="1"/>
        <v>#REF!</v>
      </c>
      <c r="S22" s="214" t="e">
        <f>#REF!</f>
        <v>#REF!</v>
      </c>
      <c r="T22" s="215" t="e">
        <f t="shared" si="9"/>
        <v>#REF!</v>
      </c>
      <c r="V22" s="218">
        <f t="shared" si="2"/>
        <v>724</v>
      </c>
      <c r="W22" s="219">
        <f t="shared" si="10"/>
        <v>25567.821079999998</v>
      </c>
      <c r="Y22" s="217" t="e">
        <f t="shared" si="11"/>
        <v>#REF!</v>
      </c>
      <c r="Z22" s="214" t="e">
        <f t="shared" si="12"/>
        <v>#REF!</v>
      </c>
      <c r="AA22" s="215" t="e">
        <f t="shared" si="13"/>
        <v>#REF!</v>
      </c>
      <c r="AE22" s="302" t="str">
        <f t="shared" si="3"/>
        <v>159858</v>
      </c>
      <c r="AF22" s="206">
        <v>305</v>
      </c>
      <c r="AG22" s="310">
        <v>20</v>
      </c>
      <c r="AH22" s="311">
        <v>159858</v>
      </c>
      <c r="AI22" s="312">
        <f t="shared" si="4"/>
        <v>159858</v>
      </c>
      <c r="AJ22" s="313">
        <f t="shared" si="5"/>
        <v>0</v>
      </c>
      <c r="AL22" s="306">
        <f t="shared" si="6"/>
        <v>725</v>
      </c>
      <c r="AM22" s="314">
        <f t="shared" si="6"/>
        <v>724</v>
      </c>
      <c r="AN22" s="315">
        <f t="shared" si="7"/>
        <v>-1</v>
      </c>
      <c r="AO22" s="316">
        <f t="shared" si="8"/>
        <v>-1.3812154696132596E-3</v>
      </c>
    </row>
    <row r="23" spans="1:41" x14ac:dyDescent="0.2">
      <c r="A23" s="206">
        <v>305</v>
      </c>
      <c r="B23" s="207">
        <v>0.375</v>
      </c>
      <c r="C23" s="208">
        <v>2013</v>
      </c>
      <c r="D23" s="208">
        <v>5</v>
      </c>
      <c r="E23" s="208">
        <v>21</v>
      </c>
      <c r="F23" s="209">
        <v>160582</v>
      </c>
      <c r="G23" s="208">
        <v>0</v>
      </c>
      <c r="H23" s="209">
        <v>22571</v>
      </c>
      <c r="I23" s="208">
        <v>0</v>
      </c>
      <c r="J23" s="208">
        <v>0</v>
      </c>
      <c r="K23" s="208">
        <v>0</v>
      </c>
      <c r="L23" s="210">
        <v>88.971000000000004</v>
      </c>
      <c r="M23" s="209">
        <v>22.9</v>
      </c>
      <c r="N23" s="211">
        <v>0</v>
      </c>
      <c r="O23" s="212">
        <v>274</v>
      </c>
      <c r="P23" s="197">
        <f t="shared" si="0"/>
        <v>274</v>
      </c>
      <c r="Q23" s="1">
        <v>21</v>
      </c>
      <c r="R23" s="258" t="e">
        <f t="shared" si="1"/>
        <v>#REF!</v>
      </c>
      <c r="S23" s="214" t="e">
        <f>#REF!</f>
        <v>#REF!</v>
      </c>
      <c r="T23" s="215" t="e">
        <f t="shared" si="9"/>
        <v>#REF!</v>
      </c>
      <c r="V23" s="218">
        <f t="shared" si="2"/>
        <v>274</v>
      </c>
      <c r="W23" s="219">
        <f t="shared" si="10"/>
        <v>9676.219579999999</v>
      </c>
      <c r="Y23" s="217" t="e">
        <f t="shared" si="11"/>
        <v>#REF!</v>
      </c>
      <c r="Z23" s="214" t="e">
        <f t="shared" si="12"/>
        <v>#REF!</v>
      </c>
      <c r="AA23" s="215" t="e">
        <f t="shared" si="13"/>
        <v>#REF!</v>
      </c>
      <c r="AE23" s="302" t="str">
        <f t="shared" si="3"/>
        <v>160582</v>
      </c>
      <c r="AF23" s="206">
        <v>305</v>
      </c>
      <c r="AG23" s="310">
        <v>21</v>
      </c>
      <c r="AH23" s="311">
        <v>160583</v>
      </c>
      <c r="AI23" s="312">
        <f t="shared" si="4"/>
        <v>160582</v>
      </c>
      <c r="AJ23" s="313">
        <f t="shared" si="5"/>
        <v>-1</v>
      </c>
      <c r="AL23" s="306">
        <f t="shared" si="6"/>
        <v>272</v>
      </c>
      <c r="AM23" s="314">
        <f t="shared" si="6"/>
        <v>274</v>
      </c>
      <c r="AN23" s="315">
        <f t="shared" si="7"/>
        <v>2</v>
      </c>
      <c r="AO23" s="316">
        <f t="shared" si="8"/>
        <v>7.2992700729927005E-3</v>
      </c>
    </row>
    <row r="24" spans="1:41" x14ac:dyDescent="0.2">
      <c r="A24" s="206">
        <v>305</v>
      </c>
      <c r="B24" s="207">
        <v>0.375</v>
      </c>
      <c r="C24" s="208">
        <v>2013</v>
      </c>
      <c r="D24" s="208">
        <v>5</v>
      </c>
      <c r="E24" s="208">
        <v>22</v>
      </c>
      <c r="F24" s="209">
        <v>160856</v>
      </c>
      <c r="G24" s="208">
        <v>0</v>
      </c>
      <c r="H24" s="209">
        <v>22610</v>
      </c>
      <c r="I24" s="208">
        <v>0</v>
      </c>
      <c r="J24" s="208">
        <v>0</v>
      </c>
      <c r="K24" s="208">
        <v>0</v>
      </c>
      <c r="L24" s="210">
        <v>88.948999999999998</v>
      </c>
      <c r="M24" s="209">
        <v>23.9</v>
      </c>
      <c r="N24" s="211">
        <v>0</v>
      </c>
      <c r="O24" s="212">
        <v>137</v>
      </c>
      <c r="P24" s="197">
        <f t="shared" si="0"/>
        <v>137</v>
      </c>
      <c r="Q24" s="1">
        <v>22</v>
      </c>
      <c r="R24" s="258" t="e">
        <f t="shared" si="1"/>
        <v>#REF!</v>
      </c>
      <c r="S24" s="214" t="e">
        <f>#REF!</f>
        <v>#REF!</v>
      </c>
      <c r="T24" s="215" t="e">
        <f t="shared" si="9"/>
        <v>#REF!</v>
      </c>
      <c r="V24" s="218">
        <f t="shared" si="2"/>
        <v>137</v>
      </c>
      <c r="W24" s="219">
        <f t="shared" si="10"/>
        <v>4838.1097899999995</v>
      </c>
      <c r="Y24" s="217" t="e">
        <f t="shared" si="11"/>
        <v>#REF!</v>
      </c>
      <c r="Z24" s="214" t="e">
        <f t="shared" si="12"/>
        <v>#REF!</v>
      </c>
      <c r="AA24" s="215" t="e">
        <f t="shared" si="13"/>
        <v>#REF!</v>
      </c>
      <c r="AE24" s="302" t="str">
        <f t="shared" si="3"/>
        <v>160856</v>
      </c>
      <c r="AF24" s="206">
        <v>305</v>
      </c>
      <c r="AG24" s="310">
        <v>22</v>
      </c>
      <c r="AH24" s="311">
        <v>160855</v>
      </c>
      <c r="AI24" s="312">
        <f t="shared" si="4"/>
        <v>160856</v>
      </c>
      <c r="AJ24" s="313">
        <f t="shared" si="5"/>
        <v>1</v>
      </c>
      <c r="AL24" s="306">
        <f t="shared" si="6"/>
        <v>140</v>
      </c>
      <c r="AM24" s="314">
        <f t="shared" si="6"/>
        <v>137</v>
      </c>
      <c r="AN24" s="315">
        <f t="shared" si="7"/>
        <v>-3</v>
      </c>
      <c r="AO24" s="316">
        <f t="shared" si="8"/>
        <v>-2.1897810218978103E-2</v>
      </c>
    </row>
    <row r="25" spans="1:41" x14ac:dyDescent="0.2">
      <c r="A25" s="206">
        <v>305</v>
      </c>
      <c r="B25" s="207">
        <v>0.375</v>
      </c>
      <c r="C25" s="208">
        <v>2013</v>
      </c>
      <c r="D25" s="208">
        <v>5</v>
      </c>
      <c r="E25" s="208">
        <v>23</v>
      </c>
      <c r="F25" s="209">
        <v>160993</v>
      </c>
      <c r="G25" s="208">
        <v>0</v>
      </c>
      <c r="H25" s="209">
        <v>22630</v>
      </c>
      <c r="I25" s="208">
        <v>0</v>
      </c>
      <c r="J25" s="208">
        <v>0</v>
      </c>
      <c r="K25" s="208">
        <v>0</v>
      </c>
      <c r="L25" s="210">
        <v>88.926000000000002</v>
      </c>
      <c r="M25" s="209">
        <v>22.5</v>
      </c>
      <c r="N25" s="211">
        <v>0</v>
      </c>
      <c r="O25" s="212">
        <v>272</v>
      </c>
      <c r="P25" s="197">
        <f t="shared" si="0"/>
        <v>272</v>
      </c>
      <c r="Q25" s="1">
        <v>23</v>
      </c>
      <c r="R25" s="258" t="e">
        <f t="shared" si="1"/>
        <v>#REF!</v>
      </c>
      <c r="S25" s="214" t="e">
        <f>#REF!</f>
        <v>#REF!</v>
      </c>
      <c r="T25" s="215" t="e">
        <f t="shared" si="9"/>
        <v>#REF!</v>
      </c>
      <c r="V25" s="218">
        <f t="shared" si="2"/>
        <v>272</v>
      </c>
      <c r="W25" s="219">
        <f t="shared" si="10"/>
        <v>9605.5902399999995</v>
      </c>
      <c r="Y25" s="217" t="e">
        <f t="shared" si="11"/>
        <v>#REF!</v>
      </c>
      <c r="Z25" s="214" t="e">
        <f t="shared" si="12"/>
        <v>#REF!</v>
      </c>
      <c r="AA25" s="215" t="e">
        <f t="shared" si="13"/>
        <v>#REF!</v>
      </c>
      <c r="AE25" s="302" t="str">
        <f t="shared" si="3"/>
        <v>160993</v>
      </c>
      <c r="AF25" s="206">
        <v>305</v>
      </c>
      <c r="AG25" s="310">
        <v>23</v>
      </c>
      <c r="AH25" s="311">
        <v>160995</v>
      </c>
      <c r="AI25" s="312">
        <f t="shared" si="4"/>
        <v>160993</v>
      </c>
      <c r="AJ25" s="313">
        <f t="shared" si="5"/>
        <v>-2</v>
      </c>
      <c r="AL25" s="306">
        <f t="shared" si="6"/>
        <v>270</v>
      </c>
      <c r="AM25" s="314">
        <f t="shared" si="6"/>
        <v>272</v>
      </c>
      <c r="AN25" s="315">
        <f t="shared" si="7"/>
        <v>2</v>
      </c>
      <c r="AO25" s="316">
        <f t="shared" si="8"/>
        <v>7.3529411764705881E-3</v>
      </c>
    </row>
    <row r="26" spans="1:41" x14ac:dyDescent="0.2">
      <c r="A26" s="206">
        <v>305</v>
      </c>
      <c r="B26" s="207">
        <v>0.375</v>
      </c>
      <c r="C26" s="208">
        <v>2013</v>
      </c>
      <c r="D26" s="208">
        <v>5</v>
      </c>
      <c r="E26" s="208">
        <v>24</v>
      </c>
      <c r="F26" s="209">
        <v>161265</v>
      </c>
      <c r="G26" s="208">
        <v>0</v>
      </c>
      <c r="H26" s="209">
        <v>22669</v>
      </c>
      <c r="I26" s="208">
        <v>0</v>
      </c>
      <c r="J26" s="208">
        <v>0</v>
      </c>
      <c r="K26" s="208">
        <v>0</v>
      </c>
      <c r="L26" s="210">
        <v>89.185000000000002</v>
      </c>
      <c r="M26" s="209">
        <v>21.6</v>
      </c>
      <c r="N26" s="211">
        <v>0</v>
      </c>
      <c r="O26" s="212">
        <v>29</v>
      </c>
      <c r="P26" s="197">
        <f t="shared" si="0"/>
        <v>29</v>
      </c>
      <c r="Q26" s="1">
        <v>24</v>
      </c>
      <c r="R26" s="258" t="e">
        <f t="shared" si="1"/>
        <v>#REF!</v>
      </c>
      <c r="S26" s="214" t="e">
        <f>#REF!</f>
        <v>#REF!</v>
      </c>
      <c r="T26" s="215" t="e">
        <f t="shared" si="9"/>
        <v>#REF!</v>
      </c>
      <c r="V26" s="218">
        <f t="shared" si="2"/>
        <v>29</v>
      </c>
      <c r="W26" s="219">
        <f t="shared" si="10"/>
        <v>1024.1254300000001</v>
      </c>
      <c r="Y26" s="217" t="e">
        <f t="shared" si="11"/>
        <v>#REF!</v>
      </c>
      <c r="Z26" s="214" t="e">
        <f t="shared" si="12"/>
        <v>#REF!</v>
      </c>
      <c r="AA26" s="215" t="e">
        <f t="shared" si="13"/>
        <v>#REF!</v>
      </c>
      <c r="AE26" s="302" t="str">
        <f t="shared" si="3"/>
        <v>161265</v>
      </c>
      <c r="AF26" s="206">
        <v>305</v>
      </c>
      <c r="AG26" s="310">
        <v>24</v>
      </c>
      <c r="AH26" s="311">
        <v>161265</v>
      </c>
      <c r="AI26" s="312">
        <f t="shared" si="4"/>
        <v>161265</v>
      </c>
      <c r="AJ26" s="313">
        <f t="shared" si="5"/>
        <v>0</v>
      </c>
      <c r="AL26" s="306">
        <f t="shared" si="6"/>
        <v>28</v>
      </c>
      <c r="AM26" s="314">
        <f t="shared" si="6"/>
        <v>29</v>
      </c>
      <c r="AN26" s="315">
        <f t="shared" si="7"/>
        <v>1</v>
      </c>
      <c r="AO26" s="316">
        <f t="shared" si="8"/>
        <v>3.4482758620689655E-2</v>
      </c>
    </row>
    <row r="27" spans="1:41" x14ac:dyDescent="0.2">
      <c r="A27" s="206">
        <v>305</v>
      </c>
      <c r="B27" s="207">
        <v>0.375</v>
      </c>
      <c r="C27" s="208">
        <v>2013</v>
      </c>
      <c r="D27" s="208">
        <v>5</v>
      </c>
      <c r="E27" s="208">
        <v>25</v>
      </c>
      <c r="F27" s="209">
        <v>161294</v>
      </c>
      <c r="G27" s="208">
        <v>0</v>
      </c>
      <c r="H27" s="209">
        <v>22673</v>
      </c>
      <c r="I27" s="208">
        <v>0</v>
      </c>
      <c r="J27" s="208">
        <v>0</v>
      </c>
      <c r="K27" s="208">
        <v>0</v>
      </c>
      <c r="L27" s="210">
        <v>89.534999999999997</v>
      </c>
      <c r="M27" s="209">
        <v>22.5</v>
      </c>
      <c r="N27" s="211">
        <v>0</v>
      </c>
      <c r="O27" s="212">
        <v>9</v>
      </c>
      <c r="P27" s="197">
        <f t="shared" si="0"/>
        <v>9</v>
      </c>
      <c r="Q27" s="1">
        <v>25</v>
      </c>
      <c r="R27" s="258" t="e">
        <f t="shared" si="1"/>
        <v>#REF!</v>
      </c>
      <c r="S27" s="214" t="e">
        <f>#REF!</f>
        <v>#REF!</v>
      </c>
      <c r="T27" s="215" t="e">
        <f t="shared" si="9"/>
        <v>#REF!</v>
      </c>
      <c r="V27" s="218">
        <f t="shared" si="2"/>
        <v>9</v>
      </c>
      <c r="W27" s="219">
        <f t="shared" si="10"/>
        <v>317.83202999999997</v>
      </c>
      <c r="Y27" s="217" t="e">
        <f t="shared" si="11"/>
        <v>#REF!</v>
      </c>
      <c r="Z27" s="214" t="e">
        <f t="shared" si="12"/>
        <v>#REF!</v>
      </c>
      <c r="AA27" s="215" t="e">
        <f t="shared" si="13"/>
        <v>#REF!</v>
      </c>
      <c r="AE27" s="302" t="str">
        <f t="shared" si="3"/>
        <v>161294</v>
      </c>
      <c r="AF27" s="206">
        <v>305</v>
      </c>
      <c r="AG27" s="310">
        <v>25</v>
      </c>
      <c r="AH27" s="311">
        <v>161293</v>
      </c>
      <c r="AI27" s="312">
        <f t="shared" si="4"/>
        <v>161294</v>
      </c>
      <c r="AJ27" s="313">
        <f t="shared" si="5"/>
        <v>1</v>
      </c>
      <c r="AL27" s="306">
        <f t="shared" si="6"/>
        <v>10</v>
      </c>
      <c r="AM27" s="314">
        <f t="shared" si="6"/>
        <v>9</v>
      </c>
      <c r="AN27" s="315">
        <f t="shared" si="7"/>
        <v>-1</v>
      </c>
      <c r="AO27" s="316">
        <f t="shared" si="8"/>
        <v>-0.1111111111111111</v>
      </c>
    </row>
    <row r="28" spans="1:41" x14ac:dyDescent="0.2">
      <c r="A28" s="206">
        <v>305</v>
      </c>
      <c r="B28" s="207">
        <v>0.375</v>
      </c>
      <c r="C28" s="208">
        <v>2013</v>
      </c>
      <c r="D28" s="208">
        <v>5</v>
      </c>
      <c r="E28" s="208">
        <v>26</v>
      </c>
      <c r="F28" s="209">
        <v>161303</v>
      </c>
      <c r="G28" s="208">
        <v>0</v>
      </c>
      <c r="H28" s="209">
        <v>22674</v>
      </c>
      <c r="I28" s="208">
        <v>0</v>
      </c>
      <c r="J28" s="208">
        <v>0</v>
      </c>
      <c r="K28" s="208">
        <v>0</v>
      </c>
      <c r="L28" s="210">
        <v>90.418999999999997</v>
      </c>
      <c r="M28" s="209">
        <v>20.9</v>
      </c>
      <c r="N28" s="211">
        <v>0</v>
      </c>
      <c r="O28" s="212">
        <v>26</v>
      </c>
      <c r="P28" s="197">
        <f t="shared" si="0"/>
        <v>26</v>
      </c>
      <c r="Q28" s="1">
        <v>26</v>
      </c>
      <c r="R28" s="258" t="e">
        <f t="shared" si="1"/>
        <v>#REF!</v>
      </c>
      <c r="S28" s="214" t="e">
        <f>#REF!</f>
        <v>#REF!</v>
      </c>
      <c r="T28" s="215" t="e">
        <f t="shared" si="9"/>
        <v>#REF!</v>
      </c>
      <c r="V28" s="218">
        <f t="shared" si="2"/>
        <v>26</v>
      </c>
      <c r="W28" s="219">
        <f t="shared" si="10"/>
        <v>918.18142</v>
      </c>
      <c r="Y28" s="217" t="e">
        <f t="shared" si="11"/>
        <v>#REF!</v>
      </c>
      <c r="Z28" s="214" t="e">
        <f t="shared" si="12"/>
        <v>#REF!</v>
      </c>
      <c r="AA28" s="215" t="e">
        <f t="shared" si="13"/>
        <v>#REF!</v>
      </c>
      <c r="AE28" s="302" t="str">
        <f t="shared" si="3"/>
        <v>161303</v>
      </c>
      <c r="AF28" s="206">
        <v>305</v>
      </c>
      <c r="AG28" s="310">
        <v>26</v>
      </c>
      <c r="AH28" s="311">
        <v>161303</v>
      </c>
      <c r="AI28" s="312">
        <f t="shared" si="4"/>
        <v>161303</v>
      </c>
      <c r="AJ28" s="313">
        <f t="shared" si="5"/>
        <v>0</v>
      </c>
      <c r="AL28" s="306">
        <f t="shared" si="6"/>
        <v>27</v>
      </c>
      <c r="AM28" s="314">
        <f t="shared" si="6"/>
        <v>26</v>
      </c>
      <c r="AN28" s="315">
        <f t="shared" si="7"/>
        <v>-1</v>
      </c>
      <c r="AO28" s="316">
        <f t="shared" si="8"/>
        <v>-3.8461538461538464E-2</v>
      </c>
    </row>
    <row r="29" spans="1:41" x14ac:dyDescent="0.2">
      <c r="A29" s="206">
        <v>305</v>
      </c>
      <c r="B29" s="207">
        <v>0.375</v>
      </c>
      <c r="C29" s="208">
        <v>2013</v>
      </c>
      <c r="D29" s="208">
        <v>5</v>
      </c>
      <c r="E29" s="208">
        <v>27</v>
      </c>
      <c r="F29" s="209">
        <v>161329</v>
      </c>
      <c r="G29" s="208">
        <v>0</v>
      </c>
      <c r="H29" s="209">
        <v>22678</v>
      </c>
      <c r="I29" s="208">
        <v>0</v>
      </c>
      <c r="J29" s="208">
        <v>0</v>
      </c>
      <c r="K29" s="208">
        <v>0</v>
      </c>
      <c r="L29" s="210">
        <v>90.141999999999996</v>
      </c>
      <c r="M29" s="209">
        <v>18.7</v>
      </c>
      <c r="N29" s="211">
        <v>0</v>
      </c>
      <c r="O29" s="212">
        <v>228</v>
      </c>
      <c r="P29" s="197">
        <f t="shared" si="0"/>
        <v>228</v>
      </c>
      <c r="Q29" s="1">
        <v>27</v>
      </c>
      <c r="R29" s="258" t="e">
        <f t="shared" si="1"/>
        <v>#REF!</v>
      </c>
      <c r="S29" s="214" t="e">
        <f>#REF!</f>
        <v>#REF!</v>
      </c>
      <c r="T29" s="215" t="e">
        <f t="shared" si="9"/>
        <v>#REF!</v>
      </c>
      <c r="V29" s="218">
        <f t="shared" si="2"/>
        <v>228</v>
      </c>
      <c r="W29" s="219">
        <f t="shared" si="10"/>
        <v>8051.7447599999996</v>
      </c>
      <c r="Y29" s="217" t="e">
        <f t="shared" si="11"/>
        <v>#REF!</v>
      </c>
      <c r="Z29" s="214" t="e">
        <f t="shared" si="12"/>
        <v>#REF!</v>
      </c>
      <c r="AA29" s="215" t="e">
        <f t="shared" si="13"/>
        <v>#REF!</v>
      </c>
      <c r="AE29" s="302" t="str">
        <f t="shared" si="3"/>
        <v>161329</v>
      </c>
      <c r="AF29" s="206">
        <v>305</v>
      </c>
      <c r="AG29" s="310">
        <v>27</v>
      </c>
      <c r="AH29" s="311">
        <v>161330</v>
      </c>
      <c r="AI29" s="312">
        <f t="shared" si="4"/>
        <v>161329</v>
      </c>
      <c r="AJ29" s="313">
        <f t="shared" si="5"/>
        <v>-1</v>
      </c>
      <c r="AL29" s="306">
        <f t="shared" si="6"/>
        <v>227</v>
      </c>
      <c r="AM29" s="314">
        <f t="shared" si="6"/>
        <v>228</v>
      </c>
      <c r="AN29" s="315">
        <f t="shared" si="7"/>
        <v>1</v>
      </c>
      <c r="AO29" s="316">
        <f t="shared" si="8"/>
        <v>4.3859649122807015E-3</v>
      </c>
    </row>
    <row r="30" spans="1:41" x14ac:dyDescent="0.2">
      <c r="A30" s="206">
        <v>305</v>
      </c>
      <c r="B30" s="207">
        <v>0.375</v>
      </c>
      <c r="C30" s="208">
        <v>2013</v>
      </c>
      <c r="D30" s="208">
        <v>5</v>
      </c>
      <c r="E30" s="208">
        <v>28</v>
      </c>
      <c r="F30" s="209">
        <v>161557</v>
      </c>
      <c r="G30" s="208">
        <v>0</v>
      </c>
      <c r="H30" s="209">
        <v>22710</v>
      </c>
      <c r="I30" s="208">
        <v>0</v>
      </c>
      <c r="J30" s="208">
        <v>0</v>
      </c>
      <c r="K30" s="208">
        <v>0</v>
      </c>
      <c r="L30" s="210">
        <v>89.055000000000007</v>
      </c>
      <c r="M30" s="209">
        <v>18.5</v>
      </c>
      <c r="N30" s="211">
        <v>0</v>
      </c>
      <c r="O30" s="212">
        <v>213</v>
      </c>
      <c r="P30" s="197">
        <f t="shared" si="0"/>
        <v>213</v>
      </c>
      <c r="Q30" s="1">
        <v>28</v>
      </c>
      <c r="R30" s="258" t="e">
        <f t="shared" si="1"/>
        <v>#REF!</v>
      </c>
      <c r="S30" s="214" t="e">
        <f>#REF!</f>
        <v>#REF!</v>
      </c>
      <c r="T30" s="215" t="e">
        <f t="shared" si="9"/>
        <v>#REF!</v>
      </c>
      <c r="V30" s="218">
        <f t="shared" si="2"/>
        <v>213</v>
      </c>
      <c r="W30" s="219">
        <f t="shared" si="10"/>
        <v>7522.0247099999997</v>
      </c>
      <c r="Y30" s="217" t="e">
        <f t="shared" si="11"/>
        <v>#REF!</v>
      </c>
      <c r="Z30" s="214" t="e">
        <f t="shared" si="12"/>
        <v>#REF!</v>
      </c>
      <c r="AA30" s="215" t="e">
        <f t="shared" si="13"/>
        <v>#REF!</v>
      </c>
      <c r="AE30" s="302" t="str">
        <f t="shared" si="3"/>
        <v>161557</v>
      </c>
      <c r="AF30" s="206">
        <v>305</v>
      </c>
      <c r="AG30" s="310">
        <v>28</v>
      </c>
      <c r="AH30" s="311">
        <v>161557</v>
      </c>
      <c r="AI30" s="312">
        <f t="shared" si="4"/>
        <v>161557</v>
      </c>
      <c r="AJ30" s="313">
        <f t="shared" si="5"/>
        <v>0</v>
      </c>
      <c r="AL30" s="306">
        <f t="shared" si="6"/>
        <v>212</v>
      </c>
      <c r="AM30" s="314">
        <f t="shared" si="6"/>
        <v>213</v>
      </c>
      <c r="AN30" s="315">
        <f t="shared" si="7"/>
        <v>1</v>
      </c>
      <c r="AO30" s="316">
        <f t="shared" si="8"/>
        <v>4.6948356807511738E-3</v>
      </c>
    </row>
    <row r="31" spans="1:41" x14ac:dyDescent="0.2">
      <c r="A31" s="206">
        <v>305</v>
      </c>
      <c r="B31" s="207">
        <v>0.375</v>
      </c>
      <c r="C31" s="208">
        <v>2013</v>
      </c>
      <c r="D31" s="208">
        <v>5</v>
      </c>
      <c r="E31" s="208">
        <v>29</v>
      </c>
      <c r="F31" s="209">
        <v>161770</v>
      </c>
      <c r="G31" s="208">
        <v>0</v>
      </c>
      <c r="H31" s="209">
        <v>22739</v>
      </c>
      <c r="I31" s="208">
        <v>0</v>
      </c>
      <c r="J31" s="208">
        <v>0</v>
      </c>
      <c r="K31" s="208">
        <v>0</v>
      </c>
      <c r="L31" s="210">
        <v>89.614999999999995</v>
      </c>
      <c r="M31" s="209">
        <v>21.1</v>
      </c>
      <c r="N31" s="211">
        <v>0</v>
      </c>
      <c r="O31" s="212">
        <v>304</v>
      </c>
      <c r="P31" s="197">
        <f t="shared" si="0"/>
        <v>304</v>
      </c>
      <c r="Q31" s="1">
        <v>29</v>
      </c>
      <c r="R31" s="258" t="e">
        <f t="shared" si="1"/>
        <v>#REF!</v>
      </c>
      <c r="S31" s="214" t="e">
        <f>#REF!</f>
        <v>#REF!</v>
      </c>
      <c r="T31" s="215" t="e">
        <f t="shared" si="9"/>
        <v>#REF!</v>
      </c>
      <c r="V31" s="218">
        <f t="shared" si="2"/>
        <v>304</v>
      </c>
      <c r="W31" s="219">
        <f t="shared" si="10"/>
        <v>10735.659680000001</v>
      </c>
      <c r="Y31" s="217" t="e">
        <f t="shared" si="11"/>
        <v>#REF!</v>
      </c>
      <c r="Z31" s="214" t="e">
        <f t="shared" si="12"/>
        <v>#REF!</v>
      </c>
      <c r="AA31" s="215" t="e">
        <f t="shared" si="13"/>
        <v>#REF!</v>
      </c>
      <c r="AE31" s="302" t="str">
        <f t="shared" si="3"/>
        <v>161770</v>
      </c>
      <c r="AF31" s="206">
        <v>305</v>
      </c>
      <c r="AG31" s="310">
        <v>29</v>
      </c>
      <c r="AH31" s="311">
        <v>161769</v>
      </c>
      <c r="AI31" s="312">
        <f t="shared" si="4"/>
        <v>161770</v>
      </c>
      <c r="AJ31" s="313">
        <f t="shared" si="5"/>
        <v>1</v>
      </c>
      <c r="AL31" s="306">
        <f t="shared" si="6"/>
        <v>307</v>
      </c>
      <c r="AM31" s="314">
        <f t="shared" si="6"/>
        <v>304</v>
      </c>
      <c r="AN31" s="315">
        <f t="shared" si="7"/>
        <v>-3</v>
      </c>
      <c r="AO31" s="316">
        <f t="shared" si="8"/>
        <v>-9.8684210526315784E-3</v>
      </c>
    </row>
    <row r="32" spans="1:41" x14ac:dyDescent="0.2">
      <c r="A32" s="206">
        <v>305</v>
      </c>
      <c r="B32" s="207">
        <v>0.375</v>
      </c>
      <c r="C32" s="208">
        <v>2013</v>
      </c>
      <c r="D32" s="208">
        <v>5</v>
      </c>
      <c r="E32" s="208">
        <v>30</v>
      </c>
      <c r="F32" s="209">
        <v>162074</v>
      </c>
      <c r="G32" s="208">
        <v>0</v>
      </c>
      <c r="H32" s="209">
        <v>22782</v>
      </c>
      <c r="I32" s="208">
        <v>0</v>
      </c>
      <c r="J32" s="208">
        <v>0</v>
      </c>
      <c r="K32" s="208">
        <v>0</v>
      </c>
      <c r="L32" s="210">
        <v>89.316000000000003</v>
      </c>
      <c r="M32" s="209">
        <v>22.5</v>
      </c>
      <c r="N32" s="211">
        <v>0</v>
      </c>
      <c r="O32" s="212">
        <v>459</v>
      </c>
      <c r="P32" s="197">
        <f t="shared" si="0"/>
        <v>459</v>
      </c>
      <c r="Q32" s="1">
        <v>30</v>
      </c>
      <c r="R32" s="258" t="e">
        <f t="shared" si="1"/>
        <v>#REF!</v>
      </c>
      <c r="S32" s="214" t="e">
        <f>#REF!</f>
        <v>#REF!</v>
      </c>
      <c r="T32" s="215" t="e">
        <f t="shared" si="9"/>
        <v>#REF!</v>
      </c>
      <c r="V32" s="218">
        <f t="shared" si="2"/>
        <v>459</v>
      </c>
      <c r="W32" s="219">
        <f t="shared" si="10"/>
        <v>16209.43353</v>
      </c>
      <c r="Y32" s="217" t="e">
        <f t="shared" si="11"/>
        <v>#REF!</v>
      </c>
      <c r="Z32" s="214" t="e">
        <f t="shared" si="12"/>
        <v>#REF!</v>
      </c>
      <c r="AA32" s="215" t="e">
        <f t="shared" si="13"/>
        <v>#REF!</v>
      </c>
      <c r="AE32" s="302" t="str">
        <f t="shared" si="3"/>
        <v>162074</v>
      </c>
      <c r="AF32" s="206">
        <v>305</v>
      </c>
      <c r="AG32" s="310">
        <v>30</v>
      </c>
      <c r="AH32" s="311">
        <v>162076</v>
      </c>
      <c r="AI32" s="312">
        <f t="shared" si="4"/>
        <v>162074</v>
      </c>
      <c r="AJ32" s="313">
        <f t="shared" si="5"/>
        <v>-2</v>
      </c>
      <c r="AL32" s="306">
        <f t="shared" si="6"/>
        <v>459</v>
      </c>
      <c r="AM32" s="314">
        <f t="shared" si="6"/>
        <v>459</v>
      </c>
      <c r="AN32" s="315">
        <f t="shared" si="7"/>
        <v>0</v>
      </c>
      <c r="AO32" s="316">
        <f t="shared" si="8"/>
        <v>0</v>
      </c>
    </row>
    <row r="33" spans="1:41" ht="13.5" thickBot="1" x14ac:dyDescent="0.25">
      <c r="A33" s="206">
        <v>305</v>
      </c>
      <c r="B33" s="207">
        <v>0.375</v>
      </c>
      <c r="C33" s="208">
        <v>2013</v>
      </c>
      <c r="D33" s="208">
        <v>5</v>
      </c>
      <c r="E33" s="208">
        <v>31</v>
      </c>
      <c r="F33" s="209">
        <v>162533</v>
      </c>
      <c r="G33" s="208">
        <v>0</v>
      </c>
      <c r="H33" s="209">
        <v>22847</v>
      </c>
      <c r="I33" s="208">
        <v>0</v>
      </c>
      <c r="J33" s="208">
        <v>0</v>
      </c>
      <c r="K33" s="208">
        <v>0</v>
      </c>
      <c r="L33" s="210">
        <v>89.262</v>
      </c>
      <c r="M33" s="209">
        <v>23.1</v>
      </c>
      <c r="N33" s="211">
        <v>0</v>
      </c>
      <c r="O33" s="212">
        <v>150</v>
      </c>
      <c r="P33" s="197">
        <f t="shared" si="0"/>
        <v>150</v>
      </c>
      <c r="Q33" s="1">
        <v>31</v>
      </c>
      <c r="R33" s="259" t="e">
        <f t="shared" si="1"/>
        <v>#REF!</v>
      </c>
      <c r="S33" s="220" t="e">
        <f>#REF!</f>
        <v>#REF!</v>
      </c>
      <c r="T33" s="221" t="e">
        <f t="shared" si="9"/>
        <v>#REF!</v>
      </c>
      <c r="V33" s="222">
        <f t="shared" si="2"/>
        <v>150</v>
      </c>
      <c r="W33" s="223">
        <f t="shared" si="10"/>
        <v>5297.2004999999999</v>
      </c>
      <c r="Y33" s="217" t="e">
        <f t="shared" si="11"/>
        <v>#REF!</v>
      </c>
      <c r="Z33" s="214" t="e">
        <f t="shared" si="12"/>
        <v>#REF!</v>
      </c>
      <c r="AA33" s="215" t="e">
        <f t="shared" si="13"/>
        <v>#REF!</v>
      </c>
      <c r="AE33" s="302" t="str">
        <f t="shared" si="3"/>
        <v>162533</v>
      </c>
      <c r="AF33" s="206">
        <v>305</v>
      </c>
      <c r="AG33" s="310">
        <v>31</v>
      </c>
      <c r="AH33" s="311">
        <v>162535</v>
      </c>
      <c r="AI33" s="312">
        <f t="shared" si="4"/>
        <v>162533</v>
      </c>
      <c r="AJ33" s="313">
        <f t="shared" si="5"/>
        <v>-2</v>
      </c>
      <c r="AL33" s="306">
        <f t="shared" si="6"/>
        <v>148</v>
      </c>
      <c r="AM33" s="317">
        <f t="shared" si="6"/>
        <v>150</v>
      </c>
      <c r="AN33" s="315">
        <f t="shared" si="7"/>
        <v>2</v>
      </c>
      <c r="AO33" s="316">
        <f t="shared" si="8"/>
        <v>1.3333333333333334E-2</v>
      </c>
    </row>
    <row r="34" spans="1:41" ht="13.5" thickBot="1" x14ac:dyDescent="0.25">
      <c r="A34" s="35">
        <v>305</v>
      </c>
      <c r="B34" s="224">
        <v>0.375</v>
      </c>
      <c r="C34" s="33">
        <v>2013</v>
      </c>
      <c r="D34" s="33">
        <v>6</v>
      </c>
      <c r="E34" s="33">
        <v>1</v>
      </c>
      <c r="F34" s="225">
        <v>162683</v>
      </c>
      <c r="G34" s="33">
        <v>0</v>
      </c>
      <c r="H34" s="225">
        <v>22868</v>
      </c>
      <c r="I34" s="33">
        <v>0</v>
      </c>
      <c r="J34" s="33">
        <v>0</v>
      </c>
      <c r="K34" s="33">
        <v>0</v>
      </c>
      <c r="L34" s="226">
        <v>89.671999999999997</v>
      </c>
      <c r="M34" s="225">
        <v>23.3</v>
      </c>
      <c r="N34" s="227">
        <v>0</v>
      </c>
      <c r="O34" s="228">
        <v>8</v>
      </c>
      <c r="R34" s="229"/>
      <c r="S34" s="230"/>
      <c r="T34" s="231"/>
      <c r="V34" s="232"/>
      <c r="W34" s="233"/>
      <c r="Y34" s="234"/>
      <c r="Z34" s="235"/>
      <c r="AA34" s="236"/>
      <c r="AE34" s="302" t="str">
        <f t="shared" si="3"/>
        <v>162683</v>
      </c>
      <c r="AF34" s="35">
        <v>305</v>
      </c>
      <c r="AG34" s="318">
        <v>1</v>
      </c>
      <c r="AH34" s="319">
        <v>162683</v>
      </c>
      <c r="AI34" s="320">
        <f t="shared" si="4"/>
        <v>162683</v>
      </c>
      <c r="AJ34" s="321">
        <f t="shared" si="5"/>
        <v>0</v>
      </c>
      <c r="AL34" s="322"/>
      <c r="AM34" s="323"/>
      <c r="AN34" s="324"/>
      <c r="AO34" s="324"/>
    </row>
    <row r="35" spans="1:41" ht="13.5" thickBot="1" x14ac:dyDescent="0.25">
      <c r="AE35" s="302"/>
    </row>
    <row r="36" spans="1:41" ht="13.5" thickBot="1" x14ac:dyDescent="0.25">
      <c r="D36" s="237" t="s">
        <v>81</v>
      </c>
      <c r="E36" s="238">
        <f>COUNT(E3:E34)</f>
        <v>32</v>
      </c>
      <c r="K36" s="237" t="s">
        <v>82</v>
      </c>
      <c r="L36" s="239">
        <f>MAX(L3:L34)</f>
        <v>93.406999999999996</v>
      </c>
      <c r="M36" s="239">
        <f>MAX(M3:M34)</f>
        <v>24.5</v>
      </c>
      <c r="N36" s="237" t="s">
        <v>26</v>
      </c>
      <c r="O36" s="239">
        <f>SUM(O3:O33)</f>
        <v>5092</v>
      </c>
      <c r="Q36" s="237" t="s">
        <v>83</v>
      </c>
      <c r="R36" s="240" t="e">
        <f>AVERAGE(R3:R33)</f>
        <v>#REF!</v>
      </c>
      <c r="S36" s="240" t="e">
        <f>AVERAGE(S3:S33)</f>
        <v>#REF!</v>
      </c>
      <c r="T36" s="241" t="e">
        <f>AVERAGE(T3:T33)</f>
        <v>#REF!</v>
      </c>
      <c r="V36" s="242">
        <f>SUM(V3:V33)</f>
        <v>5092</v>
      </c>
      <c r="W36" s="243">
        <f>SUM(W3:W33)</f>
        <v>179822.29964000004</v>
      </c>
      <c r="Y36" s="244" t="e">
        <f>SUM(Y3:Y33)</f>
        <v>#REF!</v>
      </c>
      <c r="Z36" s="245" t="e">
        <f>SUM(Z3:Z33)</f>
        <v>#REF!</v>
      </c>
      <c r="AA36" s="246" t="e">
        <f>SUM(AA3:AA33)</f>
        <v>#REF!</v>
      </c>
      <c r="AF36" s="325" t="s">
        <v>120</v>
      </c>
      <c r="AG36" s="238">
        <f>COUNT(AG3:AG34)</f>
        <v>32</v>
      </c>
      <c r="AJ36" s="326">
        <f>SUM(AJ3:AJ33)</f>
        <v>-3</v>
      </c>
      <c r="AK36" s="327" t="s">
        <v>88</v>
      </c>
      <c r="AL36" s="328"/>
      <c r="AM36" s="328"/>
      <c r="AN36" s="326">
        <f>SUM(AN3:AN33)</f>
        <v>-1</v>
      </c>
      <c r="AO36" s="329" t="s">
        <v>88</v>
      </c>
    </row>
    <row r="37" spans="1:41" ht="13.5" thickBot="1" x14ac:dyDescent="0.25">
      <c r="K37" s="237" t="s">
        <v>83</v>
      </c>
      <c r="L37" s="247">
        <f>AVERAGE(L3:L34)</f>
        <v>90.048906249999973</v>
      </c>
      <c r="M37" s="247">
        <f>AVERAGE(M3:M34)</f>
        <v>21.734375</v>
      </c>
      <c r="N37" s="237" t="s">
        <v>84</v>
      </c>
      <c r="O37" s="248">
        <f>O36*35.31467</f>
        <v>179822.29964000001</v>
      </c>
      <c r="R37" s="249" t="s">
        <v>85</v>
      </c>
      <c r="S37" s="249" t="s">
        <v>86</v>
      </c>
      <c r="T37" s="249" t="s">
        <v>87</v>
      </c>
      <c r="V37" s="250" t="s">
        <v>88</v>
      </c>
      <c r="W37" s="250" t="s">
        <v>88</v>
      </c>
      <c r="Y37" s="250" t="s">
        <v>88</v>
      </c>
      <c r="Z37" s="250" t="s">
        <v>88</v>
      </c>
      <c r="AA37" s="250" t="s">
        <v>88</v>
      </c>
      <c r="AF37" s="325" t="s">
        <v>121</v>
      </c>
      <c r="AG37" s="330">
        <f>-COUNT(AG3:AG34)+COUNT(E3:E34)</f>
        <v>0</v>
      </c>
      <c r="AN37" s="331">
        <f>IFERROR(AN36/SUM(AM3:AM33),"")</f>
        <v>-1.9638648860958367E-4</v>
      </c>
      <c r="AO37" s="329" t="s">
        <v>122</v>
      </c>
    </row>
    <row r="38" spans="1:41" ht="13.5" thickBot="1" x14ac:dyDescent="0.25">
      <c r="K38" s="237" t="s">
        <v>89</v>
      </c>
      <c r="L38" s="248">
        <f>MIN(L3:L34)</f>
        <v>88.926000000000002</v>
      </c>
      <c r="M38" s="248">
        <f>MIN(M3:M34)</f>
        <v>17.100000000000001</v>
      </c>
      <c r="V38" s="6" t="s">
        <v>26</v>
      </c>
      <c r="W38" s="6" t="s">
        <v>90</v>
      </c>
      <c r="Y38" s="6" t="s">
        <v>91</v>
      </c>
      <c r="Z38" s="6" t="s">
        <v>92</v>
      </c>
      <c r="AA38" s="6" t="s">
        <v>93</v>
      </c>
    </row>
    <row r="39" spans="1:41" ht="13.5" thickBot="1" x14ac:dyDescent="0.25">
      <c r="L39" s="251" t="s">
        <v>94</v>
      </c>
      <c r="M39" s="6" t="s">
        <v>95</v>
      </c>
    </row>
    <row r="40" spans="1:41" ht="13.5" thickBot="1" x14ac:dyDescent="0.25">
      <c r="AF40" s="325" t="s">
        <v>123</v>
      </c>
      <c r="AG40" s="238">
        <v>1</v>
      </c>
      <c r="AH40" s="293" t="s">
        <v>26</v>
      </c>
    </row>
    <row r="41" spans="1:41" ht="13.5" thickBot="1" x14ac:dyDescent="0.25">
      <c r="AF41" s="325" t="s">
        <v>124</v>
      </c>
      <c r="AG41" s="332">
        <v>0.01</v>
      </c>
    </row>
    <row r="43" spans="1:41" x14ac:dyDescent="0.2">
      <c r="K43" s="252" t="s">
        <v>96</v>
      </c>
      <c r="L43" s="253">
        <v>0.1</v>
      </c>
      <c r="M43" s="252"/>
    </row>
    <row r="44" spans="1:41" x14ac:dyDescent="0.2">
      <c r="K44" s="254" t="s">
        <v>97</v>
      </c>
      <c r="L44" s="255">
        <f>L37*(1+$L$43)</f>
        <v>99.053796874999975</v>
      </c>
      <c r="M44" s="255">
        <f>M37*(1+$L$43)</f>
        <v>23.907812500000002</v>
      </c>
    </row>
    <row r="45" spans="1:41" x14ac:dyDescent="0.2">
      <c r="K45" s="254" t="s">
        <v>98</v>
      </c>
      <c r="L45" s="255">
        <f>L37*(1-$L$43)</f>
        <v>81.044015624999972</v>
      </c>
      <c r="M45" s="255">
        <f>M37*(1-$L$43)</f>
        <v>19.560937500000001</v>
      </c>
    </row>
    <row r="47" spans="1:41" x14ac:dyDescent="0.2">
      <c r="A47" s="237" t="s">
        <v>99</v>
      </c>
      <c r="B47" s="256" t="s">
        <v>100</v>
      </c>
    </row>
    <row r="48" spans="1:41" x14ac:dyDescent="0.2">
      <c r="A48" s="237" t="s">
        <v>101</v>
      </c>
      <c r="B48" s="257">
        <v>40583</v>
      </c>
    </row>
  </sheetData>
  <phoneticPr fontId="0" type="noConversion"/>
  <conditionalFormatting sqref="L3:L34">
    <cfRule type="cellIs" dxfId="191" priority="47" stopIfTrue="1" operator="lessThan">
      <formula>$L$45</formula>
    </cfRule>
    <cfRule type="cellIs" dxfId="190" priority="48" stopIfTrue="1" operator="greaterThan">
      <formula>$L$44</formula>
    </cfRule>
  </conditionalFormatting>
  <conditionalFormatting sqref="M3:M34">
    <cfRule type="cellIs" dxfId="189" priority="45" stopIfTrue="1" operator="lessThan">
      <formula>$M$45</formula>
    </cfRule>
    <cfRule type="cellIs" dxfId="188" priority="46" stopIfTrue="1" operator="greaterThan">
      <formula>$M$44</formula>
    </cfRule>
  </conditionalFormatting>
  <conditionalFormatting sqref="O3:O34">
    <cfRule type="cellIs" dxfId="187" priority="44" stopIfTrue="1" operator="lessThan">
      <formula>0</formula>
    </cfRule>
  </conditionalFormatting>
  <conditionalFormatting sqref="O3:O33">
    <cfRule type="cellIs" dxfId="186" priority="43" stopIfTrue="1" operator="lessThan">
      <formula>0</formula>
    </cfRule>
  </conditionalFormatting>
  <conditionalFormatting sqref="O3">
    <cfRule type="cellIs" dxfId="185" priority="42" stopIfTrue="1" operator="notEqual">
      <formula>$P$3</formula>
    </cfRule>
  </conditionalFormatting>
  <conditionalFormatting sqref="O4">
    <cfRule type="cellIs" dxfId="184" priority="41" stopIfTrue="1" operator="notEqual">
      <formula>P$4</formula>
    </cfRule>
  </conditionalFormatting>
  <conditionalFormatting sqref="O5">
    <cfRule type="cellIs" dxfId="183" priority="40" stopIfTrue="1" operator="notEqual">
      <formula>$P$5</formula>
    </cfRule>
  </conditionalFormatting>
  <conditionalFormatting sqref="O6">
    <cfRule type="cellIs" dxfId="182" priority="39" stopIfTrue="1" operator="notEqual">
      <formula>$P$6</formula>
    </cfRule>
  </conditionalFormatting>
  <conditionalFormatting sqref="O7">
    <cfRule type="cellIs" dxfId="181" priority="38" stopIfTrue="1" operator="notEqual">
      <formula>$P$7</formula>
    </cfRule>
  </conditionalFormatting>
  <conditionalFormatting sqref="O8">
    <cfRule type="cellIs" dxfId="180" priority="37" stopIfTrue="1" operator="notEqual">
      <formula>$P$8</formula>
    </cfRule>
  </conditionalFormatting>
  <conditionalFormatting sqref="O9">
    <cfRule type="cellIs" dxfId="179" priority="36" stopIfTrue="1" operator="notEqual">
      <formula>$P$9</formula>
    </cfRule>
  </conditionalFormatting>
  <conditionalFormatting sqref="O10">
    <cfRule type="cellIs" dxfId="178" priority="34" stopIfTrue="1" operator="notEqual">
      <formula>$P$10</formula>
    </cfRule>
    <cfRule type="cellIs" dxfId="177" priority="35" stopIfTrue="1" operator="greaterThan">
      <formula>$P$10</formula>
    </cfRule>
  </conditionalFormatting>
  <conditionalFormatting sqref="O11">
    <cfRule type="cellIs" dxfId="176" priority="32" stopIfTrue="1" operator="notEqual">
      <formula>$P$11</formula>
    </cfRule>
    <cfRule type="cellIs" dxfId="175" priority="33" stopIfTrue="1" operator="greaterThan">
      <formula>$P$11</formula>
    </cfRule>
  </conditionalFormatting>
  <conditionalFormatting sqref="O12">
    <cfRule type="cellIs" dxfId="174" priority="31" stopIfTrue="1" operator="notEqual">
      <formula>$P$12</formula>
    </cfRule>
  </conditionalFormatting>
  <conditionalFormatting sqref="O14">
    <cfRule type="cellIs" dxfId="173" priority="30" stopIfTrue="1" operator="notEqual">
      <formula>$P$14</formula>
    </cfRule>
  </conditionalFormatting>
  <conditionalFormatting sqref="O15">
    <cfRule type="cellIs" dxfId="172" priority="29" stopIfTrue="1" operator="notEqual">
      <formula>$P$15</formula>
    </cfRule>
  </conditionalFormatting>
  <conditionalFormatting sqref="O16">
    <cfRule type="cellIs" dxfId="171" priority="28" stopIfTrue="1" operator="notEqual">
      <formula>$P$16</formula>
    </cfRule>
  </conditionalFormatting>
  <conditionalFormatting sqref="O17">
    <cfRule type="cellIs" dxfId="170" priority="27" stopIfTrue="1" operator="notEqual">
      <formula>$P$17</formula>
    </cfRule>
  </conditionalFormatting>
  <conditionalFormatting sqref="O18">
    <cfRule type="cellIs" dxfId="169" priority="26" stopIfTrue="1" operator="notEqual">
      <formula>$P$18</formula>
    </cfRule>
  </conditionalFormatting>
  <conditionalFormatting sqref="O19">
    <cfRule type="cellIs" dxfId="168" priority="24" stopIfTrue="1" operator="notEqual">
      <formula>$P$19</formula>
    </cfRule>
    <cfRule type="cellIs" dxfId="167" priority="25" stopIfTrue="1" operator="greaterThan">
      <formula>$P$19</formula>
    </cfRule>
  </conditionalFormatting>
  <conditionalFormatting sqref="O20">
    <cfRule type="cellIs" dxfId="166" priority="22" stopIfTrue="1" operator="notEqual">
      <formula>$P$20</formula>
    </cfRule>
    <cfRule type="cellIs" dxfId="165" priority="23" stopIfTrue="1" operator="greaterThan">
      <formula>$P$20</formula>
    </cfRule>
  </conditionalFormatting>
  <conditionalFormatting sqref="O21">
    <cfRule type="cellIs" dxfId="164" priority="21" stopIfTrue="1" operator="notEqual">
      <formula>$P$21</formula>
    </cfRule>
  </conditionalFormatting>
  <conditionalFormatting sqref="O22">
    <cfRule type="cellIs" dxfId="163" priority="20" stopIfTrue="1" operator="notEqual">
      <formula>$P$22</formula>
    </cfRule>
  </conditionalFormatting>
  <conditionalFormatting sqref="O23">
    <cfRule type="cellIs" dxfId="162" priority="19" stopIfTrue="1" operator="notEqual">
      <formula>$P$23</formula>
    </cfRule>
  </conditionalFormatting>
  <conditionalFormatting sqref="O24">
    <cfRule type="cellIs" dxfId="161" priority="17" stopIfTrue="1" operator="notEqual">
      <formula>$P$24</formula>
    </cfRule>
    <cfRule type="cellIs" dxfId="160" priority="18" stopIfTrue="1" operator="greaterThan">
      <formula>$P$24</formula>
    </cfRule>
  </conditionalFormatting>
  <conditionalFormatting sqref="O25">
    <cfRule type="cellIs" dxfId="159" priority="15" stopIfTrue="1" operator="notEqual">
      <formula>$P$25</formula>
    </cfRule>
    <cfRule type="cellIs" dxfId="158" priority="16" stopIfTrue="1" operator="greaterThan">
      <formula>$P$25</formula>
    </cfRule>
  </conditionalFormatting>
  <conditionalFormatting sqref="O26">
    <cfRule type="cellIs" dxfId="157" priority="14" stopIfTrue="1" operator="notEqual">
      <formula>$P$26</formula>
    </cfRule>
  </conditionalFormatting>
  <conditionalFormatting sqref="O27">
    <cfRule type="cellIs" dxfId="156" priority="13" stopIfTrue="1" operator="notEqual">
      <formula>$P$27</formula>
    </cfRule>
  </conditionalFormatting>
  <conditionalFormatting sqref="O28">
    <cfRule type="cellIs" dxfId="155" priority="12" stopIfTrue="1" operator="notEqual">
      <formula>$P$28</formula>
    </cfRule>
  </conditionalFormatting>
  <conditionalFormatting sqref="O29">
    <cfRule type="cellIs" dxfId="154" priority="11" stopIfTrue="1" operator="notEqual">
      <formula>$P$29</formula>
    </cfRule>
  </conditionalFormatting>
  <conditionalFormatting sqref="O30">
    <cfRule type="cellIs" dxfId="153" priority="10" stopIfTrue="1" operator="notEqual">
      <formula>$P$30</formula>
    </cfRule>
  </conditionalFormatting>
  <conditionalFormatting sqref="O31">
    <cfRule type="cellIs" dxfId="152" priority="8" stopIfTrue="1" operator="notEqual">
      <formula>$P$31</formula>
    </cfRule>
    <cfRule type="cellIs" dxfId="151" priority="9" stopIfTrue="1" operator="greaterThan">
      <formula>$P$31</formula>
    </cfRule>
  </conditionalFormatting>
  <conditionalFormatting sqref="O32">
    <cfRule type="cellIs" dxfId="150" priority="6" stopIfTrue="1" operator="notEqual">
      <formula>$P$32</formula>
    </cfRule>
    <cfRule type="cellIs" dxfId="149" priority="7" stopIfTrue="1" operator="greaterThan">
      <formula>$P$32</formula>
    </cfRule>
  </conditionalFormatting>
  <conditionalFormatting sqref="O33">
    <cfRule type="cellIs" dxfId="148" priority="5" stopIfTrue="1" operator="notEqual">
      <formula>$P$33</formula>
    </cfRule>
  </conditionalFormatting>
  <conditionalFormatting sqref="O13">
    <cfRule type="cellIs" dxfId="147" priority="4" stopIfTrue="1" operator="notEqual">
      <formula>$P$13</formula>
    </cfRule>
  </conditionalFormatting>
  <conditionalFormatting sqref="AG3:AG34">
    <cfRule type="cellIs" dxfId="146" priority="3" stopIfTrue="1" operator="notEqual">
      <formula>E3</formula>
    </cfRule>
  </conditionalFormatting>
  <conditionalFormatting sqref="AH3:AH34">
    <cfRule type="cellIs" dxfId="145" priority="2" stopIfTrue="1" operator="notBetween">
      <formula>AI3+$AG$40</formula>
      <formula>AI3-$AG$40</formula>
    </cfRule>
  </conditionalFormatting>
  <conditionalFormatting sqref="AL3:AL33">
    <cfRule type="cellIs" dxfId="144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/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293" customWidth="1"/>
    <col min="32" max="32" width="18.85546875" style="293" bestFit="1" customWidth="1"/>
    <col min="33" max="33" width="9.5703125" style="293" customWidth="1"/>
    <col min="34" max="35" width="13" style="293" customWidth="1"/>
    <col min="36" max="36" width="14.5703125" style="293" bestFit="1" customWidth="1"/>
    <col min="37" max="37" width="4.85546875" style="293" customWidth="1"/>
    <col min="38" max="39" width="12.85546875" style="293" customWidth="1"/>
    <col min="40" max="40" width="11.5703125" style="293" bestFit="1" customWidth="1"/>
    <col min="41" max="55" width="11.42578125" style="293"/>
    <col min="56" max="16384" width="11.42578125" style="1"/>
  </cols>
  <sheetData>
    <row r="1" spans="1:41" ht="13.5" thickBot="1" x14ac:dyDescent="0.25">
      <c r="AJ1" s="294" t="s">
        <v>111</v>
      </c>
    </row>
    <row r="2" spans="1:41" ht="51.75" thickBot="1" x14ac:dyDescent="0.25">
      <c r="A2" s="177" t="s">
        <v>57</v>
      </c>
      <c r="B2" s="178" t="s">
        <v>58</v>
      </c>
      <c r="C2" s="178" t="s">
        <v>59</v>
      </c>
      <c r="D2" s="178" t="s">
        <v>60</v>
      </c>
      <c r="E2" s="178" t="s">
        <v>62</v>
      </c>
      <c r="F2" s="179" t="s">
        <v>63</v>
      </c>
      <c r="G2" s="179" t="s">
        <v>61</v>
      </c>
      <c r="H2" s="179" t="s">
        <v>64</v>
      </c>
      <c r="I2" s="179" t="s">
        <v>65</v>
      </c>
      <c r="J2" s="179" t="s">
        <v>66</v>
      </c>
      <c r="K2" s="179" t="s">
        <v>67</v>
      </c>
      <c r="L2" s="179" t="s">
        <v>68</v>
      </c>
      <c r="M2" s="179" t="s">
        <v>69</v>
      </c>
      <c r="N2" s="180" t="s">
        <v>70</v>
      </c>
      <c r="O2" s="181" t="s">
        <v>71</v>
      </c>
      <c r="Q2" s="182" t="s">
        <v>72</v>
      </c>
      <c r="R2" s="183" t="s">
        <v>73</v>
      </c>
      <c r="S2" s="184" t="s">
        <v>74</v>
      </c>
      <c r="T2" s="185" t="s">
        <v>75</v>
      </c>
      <c r="V2" s="185" t="s">
        <v>76</v>
      </c>
      <c r="W2" s="186" t="s">
        <v>77</v>
      </c>
      <c r="Y2" s="187" t="s">
        <v>78</v>
      </c>
      <c r="Z2" s="188" t="s">
        <v>79</v>
      </c>
      <c r="AA2" s="189" t="s">
        <v>80</v>
      </c>
      <c r="AF2" s="295" t="s">
        <v>112</v>
      </c>
      <c r="AG2" s="296" t="s">
        <v>62</v>
      </c>
      <c r="AH2" s="297" t="s">
        <v>113</v>
      </c>
      <c r="AI2" s="298" t="s">
        <v>114</v>
      </c>
      <c r="AJ2" s="299" t="s">
        <v>115</v>
      </c>
      <c r="AL2" s="300" t="s">
        <v>116</v>
      </c>
      <c r="AM2" s="301" t="s">
        <v>117</v>
      </c>
      <c r="AN2" s="186" t="s">
        <v>118</v>
      </c>
      <c r="AO2" s="186" t="s">
        <v>119</v>
      </c>
    </row>
    <row r="3" spans="1:41" x14ac:dyDescent="0.2">
      <c r="A3" s="190">
        <v>303</v>
      </c>
      <c r="B3" s="191">
        <v>0.375</v>
      </c>
      <c r="C3" s="192">
        <v>2013</v>
      </c>
      <c r="D3" s="192">
        <v>5</v>
      </c>
      <c r="E3" s="192">
        <v>1</v>
      </c>
      <c r="F3" s="193">
        <v>329661</v>
      </c>
      <c r="G3" s="192">
        <v>0</v>
      </c>
      <c r="H3" s="193">
        <v>15115</v>
      </c>
      <c r="I3" s="192">
        <v>0</v>
      </c>
      <c r="J3" s="192">
        <v>0</v>
      </c>
      <c r="K3" s="192">
        <v>0</v>
      </c>
      <c r="L3" s="194">
        <v>52.7</v>
      </c>
      <c r="M3" s="193">
        <v>197.8</v>
      </c>
      <c r="N3" s="195">
        <v>0</v>
      </c>
      <c r="O3" s="196">
        <v>392</v>
      </c>
      <c r="P3" s="197">
        <f>F4-F3</f>
        <v>392</v>
      </c>
      <c r="Q3" s="1">
        <v>1</v>
      </c>
      <c r="R3" s="198" t="e">
        <f>S3/4.1868</f>
        <v>#REF!</v>
      </c>
      <c r="S3" s="199" t="e">
        <f>#REF!</f>
        <v>#REF!</v>
      </c>
      <c r="T3" s="200" t="e">
        <f>R3*0.11237</f>
        <v>#REF!</v>
      </c>
      <c r="U3" s="201"/>
      <c r="V3" s="200">
        <f>O3</f>
        <v>392</v>
      </c>
      <c r="W3" s="202">
        <f>V3*35.31467</f>
        <v>13843.350640000001</v>
      </c>
      <c r="X3" s="201"/>
      <c r="Y3" s="203" t="e">
        <f>V3*R3/1000000</f>
        <v>#REF!</v>
      </c>
      <c r="Z3" s="204" t="e">
        <f>S3*V3/1000000</f>
        <v>#REF!</v>
      </c>
      <c r="AA3" s="205" t="e">
        <f>W3*T3/1000000</f>
        <v>#REF!</v>
      </c>
      <c r="AE3" s="302" t="str">
        <f>RIGHT(F3,6)</f>
        <v>329661</v>
      </c>
      <c r="AF3" s="190">
        <v>303</v>
      </c>
      <c r="AG3" s="195">
        <v>1</v>
      </c>
      <c r="AH3" s="303">
        <v>329660</v>
      </c>
      <c r="AI3" s="304">
        <f>IFERROR(AE3*1,0)</f>
        <v>329661</v>
      </c>
      <c r="AJ3" s="305">
        <f>(AI3-AH3)</f>
        <v>1</v>
      </c>
      <c r="AL3" s="306">
        <f>AH4-AH3</f>
        <v>400</v>
      </c>
      <c r="AM3" s="307">
        <f>AI4-AI3</f>
        <v>392</v>
      </c>
      <c r="AN3" s="308">
        <f>(AM3-AL3)</f>
        <v>-8</v>
      </c>
      <c r="AO3" s="309">
        <f>IFERROR(AN3/AM3,"")</f>
        <v>-2.0408163265306121E-2</v>
      </c>
    </row>
    <row r="4" spans="1:41" x14ac:dyDescent="0.2">
      <c r="A4" s="206">
        <v>303</v>
      </c>
      <c r="B4" s="207">
        <v>0.375</v>
      </c>
      <c r="C4" s="208">
        <v>2013</v>
      </c>
      <c r="D4" s="208">
        <v>5</v>
      </c>
      <c r="E4" s="208">
        <v>2</v>
      </c>
      <c r="F4" s="209">
        <v>330053</v>
      </c>
      <c r="G4" s="208">
        <v>0</v>
      </c>
      <c r="H4" s="209">
        <v>15132</v>
      </c>
      <c r="I4" s="208">
        <v>0</v>
      </c>
      <c r="J4" s="208">
        <v>0</v>
      </c>
      <c r="K4" s="208">
        <v>0</v>
      </c>
      <c r="L4" s="210">
        <v>16.3</v>
      </c>
      <c r="M4" s="209">
        <v>206.9</v>
      </c>
      <c r="N4" s="211">
        <v>0</v>
      </c>
      <c r="O4" s="212">
        <v>1664</v>
      </c>
      <c r="P4" s="197">
        <f t="shared" ref="P4:P33" si="0">F5-F4</f>
        <v>1664</v>
      </c>
      <c r="Q4" s="1">
        <v>2</v>
      </c>
      <c r="R4" s="213" t="e">
        <f t="shared" ref="R4:R33" si="1">S4/4.1868</f>
        <v>#REF!</v>
      </c>
      <c r="S4" s="214" t="e">
        <f>#REF!</f>
        <v>#REF!</v>
      </c>
      <c r="T4" s="215" t="e">
        <f>R4*0.11237</f>
        <v>#REF!</v>
      </c>
      <c r="U4" s="201"/>
      <c r="V4" s="215">
        <f t="shared" ref="V4:V33" si="2">O4</f>
        <v>1664</v>
      </c>
      <c r="W4" s="216">
        <f>V4*35.31467</f>
        <v>58763.61088</v>
      </c>
      <c r="X4" s="201"/>
      <c r="Y4" s="217" t="e">
        <f>V4*R4/1000000</f>
        <v>#REF!</v>
      </c>
      <c r="Z4" s="214" t="e">
        <f>S4*V4/1000000</f>
        <v>#REF!</v>
      </c>
      <c r="AA4" s="215" t="e">
        <f>W4*T4/1000000</f>
        <v>#REF!</v>
      </c>
      <c r="AE4" s="302" t="str">
        <f t="shared" ref="AE4:AE34" si="3">RIGHT(F4,6)</f>
        <v>330053</v>
      </c>
      <c r="AF4" s="206">
        <v>303</v>
      </c>
      <c r="AG4" s="310">
        <v>2</v>
      </c>
      <c r="AH4" s="311">
        <v>330060</v>
      </c>
      <c r="AI4" s="312">
        <f t="shared" ref="AI4:AI34" si="4">IFERROR(AE4*1,0)</f>
        <v>330053</v>
      </c>
      <c r="AJ4" s="313">
        <f t="shared" ref="AJ4:AJ34" si="5">(AI4-AH4)</f>
        <v>-7</v>
      </c>
      <c r="AL4" s="306">
        <f t="shared" ref="AL4:AM33" si="6">AH5-AH4</f>
        <v>1663</v>
      </c>
      <c r="AM4" s="314">
        <f t="shared" si="6"/>
        <v>1664</v>
      </c>
      <c r="AN4" s="315">
        <f t="shared" ref="AN4:AN33" si="7">(AM4-AL4)</f>
        <v>1</v>
      </c>
      <c r="AO4" s="316">
        <f t="shared" ref="AO4:AO33" si="8">IFERROR(AN4/AM4,"")</f>
        <v>6.0096153846153849E-4</v>
      </c>
    </row>
    <row r="5" spans="1:41" x14ac:dyDescent="0.2">
      <c r="A5" s="206">
        <v>303</v>
      </c>
      <c r="B5" s="207">
        <v>0.375</v>
      </c>
      <c r="C5" s="208">
        <v>2013</v>
      </c>
      <c r="D5" s="208">
        <v>5</v>
      </c>
      <c r="E5" s="208">
        <v>3</v>
      </c>
      <c r="F5" s="209">
        <v>331717</v>
      </c>
      <c r="G5" s="208">
        <v>0</v>
      </c>
      <c r="H5" s="209">
        <v>15206</v>
      </c>
      <c r="I5" s="208">
        <v>0</v>
      </c>
      <c r="J5" s="208">
        <v>0</v>
      </c>
      <c r="K5" s="208">
        <v>0</v>
      </c>
      <c r="L5" s="210">
        <v>69.5</v>
      </c>
      <c r="M5" s="209">
        <v>202.6</v>
      </c>
      <c r="N5" s="211">
        <v>0</v>
      </c>
      <c r="O5" s="212">
        <v>1646</v>
      </c>
      <c r="P5" s="197">
        <f t="shared" si="0"/>
        <v>1646</v>
      </c>
      <c r="Q5" s="1">
        <v>3</v>
      </c>
      <c r="R5" s="213" t="e">
        <f t="shared" si="1"/>
        <v>#REF!</v>
      </c>
      <c r="S5" s="214" t="e">
        <f>#REF!</f>
        <v>#REF!</v>
      </c>
      <c r="T5" s="215" t="e">
        <f t="shared" ref="T5:T33" si="9">R5*0.11237</f>
        <v>#REF!</v>
      </c>
      <c r="U5" s="201"/>
      <c r="V5" s="215">
        <f t="shared" si="2"/>
        <v>1646</v>
      </c>
      <c r="W5" s="216">
        <f t="shared" ref="W5:W33" si="10">V5*35.31467</f>
        <v>58127.946819999997</v>
      </c>
      <c r="X5" s="201"/>
      <c r="Y5" s="217" t="e">
        <f t="shared" ref="Y5:Y33" si="11">V5*R5/1000000</f>
        <v>#REF!</v>
      </c>
      <c r="Z5" s="214" t="e">
        <f t="shared" ref="Z5:Z33" si="12">S5*V5/1000000</f>
        <v>#REF!</v>
      </c>
      <c r="AA5" s="215" t="e">
        <f t="shared" ref="AA5:AA33" si="13">W5*T5/1000000</f>
        <v>#REF!</v>
      </c>
      <c r="AE5" s="302" t="str">
        <f t="shared" si="3"/>
        <v>331717</v>
      </c>
      <c r="AF5" s="206">
        <v>303</v>
      </c>
      <c r="AG5" s="310">
        <v>3</v>
      </c>
      <c r="AH5" s="311">
        <v>331723</v>
      </c>
      <c r="AI5" s="312">
        <f t="shared" si="4"/>
        <v>331717</v>
      </c>
      <c r="AJ5" s="313">
        <f t="shared" si="5"/>
        <v>-6</v>
      </c>
      <c r="AL5" s="306">
        <f t="shared" si="6"/>
        <v>1647</v>
      </c>
      <c r="AM5" s="314">
        <f t="shared" si="6"/>
        <v>1646</v>
      </c>
      <c r="AN5" s="315">
        <f t="shared" si="7"/>
        <v>-1</v>
      </c>
      <c r="AO5" s="316">
        <f t="shared" si="8"/>
        <v>-6.0753341433778852E-4</v>
      </c>
    </row>
    <row r="6" spans="1:41" x14ac:dyDescent="0.2">
      <c r="A6" s="206">
        <v>303</v>
      </c>
      <c r="B6" s="207">
        <v>0.375</v>
      </c>
      <c r="C6" s="208">
        <v>2013</v>
      </c>
      <c r="D6" s="208">
        <v>5</v>
      </c>
      <c r="E6" s="208">
        <v>4</v>
      </c>
      <c r="F6" s="209">
        <v>333363</v>
      </c>
      <c r="G6" s="208">
        <v>0</v>
      </c>
      <c r="H6" s="209">
        <v>15279</v>
      </c>
      <c r="I6" s="208">
        <v>0</v>
      </c>
      <c r="J6" s="208">
        <v>0</v>
      </c>
      <c r="K6" s="208">
        <v>0</v>
      </c>
      <c r="L6" s="210">
        <v>68.900000000000006</v>
      </c>
      <c r="M6" s="209">
        <v>204.4</v>
      </c>
      <c r="N6" s="211">
        <v>0</v>
      </c>
      <c r="O6" s="212">
        <v>465</v>
      </c>
      <c r="P6" s="197">
        <f t="shared" si="0"/>
        <v>465</v>
      </c>
      <c r="Q6" s="1">
        <v>4</v>
      </c>
      <c r="R6" s="213" t="e">
        <f t="shared" si="1"/>
        <v>#REF!</v>
      </c>
      <c r="S6" s="214" t="e">
        <f>#REF!</f>
        <v>#REF!</v>
      </c>
      <c r="T6" s="215" t="e">
        <f t="shared" si="9"/>
        <v>#REF!</v>
      </c>
      <c r="U6" s="201"/>
      <c r="V6" s="215">
        <f t="shared" si="2"/>
        <v>465</v>
      </c>
      <c r="W6" s="216">
        <f t="shared" si="10"/>
        <v>16421.321550000001</v>
      </c>
      <c r="X6" s="201"/>
      <c r="Y6" s="217" t="e">
        <f t="shared" si="11"/>
        <v>#REF!</v>
      </c>
      <c r="Z6" s="214" t="e">
        <f t="shared" si="12"/>
        <v>#REF!</v>
      </c>
      <c r="AA6" s="215" t="e">
        <f t="shared" si="13"/>
        <v>#REF!</v>
      </c>
      <c r="AE6" s="302" t="str">
        <f t="shared" si="3"/>
        <v>333363</v>
      </c>
      <c r="AF6" s="206">
        <v>303</v>
      </c>
      <c r="AG6" s="310">
        <v>4</v>
      </c>
      <c r="AH6" s="311">
        <v>333370</v>
      </c>
      <c r="AI6" s="312">
        <f t="shared" si="4"/>
        <v>333363</v>
      </c>
      <c r="AJ6" s="313">
        <f t="shared" si="5"/>
        <v>-7</v>
      </c>
      <c r="AL6" s="306">
        <f t="shared" si="6"/>
        <v>458</v>
      </c>
      <c r="AM6" s="314">
        <f t="shared" si="6"/>
        <v>465</v>
      </c>
      <c r="AN6" s="315">
        <f t="shared" si="7"/>
        <v>7</v>
      </c>
      <c r="AO6" s="316">
        <f t="shared" si="8"/>
        <v>1.5053763440860216E-2</v>
      </c>
    </row>
    <row r="7" spans="1:41" x14ac:dyDescent="0.2">
      <c r="A7" s="206">
        <v>303</v>
      </c>
      <c r="B7" s="207">
        <v>0.375</v>
      </c>
      <c r="C7" s="208">
        <v>2013</v>
      </c>
      <c r="D7" s="208">
        <v>5</v>
      </c>
      <c r="E7" s="208">
        <v>5</v>
      </c>
      <c r="F7" s="209">
        <v>333828</v>
      </c>
      <c r="G7" s="208">
        <v>0</v>
      </c>
      <c r="H7" s="209">
        <v>15300</v>
      </c>
      <c r="I7" s="208">
        <v>0</v>
      </c>
      <c r="J7" s="208">
        <v>0</v>
      </c>
      <c r="K7" s="208">
        <v>0</v>
      </c>
      <c r="L7" s="210">
        <v>19.7</v>
      </c>
      <c r="M7" s="209">
        <v>190.7</v>
      </c>
      <c r="N7" s="211">
        <v>0</v>
      </c>
      <c r="O7" s="212">
        <v>0</v>
      </c>
      <c r="P7" s="197">
        <f t="shared" si="0"/>
        <v>0</v>
      </c>
      <c r="Q7" s="1">
        <v>5</v>
      </c>
      <c r="R7" s="213" t="e">
        <f t="shared" si="1"/>
        <v>#REF!</v>
      </c>
      <c r="S7" s="214" t="e">
        <f>#REF!</f>
        <v>#REF!</v>
      </c>
      <c r="T7" s="215" t="e">
        <f t="shared" si="9"/>
        <v>#REF!</v>
      </c>
      <c r="U7" s="201"/>
      <c r="V7" s="215">
        <f t="shared" si="2"/>
        <v>0</v>
      </c>
      <c r="W7" s="216">
        <f t="shared" si="10"/>
        <v>0</v>
      </c>
      <c r="X7" s="201"/>
      <c r="Y7" s="217" t="e">
        <f t="shared" si="11"/>
        <v>#REF!</v>
      </c>
      <c r="Z7" s="214" t="e">
        <f t="shared" si="12"/>
        <v>#REF!</v>
      </c>
      <c r="AA7" s="215" t="e">
        <f t="shared" si="13"/>
        <v>#REF!</v>
      </c>
      <c r="AE7" s="302" t="str">
        <f t="shared" si="3"/>
        <v>333828</v>
      </c>
      <c r="AF7" s="206">
        <v>303</v>
      </c>
      <c r="AG7" s="310">
        <v>5</v>
      </c>
      <c r="AH7" s="311">
        <v>333828</v>
      </c>
      <c r="AI7" s="312">
        <f t="shared" si="4"/>
        <v>333828</v>
      </c>
      <c r="AJ7" s="313">
        <f t="shared" si="5"/>
        <v>0</v>
      </c>
      <c r="AL7" s="306">
        <f t="shared" si="6"/>
        <v>0</v>
      </c>
      <c r="AM7" s="314">
        <f t="shared" si="6"/>
        <v>0</v>
      </c>
      <c r="AN7" s="315">
        <f t="shared" si="7"/>
        <v>0</v>
      </c>
      <c r="AO7" s="316" t="str">
        <f t="shared" si="8"/>
        <v/>
      </c>
    </row>
    <row r="8" spans="1:41" x14ac:dyDescent="0.2">
      <c r="A8" s="206">
        <v>303</v>
      </c>
      <c r="B8" s="207">
        <v>0.375</v>
      </c>
      <c r="C8" s="208">
        <v>2013</v>
      </c>
      <c r="D8" s="208">
        <v>5</v>
      </c>
      <c r="E8" s="208">
        <v>6</v>
      </c>
      <c r="F8" s="209">
        <v>333828</v>
      </c>
      <c r="G8" s="208">
        <v>0</v>
      </c>
      <c r="H8" s="209">
        <v>15300</v>
      </c>
      <c r="I8" s="208">
        <v>0</v>
      </c>
      <c r="J8" s="208">
        <v>0</v>
      </c>
      <c r="K8" s="208">
        <v>0</v>
      </c>
      <c r="L8" s="210">
        <v>0</v>
      </c>
      <c r="M8" s="209">
        <v>0</v>
      </c>
      <c r="N8" s="211">
        <v>0</v>
      </c>
      <c r="O8" s="212">
        <v>406</v>
      </c>
      <c r="P8" s="197">
        <f t="shared" si="0"/>
        <v>406</v>
      </c>
      <c r="Q8" s="1">
        <v>6</v>
      </c>
      <c r="R8" s="213" t="e">
        <f t="shared" si="1"/>
        <v>#REF!</v>
      </c>
      <c r="S8" s="214" t="e">
        <f>#REF!</f>
        <v>#REF!</v>
      </c>
      <c r="T8" s="215" t="e">
        <f t="shared" si="9"/>
        <v>#REF!</v>
      </c>
      <c r="U8" s="201"/>
      <c r="V8" s="215">
        <f t="shared" si="2"/>
        <v>406</v>
      </c>
      <c r="W8" s="216">
        <f t="shared" si="10"/>
        <v>14337.756020000001</v>
      </c>
      <c r="X8" s="201"/>
      <c r="Y8" s="217" t="e">
        <f t="shared" si="11"/>
        <v>#REF!</v>
      </c>
      <c r="Z8" s="214" t="e">
        <f t="shared" si="12"/>
        <v>#REF!</v>
      </c>
      <c r="AA8" s="215" t="e">
        <f t="shared" si="13"/>
        <v>#REF!</v>
      </c>
      <c r="AE8" s="302" t="str">
        <f t="shared" si="3"/>
        <v>333828</v>
      </c>
      <c r="AF8" s="206">
        <v>303</v>
      </c>
      <c r="AG8" s="310">
        <v>6</v>
      </c>
      <c r="AH8" s="311">
        <v>333828</v>
      </c>
      <c r="AI8" s="312">
        <f t="shared" si="4"/>
        <v>333828</v>
      </c>
      <c r="AJ8" s="313">
        <f t="shared" si="5"/>
        <v>0</v>
      </c>
      <c r="AL8" s="306">
        <f t="shared" si="6"/>
        <v>411</v>
      </c>
      <c r="AM8" s="314">
        <f t="shared" si="6"/>
        <v>406</v>
      </c>
      <c r="AN8" s="315">
        <f t="shared" si="7"/>
        <v>-5</v>
      </c>
      <c r="AO8" s="316">
        <f t="shared" si="8"/>
        <v>-1.2315270935960592E-2</v>
      </c>
    </row>
    <row r="9" spans="1:41" x14ac:dyDescent="0.2">
      <c r="A9" s="206">
        <v>303</v>
      </c>
      <c r="B9" s="207">
        <v>0.375</v>
      </c>
      <c r="C9" s="208">
        <v>2013</v>
      </c>
      <c r="D9" s="208">
        <v>5</v>
      </c>
      <c r="E9" s="208">
        <v>7</v>
      </c>
      <c r="F9" s="209">
        <v>334234</v>
      </c>
      <c r="G9" s="208">
        <v>0</v>
      </c>
      <c r="H9" s="209">
        <v>15317</v>
      </c>
      <c r="I9" s="208">
        <v>0</v>
      </c>
      <c r="J9" s="208">
        <v>0</v>
      </c>
      <c r="K9" s="208">
        <v>0</v>
      </c>
      <c r="L9" s="210">
        <v>16.600000000000001</v>
      </c>
      <c r="M9" s="209">
        <v>209.5</v>
      </c>
      <c r="N9" s="211">
        <v>0</v>
      </c>
      <c r="O9" s="212">
        <v>1623</v>
      </c>
      <c r="P9" s="197">
        <f t="shared" si="0"/>
        <v>1623</v>
      </c>
      <c r="Q9" s="1">
        <v>7</v>
      </c>
      <c r="R9" s="213" t="e">
        <f t="shared" si="1"/>
        <v>#REF!</v>
      </c>
      <c r="S9" s="214" t="e">
        <f>#REF!</f>
        <v>#REF!</v>
      </c>
      <c r="T9" s="215" t="e">
        <f t="shared" si="9"/>
        <v>#REF!</v>
      </c>
      <c r="U9" s="201"/>
      <c r="V9" s="215">
        <f t="shared" si="2"/>
        <v>1623</v>
      </c>
      <c r="W9" s="216">
        <f t="shared" si="10"/>
        <v>57315.709409999996</v>
      </c>
      <c r="X9" s="201"/>
      <c r="Y9" s="217" t="e">
        <f t="shared" si="11"/>
        <v>#REF!</v>
      </c>
      <c r="Z9" s="214" t="e">
        <f t="shared" si="12"/>
        <v>#REF!</v>
      </c>
      <c r="AA9" s="215" t="e">
        <f t="shared" si="13"/>
        <v>#REF!</v>
      </c>
      <c r="AE9" s="302" t="str">
        <f t="shared" si="3"/>
        <v>334234</v>
      </c>
      <c r="AF9" s="206">
        <v>303</v>
      </c>
      <c r="AG9" s="310">
        <v>7</v>
      </c>
      <c r="AH9" s="311">
        <v>334239</v>
      </c>
      <c r="AI9" s="312">
        <f t="shared" si="4"/>
        <v>334234</v>
      </c>
      <c r="AJ9" s="313">
        <f t="shared" si="5"/>
        <v>-5</v>
      </c>
      <c r="AL9" s="306">
        <f t="shared" si="6"/>
        <v>1624</v>
      </c>
      <c r="AM9" s="314">
        <f t="shared" si="6"/>
        <v>1623</v>
      </c>
      <c r="AN9" s="315">
        <f t="shared" si="7"/>
        <v>-1</v>
      </c>
      <c r="AO9" s="316">
        <f t="shared" si="8"/>
        <v>-6.1614294516327791E-4</v>
      </c>
    </row>
    <row r="10" spans="1:41" x14ac:dyDescent="0.2">
      <c r="A10" s="206">
        <v>303</v>
      </c>
      <c r="B10" s="207">
        <v>0.375</v>
      </c>
      <c r="C10" s="208">
        <v>2013</v>
      </c>
      <c r="D10" s="208">
        <v>5</v>
      </c>
      <c r="E10" s="208">
        <v>8</v>
      </c>
      <c r="F10" s="209">
        <v>335857</v>
      </c>
      <c r="G10" s="208">
        <v>0</v>
      </c>
      <c r="H10" s="209">
        <v>15390</v>
      </c>
      <c r="I10" s="208">
        <v>0</v>
      </c>
      <c r="J10" s="208">
        <v>0</v>
      </c>
      <c r="K10" s="208">
        <v>0</v>
      </c>
      <c r="L10" s="210">
        <v>67.900000000000006</v>
      </c>
      <c r="M10" s="209">
        <v>207.4</v>
      </c>
      <c r="N10" s="211">
        <v>0</v>
      </c>
      <c r="O10" s="212">
        <v>1421</v>
      </c>
      <c r="P10" s="197">
        <f t="shared" si="0"/>
        <v>1421</v>
      </c>
      <c r="Q10" s="1">
        <v>8</v>
      </c>
      <c r="R10" s="213" t="e">
        <f t="shared" si="1"/>
        <v>#REF!</v>
      </c>
      <c r="S10" s="214" t="e">
        <f>#REF!</f>
        <v>#REF!</v>
      </c>
      <c r="T10" s="215" t="e">
        <f t="shared" si="9"/>
        <v>#REF!</v>
      </c>
      <c r="U10" s="201"/>
      <c r="V10" s="215">
        <f t="shared" si="2"/>
        <v>1421</v>
      </c>
      <c r="W10" s="216">
        <f t="shared" si="10"/>
        <v>50182.146070000003</v>
      </c>
      <c r="X10" s="201"/>
      <c r="Y10" s="217" t="e">
        <f t="shared" si="11"/>
        <v>#REF!</v>
      </c>
      <c r="Z10" s="214" t="e">
        <f t="shared" si="12"/>
        <v>#REF!</v>
      </c>
      <c r="AA10" s="215" t="e">
        <f t="shared" si="13"/>
        <v>#REF!</v>
      </c>
      <c r="AE10" s="302" t="str">
        <f t="shared" si="3"/>
        <v>335857</v>
      </c>
      <c r="AF10" s="206">
        <v>303</v>
      </c>
      <c r="AG10" s="310">
        <v>8</v>
      </c>
      <c r="AH10" s="311">
        <v>335863</v>
      </c>
      <c r="AI10" s="312">
        <f t="shared" si="4"/>
        <v>335857</v>
      </c>
      <c r="AJ10" s="313">
        <f t="shared" si="5"/>
        <v>-6</v>
      </c>
      <c r="AL10" s="306">
        <f t="shared" si="6"/>
        <v>1422</v>
      </c>
      <c r="AM10" s="314">
        <f t="shared" si="6"/>
        <v>1421</v>
      </c>
      <c r="AN10" s="315">
        <f t="shared" si="7"/>
        <v>-1</v>
      </c>
      <c r="AO10" s="316">
        <f t="shared" si="8"/>
        <v>-7.0372976776917663E-4</v>
      </c>
    </row>
    <row r="11" spans="1:41" x14ac:dyDescent="0.2">
      <c r="A11" s="206">
        <v>303</v>
      </c>
      <c r="B11" s="207">
        <v>0.375</v>
      </c>
      <c r="C11" s="208">
        <v>2013</v>
      </c>
      <c r="D11" s="208">
        <v>5</v>
      </c>
      <c r="E11" s="208">
        <v>9</v>
      </c>
      <c r="F11" s="209">
        <v>337278</v>
      </c>
      <c r="G11" s="208">
        <v>0</v>
      </c>
      <c r="H11" s="209">
        <v>15453</v>
      </c>
      <c r="I11" s="208">
        <v>0</v>
      </c>
      <c r="J11" s="208">
        <v>0</v>
      </c>
      <c r="K11" s="208">
        <v>0</v>
      </c>
      <c r="L11" s="210">
        <v>59.5</v>
      </c>
      <c r="M11" s="209">
        <v>204.1</v>
      </c>
      <c r="N11" s="211">
        <v>0</v>
      </c>
      <c r="O11" s="212">
        <v>1207</v>
      </c>
      <c r="P11" s="197">
        <f t="shared" si="0"/>
        <v>1207</v>
      </c>
      <c r="Q11" s="1">
        <v>9</v>
      </c>
      <c r="R11" s="258" t="e">
        <f t="shared" si="1"/>
        <v>#REF!</v>
      </c>
      <c r="S11" s="214" t="e">
        <f>#REF!</f>
        <v>#REF!</v>
      </c>
      <c r="T11" s="215" t="e">
        <f t="shared" si="9"/>
        <v>#REF!</v>
      </c>
      <c r="V11" s="218">
        <f t="shared" si="2"/>
        <v>1207</v>
      </c>
      <c r="W11" s="219">
        <f t="shared" si="10"/>
        <v>42624.806689999998</v>
      </c>
      <c r="Y11" s="217" t="e">
        <f t="shared" si="11"/>
        <v>#REF!</v>
      </c>
      <c r="Z11" s="214" t="e">
        <f t="shared" si="12"/>
        <v>#REF!</v>
      </c>
      <c r="AA11" s="215" t="e">
        <f t="shared" si="13"/>
        <v>#REF!</v>
      </c>
      <c r="AE11" s="302" t="str">
        <f t="shared" si="3"/>
        <v>337278</v>
      </c>
      <c r="AF11" s="206">
        <v>303</v>
      </c>
      <c r="AG11" s="310">
        <v>9</v>
      </c>
      <c r="AH11" s="311">
        <v>337285</v>
      </c>
      <c r="AI11" s="312">
        <f t="shared" si="4"/>
        <v>337278</v>
      </c>
      <c r="AJ11" s="313">
        <f t="shared" si="5"/>
        <v>-7</v>
      </c>
      <c r="AL11" s="306">
        <f t="shared" si="6"/>
        <v>1206</v>
      </c>
      <c r="AM11" s="314">
        <f t="shared" si="6"/>
        <v>1207</v>
      </c>
      <c r="AN11" s="315">
        <f t="shared" si="7"/>
        <v>1</v>
      </c>
      <c r="AO11" s="316">
        <f t="shared" si="8"/>
        <v>8.2850041425020708E-4</v>
      </c>
    </row>
    <row r="12" spans="1:41" x14ac:dyDescent="0.2">
      <c r="A12" s="206">
        <v>303</v>
      </c>
      <c r="B12" s="207">
        <v>0.375</v>
      </c>
      <c r="C12" s="208">
        <v>2013</v>
      </c>
      <c r="D12" s="208">
        <v>5</v>
      </c>
      <c r="E12" s="208">
        <v>10</v>
      </c>
      <c r="F12" s="209">
        <v>338485</v>
      </c>
      <c r="G12" s="208">
        <v>0</v>
      </c>
      <c r="H12" s="209">
        <v>15507</v>
      </c>
      <c r="I12" s="208">
        <v>0</v>
      </c>
      <c r="J12" s="208">
        <v>0</v>
      </c>
      <c r="K12" s="208">
        <v>0</v>
      </c>
      <c r="L12" s="210">
        <v>50.9</v>
      </c>
      <c r="M12" s="209">
        <v>200.4</v>
      </c>
      <c r="N12" s="211">
        <v>0</v>
      </c>
      <c r="O12" s="212">
        <v>1563</v>
      </c>
      <c r="P12" s="197">
        <f t="shared" si="0"/>
        <v>1563</v>
      </c>
      <c r="Q12" s="1">
        <v>10</v>
      </c>
      <c r="R12" s="258" t="e">
        <f t="shared" si="1"/>
        <v>#REF!</v>
      </c>
      <c r="S12" s="214" t="e">
        <f>#REF!</f>
        <v>#REF!</v>
      </c>
      <c r="T12" s="215" t="e">
        <f t="shared" si="9"/>
        <v>#REF!</v>
      </c>
      <c r="V12" s="218">
        <f t="shared" si="2"/>
        <v>1563</v>
      </c>
      <c r="W12" s="219">
        <f t="shared" si="10"/>
        <v>55196.829209999996</v>
      </c>
      <c r="Y12" s="217" t="e">
        <f t="shared" si="11"/>
        <v>#REF!</v>
      </c>
      <c r="Z12" s="214" t="e">
        <f t="shared" si="12"/>
        <v>#REF!</v>
      </c>
      <c r="AA12" s="215" t="e">
        <f t="shared" si="13"/>
        <v>#REF!</v>
      </c>
      <c r="AE12" s="302" t="str">
        <f t="shared" si="3"/>
        <v>338485</v>
      </c>
      <c r="AF12" s="206">
        <v>303</v>
      </c>
      <c r="AG12" s="310">
        <v>10</v>
      </c>
      <c r="AH12" s="311">
        <v>338491</v>
      </c>
      <c r="AI12" s="312">
        <f t="shared" si="4"/>
        <v>338485</v>
      </c>
      <c r="AJ12" s="313">
        <f t="shared" si="5"/>
        <v>-6</v>
      </c>
      <c r="AL12" s="306">
        <f t="shared" si="6"/>
        <v>1563</v>
      </c>
      <c r="AM12" s="314">
        <f t="shared" si="6"/>
        <v>1563</v>
      </c>
      <c r="AN12" s="315">
        <f t="shared" si="7"/>
        <v>0</v>
      </c>
      <c r="AO12" s="316">
        <f t="shared" si="8"/>
        <v>0</v>
      </c>
    </row>
    <row r="13" spans="1:41" x14ac:dyDescent="0.2">
      <c r="A13" s="206">
        <v>303</v>
      </c>
      <c r="B13" s="207">
        <v>0.375</v>
      </c>
      <c r="C13" s="208">
        <v>2013</v>
      </c>
      <c r="D13" s="208">
        <v>5</v>
      </c>
      <c r="E13" s="208">
        <v>11</v>
      </c>
      <c r="F13" s="209">
        <v>340048</v>
      </c>
      <c r="G13" s="208">
        <v>0</v>
      </c>
      <c r="H13" s="209">
        <v>15576</v>
      </c>
      <c r="I13" s="208">
        <v>0</v>
      </c>
      <c r="J13" s="208">
        <v>0</v>
      </c>
      <c r="K13" s="208">
        <v>0</v>
      </c>
      <c r="L13" s="210">
        <v>65.400000000000006</v>
      </c>
      <c r="M13" s="209">
        <v>203.4</v>
      </c>
      <c r="N13" s="211">
        <v>0</v>
      </c>
      <c r="O13" s="212">
        <v>531</v>
      </c>
      <c r="P13" s="197">
        <f t="shared" si="0"/>
        <v>531</v>
      </c>
      <c r="Q13" s="1">
        <v>11</v>
      </c>
      <c r="R13" s="258" t="e">
        <f t="shared" si="1"/>
        <v>#REF!</v>
      </c>
      <c r="S13" s="214" t="e">
        <f>#REF!</f>
        <v>#REF!</v>
      </c>
      <c r="T13" s="215" t="e">
        <f t="shared" si="9"/>
        <v>#REF!</v>
      </c>
      <c r="V13" s="218">
        <f t="shared" si="2"/>
        <v>531</v>
      </c>
      <c r="W13" s="219">
        <f t="shared" si="10"/>
        <v>18752.089769999999</v>
      </c>
      <c r="Y13" s="217" t="e">
        <f t="shared" si="11"/>
        <v>#REF!</v>
      </c>
      <c r="Z13" s="214" t="e">
        <f t="shared" si="12"/>
        <v>#REF!</v>
      </c>
      <c r="AA13" s="215" t="e">
        <f t="shared" si="13"/>
        <v>#REF!</v>
      </c>
      <c r="AE13" s="302" t="str">
        <f t="shared" si="3"/>
        <v>340048</v>
      </c>
      <c r="AF13" s="206">
        <v>303</v>
      </c>
      <c r="AG13" s="310">
        <v>11</v>
      </c>
      <c r="AH13" s="311">
        <v>340054</v>
      </c>
      <c r="AI13" s="312">
        <f t="shared" si="4"/>
        <v>340048</v>
      </c>
      <c r="AJ13" s="313">
        <f t="shared" si="5"/>
        <v>-6</v>
      </c>
      <c r="AL13" s="306">
        <f t="shared" si="6"/>
        <v>525</v>
      </c>
      <c r="AM13" s="314">
        <f t="shared" si="6"/>
        <v>531</v>
      </c>
      <c r="AN13" s="315">
        <f t="shared" si="7"/>
        <v>6</v>
      </c>
      <c r="AO13" s="316">
        <f t="shared" si="8"/>
        <v>1.1299435028248588E-2</v>
      </c>
    </row>
    <row r="14" spans="1:41" x14ac:dyDescent="0.2">
      <c r="A14" s="206">
        <v>303</v>
      </c>
      <c r="B14" s="207">
        <v>0.375</v>
      </c>
      <c r="C14" s="208">
        <v>2013</v>
      </c>
      <c r="D14" s="208">
        <v>5</v>
      </c>
      <c r="E14" s="208">
        <v>12</v>
      </c>
      <c r="F14" s="209">
        <v>340579</v>
      </c>
      <c r="G14" s="208">
        <v>0</v>
      </c>
      <c r="H14" s="209">
        <v>15599</v>
      </c>
      <c r="I14" s="208">
        <v>0</v>
      </c>
      <c r="J14" s="208">
        <v>0</v>
      </c>
      <c r="K14" s="208">
        <v>0</v>
      </c>
      <c r="L14" s="210">
        <v>22.6</v>
      </c>
      <c r="M14" s="209">
        <v>193.1</v>
      </c>
      <c r="N14" s="211">
        <v>0</v>
      </c>
      <c r="O14" s="212">
        <v>0</v>
      </c>
      <c r="P14" s="197">
        <f t="shared" si="0"/>
        <v>0</v>
      </c>
      <c r="Q14" s="1">
        <v>12</v>
      </c>
      <c r="R14" s="258" t="e">
        <f t="shared" si="1"/>
        <v>#REF!</v>
      </c>
      <c r="S14" s="214" t="e">
        <f>#REF!</f>
        <v>#REF!</v>
      </c>
      <c r="T14" s="215" t="e">
        <f t="shared" si="9"/>
        <v>#REF!</v>
      </c>
      <c r="V14" s="218">
        <f t="shared" si="2"/>
        <v>0</v>
      </c>
      <c r="W14" s="219">
        <f t="shared" si="10"/>
        <v>0</v>
      </c>
      <c r="Y14" s="217" t="e">
        <f t="shared" si="11"/>
        <v>#REF!</v>
      </c>
      <c r="Z14" s="214" t="e">
        <f t="shared" si="12"/>
        <v>#REF!</v>
      </c>
      <c r="AA14" s="215" t="e">
        <f t="shared" si="13"/>
        <v>#REF!</v>
      </c>
      <c r="AE14" s="302" t="str">
        <f t="shared" si="3"/>
        <v>340579</v>
      </c>
      <c r="AF14" s="206">
        <v>303</v>
      </c>
      <c r="AG14" s="310">
        <v>12</v>
      </c>
      <c r="AH14" s="311">
        <v>340579</v>
      </c>
      <c r="AI14" s="312">
        <f t="shared" si="4"/>
        <v>340579</v>
      </c>
      <c r="AJ14" s="313">
        <f t="shared" si="5"/>
        <v>0</v>
      </c>
      <c r="AL14" s="306">
        <f t="shared" si="6"/>
        <v>0</v>
      </c>
      <c r="AM14" s="314">
        <f t="shared" si="6"/>
        <v>0</v>
      </c>
      <c r="AN14" s="315">
        <f t="shared" si="7"/>
        <v>0</v>
      </c>
      <c r="AO14" s="316" t="str">
        <f t="shared" si="8"/>
        <v/>
      </c>
    </row>
    <row r="15" spans="1:41" x14ac:dyDescent="0.2">
      <c r="A15" s="206">
        <v>303</v>
      </c>
      <c r="B15" s="207">
        <v>0.375</v>
      </c>
      <c r="C15" s="208">
        <v>2013</v>
      </c>
      <c r="D15" s="208">
        <v>5</v>
      </c>
      <c r="E15" s="208">
        <v>13</v>
      </c>
      <c r="F15" s="209">
        <v>340579</v>
      </c>
      <c r="G15" s="208">
        <v>0</v>
      </c>
      <c r="H15" s="209">
        <v>15599</v>
      </c>
      <c r="I15" s="208">
        <v>0</v>
      </c>
      <c r="J15" s="208">
        <v>0</v>
      </c>
      <c r="K15" s="208">
        <v>0</v>
      </c>
      <c r="L15" s="210">
        <v>0</v>
      </c>
      <c r="M15" s="209">
        <v>0</v>
      </c>
      <c r="N15" s="211">
        <v>0</v>
      </c>
      <c r="O15" s="212">
        <v>344</v>
      </c>
      <c r="P15" s="197">
        <f t="shared" si="0"/>
        <v>344</v>
      </c>
      <c r="Q15" s="1">
        <v>13</v>
      </c>
      <c r="R15" s="258" t="e">
        <f t="shared" si="1"/>
        <v>#REF!</v>
      </c>
      <c r="S15" s="214" t="e">
        <f>#REF!</f>
        <v>#REF!</v>
      </c>
      <c r="T15" s="215" t="e">
        <f t="shared" si="9"/>
        <v>#REF!</v>
      </c>
      <c r="V15" s="218">
        <f t="shared" si="2"/>
        <v>344</v>
      </c>
      <c r="W15" s="219">
        <f t="shared" si="10"/>
        <v>12148.24648</v>
      </c>
      <c r="Y15" s="217" t="e">
        <f t="shared" si="11"/>
        <v>#REF!</v>
      </c>
      <c r="Z15" s="214" t="e">
        <f t="shared" si="12"/>
        <v>#REF!</v>
      </c>
      <c r="AA15" s="215" t="e">
        <f t="shared" si="13"/>
        <v>#REF!</v>
      </c>
      <c r="AE15" s="302" t="str">
        <f t="shared" si="3"/>
        <v>340579</v>
      </c>
      <c r="AF15" s="206">
        <v>303</v>
      </c>
      <c r="AG15" s="310">
        <v>13</v>
      </c>
      <c r="AH15" s="311">
        <v>340579</v>
      </c>
      <c r="AI15" s="312">
        <f t="shared" si="4"/>
        <v>340579</v>
      </c>
      <c r="AJ15" s="313">
        <f t="shared" si="5"/>
        <v>0</v>
      </c>
      <c r="AL15" s="306">
        <f t="shared" si="6"/>
        <v>351</v>
      </c>
      <c r="AM15" s="314">
        <f t="shared" si="6"/>
        <v>344</v>
      </c>
      <c r="AN15" s="315">
        <f t="shared" si="7"/>
        <v>-7</v>
      </c>
      <c r="AO15" s="316">
        <f t="shared" si="8"/>
        <v>-2.0348837209302327E-2</v>
      </c>
    </row>
    <row r="16" spans="1:41" x14ac:dyDescent="0.2">
      <c r="A16" s="206">
        <v>303</v>
      </c>
      <c r="B16" s="207">
        <v>0.375</v>
      </c>
      <c r="C16" s="208">
        <v>2013</v>
      </c>
      <c r="D16" s="208">
        <v>5</v>
      </c>
      <c r="E16" s="208">
        <v>14</v>
      </c>
      <c r="F16" s="209">
        <v>340923</v>
      </c>
      <c r="G16" s="208">
        <v>0</v>
      </c>
      <c r="H16" s="209">
        <v>15614</v>
      </c>
      <c r="I16" s="208">
        <v>0</v>
      </c>
      <c r="J16" s="208">
        <v>0</v>
      </c>
      <c r="K16" s="208">
        <v>0</v>
      </c>
      <c r="L16" s="210">
        <v>14.1</v>
      </c>
      <c r="M16" s="209">
        <v>202.5</v>
      </c>
      <c r="N16" s="211">
        <v>0</v>
      </c>
      <c r="O16" s="212">
        <v>1524</v>
      </c>
      <c r="P16" s="197">
        <f t="shared" si="0"/>
        <v>1524</v>
      </c>
      <c r="Q16" s="1">
        <v>14</v>
      </c>
      <c r="R16" s="258" t="e">
        <f t="shared" si="1"/>
        <v>#REF!</v>
      </c>
      <c r="S16" s="214" t="e">
        <f>#REF!</f>
        <v>#REF!</v>
      </c>
      <c r="T16" s="215" t="e">
        <f t="shared" si="9"/>
        <v>#REF!</v>
      </c>
      <c r="V16" s="218">
        <f t="shared" si="2"/>
        <v>1524</v>
      </c>
      <c r="W16" s="219">
        <f t="shared" si="10"/>
        <v>53819.557079999999</v>
      </c>
      <c r="Y16" s="217" t="e">
        <f t="shared" si="11"/>
        <v>#REF!</v>
      </c>
      <c r="Z16" s="214" t="e">
        <f t="shared" si="12"/>
        <v>#REF!</v>
      </c>
      <c r="AA16" s="215" t="e">
        <f t="shared" si="13"/>
        <v>#REF!</v>
      </c>
      <c r="AE16" s="302" t="str">
        <f t="shared" si="3"/>
        <v>340923</v>
      </c>
      <c r="AF16" s="206">
        <v>303</v>
      </c>
      <c r="AG16" s="310">
        <v>14</v>
      </c>
      <c r="AH16" s="311">
        <v>340930</v>
      </c>
      <c r="AI16" s="312">
        <f t="shared" si="4"/>
        <v>340923</v>
      </c>
      <c r="AJ16" s="313">
        <f t="shared" si="5"/>
        <v>-7</v>
      </c>
      <c r="AL16" s="306">
        <f t="shared" si="6"/>
        <v>1526</v>
      </c>
      <c r="AM16" s="314">
        <f t="shared" si="6"/>
        <v>1524</v>
      </c>
      <c r="AN16" s="315">
        <f t="shared" si="7"/>
        <v>-2</v>
      </c>
      <c r="AO16" s="316">
        <f t="shared" si="8"/>
        <v>-1.3123359580052493E-3</v>
      </c>
    </row>
    <row r="17" spans="1:41" x14ac:dyDescent="0.2">
      <c r="A17" s="206">
        <v>303</v>
      </c>
      <c r="B17" s="207">
        <v>0.375</v>
      </c>
      <c r="C17" s="208">
        <v>2013</v>
      </c>
      <c r="D17" s="208">
        <v>5</v>
      </c>
      <c r="E17" s="208">
        <v>15</v>
      </c>
      <c r="F17" s="209">
        <v>342447</v>
      </c>
      <c r="G17" s="208">
        <v>0</v>
      </c>
      <c r="H17" s="209">
        <v>15681</v>
      </c>
      <c r="I17" s="208">
        <v>0</v>
      </c>
      <c r="J17" s="208">
        <v>0</v>
      </c>
      <c r="K17" s="208">
        <v>0</v>
      </c>
      <c r="L17" s="210">
        <v>63.8</v>
      </c>
      <c r="M17" s="209">
        <v>205.5</v>
      </c>
      <c r="N17" s="211">
        <v>0</v>
      </c>
      <c r="O17" s="212">
        <v>1624</v>
      </c>
      <c r="P17" s="197">
        <f t="shared" si="0"/>
        <v>1624</v>
      </c>
      <c r="Q17" s="1">
        <v>15</v>
      </c>
      <c r="R17" s="258" t="e">
        <f t="shared" si="1"/>
        <v>#REF!</v>
      </c>
      <c r="S17" s="214" t="e">
        <f>#REF!</f>
        <v>#REF!</v>
      </c>
      <c r="T17" s="215" t="e">
        <f t="shared" si="9"/>
        <v>#REF!</v>
      </c>
      <c r="V17" s="218">
        <f t="shared" si="2"/>
        <v>1624</v>
      </c>
      <c r="W17" s="219">
        <f t="shared" si="10"/>
        <v>57351.024080000003</v>
      </c>
      <c r="Y17" s="217" t="e">
        <f t="shared" si="11"/>
        <v>#REF!</v>
      </c>
      <c r="Z17" s="214" t="e">
        <f t="shared" si="12"/>
        <v>#REF!</v>
      </c>
      <c r="AA17" s="215" t="e">
        <f t="shared" si="13"/>
        <v>#REF!</v>
      </c>
      <c r="AE17" s="302" t="str">
        <f t="shared" si="3"/>
        <v>342447</v>
      </c>
      <c r="AF17" s="206">
        <v>303</v>
      </c>
      <c r="AG17" s="310">
        <v>15</v>
      </c>
      <c r="AH17" s="311">
        <v>342456</v>
      </c>
      <c r="AI17" s="312">
        <f t="shared" si="4"/>
        <v>342447</v>
      </c>
      <c r="AJ17" s="313">
        <f t="shared" si="5"/>
        <v>-9</v>
      </c>
      <c r="AL17" s="306">
        <f t="shared" si="6"/>
        <v>1624</v>
      </c>
      <c r="AM17" s="314">
        <f t="shared" si="6"/>
        <v>1624</v>
      </c>
      <c r="AN17" s="315">
        <f t="shared" si="7"/>
        <v>0</v>
      </c>
      <c r="AO17" s="316">
        <f t="shared" si="8"/>
        <v>0</v>
      </c>
    </row>
    <row r="18" spans="1:41" x14ac:dyDescent="0.2">
      <c r="A18" s="206">
        <v>303</v>
      </c>
      <c r="B18" s="207">
        <v>0.375</v>
      </c>
      <c r="C18" s="208">
        <v>2013</v>
      </c>
      <c r="D18" s="208">
        <v>5</v>
      </c>
      <c r="E18" s="208">
        <v>16</v>
      </c>
      <c r="F18" s="209">
        <v>344071</v>
      </c>
      <c r="G18" s="208">
        <v>0</v>
      </c>
      <c r="H18" s="209">
        <v>15753</v>
      </c>
      <c r="I18" s="208">
        <v>0</v>
      </c>
      <c r="J18" s="208">
        <v>0</v>
      </c>
      <c r="K18" s="208">
        <v>0</v>
      </c>
      <c r="L18" s="210">
        <v>68</v>
      </c>
      <c r="M18" s="209">
        <v>204.9</v>
      </c>
      <c r="N18" s="211">
        <v>0</v>
      </c>
      <c r="O18" s="212">
        <v>1650</v>
      </c>
      <c r="P18" s="197">
        <f t="shared" si="0"/>
        <v>1650</v>
      </c>
      <c r="Q18" s="1">
        <v>16</v>
      </c>
      <c r="R18" s="258" t="e">
        <f t="shared" si="1"/>
        <v>#REF!</v>
      </c>
      <c r="S18" s="214" t="e">
        <f>#REF!</f>
        <v>#REF!</v>
      </c>
      <c r="T18" s="215" t="e">
        <f t="shared" si="9"/>
        <v>#REF!</v>
      </c>
      <c r="V18" s="218">
        <f t="shared" si="2"/>
        <v>1650</v>
      </c>
      <c r="W18" s="219">
        <f t="shared" si="10"/>
        <v>58269.205499999996</v>
      </c>
      <c r="Y18" s="217" t="e">
        <f t="shared" si="11"/>
        <v>#REF!</v>
      </c>
      <c r="Z18" s="214" t="e">
        <f t="shared" si="12"/>
        <v>#REF!</v>
      </c>
      <c r="AA18" s="215" t="e">
        <f t="shared" si="13"/>
        <v>#REF!</v>
      </c>
      <c r="AE18" s="302" t="str">
        <f t="shared" si="3"/>
        <v>344071</v>
      </c>
      <c r="AF18" s="206">
        <v>303</v>
      </c>
      <c r="AG18" s="310">
        <v>16</v>
      </c>
      <c r="AH18" s="311">
        <v>344080</v>
      </c>
      <c r="AI18" s="312">
        <f t="shared" si="4"/>
        <v>344071</v>
      </c>
      <c r="AJ18" s="313">
        <f t="shared" si="5"/>
        <v>-9</v>
      </c>
      <c r="AL18" s="306">
        <f t="shared" si="6"/>
        <v>1650</v>
      </c>
      <c r="AM18" s="314">
        <f t="shared" si="6"/>
        <v>1650</v>
      </c>
      <c r="AN18" s="315">
        <f t="shared" si="7"/>
        <v>0</v>
      </c>
      <c r="AO18" s="316">
        <f t="shared" si="8"/>
        <v>0</v>
      </c>
    </row>
    <row r="19" spans="1:41" x14ac:dyDescent="0.2">
      <c r="A19" s="206">
        <v>303</v>
      </c>
      <c r="B19" s="207">
        <v>0.375</v>
      </c>
      <c r="C19" s="208">
        <v>2013</v>
      </c>
      <c r="D19" s="208">
        <v>5</v>
      </c>
      <c r="E19" s="208">
        <v>17</v>
      </c>
      <c r="F19" s="209">
        <v>345721</v>
      </c>
      <c r="G19" s="208">
        <v>0</v>
      </c>
      <c r="H19" s="209">
        <v>15825</v>
      </c>
      <c r="I19" s="208">
        <v>0</v>
      </c>
      <c r="J19" s="208">
        <v>0</v>
      </c>
      <c r="K19" s="208">
        <v>0</v>
      </c>
      <c r="L19" s="210">
        <v>69</v>
      </c>
      <c r="M19" s="209">
        <v>205.4</v>
      </c>
      <c r="N19" s="211">
        <v>0</v>
      </c>
      <c r="O19" s="212">
        <v>1608</v>
      </c>
      <c r="P19" s="197">
        <f t="shared" si="0"/>
        <v>1608</v>
      </c>
      <c r="Q19" s="1">
        <v>17</v>
      </c>
      <c r="R19" s="258" t="e">
        <f t="shared" si="1"/>
        <v>#REF!</v>
      </c>
      <c r="S19" s="214" t="e">
        <f>#REF!</f>
        <v>#REF!</v>
      </c>
      <c r="T19" s="215" t="e">
        <f t="shared" si="9"/>
        <v>#REF!</v>
      </c>
      <c r="V19" s="218">
        <f t="shared" si="2"/>
        <v>1608</v>
      </c>
      <c r="W19" s="219">
        <f t="shared" si="10"/>
        <v>56785.98936</v>
      </c>
      <c r="Y19" s="217" t="e">
        <f t="shared" si="11"/>
        <v>#REF!</v>
      </c>
      <c r="Z19" s="214" t="e">
        <f t="shared" si="12"/>
        <v>#REF!</v>
      </c>
      <c r="AA19" s="215" t="e">
        <f t="shared" si="13"/>
        <v>#REF!</v>
      </c>
      <c r="AE19" s="302" t="str">
        <f t="shared" si="3"/>
        <v>345721</v>
      </c>
      <c r="AF19" s="206">
        <v>303</v>
      </c>
      <c r="AG19" s="310">
        <v>17</v>
      </c>
      <c r="AH19" s="311">
        <v>345730</v>
      </c>
      <c r="AI19" s="312">
        <f t="shared" si="4"/>
        <v>345721</v>
      </c>
      <c r="AJ19" s="313">
        <f t="shared" si="5"/>
        <v>-9</v>
      </c>
      <c r="AL19" s="306">
        <f t="shared" si="6"/>
        <v>1608</v>
      </c>
      <c r="AM19" s="314">
        <f t="shared" si="6"/>
        <v>1608</v>
      </c>
      <c r="AN19" s="315">
        <f t="shared" si="7"/>
        <v>0</v>
      </c>
      <c r="AO19" s="316">
        <f t="shared" si="8"/>
        <v>0</v>
      </c>
    </row>
    <row r="20" spans="1:41" x14ac:dyDescent="0.2">
      <c r="A20" s="206">
        <v>303</v>
      </c>
      <c r="B20" s="207">
        <v>0.375</v>
      </c>
      <c r="C20" s="208">
        <v>2013</v>
      </c>
      <c r="D20" s="208">
        <v>5</v>
      </c>
      <c r="E20" s="208">
        <v>18</v>
      </c>
      <c r="F20" s="209">
        <v>347329</v>
      </c>
      <c r="G20" s="208">
        <v>0</v>
      </c>
      <c r="H20" s="209">
        <v>15897</v>
      </c>
      <c r="I20" s="208">
        <v>0</v>
      </c>
      <c r="J20" s="208">
        <v>0</v>
      </c>
      <c r="K20" s="208">
        <v>0</v>
      </c>
      <c r="L20" s="210">
        <v>67.3</v>
      </c>
      <c r="M20" s="209">
        <v>202.9</v>
      </c>
      <c r="N20" s="211">
        <v>0</v>
      </c>
      <c r="O20" s="212">
        <v>450</v>
      </c>
      <c r="P20" s="197">
        <f t="shared" si="0"/>
        <v>450</v>
      </c>
      <c r="Q20" s="1">
        <v>18</v>
      </c>
      <c r="R20" s="258" t="e">
        <f t="shared" si="1"/>
        <v>#REF!</v>
      </c>
      <c r="S20" s="214" t="e">
        <f>#REF!</f>
        <v>#REF!</v>
      </c>
      <c r="T20" s="215" t="e">
        <f t="shared" si="9"/>
        <v>#REF!</v>
      </c>
      <c r="V20" s="218">
        <f t="shared" si="2"/>
        <v>450</v>
      </c>
      <c r="W20" s="219">
        <f t="shared" si="10"/>
        <v>15891.601500000001</v>
      </c>
      <c r="Y20" s="217" t="e">
        <f t="shared" si="11"/>
        <v>#REF!</v>
      </c>
      <c r="Z20" s="214" t="e">
        <f t="shared" si="12"/>
        <v>#REF!</v>
      </c>
      <c r="AA20" s="215" t="e">
        <f t="shared" si="13"/>
        <v>#REF!</v>
      </c>
      <c r="AE20" s="302" t="str">
        <f t="shared" si="3"/>
        <v>347329</v>
      </c>
      <c r="AF20" s="206">
        <v>303</v>
      </c>
      <c r="AG20" s="310">
        <v>18</v>
      </c>
      <c r="AH20" s="311">
        <v>347338</v>
      </c>
      <c r="AI20" s="312">
        <f t="shared" si="4"/>
        <v>347329</v>
      </c>
      <c r="AJ20" s="313">
        <f t="shared" si="5"/>
        <v>-9</v>
      </c>
      <c r="AL20" s="306">
        <f t="shared" si="6"/>
        <v>-347338</v>
      </c>
      <c r="AM20" s="314">
        <f t="shared" si="6"/>
        <v>450</v>
      </c>
      <c r="AN20" s="315">
        <f t="shared" si="7"/>
        <v>347788</v>
      </c>
      <c r="AO20" s="316">
        <f t="shared" si="8"/>
        <v>772.86222222222227</v>
      </c>
    </row>
    <row r="21" spans="1:41" x14ac:dyDescent="0.2">
      <c r="A21" s="206">
        <v>303</v>
      </c>
      <c r="B21" s="207">
        <v>0.375</v>
      </c>
      <c r="C21" s="208">
        <v>2013</v>
      </c>
      <c r="D21" s="208">
        <v>5</v>
      </c>
      <c r="E21" s="208">
        <v>19</v>
      </c>
      <c r="F21" s="209">
        <v>347779</v>
      </c>
      <c r="G21" s="208">
        <v>0</v>
      </c>
      <c r="H21" s="209">
        <v>15916</v>
      </c>
      <c r="I21" s="208">
        <v>0</v>
      </c>
      <c r="J21" s="208">
        <v>0</v>
      </c>
      <c r="K21" s="208">
        <v>0</v>
      </c>
      <c r="L21" s="210">
        <v>19.2</v>
      </c>
      <c r="M21" s="209">
        <v>193.1</v>
      </c>
      <c r="N21" s="211">
        <v>0</v>
      </c>
      <c r="O21" s="212">
        <v>0</v>
      </c>
      <c r="P21" s="197">
        <f t="shared" si="0"/>
        <v>0</v>
      </c>
      <c r="Q21" s="1">
        <v>19</v>
      </c>
      <c r="R21" s="258" t="e">
        <f t="shared" si="1"/>
        <v>#REF!</v>
      </c>
      <c r="S21" s="214" t="e">
        <f>#REF!</f>
        <v>#REF!</v>
      </c>
      <c r="T21" s="215" t="e">
        <f t="shared" si="9"/>
        <v>#REF!</v>
      </c>
      <c r="V21" s="218">
        <f t="shared" si="2"/>
        <v>0</v>
      </c>
      <c r="W21" s="219">
        <f t="shared" si="10"/>
        <v>0</v>
      </c>
      <c r="Y21" s="217" t="e">
        <f t="shared" si="11"/>
        <v>#REF!</v>
      </c>
      <c r="Z21" s="214" t="e">
        <f t="shared" si="12"/>
        <v>#REF!</v>
      </c>
      <c r="AA21" s="215" t="e">
        <f t="shared" si="13"/>
        <v>#REF!</v>
      </c>
      <c r="AE21" s="302" t="str">
        <f t="shared" si="3"/>
        <v>347779</v>
      </c>
      <c r="AF21" s="206"/>
      <c r="AG21" s="310"/>
      <c r="AH21" s="311"/>
      <c r="AI21" s="312">
        <f t="shared" si="4"/>
        <v>347779</v>
      </c>
      <c r="AJ21" s="313">
        <f t="shared" si="5"/>
        <v>347779</v>
      </c>
      <c r="AL21" s="306">
        <f t="shared" si="6"/>
        <v>0</v>
      </c>
      <c r="AM21" s="314">
        <f t="shared" si="6"/>
        <v>0</v>
      </c>
      <c r="AN21" s="315">
        <f t="shared" si="7"/>
        <v>0</v>
      </c>
      <c r="AO21" s="316" t="str">
        <f t="shared" si="8"/>
        <v/>
      </c>
    </row>
    <row r="22" spans="1:41" x14ac:dyDescent="0.2">
      <c r="A22" s="206">
        <v>303</v>
      </c>
      <c r="B22" s="207">
        <v>0.375</v>
      </c>
      <c r="C22" s="208">
        <v>2013</v>
      </c>
      <c r="D22" s="208">
        <v>5</v>
      </c>
      <c r="E22" s="208">
        <v>20</v>
      </c>
      <c r="F22" s="209">
        <v>347779</v>
      </c>
      <c r="G22" s="208">
        <v>0</v>
      </c>
      <c r="H22" s="209">
        <v>15916</v>
      </c>
      <c r="I22" s="208">
        <v>0</v>
      </c>
      <c r="J22" s="208">
        <v>0</v>
      </c>
      <c r="K22" s="208">
        <v>0</v>
      </c>
      <c r="L22" s="210">
        <v>0</v>
      </c>
      <c r="M22" s="209">
        <v>0</v>
      </c>
      <c r="N22" s="211">
        <v>0</v>
      </c>
      <c r="O22" s="212">
        <v>373</v>
      </c>
      <c r="P22" s="197">
        <f t="shared" si="0"/>
        <v>373</v>
      </c>
      <c r="Q22" s="1">
        <v>20</v>
      </c>
      <c r="R22" s="258" t="e">
        <f t="shared" si="1"/>
        <v>#REF!</v>
      </c>
      <c r="S22" s="214" t="e">
        <f>#REF!</f>
        <v>#REF!</v>
      </c>
      <c r="T22" s="215" t="e">
        <f t="shared" si="9"/>
        <v>#REF!</v>
      </c>
      <c r="V22" s="218">
        <f t="shared" si="2"/>
        <v>373</v>
      </c>
      <c r="W22" s="219">
        <f t="shared" si="10"/>
        <v>13172.37191</v>
      </c>
      <c r="Y22" s="217" t="e">
        <f t="shared" si="11"/>
        <v>#REF!</v>
      </c>
      <c r="Z22" s="214" t="e">
        <f t="shared" si="12"/>
        <v>#REF!</v>
      </c>
      <c r="AA22" s="215" t="e">
        <f t="shared" si="13"/>
        <v>#REF!</v>
      </c>
      <c r="AE22" s="302" t="str">
        <f t="shared" si="3"/>
        <v>347779</v>
      </c>
      <c r="AF22" s="206"/>
      <c r="AG22" s="310"/>
      <c r="AH22" s="311"/>
      <c r="AI22" s="312">
        <f t="shared" si="4"/>
        <v>347779</v>
      </c>
      <c r="AJ22" s="313">
        <f t="shared" si="5"/>
        <v>347779</v>
      </c>
      <c r="AL22" s="306">
        <f t="shared" si="6"/>
        <v>0</v>
      </c>
      <c r="AM22" s="314">
        <f t="shared" si="6"/>
        <v>373</v>
      </c>
      <c r="AN22" s="315">
        <f t="shared" si="7"/>
        <v>373</v>
      </c>
      <c r="AO22" s="316">
        <f t="shared" si="8"/>
        <v>1</v>
      </c>
    </row>
    <row r="23" spans="1:41" x14ac:dyDescent="0.2">
      <c r="A23" s="206">
        <v>303</v>
      </c>
      <c r="B23" s="207">
        <v>0.375</v>
      </c>
      <c r="C23" s="208">
        <v>2013</v>
      </c>
      <c r="D23" s="208">
        <v>5</v>
      </c>
      <c r="E23" s="208">
        <v>21</v>
      </c>
      <c r="F23" s="209">
        <v>348152</v>
      </c>
      <c r="G23" s="208">
        <v>0</v>
      </c>
      <c r="H23" s="209">
        <v>15933</v>
      </c>
      <c r="I23" s="208">
        <v>0</v>
      </c>
      <c r="J23" s="208">
        <v>0</v>
      </c>
      <c r="K23" s="208">
        <v>0</v>
      </c>
      <c r="L23" s="210">
        <v>15.4</v>
      </c>
      <c r="M23" s="209">
        <v>201</v>
      </c>
      <c r="N23" s="211">
        <v>0</v>
      </c>
      <c r="O23" s="212">
        <v>1626</v>
      </c>
      <c r="P23" s="197">
        <f t="shared" si="0"/>
        <v>1626</v>
      </c>
      <c r="Q23" s="1">
        <v>21</v>
      </c>
      <c r="R23" s="258" t="e">
        <f t="shared" si="1"/>
        <v>#REF!</v>
      </c>
      <c r="S23" s="214" t="e">
        <f>#REF!</f>
        <v>#REF!</v>
      </c>
      <c r="T23" s="215" t="e">
        <f t="shared" si="9"/>
        <v>#REF!</v>
      </c>
      <c r="V23" s="218">
        <f t="shared" si="2"/>
        <v>1626</v>
      </c>
      <c r="W23" s="219">
        <f t="shared" si="10"/>
        <v>57421.653420000002</v>
      </c>
      <c r="Y23" s="217" t="e">
        <f t="shared" si="11"/>
        <v>#REF!</v>
      </c>
      <c r="Z23" s="214" t="e">
        <f t="shared" si="12"/>
        <v>#REF!</v>
      </c>
      <c r="AA23" s="215" t="e">
        <f t="shared" si="13"/>
        <v>#REF!</v>
      </c>
      <c r="AE23" s="302" t="str">
        <f t="shared" si="3"/>
        <v>348152</v>
      </c>
      <c r="AF23" s="206"/>
      <c r="AG23" s="310"/>
      <c r="AH23" s="311"/>
      <c r="AI23" s="312">
        <f t="shared" si="4"/>
        <v>348152</v>
      </c>
      <c r="AJ23" s="313">
        <f t="shared" si="5"/>
        <v>348152</v>
      </c>
      <c r="AL23" s="306">
        <f t="shared" si="6"/>
        <v>0</v>
      </c>
      <c r="AM23" s="314">
        <f t="shared" si="6"/>
        <v>1626</v>
      </c>
      <c r="AN23" s="315">
        <f t="shared" si="7"/>
        <v>1626</v>
      </c>
      <c r="AO23" s="316">
        <f t="shared" si="8"/>
        <v>1</v>
      </c>
    </row>
    <row r="24" spans="1:41" x14ac:dyDescent="0.2">
      <c r="A24" s="206">
        <v>303</v>
      </c>
      <c r="B24" s="207">
        <v>0.375</v>
      </c>
      <c r="C24" s="208">
        <v>2013</v>
      </c>
      <c r="D24" s="208">
        <v>5</v>
      </c>
      <c r="E24" s="208">
        <v>22</v>
      </c>
      <c r="F24" s="209">
        <v>349778</v>
      </c>
      <c r="G24" s="208">
        <v>0</v>
      </c>
      <c r="H24" s="209">
        <v>16005</v>
      </c>
      <c r="I24" s="208">
        <v>0</v>
      </c>
      <c r="J24" s="208">
        <v>0</v>
      </c>
      <c r="K24" s="208">
        <v>0</v>
      </c>
      <c r="L24" s="210">
        <v>68</v>
      </c>
      <c r="M24" s="209">
        <v>202.1</v>
      </c>
      <c r="N24" s="211">
        <v>0</v>
      </c>
      <c r="O24" s="212">
        <v>1625</v>
      </c>
      <c r="P24" s="197">
        <f t="shared" si="0"/>
        <v>1625</v>
      </c>
      <c r="Q24" s="1">
        <v>22</v>
      </c>
      <c r="R24" s="258" t="e">
        <f t="shared" si="1"/>
        <v>#REF!</v>
      </c>
      <c r="S24" s="214" t="e">
        <f>#REF!</f>
        <v>#REF!</v>
      </c>
      <c r="T24" s="215" t="e">
        <f t="shared" si="9"/>
        <v>#REF!</v>
      </c>
      <c r="V24" s="218">
        <f t="shared" si="2"/>
        <v>1625</v>
      </c>
      <c r="W24" s="219">
        <f t="shared" si="10"/>
        <v>57386.338750000003</v>
      </c>
      <c r="Y24" s="217" t="e">
        <f t="shared" si="11"/>
        <v>#REF!</v>
      </c>
      <c r="Z24" s="214" t="e">
        <f t="shared" si="12"/>
        <v>#REF!</v>
      </c>
      <c r="AA24" s="215" t="e">
        <f t="shared" si="13"/>
        <v>#REF!</v>
      </c>
      <c r="AE24" s="302" t="str">
        <f t="shared" si="3"/>
        <v>349778</v>
      </c>
      <c r="AF24" s="206"/>
      <c r="AG24" s="310"/>
      <c r="AH24" s="311"/>
      <c r="AI24" s="312">
        <f t="shared" si="4"/>
        <v>349778</v>
      </c>
      <c r="AJ24" s="313">
        <f t="shared" si="5"/>
        <v>349778</v>
      </c>
      <c r="AL24" s="306">
        <f t="shared" si="6"/>
        <v>351412</v>
      </c>
      <c r="AM24" s="314">
        <f t="shared" si="6"/>
        <v>1625</v>
      </c>
      <c r="AN24" s="315">
        <f t="shared" si="7"/>
        <v>-349787</v>
      </c>
      <c r="AO24" s="316">
        <f t="shared" si="8"/>
        <v>-215.25353846153845</v>
      </c>
    </row>
    <row r="25" spans="1:41" x14ac:dyDescent="0.2">
      <c r="A25" s="206">
        <v>303</v>
      </c>
      <c r="B25" s="207">
        <v>0.375</v>
      </c>
      <c r="C25" s="208">
        <v>2013</v>
      </c>
      <c r="D25" s="208">
        <v>5</v>
      </c>
      <c r="E25" s="208">
        <v>23</v>
      </c>
      <c r="F25" s="209">
        <v>351403</v>
      </c>
      <c r="G25" s="208">
        <v>0</v>
      </c>
      <c r="H25" s="209">
        <v>16078</v>
      </c>
      <c r="I25" s="208">
        <v>0</v>
      </c>
      <c r="J25" s="208">
        <v>0</v>
      </c>
      <c r="K25" s="208">
        <v>0</v>
      </c>
      <c r="L25" s="210">
        <v>68</v>
      </c>
      <c r="M25" s="209">
        <v>203</v>
      </c>
      <c r="N25" s="211">
        <v>0</v>
      </c>
      <c r="O25" s="212">
        <v>1626</v>
      </c>
      <c r="P25" s="197">
        <f t="shared" si="0"/>
        <v>1626</v>
      </c>
      <c r="Q25" s="1">
        <v>23</v>
      </c>
      <c r="R25" s="258" t="e">
        <f t="shared" si="1"/>
        <v>#REF!</v>
      </c>
      <c r="S25" s="214" t="e">
        <f>#REF!</f>
        <v>#REF!</v>
      </c>
      <c r="T25" s="215" t="e">
        <f t="shared" si="9"/>
        <v>#REF!</v>
      </c>
      <c r="V25" s="218">
        <f t="shared" si="2"/>
        <v>1626</v>
      </c>
      <c r="W25" s="219">
        <f t="shared" si="10"/>
        <v>57421.653420000002</v>
      </c>
      <c r="Y25" s="217" t="e">
        <f t="shared" si="11"/>
        <v>#REF!</v>
      </c>
      <c r="Z25" s="214" t="e">
        <f t="shared" si="12"/>
        <v>#REF!</v>
      </c>
      <c r="AA25" s="215" t="e">
        <f t="shared" si="13"/>
        <v>#REF!</v>
      </c>
      <c r="AE25" s="302" t="str">
        <f t="shared" si="3"/>
        <v>351403</v>
      </c>
      <c r="AF25" s="206">
        <v>303</v>
      </c>
      <c r="AG25" s="310">
        <v>23</v>
      </c>
      <c r="AH25" s="311">
        <v>351412</v>
      </c>
      <c r="AI25" s="312">
        <f t="shared" si="4"/>
        <v>351403</v>
      </c>
      <c r="AJ25" s="313">
        <f t="shared" si="5"/>
        <v>-9</v>
      </c>
      <c r="AL25" s="306">
        <f t="shared" si="6"/>
        <v>1626</v>
      </c>
      <c r="AM25" s="314">
        <f t="shared" si="6"/>
        <v>1626</v>
      </c>
      <c r="AN25" s="315">
        <f t="shared" si="7"/>
        <v>0</v>
      </c>
      <c r="AO25" s="316">
        <f t="shared" si="8"/>
        <v>0</v>
      </c>
    </row>
    <row r="26" spans="1:41" x14ac:dyDescent="0.2">
      <c r="A26" s="206">
        <v>303</v>
      </c>
      <c r="B26" s="207">
        <v>0.375</v>
      </c>
      <c r="C26" s="208">
        <v>2013</v>
      </c>
      <c r="D26" s="208">
        <v>5</v>
      </c>
      <c r="E26" s="208">
        <v>24</v>
      </c>
      <c r="F26" s="209">
        <v>353029</v>
      </c>
      <c r="G26" s="208">
        <v>0</v>
      </c>
      <c r="H26" s="209">
        <v>16151</v>
      </c>
      <c r="I26" s="208">
        <v>0</v>
      </c>
      <c r="J26" s="208">
        <v>0</v>
      </c>
      <c r="K26" s="208">
        <v>0</v>
      </c>
      <c r="L26" s="210">
        <v>68</v>
      </c>
      <c r="M26" s="209">
        <v>201.6</v>
      </c>
      <c r="N26" s="211">
        <v>0</v>
      </c>
      <c r="O26" s="212">
        <v>1627</v>
      </c>
      <c r="P26" s="197">
        <f t="shared" si="0"/>
        <v>1627</v>
      </c>
      <c r="Q26" s="1">
        <v>24</v>
      </c>
      <c r="R26" s="258" t="e">
        <f t="shared" si="1"/>
        <v>#REF!</v>
      </c>
      <c r="S26" s="214" t="e">
        <f>#REF!</f>
        <v>#REF!</v>
      </c>
      <c r="T26" s="215" t="e">
        <f t="shared" si="9"/>
        <v>#REF!</v>
      </c>
      <c r="V26" s="218">
        <f t="shared" si="2"/>
        <v>1627</v>
      </c>
      <c r="W26" s="219">
        <f t="shared" si="10"/>
        <v>57456.968090000002</v>
      </c>
      <c r="Y26" s="217" t="e">
        <f t="shared" si="11"/>
        <v>#REF!</v>
      </c>
      <c r="Z26" s="214" t="e">
        <f t="shared" si="12"/>
        <v>#REF!</v>
      </c>
      <c r="AA26" s="215" t="e">
        <f t="shared" si="13"/>
        <v>#REF!</v>
      </c>
      <c r="AE26" s="302" t="str">
        <f t="shared" si="3"/>
        <v>353029</v>
      </c>
      <c r="AF26" s="206">
        <v>303</v>
      </c>
      <c r="AG26" s="310">
        <v>24</v>
      </c>
      <c r="AH26" s="311">
        <v>353038</v>
      </c>
      <c r="AI26" s="312">
        <f t="shared" si="4"/>
        <v>353029</v>
      </c>
      <c r="AJ26" s="313">
        <f t="shared" si="5"/>
        <v>-9</v>
      </c>
      <c r="AL26" s="306">
        <f t="shared" si="6"/>
        <v>1629</v>
      </c>
      <c r="AM26" s="314">
        <f t="shared" si="6"/>
        <v>1627</v>
      </c>
      <c r="AN26" s="315">
        <f t="shared" si="7"/>
        <v>-2</v>
      </c>
      <c r="AO26" s="316">
        <f t="shared" si="8"/>
        <v>-1.2292562999385371E-3</v>
      </c>
    </row>
    <row r="27" spans="1:41" x14ac:dyDescent="0.2">
      <c r="A27" s="206">
        <v>303</v>
      </c>
      <c r="B27" s="207">
        <v>0.375</v>
      </c>
      <c r="C27" s="208">
        <v>2013</v>
      </c>
      <c r="D27" s="208">
        <v>5</v>
      </c>
      <c r="E27" s="208">
        <v>25</v>
      </c>
      <c r="F27" s="209">
        <v>354656</v>
      </c>
      <c r="G27" s="208">
        <v>0</v>
      </c>
      <c r="H27" s="209">
        <v>16223</v>
      </c>
      <c r="I27" s="208">
        <v>0</v>
      </c>
      <c r="J27" s="208">
        <v>0</v>
      </c>
      <c r="K27" s="208">
        <v>0</v>
      </c>
      <c r="L27" s="210">
        <v>68.2</v>
      </c>
      <c r="M27" s="209">
        <v>203.5</v>
      </c>
      <c r="N27" s="211">
        <v>0</v>
      </c>
      <c r="O27" s="212">
        <v>311</v>
      </c>
      <c r="P27" s="197">
        <f t="shared" si="0"/>
        <v>311</v>
      </c>
      <c r="Q27" s="1">
        <v>25</v>
      </c>
      <c r="R27" s="258" t="e">
        <f t="shared" si="1"/>
        <v>#REF!</v>
      </c>
      <c r="S27" s="214" t="e">
        <f>#REF!</f>
        <v>#REF!</v>
      </c>
      <c r="T27" s="215" t="e">
        <f t="shared" si="9"/>
        <v>#REF!</v>
      </c>
      <c r="V27" s="218">
        <f t="shared" si="2"/>
        <v>311</v>
      </c>
      <c r="W27" s="219">
        <f t="shared" si="10"/>
        <v>10982.862370000001</v>
      </c>
      <c r="Y27" s="217" t="e">
        <f t="shared" si="11"/>
        <v>#REF!</v>
      </c>
      <c r="Z27" s="214" t="e">
        <f t="shared" si="12"/>
        <v>#REF!</v>
      </c>
      <c r="AA27" s="215" t="e">
        <f t="shared" si="13"/>
        <v>#REF!</v>
      </c>
      <c r="AE27" s="302" t="str">
        <f t="shared" si="3"/>
        <v>354656</v>
      </c>
      <c r="AF27" s="206">
        <v>303</v>
      </c>
      <c r="AG27" s="310">
        <v>25</v>
      </c>
      <c r="AH27" s="311">
        <v>354667</v>
      </c>
      <c r="AI27" s="312">
        <f t="shared" si="4"/>
        <v>354656</v>
      </c>
      <c r="AJ27" s="313">
        <f t="shared" si="5"/>
        <v>-11</v>
      </c>
      <c r="AL27" s="306">
        <f t="shared" si="6"/>
        <v>300</v>
      </c>
      <c r="AM27" s="314">
        <f t="shared" si="6"/>
        <v>311</v>
      </c>
      <c r="AN27" s="315">
        <f t="shared" si="7"/>
        <v>11</v>
      </c>
      <c r="AO27" s="316">
        <f t="shared" si="8"/>
        <v>3.5369774919614148E-2</v>
      </c>
    </row>
    <row r="28" spans="1:41" x14ac:dyDescent="0.2">
      <c r="A28" s="206">
        <v>303</v>
      </c>
      <c r="B28" s="207">
        <v>0.375</v>
      </c>
      <c r="C28" s="208">
        <v>2013</v>
      </c>
      <c r="D28" s="208">
        <v>5</v>
      </c>
      <c r="E28" s="208">
        <v>26</v>
      </c>
      <c r="F28" s="209">
        <v>354967</v>
      </c>
      <c r="G28" s="208">
        <v>0</v>
      </c>
      <c r="H28" s="209">
        <v>16237</v>
      </c>
      <c r="I28" s="208">
        <v>0</v>
      </c>
      <c r="J28" s="208">
        <v>0</v>
      </c>
      <c r="K28" s="208">
        <v>0</v>
      </c>
      <c r="L28" s="210">
        <v>13.4</v>
      </c>
      <c r="M28" s="209">
        <v>194.1</v>
      </c>
      <c r="N28" s="211">
        <v>0</v>
      </c>
      <c r="O28" s="212">
        <v>0</v>
      </c>
      <c r="P28" s="197">
        <f t="shared" si="0"/>
        <v>0</v>
      </c>
      <c r="Q28" s="1">
        <v>26</v>
      </c>
      <c r="R28" s="258" t="e">
        <f t="shared" si="1"/>
        <v>#REF!</v>
      </c>
      <c r="S28" s="214" t="e">
        <f>#REF!</f>
        <v>#REF!</v>
      </c>
      <c r="T28" s="215" t="e">
        <f t="shared" si="9"/>
        <v>#REF!</v>
      </c>
      <c r="V28" s="218">
        <f t="shared" si="2"/>
        <v>0</v>
      </c>
      <c r="W28" s="219">
        <f t="shared" si="10"/>
        <v>0</v>
      </c>
      <c r="Y28" s="217" t="e">
        <f t="shared" si="11"/>
        <v>#REF!</v>
      </c>
      <c r="Z28" s="214" t="e">
        <f t="shared" si="12"/>
        <v>#REF!</v>
      </c>
      <c r="AA28" s="215" t="e">
        <f t="shared" si="13"/>
        <v>#REF!</v>
      </c>
      <c r="AE28" s="302" t="str">
        <f t="shared" si="3"/>
        <v>354967</v>
      </c>
      <c r="AF28" s="206">
        <v>303</v>
      </c>
      <c r="AG28" s="310">
        <v>26</v>
      </c>
      <c r="AH28" s="311">
        <v>354967</v>
      </c>
      <c r="AI28" s="312">
        <f t="shared" si="4"/>
        <v>354967</v>
      </c>
      <c r="AJ28" s="313">
        <f t="shared" si="5"/>
        <v>0</v>
      </c>
      <c r="AL28" s="306">
        <f t="shared" si="6"/>
        <v>0</v>
      </c>
      <c r="AM28" s="314">
        <f t="shared" si="6"/>
        <v>0</v>
      </c>
      <c r="AN28" s="315">
        <f t="shared" si="7"/>
        <v>0</v>
      </c>
      <c r="AO28" s="316" t="str">
        <f t="shared" si="8"/>
        <v/>
      </c>
    </row>
    <row r="29" spans="1:41" x14ac:dyDescent="0.2">
      <c r="A29" s="206">
        <v>303</v>
      </c>
      <c r="B29" s="207">
        <v>0.375</v>
      </c>
      <c r="C29" s="208">
        <v>2013</v>
      </c>
      <c r="D29" s="208">
        <v>5</v>
      </c>
      <c r="E29" s="208">
        <v>27</v>
      </c>
      <c r="F29" s="209">
        <v>354967</v>
      </c>
      <c r="G29" s="208">
        <v>0</v>
      </c>
      <c r="H29" s="209">
        <v>16237</v>
      </c>
      <c r="I29" s="208">
        <v>0</v>
      </c>
      <c r="J29" s="208">
        <v>0</v>
      </c>
      <c r="K29" s="208">
        <v>0</v>
      </c>
      <c r="L29" s="210">
        <v>0</v>
      </c>
      <c r="M29" s="209">
        <v>0</v>
      </c>
      <c r="N29" s="211">
        <v>0</v>
      </c>
      <c r="O29" s="212">
        <v>109</v>
      </c>
      <c r="P29" s="197">
        <f t="shared" si="0"/>
        <v>109</v>
      </c>
      <c r="Q29" s="1">
        <v>27</v>
      </c>
      <c r="R29" s="258" t="e">
        <f t="shared" si="1"/>
        <v>#REF!</v>
      </c>
      <c r="S29" s="214" t="e">
        <f>#REF!</f>
        <v>#REF!</v>
      </c>
      <c r="T29" s="215" t="e">
        <f t="shared" si="9"/>
        <v>#REF!</v>
      </c>
      <c r="V29" s="218">
        <f t="shared" si="2"/>
        <v>109</v>
      </c>
      <c r="W29" s="219">
        <f t="shared" si="10"/>
        <v>3849.2990300000001</v>
      </c>
      <c r="Y29" s="217" t="e">
        <f t="shared" si="11"/>
        <v>#REF!</v>
      </c>
      <c r="Z29" s="214" t="e">
        <f t="shared" si="12"/>
        <v>#REF!</v>
      </c>
      <c r="AA29" s="215" t="e">
        <f t="shared" si="13"/>
        <v>#REF!</v>
      </c>
      <c r="AE29" s="302" t="str">
        <f t="shared" si="3"/>
        <v>354967</v>
      </c>
      <c r="AF29" s="206">
        <v>303</v>
      </c>
      <c r="AG29" s="310">
        <v>27</v>
      </c>
      <c r="AH29" s="311">
        <v>354967</v>
      </c>
      <c r="AI29" s="312">
        <f t="shared" si="4"/>
        <v>354967</v>
      </c>
      <c r="AJ29" s="313">
        <f t="shared" si="5"/>
        <v>0</v>
      </c>
      <c r="AL29" s="306">
        <f t="shared" si="6"/>
        <v>111</v>
      </c>
      <c r="AM29" s="314">
        <f t="shared" si="6"/>
        <v>109</v>
      </c>
      <c r="AN29" s="315">
        <f t="shared" si="7"/>
        <v>-2</v>
      </c>
      <c r="AO29" s="316">
        <f t="shared" si="8"/>
        <v>-1.834862385321101E-2</v>
      </c>
    </row>
    <row r="30" spans="1:41" x14ac:dyDescent="0.2">
      <c r="A30" s="206">
        <v>303</v>
      </c>
      <c r="B30" s="207">
        <v>0.375</v>
      </c>
      <c r="C30" s="208">
        <v>2013</v>
      </c>
      <c r="D30" s="208">
        <v>5</v>
      </c>
      <c r="E30" s="208">
        <v>28</v>
      </c>
      <c r="F30" s="209">
        <v>355076</v>
      </c>
      <c r="G30" s="208">
        <v>0</v>
      </c>
      <c r="H30" s="209">
        <v>16242</v>
      </c>
      <c r="I30" s="208">
        <v>0</v>
      </c>
      <c r="J30" s="208">
        <v>0</v>
      </c>
      <c r="K30" s="208">
        <v>0</v>
      </c>
      <c r="L30" s="210">
        <v>4.5</v>
      </c>
      <c r="M30" s="209">
        <v>61.7</v>
      </c>
      <c r="N30" s="211">
        <v>0</v>
      </c>
      <c r="O30" s="212">
        <v>496</v>
      </c>
      <c r="P30" s="197">
        <f t="shared" si="0"/>
        <v>496</v>
      </c>
      <c r="Q30" s="1">
        <v>28</v>
      </c>
      <c r="R30" s="258" t="e">
        <f t="shared" si="1"/>
        <v>#REF!</v>
      </c>
      <c r="S30" s="214" t="e">
        <f>#REF!</f>
        <v>#REF!</v>
      </c>
      <c r="T30" s="215" t="e">
        <f t="shared" si="9"/>
        <v>#REF!</v>
      </c>
      <c r="V30" s="218">
        <f t="shared" si="2"/>
        <v>496</v>
      </c>
      <c r="W30" s="219">
        <f t="shared" si="10"/>
        <v>17516.07632</v>
      </c>
      <c r="Y30" s="217" t="e">
        <f t="shared" si="11"/>
        <v>#REF!</v>
      </c>
      <c r="Z30" s="214" t="e">
        <f t="shared" si="12"/>
        <v>#REF!</v>
      </c>
      <c r="AA30" s="215" t="e">
        <f t="shared" si="13"/>
        <v>#REF!</v>
      </c>
      <c r="AE30" s="302" t="str">
        <f t="shared" si="3"/>
        <v>355076</v>
      </c>
      <c r="AF30" s="206">
        <v>303</v>
      </c>
      <c r="AG30" s="310">
        <v>28</v>
      </c>
      <c r="AH30" s="311">
        <v>355078</v>
      </c>
      <c r="AI30" s="312">
        <f t="shared" si="4"/>
        <v>355076</v>
      </c>
      <c r="AJ30" s="313">
        <f t="shared" si="5"/>
        <v>-2</v>
      </c>
      <c r="AL30" s="306">
        <f t="shared" si="6"/>
        <v>498</v>
      </c>
      <c r="AM30" s="314">
        <f t="shared" si="6"/>
        <v>496</v>
      </c>
      <c r="AN30" s="315">
        <f t="shared" si="7"/>
        <v>-2</v>
      </c>
      <c r="AO30" s="316">
        <f t="shared" si="8"/>
        <v>-4.0322580645161289E-3</v>
      </c>
    </row>
    <row r="31" spans="1:41" x14ac:dyDescent="0.2">
      <c r="A31" s="206">
        <v>303</v>
      </c>
      <c r="B31" s="207">
        <v>0.375</v>
      </c>
      <c r="C31" s="208">
        <v>2013</v>
      </c>
      <c r="D31" s="208">
        <v>5</v>
      </c>
      <c r="E31" s="208">
        <v>29</v>
      </c>
      <c r="F31" s="209">
        <v>355572</v>
      </c>
      <c r="G31" s="208">
        <v>0</v>
      </c>
      <c r="H31" s="209">
        <v>16264</v>
      </c>
      <c r="I31" s="208">
        <v>0</v>
      </c>
      <c r="J31" s="208">
        <v>0</v>
      </c>
      <c r="K31" s="208">
        <v>0</v>
      </c>
      <c r="L31" s="210">
        <v>20.8</v>
      </c>
      <c r="M31" s="209">
        <v>59.3</v>
      </c>
      <c r="N31" s="211">
        <v>0</v>
      </c>
      <c r="O31" s="212">
        <v>1608</v>
      </c>
      <c r="P31" s="197">
        <f t="shared" si="0"/>
        <v>1608</v>
      </c>
      <c r="Q31" s="1">
        <v>29</v>
      </c>
      <c r="R31" s="258" t="e">
        <f t="shared" si="1"/>
        <v>#REF!</v>
      </c>
      <c r="S31" s="214" t="e">
        <f>#REF!</f>
        <v>#REF!</v>
      </c>
      <c r="T31" s="215" t="e">
        <f t="shared" si="9"/>
        <v>#REF!</v>
      </c>
      <c r="V31" s="218">
        <f t="shared" si="2"/>
        <v>1608</v>
      </c>
      <c r="W31" s="219">
        <f t="shared" si="10"/>
        <v>56785.98936</v>
      </c>
      <c r="Y31" s="217" t="e">
        <f t="shared" si="11"/>
        <v>#REF!</v>
      </c>
      <c r="Z31" s="214" t="e">
        <f t="shared" si="12"/>
        <v>#REF!</v>
      </c>
      <c r="AA31" s="215" t="e">
        <f t="shared" si="13"/>
        <v>#REF!</v>
      </c>
      <c r="AE31" s="302" t="str">
        <f t="shared" si="3"/>
        <v>355572</v>
      </c>
      <c r="AF31" s="206">
        <v>303</v>
      </c>
      <c r="AG31" s="310">
        <v>29</v>
      </c>
      <c r="AH31" s="311">
        <v>355576</v>
      </c>
      <c r="AI31" s="312">
        <f t="shared" si="4"/>
        <v>355572</v>
      </c>
      <c r="AJ31" s="313">
        <f t="shared" si="5"/>
        <v>-4</v>
      </c>
      <c r="AL31" s="306">
        <f t="shared" si="6"/>
        <v>1616</v>
      </c>
      <c r="AM31" s="314">
        <f t="shared" si="6"/>
        <v>1608</v>
      </c>
      <c r="AN31" s="315">
        <f t="shared" si="7"/>
        <v>-8</v>
      </c>
      <c r="AO31" s="316">
        <f t="shared" si="8"/>
        <v>-4.9751243781094526E-3</v>
      </c>
    </row>
    <row r="32" spans="1:41" x14ac:dyDescent="0.2">
      <c r="A32" s="206">
        <v>303</v>
      </c>
      <c r="B32" s="207">
        <v>0.375</v>
      </c>
      <c r="C32" s="208">
        <v>2013</v>
      </c>
      <c r="D32" s="208">
        <v>5</v>
      </c>
      <c r="E32" s="208">
        <v>30</v>
      </c>
      <c r="F32" s="209">
        <v>357180</v>
      </c>
      <c r="G32" s="208">
        <v>0</v>
      </c>
      <c r="H32" s="209">
        <v>16337</v>
      </c>
      <c r="I32" s="208">
        <v>0</v>
      </c>
      <c r="J32" s="208">
        <v>0</v>
      </c>
      <c r="K32" s="208">
        <v>0</v>
      </c>
      <c r="L32" s="210">
        <v>67.2</v>
      </c>
      <c r="M32" s="209">
        <v>203.9</v>
      </c>
      <c r="N32" s="211">
        <v>0</v>
      </c>
      <c r="O32" s="212">
        <v>1648</v>
      </c>
      <c r="P32" s="197">
        <f t="shared" si="0"/>
        <v>1648</v>
      </c>
      <c r="Q32" s="1">
        <v>30</v>
      </c>
      <c r="R32" s="258" t="e">
        <f t="shared" si="1"/>
        <v>#REF!</v>
      </c>
      <c r="S32" s="214" t="e">
        <f>#REF!</f>
        <v>#REF!</v>
      </c>
      <c r="T32" s="215" t="e">
        <f t="shared" si="9"/>
        <v>#REF!</v>
      </c>
      <c r="V32" s="218">
        <f t="shared" si="2"/>
        <v>1648</v>
      </c>
      <c r="W32" s="219">
        <f t="shared" si="10"/>
        <v>58198.576159999997</v>
      </c>
      <c r="Y32" s="217" t="e">
        <f t="shared" si="11"/>
        <v>#REF!</v>
      </c>
      <c r="Z32" s="214" t="e">
        <f t="shared" si="12"/>
        <v>#REF!</v>
      </c>
      <c r="AA32" s="215" t="e">
        <f t="shared" si="13"/>
        <v>#REF!</v>
      </c>
      <c r="AE32" s="302" t="str">
        <f t="shared" si="3"/>
        <v>357180</v>
      </c>
      <c r="AF32" s="206">
        <v>303</v>
      </c>
      <c r="AG32" s="310">
        <v>30</v>
      </c>
      <c r="AH32" s="311">
        <v>357192</v>
      </c>
      <c r="AI32" s="312">
        <f t="shared" si="4"/>
        <v>357180</v>
      </c>
      <c r="AJ32" s="313">
        <f t="shared" si="5"/>
        <v>-12</v>
      </c>
      <c r="AL32" s="306">
        <f t="shared" si="6"/>
        <v>1649</v>
      </c>
      <c r="AM32" s="314">
        <f t="shared" si="6"/>
        <v>1648</v>
      </c>
      <c r="AN32" s="315">
        <f t="shared" si="7"/>
        <v>-1</v>
      </c>
      <c r="AO32" s="316">
        <f t="shared" si="8"/>
        <v>-6.0679611650485432E-4</v>
      </c>
    </row>
    <row r="33" spans="1:41" ht="13.5" thickBot="1" x14ac:dyDescent="0.25">
      <c r="A33" s="206">
        <v>303</v>
      </c>
      <c r="B33" s="207">
        <v>0.375</v>
      </c>
      <c r="C33" s="208">
        <v>2013</v>
      </c>
      <c r="D33" s="208">
        <v>5</v>
      </c>
      <c r="E33" s="208">
        <v>31</v>
      </c>
      <c r="F33" s="209">
        <v>358828</v>
      </c>
      <c r="G33" s="208">
        <v>0</v>
      </c>
      <c r="H33" s="209">
        <v>16411</v>
      </c>
      <c r="I33" s="208">
        <v>0</v>
      </c>
      <c r="J33" s="208">
        <v>0</v>
      </c>
      <c r="K33" s="208">
        <v>0</v>
      </c>
      <c r="L33" s="210">
        <v>68.900000000000006</v>
      </c>
      <c r="M33" s="209">
        <v>202.7</v>
      </c>
      <c r="N33" s="211">
        <v>0</v>
      </c>
      <c r="O33" s="212">
        <v>1621</v>
      </c>
      <c r="P33" s="197">
        <f t="shared" si="0"/>
        <v>1621</v>
      </c>
      <c r="Q33" s="1">
        <v>31</v>
      </c>
      <c r="R33" s="259" t="e">
        <f t="shared" si="1"/>
        <v>#REF!</v>
      </c>
      <c r="S33" s="220" t="e">
        <f>#REF!</f>
        <v>#REF!</v>
      </c>
      <c r="T33" s="221" t="e">
        <f t="shared" si="9"/>
        <v>#REF!</v>
      </c>
      <c r="V33" s="222">
        <f t="shared" si="2"/>
        <v>1621</v>
      </c>
      <c r="W33" s="223">
        <f t="shared" si="10"/>
        <v>57245.080069999996</v>
      </c>
      <c r="Y33" s="217" t="e">
        <f t="shared" si="11"/>
        <v>#REF!</v>
      </c>
      <c r="Z33" s="214" t="e">
        <f t="shared" si="12"/>
        <v>#REF!</v>
      </c>
      <c r="AA33" s="215" t="e">
        <f t="shared" si="13"/>
        <v>#REF!</v>
      </c>
      <c r="AE33" s="302" t="str">
        <f t="shared" si="3"/>
        <v>358828</v>
      </c>
      <c r="AF33" s="206">
        <v>303</v>
      </c>
      <c r="AG33" s="310">
        <v>31</v>
      </c>
      <c r="AH33" s="311">
        <v>358841</v>
      </c>
      <c r="AI33" s="312">
        <f t="shared" si="4"/>
        <v>358828</v>
      </c>
      <c r="AJ33" s="313">
        <f t="shared" si="5"/>
        <v>-13</v>
      </c>
      <c r="AL33" s="306">
        <f t="shared" si="6"/>
        <v>1608</v>
      </c>
      <c r="AM33" s="317">
        <f t="shared" si="6"/>
        <v>1621</v>
      </c>
      <c r="AN33" s="315">
        <f t="shared" si="7"/>
        <v>13</v>
      </c>
      <c r="AO33" s="316">
        <f t="shared" si="8"/>
        <v>8.0197409006785934E-3</v>
      </c>
    </row>
    <row r="34" spans="1:41" ht="13.5" thickBot="1" x14ac:dyDescent="0.25">
      <c r="A34" s="35">
        <v>303</v>
      </c>
      <c r="B34" s="224">
        <v>0.375</v>
      </c>
      <c r="C34" s="33">
        <v>2013</v>
      </c>
      <c r="D34" s="33">
        <v>6</v>
      </c>
      <c r="E34" s="33">
        <v>1</v>
      </c>
      <c r="F34" s="225">
        <v>360449</v>
      </c>
      <c r="G34" s="33">
        <v>0</v>
      </c>
      <c r="H34" s="225">
        <v>16484</v>
      </c>
      <c r="I34" s="33">
        <v>0</v>
      </c>
      <c r="J34" s="33">
        <v>0</v>
      </c>
      <c r="K34" s="33">
        <v>0</v>
      </c>
      <c r="L34" s="226">
        <v>67.8</v>
      </c>
      <c r="M34" s="225">
        <v>196.8</v>
      </c>
      <c r="N34" s="227">
        <v>0</v>
      </c>
      <c r="O34" s="228">
        <v>533</v>
      </c>
      <c r="R34" s="229"/>
      <c r="S34" s="230"/>
      <c r="T34" s="231"/>
      <c r="V34" s="232"/>
      <c r="W34" s="233"/>
      <c r="Y34" s="234"/>
      <c r="Z34" s="235"/>
      <c r="AA34" s="236"/>
      <c r="AE34" s="302" t="str">
        <f t="shared" si="3"/>
        <v>360449</v>
      </c>
      <c r="AF34" s="35">
        <v>303</v>
      </c>
      <c r="AG34" s="318">
        <v>1</v>
      </c>
      <c r="AH34" s="319">
        <v>360449</v>
      </c>
      <c r="AI34" s="320">
        <f t="shared" si="4"/>
        <v>360449</v>
      </c>
      <c r="AJ34" s="321">
        <f t="shared" si="5"/>
        <v>0</v>
      </c>
      <c r="AL34" s="322"/>
      <c r="AM34" s="323"/>
      <c r="AN34" s="324"/>
      <c r="AO34" s="324"/>
    </row>
    <row r="35" spans="1:41" ht="13.5" thickBot="1" x14ac:dyDescent="0.25">
      <c r="AE35" s="302"/>
    </row>
    <row r="36" spans="1:41" ht="13.5" thickBot="1" x14ac:dyDescent="0.25">
      <c r="D36" s="237" t="s">
        <v>81</v>
      </c>
      <c r="E36" s="238">
        <f>COUNT(E3:E34)</f>
        <v>32</v>
      </c>
      <c r="K36" s="237" t="s">
        <v>82</v>
      </c>
      <c r="L36" s="239">
        <f>MAX(L3:L34)</f>
        <v>69.5</v>
      </c>
      <c r="M36" s="239">
        <f>MAX(M3:M34)</f>
        <v>209.5</v>
      </c>
      <c r="N36" s="237" t="s">
        <v>26</v>
      </c>
      <c r="O36" s="239">
        <f>SUM(O3:O33)</f>
        <v>30788</v>
      </c>
      <c r="Q36" s="237" t="s">
        <v>83</v>
      </c>
      <c r="R36" s="240" t="e">
        <f>AVERAGE(R3:R33)</f>
        <v>#REF!</v>
      </c>
      <c r="S36" s="240" t="e">
        <f>AVERAGE(S3:S33)</f>
        <v>#REF!</v>
      </c>
      <c r="T36" s="241" t="e">
        <f>AVERAGE(T3:T33)</f>
        <v>#REF!</v>
      </c>
      <c r="V36" s="242">
        <f>SUM(V3:V33)</f>
        <v>30788</v>
      </c>
      <c r="W36" s="243">
        <f>SUM(W3:W33)</f>
        <v>1087268.0599599998</v>
      </c>
      <c r="Y36" s="244" t="e">
        <f>SUM(Y3:Y33)</f>
        <v>#REF!</v>
      </c>
      <c r="Z36" s="245" t="e">
        <f>SUM(Z3:Z33)</f>
        <v>#REF!</v>
      </c>
      <c r="AA36" s="246" t="e">
        <f>SUM(AA3:AA33)</f>
        <v>#REF!</v>
      </c>
      <c r="AF36" s="325" t="s">
        <v>120</v>
      </c>
      <c r="AG36" s="238">
        <f>COUNT(AG3:AG34)</f>
        <v>28</v>
      </c>
      <c r="AJ36" s="326">
        <f>SUM(AJ3:AJ33)</f>
        <v>1393336</v>
      </c>
      <c r="AK36" s="327" t="s">
        <v>88</v>
      </c>
      <c r="AL36" s="328"/>
      <c r="AM36" s="328"/>
      <c r="AN36" s="326">
        <f>SUM(AN3:AN33)</f>
        <v>-1</v>
      </c>
      <c r="AO36" s="329" t="s">
        <v>88</v>
      </c>
    </row>
    <row r="37" spans="1:41" ht="13.5" thickBot="1" x14ac:dyDescent="0.25">
      <c r="K37" s="237" t="s">
        <v>83</v>
      </c>
      <c r="L37" s="247">
        <f>AVERAGE(L3:L34)</f>
        <v>41.925000000000004</v>
      </c>
      <c r="M37" s="247">
        <f>AVERAGE(M3:M34)</f>
        <v>167.63437500000001</v>
      </c>
      <c r="N37" s="237" t="s">
        <v>84</v>
      </c>
      <c r="O37" s="248">
        <f>O36*35.31467</f>
        <v>1087268.05996</v>
      </c>
      <c r="R37" s="249" t="s">
        <v>85</v>
      </c>
      <c r="S37" s="249" t="s">
        <v>86</v>
      </c>
      <c r="T37" s="249" t="s">
        <v>87</v>
      </c>
      <c r="V37" s="250" t="s">
        <v>88</v>
      </c>
      <c r="W37" s="250" t="s">
        <v>88</v>
      </c>
      <c r="Y37" s="250" t="s">
        <v>88</v>
      </c>
      <c r="Z37" s="250" t="s">
        <v>88</v>
      </c>
      <c r="AA37" s="250" t="s">
        <v>88</v>
      </c>
      <c r="AF37" s="325" t="s">
        <v>121</v>
      </c>
      <c r="AG37" s="330">
        <f>-COUNT(AG3:AG34)+COUNT(E3:E34)</f>
        <v>4</v>
      </c>
      <c r="AN37" s="331">
        <f>IFERROR(AN36/SUM(AM3:AM33),"")</f>
        <v>-3.2480187085877613E-5</v>
      </c>
      <c r="AO37" s="329" t="s">
        <v>122</v>
      </c>
    </row>
    <row r="38" spans="1:41" ht="13.5" thickBot="1" x14ac:dyDescent="0.25">
      <c r="K38" s="237" t="s">
        <v>89</v>
      </c>
      <c r="L38" s="248">
        <f>MIN(L3:L34)</f>
        <v>0</v>
      </c>
      <c r="M38" s="248">
        <f>MIN(M3:M34)</f>
        <v>0</v>
      </c>
      <c r="V38" s="6" t="s">
        <v>26</v>
      </c>
      <c r="W38" s="6" t="s">
        <v>90</v>
      </c>
      <c r="Y38" s="6" t="s">
        <v>91</v>
      </c>
      <c r="Z38" s="6" t="s">
        <v>92</v>
      </c>
      <c r="AA38" s="6" t="s">
        <v>93</v>
      </c>
    </row>
    <row r="39" spans="1:41" ht="13.5" thickBot="1" x14ac:dyDescent="0.25">
      <c r="L39" s="251" t="s">
        <v>94</v>
      </c>
      <c r="M39" s="6" t="s">
        <v>95</v>
      </c>
    </row>
    <row r="40" spans="1:41" ht="13.5" thickBot="1" x14ac:dyDescent="0.25">
      <c r="AF40" s="325" t="s">
        <v>123</v>
      </c>
      <c r="AG40" s="238">
        <v>1</v>
      </c>
      <c r="AH40" s="293" t="s">
        <v>26</v>
      </c>
    </row>
    <row r="41" spans="1:41" ht="13.5" thickBot="1" x14ac:dyDescent="0.25">
      <c r="AF41" s="325" t="s">
        <v>124</v>
      </c>
      <c r="AG41" s="332">
        <v>0.01</v>
      </c>
    </row>
    <row r="43" spans="1:41" x14ac:dyDescent="0.2">
      <c r="K43" s="252" t="s">
        <v>96</v>
      </c>
      <c r="L43" s="253">
        <v>0.1</v>
      </c>
      <c r="M43" s="252"/>
    </row>
    <row r="44" spans="1:41" x14ac:dyDescent="0.2">
      <c r="K44" s="254" t="s">
        <v>97</v>
      </c>
      <c r="L44" s="255">
        <f>L37*(1+$L$43)</f>
        <v>46.117500000000007</v>
      </c>
      <c r="M44" s="255">
        <f>M37*(1+$L$43)</f>
        <v>184.39781250000001</v>
      </c>
    </row>
    <row r="45" spans="1:41" x14ac:dyDescent="0.2">
      <c r="K45" s="254" t="s">
        <v>98</v>
      </c>
      <c r="L45" s="255">
        <f>L37*(1-$L$43)</f>
        <v>37.732500000000002</v>
      </c>
      <c r="M45" s="255">
        <f>M37*(1-$L$43)</f>
        <v>150.8709375</v>
      </c>
    </row>
    <row r="47" spans="1:41" x14ac:dyDescent="0.2">
      <c r="A47" s="237" t="s">
        <v>99</v>
      </c>
      <c r="B47" s="256" t="s">
        <v>100</v>
      </c>
    </row>
    <row r="48" spans="1:41" x14ac:dyDescent="0.2">
      <c r="A48" s="237" t="s">
        <v>101</v>
      </c>
      <c r="B48" s="257">
        <v>40583</v>
      </c>
    </row>
  </sheetData>
  <phoneticPr fontId="0" type="noConversion"/>
  <conditionalFormatting sqref="L3:L34">
    <cfRule type="cellIs" dxfId="143" priority="47" stopIfTrue="1" operator="lessThan">
      <formula>$L$45</formula>
    </cfRule>
    <cfRule type="cellIs" dxfId="142" priority="48" stopIfTrue="1" operator="greaterThan">
      <formula>$L$44</formula>
    </cfRule>
  </conditionalFormatting>
  <conditionalFormatting sqref="M3:M34">
    <cfRule type="cellIs" dxfId="141" priority="45" stopIfTrue="1" operator="lessThan">
      <formula>$M$45</formula>
    </cfRule>
    <cfRule type="cellIs" dxfId="140" priority="46" stopIfTrue="1" operator="greaterThan">
      <formula>$M$44</formula>
    </cfRule>
  </conditionalFormatting>
  <conditionalFormatting sqref="O3:O34">
    <cfRule type="cellIs" dxfId="139" priority="44" stopIfTrue="1" operator="lessThan">
      <formula>0</formula>
    </cfRule>
  </conditionalFormatting>
  <conditionalFormatting sqref="O3:O33">
    <cfRule type="cellIs" dxfId="138" priority="43" stopIfTrue="1" operator="lessThan">
      <formula>0</formula>
    </cfRule>
  </conditionalFormatting>
  <conditionalFormatting sqref="O3">
    <cfRule type="cellIs" dxfId="137" priority="42" stopIfTrue="1" operator="notEqual">
      <formula>$P$3</formula>
    </cfRule>
  </conditionalFormatting>
  <conditionalFormatting sqref="O4">
    <cfRule type="cellIs" dxfId="136" priority="41" stopIfTrue="1" operator="notEqual">
      <formula>P$4</formula>
    </cfRule>
  </conditionalFormatting>
  <conditionalFormatting sqref="O5">
    <cfRule type="cellIs" dxfId="135" priority="40" stopIfTrue="1" operator="notEqual">
      <formula>$P$5</formula>
    </cfRule>
  </conditionalFormatting>
  <conditionalFormatting sqref="O6">
    <cfRule type="cellIs" dxfId="134" priority="39" stopIfTrue="1" operator="notEqual">
      <formula>$P$6</formula>
    </cfRule>
  </conditionalFormatting>
  <conditionalFormatting sqref="O7">
    <cfRule type="cellIs" dxfId="133" priority="38" stopIfTrue="1" operator="notEqual">
      <formula>$P$7</formula>
    </cfRule>
  </conditionalFormatting>
  <conditionalFormatting sqref="O8">
    <cfRule type="cellIs" dxfId="132" priority="37" stopIfTrue="1" operator="notEqual">
      <formula>$P$8</formula>
    </cfRule>
  </conditionalFormatting>
  <conditionalFormatting sqref="O9">
    <cfRule type="cellIs" dxfId="131" priority="36" stopIfTrue="1" operator="notEqual">
      <formula>$P$9</formula>
    </cfRule>
  </conditionalFormatting>
  <conditionalFormatting sqref="O10">
    <cfRule type="cellIs" dxfId="130" priority="34" stopIfTrue="1" operator="notEqual">
      <formula>$P$10</formula>
    </cfRule>
    <cfRule type="cellIs" dxfId="129" priority="35" stopIfTrue="1" operator="greaterThan">
      <formula>$P$10</formula>
    </cfRule>
  </conditionalFormatting>
  <conditionalFormatting sqref="O11">
    <cfRule type="cellIs" dxfId="128" priority="32" stopIfTrue="1" operator="notEqual">
      <formula>$P$11</formula>
    </cfRule>
    <cfRule type="cellIs" dxfId="127" priority="33" stopIfTrue="1" operator="greaterThan">
      <formula>$P$11</formula>
    </cfRule>
  </conditionalFormatting>
  <conditionalFormatting sqref="O12">
    <cfRule type="cellIs" dxfId="126" priority="31" stopIfTrue="1" operator="notEqual">
      <formula>$P$12</formula>
    </cfRule>
  </conditionalFormatting>
  <conditionalFormatting sqref="O14">
    <cfRule type="cellIs" dxfId="125" priority="30" stopIfTrue="1" operator="notEqual">
      <formula>$P$14</formula>
    </cfRule>
  </conditionalFormatting>
  <conditionalFormatting sqref="O15">
    <cfRule type="cellIs" dxfId="124" priority="29" stopIfTrue="1" operator="notEqual">
      <formula>$P$15</formula>
    </cfRule>
  </conditionalFormatting>
  <conditionalFormatting sqref="O16">
    <cfRule type="cellIs" dxfId="123" priority="28" stopIfTrue="1" operator="notEqual">
      <formula>$P$16</formula>
    </cfRule>
  </conditionalFormatting>
  <conditionalFormatting sqref="O17">
    <cfRule type="cellIs" dxfId="122" priority="27" stopIfTrue="1" operator="notEqual">
      <formula>$P$17</formula>
    </cfRule>
  </conditionalFormatting>
  <conditionalFormatting sqref="O18">
    <cfRule type="cellIs" dxfId="121" priority="26" stopIfTrue="1" operator="notEqual">
      <formula>$P$18</formula>
    </cfRule>
  </conditionalFormatting>
  <conditionalFormatting sqref="O19">
    <cfRule type="cellIs" dxfId="120" priority="24" stopIfTrue="1" operator="notEqual">
      <formula>$P$19</formula>
    </cfRule>
    <cfRule type="cellIs" dxfId="119" priority="25" stopIfTrue="1" operator="greaterThan">
      <formula>$P$19</formula>
    </cfRule>
  </conditionalFormatting>
  <conditionalFormatting sqref="O20">
    <cfRule type="cellIs" dxfId="118" priority="22" stopIfTrue="1" operator="notEqual">
      <formula>$P$20</formula>
    </cfRule>
    <cfRule type="cellIs" dxfId="117" priority="23" stopIfTrue="1" operator="greaterThan">
      <formula>$P$20</formula>
    </cfRule>
  </conditionalFormatting>
  <conditionalFormatting sqref="O21">
    <cfRule type="cellIs" dxfId="116" priority="21" stopIfTrue="1" operator="notEqual">
      <formula>$P$21</formula>
    </cfRule>
  </conditionalFormatting>
  <conditionalFormatting sqref="O22">
    <cfRule type="cellIs" dxfId="115" priority="20" stopIfTrue="1" operator="notEqual">
      <formula>$P$22</formula>
    </cfRule>
  </conditionalFormatting>
  <conditionalFormatting sqref="O23">
    <cfRule type="cellIs" dxfId="114" priority="19" stopIfTrue="1" operator="notEqual">
      <formula>$P$23</formula>
    </cfRule>
  </conditionalFormatting>
  <conditionalFormatting sqref="O24">
    <cfRule type="cellIs" dxfId="113" priority="17" stopIfTrue="1" operator="notEqual">
      <formula>$P$24</formula>
    </cfRule>
    <cfRule type="cellIs" dxfId="112" priority="18" stopIfTrue="1" operator="greaterThan">
      <formula>$P$24</formula>
    </cfRule>
  </conditionalFormatting>
  <conditionalFormatting sqref="O25">
    <cfRule type="cellIs" dxfId="111" priority="15" stopIfTrue="1" operator="notEqual">
      <formula>$P$25</formula>
    </cfRule>
    <cfRule type="cellIs" dxfId="110" priority="16" stopIfTrue="1" operator="greaterThan">
      <formula>$P$25</formula>
    </cfRule>
  </conditionalFormatting>
  <conditionalFormatting sqref="O26">
    <cfRule type="cellIs" dxfId="109" priority="14" stopIfTrue="1" operator="notEqual">
      <formula>$P$26</formula>
    </cfRule>
  </conditionalFormatting>
  <conditionalFormatting sqref="O27">
    <cfRule type="cellIs" dxfId="108" priority="13" stopIfTrue="1" operator="notEqual">
      <formula>$P$27</formula>
    </cfRule>
  </conditionalFormatting>
  <conditionalFormatting sqref="O28">
    <cfRule type="cellIs" dxfId="107" priority="12" stopIfTrue="1" operator="notEqual">
      <formula>$P$28</formula>
    </cfRule>
  </conditionalFormatting>
  <conditionalFormatting sqref="O29">
    <cfRule type="cellIs" dxfId="106" priority="11" stopIfTrue="1" operator="notEqual">
      <formula>$P$29</formula>
    </cfRule>
  </conditionalFormatting>
  <conditionalFormatting sqref="O30">
    <cfRule type="cellIs" dxfId="105" priority="10" stopIfTrue="1" operator="notEqual">
      <formula>$P$30</formula>
    </cfRule>
  </conditionalFormatting>
  <conditionalFormatting sqref="O31">
    <cfRule type="cellIs" dxfId="104" priority="8" stopIfTrue="1" operator="notEqual">
      <formula>$P$31</formula>
    </cfRule>
    <cfRule type="cellIs" dxfId="103" priority="9" stopIfTrue="1" operator="greaterThan">
      <formula>$P$31</formula>
    </cfRule>
  </conditionalFormatting>
  <conditionalFormatting sqref="O32">
    <cfRule type="cellIs" dxfId="102" priority="6" stopIfTrue="1" operator="notEqual">
      <formula>$P$32</formula>
    </cfRule>
    <cfRule type="cellIs" dxfId="101" priority="7" stopIfTrue="1" operator="greaterThan">
      <formula>$P$32</formula>
    </cfRule>
  </conditionalFormatting>
  <conditionalFormatting sqref="O33">
    <cfRule type="cellIs" dxfId="100" priority="5" stopIfTrue="1" operator="notEqual">
      <formula>$P$33</formula>
    </cfRule>
  </conditionalFormatting>
  <conditionalFormatting sqref="O13">
    <cfRule type="cellIs" dxfId="99" priority="4" stopIfTrue="1" operator="notEqual">
      <formula>$P$13</formula>
    </cfRule>
  </conditionalFormatting>
  <conditionalFormatting sqref="AG3:AG34">
    <cfRule type="cellIs" dxfId="98" priority="3" stopIfTrue="1" operator="notEqual">
      <formula>E3</formula>
    </cfRule>
  </conditionalFormatting>
  <conditionalFormatting sqref="AH3:AH34">
    <cfRule type="cellIs" dxfId="97" priority="2" stopIfTrue="1" operator="notBetween">
      <formula>AI3+$AG$40</formula>
      <formula>AI3-$AG$40</formula>
    </cfRule>
  </conditionalFormatting>
  <conditionalFormatting sqref="AL3:AL33">
    <cfRule type="cellIs" dxfId="96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/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293" customWidth="1"/>
    <col min="32" max="32" width="18.85546875" style="293" bestFit="1" customWidth="1"/>
    <col min="33" max="33" width="9.5703125" style="293" customWidth="1"/>
    <col min="34" max="35" width="13" style="293" customWidth="1"/>
    <col min="36" max="36" width="14.5703125" style="293" bestFit="1" customWidth="1"/>
    <col min="37" max="37" width="4.85546875" style="293" customWidth="1"/>
    <col min="38" max="39" width="12.85546875" style="293" customWidth="1"/>
    <col min="40" max="40" width="11.5703125" style="293" bestFit="1" customWidth="1"/>
    <col min="41" max="55" width="11.42578125" style="293"/>
    <col min="56" max="16384" width="11.42578125" style="1"/>
  </cols>
  <sheetData>
    <row r="1" spans="1:41" ht="13.5" thickBot="1" x14ac:dyDescent="0.25">
      <c r="AJ1" s="294" t="s">
        <v>111</v>
      </c>
    </row>
    <row r="2" spans="1:41" ht="51.75" thickBot="1" x14ac:dyDescent="0.25">
      <c r="A2" s="177" t="s">
        <v>57</v>
      </c>
      <c r="B2" s="178" t="s">
        <v>58</v>
      </c>
      <c r="C2" s="178" t="s">
        <v>59</v>
      </c>
      <c r="D2" s="178" t="s">
        <v>60</v>
      </c>
      <c r="E2" s="178" t="s">
        <v>62</v>
      </c>
      <c r="F2" s="179" t="s">
        <v>63</v>
      </c>
      <c r="G2" s="179" t="s">
        <v>61</v>
      </c>
      <c r="H2" s="179" t="s">
        <v>64</v>
      </c>
      <c r="I2" s="179" t="s">
        <v>65</v>
      </c>
      <c r="J2" s="179" t="s">
        <v>66</v>
      </c>
      <c r="K2" s="179" t="s">
        <v>67</v>
      </c>
      <c r="L2" s="179" t="s">
        <v>68</v>
      </c>
      <c r="M2" s="179" t="s">
        <v>69</v>
      </c>
      <c r="N2" s="180" t="s">
        <v>70</v>
      </c>
      <c r="O2" s="181" t="s">
        <v>71</v>
      </c>
      <c r="Q2" s="182" t="s">
        <v>72</v>
      </c>
      <c r="R2" s="183" t="s">
        <v>73</v>
      </c>
      <c r="S2" s="184" t="s">
        <v>74</v>
      </c>
      <c r="T2" s="185" t="s">
        <v>75</v>
      </c>
      <c r="V2" s="185" t="s">
        <v>76</v>
      </c>
      <c r="W2" s="186" t="s">
        <v>77</v>
      </c>
      <c r="Y2" s="187" t="s">
        <v>78</v>
      </c>
      <c r="Z2" s="188" t="s">
        <v>79</v>
      </c>
      <c r="AA2" s="189" t="s">
        <v>80</v>
      </c>
      <c r="AF2" s="295" t="s">
        <v>112</v>
      </c>
      <c r="AG2" s="296" t="s">
        <v>62</v>
      </c>
      <c r="AH2" s="297" t="s">
        <v>113</v>
      </c>
      <c r="AI2" s="298" t="s">
        <v>114</v>
      </c>
      <c r="AJ2" s="299" t="s">
        <v>115</v>
      </c>
      <c r="AL2" s="300" t="s">
        <v>116</v>
      </c>
      <c r="AM2" s="301" t="s">
        <v>117</v>
      </c>
      <c r="AN2" s="186" t="s">
        <v>118</v>
      </c>
      <c r="AO2" s="186" t="s">
        <v>119</v>
      </c>
    </row>
    <row r="3" spans="1:41" x14ac:dyDescent="0.2">
      <c r="A3" s="190">
        <v>307</v>
      </c>
      <c r="B3" s="191">
        <v>0.375</v>
      </c>
      <c r="C3" s="192">
        <v>2013</v>
      </c>
      <c r="D3" s="192">
        <v>5</v>
      </c>
      <c r="E3" s="192">
        <v>1</v>
      </c>
      <c r="F3" s="193">
        <v>67101</v>
      </c>
      <c r="G3" s="192">
        <v>0</v>
      </c>
      <c r="H3" s="193">
        <v>91692</v>
      </c>
      <c r="I3" s="192">
        <v>0</v>
      </c>
      <c r="J3" s="192">
        <v>0</v>
      </c>
      <c r="K3" s="192">
        <v>0</v>
      </c>
      <c r="L3" s="194">
        <v>313.08</v>
      </c>
      <c r="M3" s="193">
        <v>19.8</v>
      </c>
      <c r="N3" s="195">
        <v>0</v>
      </c>
      <c r="O3" s="196">
        <v>5635</v>
      </c>
      <c r="P3" s="197">
        <f>F4-F3</f>
        <v>5635</v>
      </c>
      <c r="Q3" s="1">
        <v>1</v>
      </c>
      <c r="R3" s="198" t="e">
        <f>S3/4.1868</f>
        <v>#REF!</v>
      </c>
      <c r="S3" s="199" t="e">
        <f>#REF!</f>
        <v>#REF!</v>
      </c>
      <c r="T3" s="200" t="e">
        <f>R3*0.11237</f>
        <v>#REF!</v>
      </c>
      <c r="U3" s="201"/>
      <c r="V3" s="200">
        <f>O3</f>
        <v>5635</v>
      </c>
      <c r="W3" s="202">
        <f>V3*35.31467</f>
        <v>198998.16545</v>
      </c>
      <c r="X3" s="201"/>
      <c r="Y3" s="203" t="e">
        <f>V3*R3/1000000</f>
        <v>#REF!</v>
      </c>
      <c r="Z3" s="204" t="e">
        <f>S3*V3/1000000</f>
        <v>#REF!</v>
      </c>
      <c r="AA3" s="205" t="e">
        <f>W3*T3/1000000</f>
        <v>#REF!</v>
      </c>
      <c r="AE3" s="302" t="str">
        <f>RIGHT(F3,6)</f>
        <v>67101</v>
      </c>
      <c r="AF3" s="190">
        <v>307</v>
      </c>
      <c r="AG3" s="195">
        <v>1</v>
      </c>
      <c r="AH3" s="303">
        <v>67106</v>
      </c>
      <c r="AI3" s="304">
        <f>IFERROR(AE3*1,0)</f>
        <v>67101</v>
      </c>
      <c r="AJ3" s="305">
        <f>(AI3-AH3)</f>
        <v>-5</v>
      </c>
      <c r="AL3" s="306">
        <f>AH4-AH3</f>
        <v>5636</v>
      </c>
      <c r="AM3" s="307">
        <f>AI4-AI3</f>
        <v>5635</v>
      </c>
      <c r="AN3" s="308">
        <f>(AM3-AL3)</f>
        <v>-1</v>
      </c>
      <c r="AO3" s="309">
        <f>IFERROR(AN3/AM3,"")</f>
        <v>-1.7746228926353151E-4</v>
      </c>
    </row>
    <row r="4" spans="1:41" x14ac:dyDescent="0.2">
      <c r="A4" s="206">
        <v>307</v>
      </c>
      <c r="B4" s="207">
        <v>0.375</v>
      </c>
      <c r="C4" s="208">
        <v>2013</v>
      </c>
      <c r="D4" s="208">
        <v>5</v>
      </c>
      <c r="E4" s="208">
        <v>2</v>
      </c>
      <c r="F4" s="209">
        <v>72736</v>
      </c>
      <c r="G4" s="208">
        <v>0</v>
      </c>
      <c r="H4" s="209">
        <v>91935</v>
      </c>
      <c r="I4" s="208">
        <v>0</v>
      </c>
      <c r="J4" s="208">
        <v>0</v>
      </c>
      <c r="K4" s="208">
        <v>0</v>
      </c>
      <c r="L4" s="210">
        <v>315.11099999999999</v>
      </c>
      <c r="M4" s="209">
        <v>20.2</v>
      </c>
      <c r="N4" s="211">
        <v>0</v>
      </c>
      <c r="O4" s="212">
        <v>5945</v>
      </c>
      <c r="P4" s="197">
        <f t="shared" ref="P4:P33" si="0">F5-F4</f>
        <v>5945</v>
      </c>
      <c r="Q4" s="1">
        <v>2</v>
      </c>
      <c r="R4" s="213" t="e">
        <f t="shared" ref="R4:R33" si="1">S4/4.1868</f>
        <v>#REF!</v>
      </c>
      <c r="S4" s="214" t="e">
        <f>#REF!</f>
        <v>#REF!</v>
      </c>
      <c r="T4" s="215" t="e">
        <f>R4*0.11237</f>
        <v>#REF!</v>
      </c>
      <c r="U4" s="201"/>
      <c r="V4" s="215">
        <f t="shared" ref="V4:V33" si="2">O4</f>
        <v>5945</v>
      </c>
      <c r="W4" s="216">
        <f>V4*35.31467</f>
        <v>209945.71315</v>
      </c>
      <c r="X4" s="201"/>
      <c r="Y4" s="217" t="e">
        <f>V4*R4/1000000</f>
        <v>#REF!</v>
      </c>
      <c r="Z4" s="214" t="e">
        <f>S4*V4/1000000</f>
        <v>#REF!</v>
      </c>
      <c r="AA4" s="215" t="e">
        <f>W4*T4/1000000</f>
        <v>#REF!</v>
      </c>
      <c r="AE4" s="302" t="str">
        <f t="shared" ref="AE4:AE34" si="3">RIGHT(F4,6)</f>
        <v>72736</v>
      </c>
      <c r="AF4" s="206">
        <v>307</v>
      </c>
      <c r="AG4" s="310">
        <v>2</v>
      </c>
      <c r="AH4" s="311">
        <v>72742</v>
      </c>
      <c r="AI4" s="312">
        <f t="shared" ref="AI4:AI34" si="4">IFERROR(AE4*1,0)</f>
        <v>72736</v>
      </c>
      <c r="AJ4" s="313">
        <f t="shared" ref="AJ4:AJ34" si="5">(AI4-AH4)</f>
        <v>-6</v>
      </c>
      <c r="AL4" s="306">
        <f t="shared" ref="AL4:AM33" si="6">AH5-AH4</f>
        <v>5942</v>
      </c>
      <c r="AM4" s="314">
        <f t="shared" si="6"/>
        <v>5945</v>
      </c>
      <c r="AN4" s="315">
        <f t="shared" ref="AN4:AN33" si="7">(AM4-AL4)</f>
        <v>3</v>
      </c>
      <c r="AO4" s="316">
        <f t="shared" ref="AO4:AO33" si="8">IFERROR(AN4/AM4,"")</f>
        <v>5.0462573591253152E-4</v>
      </c>
    </row>
    <row r="5" spans="1:41" x14ac:dyDescent="0.2">
      <c r="A5" s="206">
        <v>307</v>
      </c>
      <c r="B5" s="207">
        <v>0.375</v>
      </c>
      <c r="C5" s="208">
        <v>2013</v>
      </c>
      <c r="D5" s="208">
        <v>5</v>
      </c>
      <c r="E5" s="208">
        <v>3</v>
      </c>
      <c r="F5" s="209">
        <v>78681</v>
      </c>
      <c r="G5" s="208">
        <v>0</v>
      </c>
      <c r="H5" s="209">
        <v>92197</v>
      </c>
      <c r="I5" s="208">
        <v>0</v>
      </c>
      <c r="J5" s="208">
        <v>0</v>
      </c>
      <c r="K5" s="208">
        <v>0</v>
      </c>
      <c r="L5" s="210">
        <v>310.06400000000002</v>
      </c>
      <c r="M5" s="209">
        <v>20.100000000000001</v>
      </c>
      <c r="N5" s="211">
        <v>0</v>
      </c>
      <c r="O5" s="212">
        <v>5830</v>
      </c>
      <c r="P5" s="197">
        <f t="shared" si="0"/>
        <v>5830</v>
      </c>
      <c r="Q5" s="1">
        <v>3</v>
      </c>
      <c r="R5" s="213" t="e">
        <f t="shared" si="1"/>
        <v>#REF!</v>
      </c>
      <c r="S5" s="214" t="e">
        <f>#REF!</f>
        <v>#REF!</v>
      </c>
      <c r="T5" s="215" t="e">
        <f t="shared" ref="T5:T33" si="9">R5*0.11237</f>
        <v>#REF!</v>
      </c>
      <c r="U5" s="201"/>
      <c r="V5" s="215">
        <f t="shared" si="2"/>
        <v>5830</v>
      </c>
      <c r="W5" s="216">
        <f t="shared" ref="W5:W33" si="10">V5*35.31467</f>
        <v>205884.52609999999</v>
      </c>
      <c r="X5" s="201"/>
      <c r="Y5" s="217" t="e">
        <f t="shared" ref="Y5:Y33" si="11">V5*R5/1000000</f>
        <v>#REF!</v>
      </c>
      <c r="Z5" s="214" t="e">
        <f t="shared" ref="Z5:Z33" si="12">S5*V5/1000000</f>
        <v>#REF!</v>
      </c>
      <c r="AA5" s="215" t="e">
        <f t="shared" ref="AA5:AA33" si="13">W5*T5/1000000</f>
        <v>#REF!</v>
      </c>
      <c r="AE5" s="302" t="str">
        <f t="shared" si="3"/>
        <v>78681</v>
      </c>
      <c r="AF5" s="206">
        <v>307</v>
      </c>
      <c r="AG5" s="310">
        <v>3</v>
      </c>
      <c r="AH5" s="311">
        <v>78684</v>
      </c>
      <c r="AI5" s="312">
        <f t="shared" si="4"/>
        <v>78681</v>
      </c>
      <c r="AJ5" s="313">
        <f t="shared" si="5"/>
        <v>-3</v>
      </c>
      <c r="AL5" s="306">
        <f t="shared" si="6"/>
        <v>5833</v>
      </c>
      <c r="AM5" s="314">
        <f t="shared" si="6"/>
        <v>5830</v>
      </c>
      <c r="AN5" s="315">
        <f t="shared" si="7"/>
        <v>-3</v>
      </c>
      <c r="AO5" s="316">
        <f t="shared" si="8"/>
        <v>-5.1457975986277874E-4</v>
      </c>
    </row>
    <row r="6" spans="1:41" x14ac:dyDescent="0.2">
      <c r="A6" s="206">
        <v>307</v>
      </c>
      <c r="B6" s="207">
        <v>0.375</v>
      </c>
      <c r="C6" s="208">
        <v>2013</v>
      </c>
      <c r="D6" s="208">
        <v>5</v>
      </c>
      <c r="E6" s="208">
        <v>4</v>
      </c>
      <c r="F6" s="209">
        <v>84511</v>
      </c>
      <c r="G6" s="208">
        <v>0</v>
      </c>
      <c r="H6" s="209">
        <v>92452</v>
      </c>
      <c r="I6" s="208">
        <v>0</v>
      </c>
      <c r="J6" s="208">
        <v>0</v>
      </c>
      <c r="K6" s="208">
        <v>0</v>
      </c>
      <c r="L6" s="210">
        <v>310.73700000000002</v>
      </c>
      <c r="M6" s="209">
        <v>19.399999999999999</v>
      </c>
      <c r="N6" s="211">
        <v>0</v>
      </c>
      <c r="O6" s="212">
        <v>6156</v>
      </c>
      <c r="P6" s="197">
        <f t="shared" si="0"/>
        <v>6156</v>
      </c>
      <c r="Q6" s="1">
        <v>4</v>
      </c>
      <c r="R6" s="213" t="e">
        <f t="shared" si="1"/>
        <v>#REF!</v>
      </c>
      <c r="S6" s="214" t="e">
        <f>#REF!</f>
        <v>#REF!</v>
      </c>
      <c r="T6" s="215" t="e">
        <f t="shared" si="9"/>
        <v>#REF!</v>
      </c>
      <c r="U6" s="201"/>
      <c r="V6" s="215">
        <f t="shared" si="2"/>
        <v>6156</v>
      </c>
      <c r="W6" s="216">
        <f t="shared" si="10"/>
        <v>217397.10852000001</v>
      </c>
      <c r="X6" s="201"/>
      <c r="Y6" s="217" t="e">
        <f t="shared" si="11"/>
        <v>#REF!</v>
      </c>
      <c r="Z6" s="214" t="e">
        <f t="shared" si="12"/>
        <v>#REF!</v>
      </c>
      <c r="AA6" s="215" t="e">
        <f t="shared" si="13"/>
        <v>#REF!</v>
      </c>
      <c r="AE6" s="302" t="str">
        <f t="shared" si="3"/>
        <v>84511</v>
      </c>
      <c r="AF6" s="206">
        <v>307</v>
      </c>
      <c r="AG6" s="310">
        <v>4</v>
      </c>
      <c r="AH6" s="311">
        <v>84517</v>
      </c>
      <c r="AI6" s="312">
        <f t="shared" si="4"/>
        <v>84511</v>
      </c>
      <c r="AJ6" s="313">
        <f t="shared" si="5"/>
        <v>-6</v>
      </c>
      <c r="AL6" s="306">
        <f t="shared" si="6"/>
        <v>6156</v>
      </c>
      <c r="AM6" s="314">
        <f t="shared" si="6"/>
        <v>6156</v>
      </c>
      <c r="AN6" s="315">
        <f t="shared" si="7"/>
        <v>0</v>
      </c>
      <c r="AO6" s="316">
        <f t="shared" si="8"/>
        <v>0</v>
      </c>
    </row>
    <row r="7" spans="1:41" x14ac:dyDescent="0.2">
      <c r="A7" s="206">
        <v>307</v>
      </c>
      <c r="B7" s="207">
        <v>0.375</v>
      </c>
      <c r="C7" s="208">
        <v>2013</v>
      </c>
      <c r="D7" s="208">
        <v>5</v>
      </c>
      <c r="E7" s="208">
        <v>5</v>
      </c>
      <c r="F7" s="209">
        <v>90667</v>
      </c>
      <c r="G7" s="208">
        <v>0</v>
      </c>
      <c r="H7" s="209">
        <v>92717</v>
      </c>
      <c r="I7" s="208">
        <v>0</v>
      </c>
      <c r="J7" s="208">
        <v>0</v>
      </c>
      <c r="K7" s="208">
        <v>0</v>
      </c>
      <c r="L7" s="210">
        <v>316.11399999999998</v>
      </c>
      <c r="M7" s="209">
        <v>19.399999999999999</v>
      </c>
      <c r="N7" s="211">
        <v>0</v>
      </c>
      <c r="O7" s="212">
        <v>5702</v>
      </c>
      <c r="P7" s="197">
        <f t="shared" si="0"/>
        <v>5702</v>
      </c>
      <c r="Q7" s="1">
        <v>5</v>
      </c>
      <c r="R7" s="213" t="e">
        <f t="shared" si="1"/>
        <v>#REF!</v>
      </c>
      <c r="S7" s="214" t="e">
        <f>#REF!</f>
        <v>#REF!</v>
      </c>
      <c r="T7" s="215" t="e">
        <f t="shared" si="9"/>
        <v>#REF!</v>
      </c>
      <c r="U7" s="201"/>
      <c r="V7" s="215">
        <f t="shared" si="2"/>
        <v>5702</v>
      </c>
      <c r="W7" s="216">
        <f t="shared" si="10"/>
        <v>201364.24833999999</v>
      </c>
      <c r="X7" s="201"/>
      <c r="Y7" s="217" t="e">
        <f t="shared" si="11"/>
        <v>#REF!</v>
      </c>
      <c r="Z7" s="214" t="e">
        <f t="shared" si="12"/>
        <v>#REF!</v>
      </c>
      <c r="AA7" s="215" t="e">
        <f t="shared" si="13"/>
        <v>#REF!</v>
      </c>
      <c r="AE7" s="302" t="str">
        <f t="shared" si="3"/>
        <v>90667</v>
      </c>
      <c r="AF7" s="206">
        <v>307</v>
      </c>
      <c r="AG7" s="310">
        <v>5</v>
      </c>
      <c r="AH7" s="311">
        <v>90673</v>
      </c>
      <c r="AI7" s="312">
        <f t="shared" si="4"/>
        <v>90667</v>
      </c>
      <c r="AJ7" s="313">
        <f t="shared" si="5"/>
        <v>-6</v>
      </c>
      <c r="AL7" s="306">
        <f t="shared" si="6"/>
        <v>5702</v>
      </c>
      <c r="AM7" s="314">
        <f t="shared" si="6"/>
        <v>5702</v>
      </c>
      <c r="AN7" s="315">
        <f t="shared" si="7"/>
        <v>0</v>
      </c>
      <c r="AO7" s="316">
        <f t="shared" si="8"/>
        <v>0</v>
      </c>
    </row>
    <row r="8" spans="1:41" x14ac:dyDescent="0.2">
      <c r="A8" s="206">
        <v>307</v>
      </c>
      <c r="B8" s="207">
        <v>0.375</v>
      </c>
      <c r="C8" s="208">
        <v>2013</v>
      </c>
      <c r="D8" s="208">
        <v>5</v>
      </c>
      <c r="E8" s="208">
        <v>6</v>
      </c>
      <c r="F8" s="209">
        <v>96369</v>
      </c>
      <c r="G8" s="208">
        <v>0</v>
      </c>
      <c r="H8" s="209">
        <v>92961</v>
      </c>
      <c r="I8" s="208">
        <v>0</v>
      </c>
      <c r="J8" s="208">
        <v>0</v>
      </c>
      <c r="K8" s="208">
        <v>0</v>
      </c>
      <c r="L8" s="210">
        <v>317.26100000000002</v>
      </c>
      <c r="M8" s="209">
        <v>19.7</v>
      </c>
      <c r="N8" s="211">
        <v>0</v>
      </c>
      <c r="O8" s="212">
        <v>6209</v>
      </c>
      <c r="P8" s="197">
        <f t="shared" si="0"/>
        <v>6209</v>
      </c>
      <c r="Q8" s="1">
        <v>6</v>
      </c>
      <c r="R8" s="213" t="e">
        <f t="shared" si="1"/>
        <v>#REF!</v>
      </c>
      <c r="S8" s="214" t="e">
        <f>#REF!</f>
        <v>#REF!</v>
      </c>
      <c r="T8" s="215" t="e">
        <f t="shared" si="9"/>
        <v>#REF!</v>
      </c>
      <c r="U8" s="201"/>
      <c r="V8" s="215">
        <f t="shared" si="2"/>
        <v>6209</v>
      </c>
      <c r="W8" s="216">
        <f t="shared" si="10"/>
        <v>219268.78602999999</v>
      </c>
      <c r="X8" s="201"/>
      <c r="Y8" s="217" t="e">
        <f t="shared" si="11"/>
        <v>#REF!</v>
      </c>
      <c r="Z8" s="214" t="e">
        <f t="shared" si="12"/>
        <v>#REF!</v>
      </c>
      <c r="AA8" s="215" t="e">
        <f t="shared" si="13"/>
        <v>#REF!</v>
      </c>
      <c r="AE8" s="302" t="str">
        <f t="shared" si="3"/>
        <v>96369</v>
      </c>
      <c r="AF8" s="206">
        <v>307</v>
      </c>
      <c r="AG8" s="310">
        <v>6</v>
      </c>
      <c r="AH8" s="311">
        <v>96375</v>
      </c>
      <c r="AI8" s="312">
        <f t="shared" si="4"/>
        <v>96369</v>
      </c>
      <c r="AJ8" s="313">
        <f t="shared" si="5"/>
        <v>-6</v>
      </c>
      <c r="AL8" s="306">
        <f t="shared" si="6"/>
        <v>6208</v>
      </c>
      <c r="AM8" s="314">
        <f t="shared" si="6"/>
        <v>6209</v>
      </c>
      <c r="AN8" s="315">
        <f t="shared" si="7"/>
        <v>1</v>
      </c>
      <c r="AO8" s="316">
        <f t="shared" si="8"/>
        <v>1.6105653084232566E-4</v>
      </c>
    </row>
    <row r="9" spans="1:41" x14ac:dyDescent="0.2">
      <c r="A9" s="206">
        <v>307</v>
      </c>
      <c r="B9" s="207">
        <v>0.375</v>
      </c>
      <c r="C9" s="208">
        <v>2013</v>
      </c>
      <c r="D9" s="208">
        <v>5</v>
      </c>
      <c r="E9" s="208">
        <v>7</v>
      </c>
      <c r="F9" s="209">
        <v>102578</v>
      </c>
      <c r="G9" s="208">
        <v>0</v>
      </c>
      <c r="H9" s="209">
        <v>93235</v>
      </c>
      <c r="I9" s="208">
        <v>0</v>
      </c>
      <c r="J9" s="208">
        <v>0</v>
      </c>
      <c r="K9" s="208">
        <v>0</v>
      </c>
      <c r="L9" s="210">
        <v>309.577</v>
      </c>
      <c r="M9" s="209">
        <v>19.899999999999999</v>
      </c>
      <c r="N9" s="211">
        <v>0</v>
      </c>
      <c r="O9" s="212">
        <v>5615</v>
      </c>
      <c r="P9" s="197">
        <f t="shared" si="0"/>
        <v>5615</v>
      </c>
      <c r="Q9" s="1">
        <v>7</v>
      </c>
      <c r="R9" s="213" t="e">
        <f t="shared" si="1"/>
        <v>#REF!</v>
      </c>
      <c r="S9" s="214" t="e">
        <f>#REF!</f>
        <v>#REF!</v>
      </c>
      <c r="T9" s="215" t="e">
        <f t="shared" si="9"/>
        <v>#REF!</v>
      </c>
      <c r="U9" s="201"/>
      <c r="V9" s="215">
        <f t="shared" si="2"/>
        <v>5615</v>
      </c>
      <c r="W9" s="216">
        <f t="shared" si="10"/>
        <v>198291.87205000001</v>
      </c>
      <c r="X9" s="201"/>
      <c r="Y9" s="217" t="e">
        <f t="shared" si="11"/>
        <v>#REF!</v>
      </c>
      <c r="Z9" s="214" t="e">
        <f t="shared" si="12"/>
        <v>#REF!</v>
      </c>
      <c r="AA9" s="215" t="e">
        <f t="shared" si="13"/>
        <v>#REF!</v>
      </c>
      <c r="AE9" s="302" t="str">
        <f t="shared" si="3"/>
        <v>102578</v>
      </c>
      <c r="AF9" s="206">
        <v>307</v>
      </c>
      <c r="AG9" s="310">
        <v>7</v>
      </c>
      <c r="AH9" s="311">
        <v>102583</v>
      </c>
      <c r="AI9" s="312">
        <f t="shared" si="4"/>
        <v>102578</v>
      </c>
      <c r="AJ9" s="313">
        <f t="shared" si="5"/>
        <v>-5</v>
      </c>
      <c r="AL9" s="306">
        <f t="shared" si="6"/>
        <v>5616</v>
      </c>
      <c r="AM9" s="314">
        <f t="shared" si="6"/>
        <v>5615</v>
      </c>
      <c r="AN9" s="315">
        <f t="shared" si="7"/>
        <v>-1</v>
      </c>
      <c r="AO9" s="316">
        <f t="shared" si="8"/>
        <v>-1.7809439002671417E-4</v>
      </c>
    </row>
    <row r="10" spans="1:41" x14ac:dyDescent="0.2">
      <c r="A10" s="206">
        <v>307</v>
      </c>
      <c r="B10" s="207">
        <v>0.375</v>
      </c>
      <c r="C10" s="208">
        <v>2013</v>
      </c>
      <c r="D10" s="208">
        <v>5</v>
      </c>
      <c r="E10" s="208">
        <v>8</v>
      </c>
      <c r="F10" s="209">
        <v>108193</v>
      </c>
      <c r="G10" s="208">
        <v>0</v>
      </c>
      <c r="H10" s="209">
        <v>93482</v>
      </c>
      <c r="I10" s="208">
        <v>0</v>
      </c>
      <c r="J10" s="208">
        <v>0</v>
      </c>
      <c r="K10" s="208">
        <v>0</v>
      </c>
      <c r="L10" s="210">
        <v>310.79399999999998</v>
      </c>
      <c r="M10" s="209">
        <v>20.6</v>
      </c>
      <c r="N10" s="211">
        <v>0</v>
      </c>
      <c r="O10" s="212">
        <v>5986</v>
      </c>
      <c r="P10" s="197">
        <f t="shared" si="0"/>
        <v>5986</v>
      </c>
      <c r="Q10" s="1">
        <v>8</v>
      </c>
      <c r="R10" s="213" t="e">
        <f t="shared" si="1"/>
        <v>#REF!</v>
      </c>
      <c r="S10" s="214" t="e">
        <f>#REF!</f>
        <v>#REF!</v>
      </c>
      <c r="T10" s="215" t="e">
        <f t="shared" si="9"/>
        <v>#REF!</v>
      </c>
      <c r="U10" s="201"/>
      <c r="V10" s="215">
        <f t="shared" si="2"/>
        <v>5986</v>
      </c>
      <c r="W10" s="216">
        <f t="shared" si="10"/>
        <v>211393.61462000001</v>
      </c>
      <c r="X10" s="201"/>
      <c r="Y10" s="217" t="e">
        <f t="shared" si="11"/>
        <v>#REF!</v>
      </c>
      <c r="Z10" s="214" t="e">
        <f t="shared" si="12"/>
        <v>#REF!</v>
      </c>
      <c r="AA10" s="215" t="e">
        <f t="shared" si="13"/>
        <v>#REF!</v>
      </c>
      <c r="AE10" s="302" t="str">
        <f t="shared" si="3"/>
        <v>108193</v>
      </c>
      <c r="AF10" s="206">
        <v>307</v>
      </c>
      <c r="AG10" s="310">
        <v>8</v>
      </c>
      <c r="AH10" s="311">
        <v>108199</v>
      </c>
      <c r="AI10" s="312">
        <f t="shared" si="4"/>
        <v>108193</v>
      </c>
      <c r="AJ10" s="313">
        <f t="shared" si="5"/>
        <v>-6</v>
      </c>
      <c r="AL10" s="306">
        <f t="shared" si="6"/>
        <v>5988</v>
      </c>
      <c r="AM10" s="314">
        <f t="shared" si="6"/>
        <v>5986</v>
      </c>
      <c r="AN10" s="315">
        <f t="shared" si="7"/>
        <v>-2</v>
      </c>
      <c r="AO10" s="316">
        <f t="shared" si="8"/>
        <v>-3.3411293017039759E-4</v>
      </c>
    </row>
    <row r="11" spans="1:41" x14ac:dyDescent="0.2">
      <c r="A11" s="206">
        <v>307</v>
      </c>
      <c r="B11" s="207">
        <v>0.375</v>
      </c>
      <c r="C11" s="208">
        <v>2013</v>
      </c>
      <c r="D11" s="208">
        <v>5</v>
      </c>
      <c r="E11" s="208">
        <v>9</v>
      </c>
      <c r="F11" s="209">
        <v>114179</v>
      </c>
      <c r="G11" s="208">
        <v>0</v>
      </c>
      <c r="H11" s="209">
        <v>93745</v>
      </c>
      <c r="I11" s="208">
        <v>0</v>
      </c>
      <c r="J11" s="208">
        <v>0</v>
      </c>
      <c r="K11" s="208">
        <v>0</v>
      </c>
      <c r="L11" s="210">
        <v>311.27300000000002</v>
      </c>
      <c r="M11" s="209">
        <v>20.7</v>
      </c>
      <c r="N11" s="211">
        <v>0</v>
      </c>
      <c r="O11" s="212">
        <v>5273</v>
      </c>
      <c r="P11" s="197">
        <f t="shared" si="0"/>
        <v>5273</v>
      </c>
      <c r="Q11" s="1">
        <v>9</v>
      </c>
      <c r="R11" s="258" t="e">
        <f t="shared" si="1"/>
        <v>#REF!</v>
      </c>
      <c r="S11" s="214" t="e">
        <f>#REF!</f>
        <v>#REF!</v>
      </c>
      <c r="T11" s="215" t="e">
        <f t="shared" si="9"/>
        <v>#REF!</v>
      </c>
      <c r="V11" s="218">
        <f t="shared" si="2"/>
        <v>5273</v>
      </c>
      <c r="W11" s="219">
        <f t="shared" si="10"/>
        <v>186214.25490999999</v>
      </c>
      <c r="Y11" s="217" t="e">
        <f t="shared" si="11"/>
        <v>#REF!</v>
      </c>
      <c r="Z11" s="214" t="e">
        <f t="shared" si="12"/>
        <v>#REF!</v>
      </c>
      <c r="AA11" s="215" t="e">
        <f t="shared" si="13"/>
        <v>#REF!</v>
      </c>
      <c r="AE11" s="302" t="str">
        <f t="shared" si="3"/>
        <v>114179</v>
      </c>
      <c r="AF11" s="206">
        <v>307</v>
      </c>
      <c r="AG11" s="310">
        <v>9</v>
      </c>
      <c r="AH11" s="311">
        <v>114187</v>
      </c>
      <c r="AI11" s="312">
        <f t="shared" si="4"/>
        <v>114179</v>
      </c>
      <c r="AJ11" s="313">
        <f t="shared" si="5"/>
        <v>-8</v>
      </c>
      <c r="AL11" s="306">
        <f t="shared" si="6"/>
        <v>5273</v>
      </c>
      <c r="AM11" s="314">
        <f t="shared" si="6"/>
        <v>5273</v>
      </c>
      <c r="AN11" s="315">
        <f t="shared" si="7"/>
        <v>0</v>
      </c>
      <c r="AO11" s="316">
        <f t="shared" si="8"/>
        <v>0</v>
      </c>
    </row>
    <row r="12" spans="1:41" x14ac:dyDescent="0.2">
      <c r="A12" s="206">
        <v>307</v>
      </c>
      <c r="B12" s="207">
        <v>0.375</v>
      </c>
      <c r="C12" s="208">
        <v>2013</v>
      </c>
      <c r="D12" s="208">
        <v>5</v>
      </c>
      <c r="E12" s="208">
        <v>10</v>
      </c>
      <c r="F12" s="209">
        <v>119452</v>
      </c>
      <c r="G12" s="208">
        <v>0</v>
      </c>
      <c r="H12" s="209">
        <v>93977</v>
      </c>
      <c r="I12" s="208">
        <v>0</v>
      </c>
      <c r="J12" s="208">
        <v>0</v>
      </c>
      <c r="K12" s="208">
        <v>0</v>
      </c>
      <c r="L12" s="210">
        <v>310.72399999999999</v>
      </c>
      <c r="M12" s="209">
        <v>20.6</v>
      </c>
      <c r="N12" s="211">
        <v>0</v>
      </c>
      <c r="O12" s="212">
        <v>5361</v>
      </c>
      <c r="P12" s="197">
        <f t="shared" si="0"/>
        <v>5361</v>
      </c>
      <c r="Q12" s="1">
        <v>10</v>
      </c>
      <c r="R12" s="258" t="e">
        <f t="shared" si="1"/>
        <v>#REF!</v>
      </c>
      <c r="S12" s="214" t="e">
        <f>#REF!</f>
        <v>#REF!</v>
      </c>
      <c r="T12" s="215" t="e">
        <f t="shared" si="9"/>
        <v>#REF!</v>
      </c>
      <c r="V12" s="218">
        <f t="shared" si="2"/>
        <v>5361</v>
      </c>
      <c r="W12" s="219">
        <f t="shared" si="10"/>
        <v>189321.94587</v>
      </c>
      <c r="Y12" s="217" t="e">
        <f t="shared" si="11"/>
        <v>#REF!</v>
      </c>
      <c r="Z12" s="214" t="e">
        <f t="shared" si="12"/>
        <v>#REF!</v>
      </c>
      <c r="AA12" s="215" t="e">
        <f t="shared" si="13"/>
        <v>#REF!</v>
      </c>
      <c r="AE12" s="302" t="str">
        <f t="shared" si="3"/>
        <v>119452</v>
      </c>
      <c r="AF12" s="206">
        <v>307</v>
      </c>
      <c r="AG12" s="310">
        <v>10</v>
      </c>
      <c r="AH12" s="311">
        <v>119460</v>
      </c>
      <c r="AI12" s="312">
        <f t="shared" si="4"/>
        <v>119452</v>
      </c>
      <c r="AJ12" s="313">
        <f t="shared" si="5"/>
        <v>-8</v>
      </c>
      <c r="AL12" s="306">
        <f t="shared" si="6"/>
        <v>5360</v>
      </c>
      <c r="AM12" s="314">
        <f t="shared" si="6"/>
        <v>5361</v>
      </c>
      <c r="AN12" s="315">
        <f t="shared" si="7"/>
        <v>1</v>
      </c>
      <c r="AO12" s="316">
        <f t="shared" si="8"/>
        <v>1.8653236336504383E-4</v>
      </c>
    </row>
    <row r="13" spans="1:41" x14ac:dyDescent="0.2">
      <c r="A13" s="206">
        <v>307</v>
      </c>
      <c r="B13" s="207">
        <v>0.375</v>
      </c>
      <c r="C13" s="208">
        <v>2013</v>
      </c>
      <c r="D13" s="208">
        <v>5</v>
      </c>
      <c r="E13" s="208">
        <v>11</v>
      </c>
      <c r="F13" s="209">
        <v>124813</v>
      </c>
      <c r="G13" s="208">
        <v>0</v>
      </c>
      <c r="H13" s="209">
        <v>94211</v>
      </c>
      <c r="I13" s="208">
        <v>0</v>
      </c>
      <c r="J13" s="208">
        <v>0</v>
      </c>
      <c r="K13" s="208">
        <v>0</v>
      </c>
      <c r="L13" s="210">
        <v>313.82499999999999</v>
      </c>
      <c r="M13" s="209">
        <v>20.9</v>
      </c>
      <c r="N13" s="211">
        <v>0</v>
      </c>
      <c r="O13" s="212">
        <v>5414</v>
      </c>
      <c r="P13" s="197">
        <f t="shared" si="0"/>
        <v>5414</v>
      </c>
      <c r="Q13" s="1">
        <v>11</v>
      </c>
      <c r="R13" s="258" t="e">
        <f t="shared" si="1"/>
        <v>#REF!</v>
      </c>
      <c r="S13" s="214" t="e">
        <f>#REF!</f>
        <v>#REF!</v>
      </c>
      <c r="T13" s="215" t="e">
        <f t="shared" si="9"/>
        <v>#REF!</v>
      </c>
      <c r="V13" s="218">
        <f t="shared" si="2"/>
        <v>5414</v>
      </c>
      <c r="W13" s="219">
        <f t="shared" si="10"/>
        <v>191193.62338</v>
      </c>
      <c r="Y13" s="217" t="e">
        <f t="shared" si="11"/>
        <v>#REF!</v>
      </c>
      <c r="Z13" s="214" t="e">
        <f t="shared" si="12"/>
        <v>#REF!</v>
      </c>
      <c r="AA13" s="215" t="e">
        <f t="shared" si="13"/>
        <v>#REF!</v>
      </c>
      <c r="AE13" s="302" t="str">
        <f t="shared" si="3"/>
        <v>124813</v>
      </c>
      <c r="AF13" s="206">
        <v>307</v>
      </c>
      <c r="AG13" s="310">
        <v>11</v>
      </c>
      <c r="AH13" s="311">
        <v>124820</v>
      </c>
      <c r="AI13" s="312">
        <f t="shared" si="4"/>
        <v>124813</v>
      </c>
      <c r="AJ13" s="313">
        <f t="shared" si="5"/>
        <v>-7</v>
      </c>
      <c r="AL13" s="306">
        <f t="shared" si="6"/>
        <v>5413</v>
      </c>
      <c r="AM13" s="314">
        <f t="shared" si="6"/>
        <v>5414</v>
      </c>
      <c r="AN13" s="315">
        <f t="shared" si="7"/>
        <v>1</v>
      </c>
      <c r="AO13" s="316">
        <f t="shared" si="8"/>
        <v>1.8470631695603989E-4</v>
      </c>
    </row>
    <row r="14" spans="1:41" x14ac:dyDescent="0.2">
      <c r="A14" s="206">
        <v>307</v>
      </c>
      <c r="B14" s="207">
        <v>0.375</v>
      </c>
      <c r="C14" s="208">
        <v>2013</v>
      </c>
      <c r="D14" s="208">
        <v>5</v>
      </c>
      <c r="E14" s="208">
        <v>12</v>
      </c>
      <c r="F14" s="209">
        <v>130227</v>
      </c>
      <c r="G14" s="208">
        <v>0</v>
      </c>
      <c r="H14" s="209">
        <v>94444</v>
      </c>
      <c r="I14" s="208">
        <v>0</v>
      </c>
      <c r="J14" s="208">
        <v>0</v>
      </c>
      <c r="K14" s="208">
        <v>0</v>
      </c>
      <c r="L14" s="210">
        <v>315.87900000000002</v>
      </c>
      <c r="M14" s="209">
        <v>20.100000000000001</v>
      </c>
      <c r="N14" s="211">
        <v>0</v>
      </c>
      <c r="O14" s="212">
        <v>5423</v>
      </c>
      <c r="P14" s="197">
        <f t="shared" si="0"/>
        <v>5423</v>
      </c>
      <c r="Q14" s="1">
        <v>12</v>
      </c>
      <c r="R14" s="258" t="e">
        <f t="shared" si="1"/>
        <v>#REF!</v>
      </c>
      <c r="S14" s="214" t="e">
        <f>#REF!</f>
        <v>#REF!</v>
      </c>
      <c r="T14" s="215" t="e">
        <f t="shared" si="9"/>
        <v>#REF!</v>
      </c>
      <c r="V14" s="218">
        <f t="shared" si="2"/>
        <v>5423</v>
      </c>
      <c r="W14" s="219">
        <f t="shared" si="10"/>
        <v>191511.45541</v>
      </c>
      <c r="Y14" s="217" t="e">
        <f t="shared" si="11"/>
        <v>#REF!</v>
      </c>
      <c r="Z14" s="214" t="e">
        <f t="shared" si="12"/>
        <v>#REF!</v>
      </c>
      <c r="AA14" s="215" t="e">
        <f t="shared" si="13"/>
        <v>#REF!</v>
      </c>
      <c r="AE14" s="302" t="str">
        <f t="shared" si="3"/>
        <v>130227</v>
      </c>
      <c r="AF14" s="206">
        <v>307</v>
      </c>
      <c r="AG14" s="310">
        <v>12</v>
      </c>
      <c r="AH14" s="311">
        <v>130233</v>
      </c>
      <c r="AI14" s="312">
        <f t="shared" si="4"/>
        <v>130227</v>
      </c>
      <c r="AJ14" s="313">
        <f t="shared" si="5"/>
        <v>-6</v>
      </c>
      <c r="AL14" s="306">
        <f t="shared" si="6"/>
        <v>5423</v>
      </c>
      <c r="AM14" s="314">
        <f t="shared" si="6"/>
        <v>5423</v>
      </c>
      <c r="AN14" s="315">
        <f t="shared" si="7"/>
        <v>0</v>
      </c>
      <c r="AO14" s="316">
        <f t="shared" si="8"/>
        <v>0</v>
      </c>
    </row>
    <row r="15" spans="1:41" x14ac:dyDescent="0.2">
      <c r="A15" s="206">
        <v>307</v>
      </c>
      <c r="B15" s="207">
        <v>0.375</v>
      </c>
      <c r="C15" s="208">
        <v>2013</v>
      </c>
      <c r="D15" s="208">
        <v>5</v>
      </c>
      <c r="E15" s="208">
        <v>13</v>
      </c>
      <c r="F15" s="209">
        <v>135650</v>
      </c>
      <c r="G15" s="208">
        <v>0</v>
      </c>
      <c r="H15" s="209">
        <v>94677</v>
      </c>
      <c r="I15" s="208">
        <v>0</v>
      </c>
      <c r="J15" s="208">
        <v>0</v>
      </c>
      <c r="K15" s="208">
        <v>0</v>
      </c>
      <c r="L15" s="210">
        <v>316.97199999999998</v>
      </c>
      <c r="M15" s="209">
        <v>19.2</v>
      </c>
      <c r="N15" s="211">
        <v>0</v>
      </c>
      <c r="O15" s="212">
        <v>4944</v>
      </c>
      <c r="P15" s="197">
        <f t="shared" si="0"/>
        <v>4944</v>
      </c>
      <c r="Q15" s="1">
        <v>13</v>
      </c>
      <c r="R15" s="258" t="e">
        <f t="shared" si="1"/>
        <v>#REF!</v>
      </c>
      <c r="S15" s="214" t="e">
        <f>#REF!</f>
        <v>#REF!</v>
      </c>
      <c r="T15" s="215" t="e">
        <f t="shared" si="9"/>
        <v>#REF!</v>
      </c>
      <c r="V15" s="218">
        <f t="shared" si="2"/>
        <v>4944</v>
      </c>
      <c r="W15" s="219">
        <f t="shared" si="10"/>
        <v>174595.72847999999</v>
      </c>
      <c r="Y15" s="217" t="e">
        <f t="shared" si="11"/>
        <v>#REF!</v>
      </c>
      <c r="Z15" s="214" t="e">
        <f t="shared" si="12"/>
        <v>#REF!</v>
      </c>
      <c r="AA15" s="215" t="e">
        <f t="shared" si="13"/>
        <v>#REF!</v>
      </c>
      <c r="AE15" s="302" t="str">
        <f t="shared" si="3"/>
        <v>135650</v>
      </c>
      <c r="AF15" s="206">
        <v>307</v>
      </c>
      <c r="AG15" s="310">
        <v>13</v>
      </c>
      <c r="AH15" s="311">
        <v>135656</v>
      </c>
      <c r="AI15" s="312">
        <f t="shared" si="4"/>
        <v>135650</v>
      </c>
      <c r="AJ15" s="313">
        <f t="shared" si="5"/>
        <v>-6</v>
      </c>
      <c r="AL15" s="306">
        <f t="shared" si="6"/>
        <v>4944</v>
      </c>
      <c r="AM15" s="314">
        <f t="shared" si="6"/>
        <v>4944</v>
      </c>
      <c r="AN15" s="315">
        <f t="shared" si="7"/>
        <v>0</v>
      </c>
      <c r="AO15" s="316">
        <f t="shared" si="8"/>
        <v>0</v>
      </c>
    </row>
    <row r="16" spans="1:41" x14ac:dyDescent="0.2">
      <c r="A16" s="206">
        <v>307</v>
      </c>
      <c r="B16" s="207">
        <v>0.375</v>
      </c>
      <c r="C16" s="208">
        <v>2013</v>
      </c>
      <c r="D16" s="208">
        <v>5</v>
      </c>
      <c r="E16" s="208">
        <v>14</v>
      </c>
      <c r="F16" s="209">
        <v>140594</v>
      </c>
      <c r="G16" s="208">
        <v>0</v>
      </c>
      <c r="H16" s="209">
        <v>94890</v>
      </c>
      <c r="I16" s="208">
        <v>0</v>
      </c>
      <c r="J16" s="208">
        <v>0</v>
      </c>
      <c r="K16" s="208">
        <v>0</v>
      </c>
      <c r="L16" s="210">
        <v>313.44099999999997</v>
      </c>
      <c r="M16" s="209">
        <v>18.100000000000001</v>
      </c>
      <c r="N16" s="211">
        <v>0</v>
      </c>
      <c r="O16" s="212">
        <v>5249</v>
      </c>
      <c r="P16" s="197">
        <f t="shared" si="0"/>
        <v>5249</v>
      </c>
      <c r="Q16" s="1">
        <v>14</v>
      </c>
      <c r="R16" s="258" t="e">
        <f t="shared" si="1"/>
        <v>#REF!</v>
      </c>
      <c r="S16" s="214" t="e">
        <f>#REF!</f>
        <v>#REF!</v>
      </c>
      <c r="T16" s="215" t="e">
        <f t="shared" si="9"/>
        <v>#REF!</v>
      </c>
      <c r="V16" s="218">
        <f t="shared" si="2"/>
        <v>5249</v>
      </c>
      <c r="W16" s="219">
        <f t="shared" si="10"/>
        <v>185366.70282999999</v>
      </c>
      <c r="Y16" s="217" t="e">
        <f t="shared" si="11"/>
        <v>#REF!</v>
      </c>
      <c r="Z16" s="214" t="e">
        <f t="shared" si="12"/>
        <v>#REF!</v>
      </c>
      <c r="AA16" s="215" t="e">
        <f t="shared" si="13"/>
        <v>#REF!</v>
      </c>
      <c r="AE16" s="302" t="str">
        <f t="shared" si="3"/>
        <v>140594</v>
      </c>
      <c r="AF16" s="206">
        <v>307</v>
      </c>
      <c r="AG16" s="310">
        <v>14</v>
      </c>
      <c r="AH16" s="311">
        <v>140600</v>
      </c>
      <c r="AI16" s="312">
        <f t="shared" si="4"/>
        <v>140594</v>
      </c>
      <c r="AJ16" s="313">
        <f t="shared" si="5"/>
        <v>-6</v>
      </c>
      <c r="AL16" s="306">
        <f t="shared" si="6"/>
        <v>5251</v>
      </c>
      <c r="AM16" s="314">
        <f t="shared" si="6"/>
        <v>5249</v>
      </c>
      <c r="AN16" s="315">
        <f t="shared" si="7"/>
        <v>-2</v>
      </c>
      <c r="AO16" s="316">
        <f t="shared" si="8"/>
        <v>-3.8102495713469235E-4</v>
      </c>
    </row>
    <row r="17" spans="1:41" x14ac:dyDescent="0.2">
      <c r="A17" s="206">
        <v>307</v>
      </c>
      <c r="B17" s="207">
        <v>0.375</v>
      </c>
      <c r="C17" s="208">
        <v>2013</v>
      </c>
      <c r="D17" s="208">
        <v>5</v>
      </c>
      <c r="E17" s="208">
        <v>15</v>
      </c>
      <c r="F17" s="209">
        <v>145843</v>
      </c>
      <c r="G17" s="208">
        <v>0</v>
      </c>
      <c r="H17" s="209">
        <v>95118</v>
      </c>
      <c r="I17" s="208">
        <v>0</v>
      </c>
      <c r="J17" s="208">
        <v>0</v>
      </c>
      <c r="K17" s="208">
        <v>0</v>
      </c>
      <c r="L17" s="210">
        <v>312.13200000000001</v>
      </c>
      <c r="M17" s="209">
        <v>18.399999999999999</v>
      </c>
      <c r="N17" s="211">
        <v>0</v>
      </c>
      <c r="O17" s="212">
        <v>5744</v>
      </c>
      <c r="P17" s="197">
        <f t="shared" si="0"/>
        <v>5744</v>
      </c>
      <c r="Q17" s="1">
        <v>15</v>
      </c>
      <c r="R17" s="258" t="e">
        <f t="shared" si="1"/>
        <v>#REF!</v>
      </c>
      <c r="S17" s="214" t="e">
        <f>#REF!</f>
        <v>#REF!</v>
      </c>
      <c r="T17" s="215" t="e">
        <f t="shared" si="9"/>
        <v>#REF!</v>
      </c>
      <c r="V17" s="218">
        <f t="shared" si="2"/>
        <v>5744</v>
      </c>
      <c r="W17" s="219">
        <f t="shared" si="10"/>
        <v>202847.46448</v>
      </c>
      <c r="Y17" s="217" t="e">
        <f t="shared" si="11"/>
        <v>#REF!</v>
      </c>
      <c r="Z17" s="214" t="e">
        <f t="shared" si="12"/>
        <v>#REF!</v>
      </c>
      <c r="AA17" s="215" t="e">
        <f t="shared" si="13"/>
        <v>#REF!</v>
      </c>
      <c r="AE17" s="302" t="str">
        <f t="shared" si="3"/>
        <v>145843</v>
      </c>
      <c r="AF17" s="206">
        <v>307</v>
      </c>
      <c r="AG17" s="310">
        <v>15</v>
      </c>
      <c r="AH17" s="311">
        <v>145851</v>
      </c>
      <c r="AI17" s="312">
        <f t="shared" si="4"/>
        <v>145843</v>
      </c>
      <c r="AJ17" s="313">
        <f t="shared" si="5"/>
        <v>-8</v>
      </c>
      <c r="AL17" s="306">
        <f t="shared" si="6"/>
        <v>5744</v>
      </c>
      <c r="AM17" s="314">
        <f t="shared" si="6"/>
        <v>5744</v>
      </c>
      <c r="AN17" s="315">
        <f t="shared" si="7"/>
        <v>0</v>
      </c>
      <c r="AO17" s="316">
        <f t="shared" si="8"/>
        <v>0</v>
      </c>
    </row>
    <row r="18" spans="1:41" x14ac:dyDescent="0.2">
      <c r="A18" s="206">
        <v>307</v>
      </c>
      <c r="B18" s="207">
        <v>0.375</v>
      </c>
      <c r="C18" s="208">
        <v>2013</v>
      </c>
      <c r="D18" s="208">
        <v>5</v>
      </c>
      <c r="E18" s="208">
        <v>16</v>
      </c>
      <c r="F18" s="209">
        <v>151587</v>
      </c>
      <c r="G18" s="208">
        <v>0</v>
      </c>
      <c r="H18" s="209">
        <v>95368</v>
      </c>
      <c r="I18" s="208">
        <v>0</v>
      </c>
      <c r="J18" s="208">
        <v>0</v>
      </c>
      <c r="K18" s="208">
        <v>0</v>
      </c>
      <c r="L18" s="210">
        <v>312.31599999999997</v>
      </c>
      <c r="M18" s="209">
        <v>19.399999999999999</v>
      </c>
      <c r="N18" s="211">
        <v>0</v>
      </c>
      <c r="O18" s="212">
        <v>5674</v>
      </c>
      <c r="P18" s="197">
        <f t="shared" si="0"/>
        <v>5674</v>
      </c>
      <c r="Q18" s="1">
        <v>16</v>
      </c>
      <c r="R18" s="258" t="e">
        <f t="shared" si="1"/>
        <v>#REF!</v>
      </c>
      <c r="S18" s="214" t="e">
        <f>#REF!</f>
        <v>#REF!</v>
      </c>
      <c r="T18" s="215" t="e">
        <f t="shared" si="9"/>
        <v>#REF!</v>
      </c>
      <c r="V18" s="218">
        <f t="shared" si="2"/>
        <v>5674</v>
      </c>
      <c r="W18" s="219">
        <f t="shared" si="10"/>
        <v>200375.43758</v>
      </c>
      <c r="Y18" s="217" t="e">
        <f t="shared" si="11"/>
        <v>#REF!</v>
      </c>
      <c r="Z18" s="214" t="e">
        <f t="shared" si="12"/>
        <v>#REF!</v>
      </c>
      <c r="AA18" s="215" t="e">
        <f t="shared" si="13"/>
        <v>#REF!</v>
      </c>
      <c r="AE18" s="302" t="str">
        <f t="shared" si="3"/>
        <v>151587</v>
      </c>
      <c r="AF18" s="206">
        <v>307</v>
      </c>
      <c r="AG18" s="310">
        <v>16</v>
      </c>
      <c r="AH18" s="311">
        <v>151595</v>
      </c>
      <c r="AI18" s="312">
        <f t="shared" si="4"/>
        <v>151587</v>
      </c>
      <c r="AJ18" s="313">
        <f t="shared" si="5"/>
        <v>-8</v>
      </c>
      <c r="AL18" s="306">
        <f t="shared" si="6"/>
        <v>5674</v>
      </c>
      <c r="AM18" s="314">
        <f t="shared" si="6"/>
        <v>5674</v>
      </c>
      <c r="AN18" s="315">
        <f t="shared" si="7"/>
        <v>0</v>
      </c>
      <c r="AO18" s="316">
        <f t="shared" si="8"/>
        <v>0</v>
      </c>
    </row>
    <row r="19" spans="1:41" x14ac:dyDescent="0.2">
      <c r="A19" s="206">
        <v>307</v>
      </c>
      <c r="B19" s="207">
        <v>0.375</v>
      </c>
      <c r="C19" s="208">
        <v>2013</v>
      </c>
      <c r="D19" s="208">
        <v>5</v>
      </c>
      <c r="E19" s="208">
        <v>17</v>
      </c>
      <c r="F19" s="209">
        <v>157261</v>
      </c>
      <c r="G19" s="208">
        <v>0</v>
      </c>
      <c r="H19" s="209">
        <v>95616</v>
      </c>
      <c r="I19" s="208">
        <v>0</v>
      </c>
      <c r="J19" s="208">
        <v>0</v>
      </c>
      <c r="K19" s="208">
        <v>0</v>
      </c>
      <c r="L19" s="210">
        <v>312.93700000000001</v>
      </c>
      <c r="M19" s="209">
        <v>20</v>
      </c>
      <c r="N19" s="211">
        <v>0</v>
      </c>
      <c r="O19" s="212">
        <v>4288</v>
      </c>
      <c r="P19" s="197">
        <f t="shared" si="0"/>
        <v>4288</v>
      </c>
      <c r="Q19" s="1">
        <v>17</v>
      </c>
      <c r="R19" s="258" t="e">
        <f t="shared" si="1"/>
        <v>#REF!</v>
      </c>
      <c r="S19" s="214" t="e">
        <f>#REF!</f>
        <v>#REF!</v>
      </c>
      <c r="T19" s="215" t="e">
        <f t="shared" si="9"/>
        <v>#REF!</v>
      </c>
      <c r="V19" s="218">
        <f t="shared" si="2"/>
        <v>4288</v>
      </c>
      <c r="W19" s="219">
        <f t="shared" si="10"/>
        <v>151429.30496000001</v>
      </c>
      <c r="Y19" s="217" t="e">
        <f t="shared" si="11"/>
        <v>#REF!</v>
      </c>
      <c r="Z19" s="214" t="e">
        <f t="shared" si="12"/>
        <v>#REF!</v>
      </c>
      <c r="AA19" s="215" t="e">
        <f t="shared" si="13"/>
        <v>#REF!</v>
      </c>
      <c r="AE19" s="302" t="str">
        <f t="shared" si="3"/>
        <v>157261</v>
      </c>
      <c r="AF19" s="206">
        <v>307</v>
      </c>
      <c r="AG19" s="310">
        <v>17</v>
      </c>
      <c r="AH19" s="311">
        <v>157269</v>
      </c>
      <c r="AI19" s="312">
        <f t="shared" si="4"/>
        <v>157261</v>
      </c>
      <c r="AJ19" s="313">
        <f t="shared" si="5"/>
        <v>-8</v>
      </c>
      <c r="AL19" s="306">
        <f t="shared" si="6"/>
        <v>4288</v>
      </c>
      <c r="AM19" s="314">
        <f t="shared" si="6"/>
        <v>4288</v>
      </c>
      <c r="AN19" s="315">
        <f t="shared" si="7"/>
        <v>0</v>
      </c>
      <c r="AO19" s="316">
        <f t="shared" si="8"/>
        <v>0</v>
      </c>
    </row>
    <row r="20" spans="1:41" x14ac:dyDescent="0.2">
      <c r="A20" s="206">
        <v>307</v>
      </c>
      <c r="B20" s="207">
        <v>0.375</v>
      </c>
      <c r="C20" s="208">
        <v>2013</v>
      </c>
      <c r="D20" s="208">
        <v>5</v>
      </c>
      <c r="E20" s="208">
        <v>18</v>
      </c>
      <c r="F20" s="209">
        <v>161549</v>
      </c>
      <c r="G20" s="208">
        <v>0</v>
      </c>
      <c r="H20" s="209">
        <v>95803</v>
      </c>
      <c r="I20" s="208">
        <v>0</v>
      </c>
      <c r="J20" s="208">
        <v>0</v>
      </c>
      <c r="K20" s="208">
        <v>0</v>
      </c>
      <c r="L20" s="210">
        <v>313.43799999999999</v>
      </c>
      <c r="M20" s="209">
        <v>20.5</v>
      </c>
      <c r="N20" s="211">
        <v>0</v>
      </c>
      <c r="O20" s="212">
        <v>5860</v>
      </c>
      <c r="P20" s="197">
        <f t="shared" si="0"/>
        <v>5860</v>
      </c>
      <c r="Q20" s="1">
        <v>18</v>
      </c>
      <c r="R20" s="258" t="e">
        <f t="shared" si="1"/>
        <v>#REF!</v>
      </c>
      <c r="S20" s="214" t="e">
        <f>#REF!</f>
        <v>#REF!</v>
      </c>
      <c r="T20" s="215" t="e">
        <f t="shared" si="9"/>
        <v>#REF!</v>
      </c>
      <c r="V20" s="218">
        <f t="shared" si="2"/>
        <v>5860</v>
      </c>
      <c r="W20" s="219">
        <f t="shared" si="10"/>
        <v>206943.9662</v>
      </c>
      <c r="Y20" s="217" t="e">
        <f t="shared" si="11"/>
        <v>#REF!</v>
      </c>
      <c r="Z20" s="214" t="e">
        <f t="shared" si="12"/>
        <v>#REF!</v>
      </c>
      <c r="AA20" s="215" t="e">
        <f t="shared" si="13"/>
        <v>#REF!</v>
      </c>
      <c r="AE20" s="302" t="str">
        <f t="shared" si="3"/>
        <v>161549</v>
      </c>
      <c r="AF20" s="206">
        <v>307</v>
      </c>
      <c r="AG20" s="310">
        <v>18</v>
      </c>
      <c r="AH20" s="311">
        <v>161557</v>
      </c>
      <c r="AI20" s="312">
        <f t="shared" si="4"/>
        <v>161549</v>
      </c>
      <c r="AJ20" s="313">
        <f t="shared" si="5"/>
        <v>-8</v>
      </c>
      <c r="AL20" s="306">
        <f t="shared" si="6"/>
        <v>5861</v>
      </c>
      <c r="AM20" s="314">
        <f t="shared" si="6"/>
        <v>5860</v>
      </c>
      <c r="AN20" s="315">
        <f t="shared" si="7"/>
        <v>-1</v>
      </c>
      <c r="AO20" s="316">
        <f t="shared" si="8"/>
        <v>-1.7064846416382253E-4</v>
      </c>
    </row>
    <row r="21" spans="1:41" x14ac:dyDescent="0.2">
      <c r="A21" s="206">
        <v>307</v>
      </c>
      <c r="B21" s="207">
        <v>0.375</v>
      </c>
      <c r="C21" s="208">
        <v>2013</v>
      </c>
      <c r="D21" s="208">
        <v>5</v>
      </c>
      <c r="E21" s="208">
        <v>19</v>
      </c>
      <c r="F21" s="209">
        <v>167409</v>
      </c>
      <c r="G21" s="208">
        <v>0</v>
      </c>
      <c r="H21" s="209">
        <v>96057</v>
      </c>
      <c r="I21" s="208">
        <v>0</v>
      </c>
      <c r="J21" s="208">
        <v>0</v>
      </c>
      <c r="K21" s="208">
        <v>0</v>
      </c>
      <c r="L21" s="210">
        <v>315.45400000000001</v>
      </c>
      <c r="M21" s="209">
        <v>21</v>
      </c>
      <c r="N21" s="211">
        <v>0</v>
      </c>
      <c r="O21" s="212">
        <v>5585</v>
      </c>
      <c r="P21" s="197">
        <f t="shared" si="0"/>
        <v>5585</v>
      </c>
      <c r="Q21" s="1">
        <v>19</v>
      </c>
      <c r="R21" s="258" t="e">
        <f t="shared" si="1"/>
        <v>#REF!</v>
      </c>
      <c r="S21" s="214" t="e">
        <f>#REF!</f>
        <v>#REF!</v>
      </c>
      <c r="T21" s="215" t="e">
        <f t="shared" si="9"/>
        <v>#REF!</v>
      </c>
      <c r="V21" s="218">
        <f t="shared" si="2"/>
        <v>5585</v>
      </c>
      <c r="W21" s="219">
        <f t="shared" si="10"/>
        <v>197232.43195</v>
      </c>
      <c r="Y21" s="217" t="e">
        <f t="shared" si="11"/>
        <v>#REF!</v>
      </c>
      <c r="Z21" s="214" t="e">
        <f t="shared" si="12"/>
        <v>#REF!</v>
      </c>
      <c r="AA21" s="215" t="e">
        <f t="shared" si="13"/>
        <v>#REF!</v>
      </c>
      <c r="AE21" s="302" t="str">
        <f t="shared" si="3"/>
        <v>167409</v>
      </c>
      <c r="AF21" s="206">
        <v>307</v>
      </c>
      <c r="AG21" s="310">
        <v>19</v>
      </c>
      <c r="AH21" s="311">
        <v>167418</v>
      </c>
      <c r="AI21" s="312">
        <f t="shared" si="4"/>
        <v>167409</v>
      </c>
      <c r="AJ21" s="313">
        <f t="shared" si="5"/>
        <v>-9</v>
      </c>
      <c r="AL21" s="306">
        <f t="shared" si="6"/>
        <v>-167418</v>
      </c>
      <c r="AM21" s="314">
        <f t="shared" si="6"/>
        <v>5585</v>
      </c>
      <c r="AN21" s="315">
        <f t="shared" si="7"/>
        <v>173003</v>
      </c>
      <c r="AO21" s="316">
        <f t="shared" si="8"/>
        <v>30.97636526410027</v>
      </c>
    </row>
    <row r="22" spans="1:41" x14ac:dyDescent="0.2">
      <c r="A22" s="206">
        <v>307</v>
      </c>
      <c r="B22" s="207">
        <v>0.375</v>
      </c>
      <c r="C22" s="208">
        <v>2013</v>
      </c>
      <c r="D22" s="208">
        <v>5</v>
      </c>
      <c r="E22" s="208">
        <v>20</v>
      </c>
      <c r="F22" s="209">
        <v>172994</v>
      </c>
      <c r="G22" s="208">
        <v>0</v>
      </c>
      <c r="H22" s="209">
        <v>96299</v>
      </c>
      <c r="I22" s="208">
        <v>0</v>
      </c>
      <c r="J22" s="208">
        <v>0</v>
      </c>
      <c r="K22" s="208">
        <v>0</v>
      </c>
      <c r="L22" s="210">
        <v>316.06799999999998</v>
      </c>
      <c r="M22" s="209">
        <v>20.9</v>
      </c>
      <c r="N22" s="211">
        <v>0</v>
      </c>
      <c r="O22" s="212">
        <v>5183</v>
      </c>
      <c r="P22" s="197">
        <f t="shared" si="0"/>
        <v>5183</v>
      </c>
      <c r="Q22" s="1">
        <v>20</v>
      </c>
      <c r="R22" s="258" t="e">
        <f t="shared" si="1"/>
        <v>#REF!</v>
      </c>
      <c r="S22" s="214" t="e">
        <f>#REF!</f>
        <v>#REF!</v>
      </c>
      <c r="T22" s="215" t="e">
        <f t="shared" si="9"/>
        <v>#REF!</v>
      </c>
      <c r="V22" s="218">
        <f t="shared" si="2"/>
        <v>5183</v>
      </c>
      <c r="W22" s="219">
        <f t="shared" si="10"/>
        <v>183035.93461</v>
      </c>
      <c r="Y22" s="217" t="e">
        <f t="shared" si="11"/>
        <v>#REF!</v>
      </c>
      <c r="Z22" s="214" t="e">
        <f t="shared" si="12"/>
        <v>#REF!</v>
      </c>
      <c r="AA22" s="215" t="e">
        <f t="shared" si="13"/>
        <v>#REF!</v>
      </c>
      <c r="AE22" s="302" t="str">
        <f t="shared" si="3"/>
        <v>172994</v>
      </c>
      <c r="AF22" s="206"/>
      <c r="AG22" s="310"/>
      <c r="AH22" s="311"/>
      <c r="AI22" s="312">
        <f t="shared" si="4"/>
        <v>172994</v>
      </c>
      <c r="AJ22" s="313">
        <f t="shared" si="5"/>
        <v>172994</v>
      </c>
      <c r="AL22" s="306">
        <f t="shared" si="6"/>
        <v>178185</v>
      </c>
      <c r="AM22" s="314">
        <f t="shared" si="6"/>
        <v>5183</v>
      </c>
      <c r="AN22" s="315">
        <f t="shared" si="7"/>
        <v>-173002</v>
      </c>
      <c r="AO22" s="316">
        <f t="shared" si="8"/>
        <v>-33.378738182519776</v>
      </c>
    </row>
    <row r="23" spans="1:41" x14ac:dyDescent="0.2">
      <c r="A23" s="206">
        <v>307</v>
      </c>
      <c r="B23" s="207">
        <v>0.375</v>
      </c>
      <c r="C23" s="208">
        <v>2013</v>
      </c>
      <c r="D23" s="208">
        <v>5</v>
      </c>
      <c r="E23" s="208">
        <v>21</v>
      </c>
      <c r="F23" s="209">
        <v>178177</v>
      </c>
      <c r="G23" s="208">
        <v>0</v>
      </c>
      <c r="H23" s="209">
        <v>96526</v>
      </c>
      <c r="I23" s="208">
        <v>0</v>
      </c>
      <c r="J23" s="208">
        <v>0</v>
      </c>
      <c r="K23" s="208">
        <v>0</v>
      </c>
      <c r="L23" s="210">
        <v>311.81599999999997</v>
      </c>
      <c r="M23" s="209">
        <v>20.9</v>
      </c>
      <c r="N23" s="211">
        <v>0</v>
      </c>
      <c r="O23" s="212">
        <v>5229</v>
      </c>
      <c r="P23" s="197">
        <f t="shared" si="0"/>
        <v>5229</v>
      </c>
      <c r="Q23" s="1">
        <v>21</v>
      </c>
      <c r="R23" s="258" t="e">
        <f t="shared" si="1"/>
        <v>#REF!</v>
      </c>
      <c r="S23" s="214" t="e">
        <f>#REF!</f>
        <v>#REF!</v>
      </c>
      <c r="T23" s="215" t="e">
        <f t="shared" si="9"/>
        <v>#REF!</v>
      </c>
      <c r="V23" s="218">
        <f t="shared" si="2"/>
        <v>5229</v>
      </c>
      <c r="W23" s="219">
        <f t="shared" si="10"/>
        <v>184660.40943</v>
      </c>
      <c r="Y23" s="217" t="e">
        <f t="shared" si="11"/>
        <v>#REF!</v>
      </c>
      <c r="Z23" s="214" t="e">
        <f t="shared" si="12"/>
        <v>#REF!</v>
      </c>
      <c r="AA23" s="215" t="e">
        <f t="shared" si="13"/>
        <v>#REF!</v>
      </c>
      <c r="AE23" s="302" t="str">
        <f t="shared" si="3"/>
        <v>178177</v>
      </c>
      <c r="AF23" s="206">
        <v>307</v>
      </c>
      <c r="AG23" s="310">
        <v>21</v>
      </c>
      <c r="AH23" s="311">
        <v>178185</v>
      </c>
      <c r="AI23" s="312">
        <f t="shared" si="4"/>
        <v>178177</v>
      </c>
      <c r="AJ23" s="313">
        <f t="shared" si="5"/>
        <v>-8</v>
      </c>
      <c r="AL23" s="306">
        <f t="shared" si="6"/>
        <v>5232</v>
      </c>
      <c r="AM23" s="314">
        <f t="shared" si="6"/>
        <v>5229</v>
      </c>
      <c r="AN23" s="315">
        <f t="shared" si="7"/>
        <v>-3</v>
      </c>
      <c r="AO23" s="316">
        <f t="shared" si="8"/>
        <v>-5.737234652897303E-4</v>
      </c>
    </row>
    <row r="24" spans="1:41" x14ac:dyDescent="0.2">
      <c r="A24" s="206">
        <v>307</v>
      </c>
      <c r="B24" s="207">
        <v>0.375</v>
      </c>
      <c r="C24" s="208">
        <v>2013</v>
      </c>
      <c r="D24" s="208">
        <v>5</v>
      </c>
      <c r="E24" s="208">
        <v>22</v>
      </c>
      <c r="F24" s="209">
        <v>183406</v>
      </c>
      <c r="G24" s="208">
        <v>0</v>
      </c>
      <c r="H24" s="209">
        <v>96757</v>
      </c>
      <c r="I24" s="208">
        <v>0</v>
      </c>
      <c r="J24" s="208">
        <v>0</v>
      </c>
      <c r="K24" s="208">
        <v>0</v>
      </c>
      <c r="L24" s="210">
        <v>310.91899999999998</v>
      </c>
      <c r="M24" s="209">
        <v>21.2</v>
      </c>
      <c r="N24" s="211">
        <v>0</v>
      </c>
      <c r="O24" s="212">
        <v>5118</v>
      </c>
      <c r="P24" s="197">
        <f t="shared" si="0"/>
        <v>5118</v>
      </c>
      <c r="Q24" s="1">
        <v>22</v>
      </c>
      <c r="R24" s="258" t="e">
        <f t="shared" si="1"/>
        <v>#REF!</v>
      </c>
      <c r="S24" s="214" t="e">
        <f>#REF!</f>
        <v>#REF!</v>
      </c>
      <c r="T24" s="215" t="e">
        <f t="shared" si="9"/>
        <v>#REF!</v>
      </c>
      <c r="V24" s="218">
        <f t="shared" si="2"/>
        <v>5118</v>
      </c>
      <c r="W24" s="219">
        <f t="shared" si="10"/>
        <v>180740.48105999999</v>
      </c>
      <c r="Y24" s="217" t="e">
        <f t="shared" si="11"/>
        <v>#REF!</v>
      </c>
      <c r="Z24" s="214" t="e">
        <f t="shared" si="12"/>
        <v>#REF!</v>
      </c>
      <c r="AA24" s="215" t="e">
        <f t="shared" si="13"/>
        <v>#REF!</v>
      </c>
      <c r="AE24" s="302" t="str">
        <f t="shared" si="3"/>
        <v>183406</v>
      </c>
      <c r="AF24" s="206">
        <v>307</v>
      </c>
      <c r="AG24" s="310">
        <v>22</v>
      </c>
      <c r="AH24" s="311">
        <v>183417</v>
      </c>
      <c r="AI24" s="312">
        <f t="shared" si="4"/>
        <v>183406</v>
      </c>
      <c r="AJ24" s="313">
        <f t="shared" si="5"/>
        <v>-11</v>
      </c>
      <c r="AL24" s="306">
        <f t="shared" si="6"/>
        <v>5115</v>
      </c>
      <c r="AM24" s="314">
        <f t="shared" si="6"/>
        <v>5118</v>
      </c>
      <c r="AN24" s="315">
        <f t="shared" si="7"/>
        <v>3</v>
      </c>
      <c r="AO24" s="316">
        <f t="shared" si="8"/>
        <v>5.8616647127784287E-4</v>
      </c>
    </row>
    <row r="25" spans="1:41" x14ac:dyDescent="0.2">
      <c r="A25" s="206">
        <v>307</v>
      </c>
      <c r="B25" s="207">
        <v>0.375</v>
      </c>
      <c r="C25" s="208">
        <v>2013</v>
      </c>
      <c r="D25" s="208">
        <v>5</v>
      </c>
      <c r="E25" s="208">
        <v>23</v>
      </c>
      <c r="F25" s="209">
        <v>188524</v>
      </c>
      <c r="G25" s="208">
        <v>0</v>
      </c>
      <c r="H25" s="209">
        <v>96982</v>
      </c>
      <c r="I25" s="208">
        <v>0</v>
      </c>
      <c r="J25" s="208">
        <v>0</v>
      </c>
      <c r="K25" s="208">
        <v>0</v>
      </c>
      <c r="L25" s="210">
        <v>310.65100000000001</v>
      </c>
      <c r="M25" s="209">
        <v>20.6</v>
      </c>
      <c r="N25" s="211">
        <v>0</v>
      </c>
      <c r="O25" s="212">
        <v>5619</v>
      </c>
      <c r="P25" s="197">
        <f t="shared" si="0"/>
        <v>5619</v>
      </c>
      <c r="Q25" s="1">
        <v>23</v>
      </c>
      <c r="R25" s="258" t="e">
        <f t="shared" si="1"/>
        <v>#REF!</v>
      </c>
      <c r="S25" s="214" t="e">
        <f>#REF!</f>
        <v>#REF!</v>
      </c>
      <c r="T25" s="215" t="e">
        <f t="shared" si="9"/>
        <v>#REF!</v>
      </c>
      <c r="V25" s="218">
        <f t="shared" si="2"/>
        <v>5619</v>
      </c>
      <c r="W25" s="219">
        <f t="shared" si="10"/>
        <v>198433.13073</v>
      </c>
      <c r="Y25" s="217" t="e">
        <f t="shared" si="11"/>
        <v>#REF!</v>
      </c>
      <c r="Z25" s="214" t="e">
        <f t="shared" si="12"/>
        <v>#REF!</v>
      </c>
      <c r="AA25" s="215" t="e">
        <f t="shared" si="13"/>
        <v>#REF!</v>
      </c>
      <c r="AE25" s="302" t="str">
        <f t="shared" si="3"/>
        <v>188524</v>
      </c>
      <c r="AF25" s="206">
        <v>307</v>
      </c>
      <c r="AG25" s="310">
        <v>23</v>
      </c>
      <c r="AH25" s="311">
        <v>188532</v>
      </c>
      <c r="AI25" s="312">
        <f t="shared" si="4"/>
        <v>188524</v>
      </c>
      <c r="AJ25" s="313">
        <f t="shared" si="5"/>
        <v>-8</v>
      </c>
      <c r="AL25" s="306">
        <f t="shared" si="6"/>
        <v>5622</v>
      </c>
      <c r="AM25" s="314">
        <f t="shared" si="6"/>
        <v>5619</v>
      </c>
      <c r="AN25" s="315">
        <f t="shared" si="7"/>
        <v>-3</v>
      </c>
      <c r="AO25" s="316">
        <f t="shared" si="8"/>
        <v>-5.339028296849973E-4</v>
      </c>
    </row>
    <row r="26" spans="1:41" x14ac:dyDescent="0.2">
      <c r="A26" s="206">
        <v>307</v>
      </c>
      <c r="B26" s="207">
        <v>0.375</v>
      </c>
      <c r="C26" s="208">
        <v>2013</v>
      </c>
      <c r="D26" s="208">
        <v>5</v>
      </c>
      <c r="E26" s="208">
        <v>24</v>
      </c>
      <c r="F26" s="209">
        <v>194143</v>
      </c>
      <c r="G26" s="208">
        <v>0</v>
      </c>
      <c r="H26" s="209">
        <v>97229</v>
      </c>
      <c r="I26" s="208">
        <v>0</v>
      </c>
      <c r="J26" s="208">
        <v>0</v>
      </c>
      <c r="K26" s="208">
        <v>0</v>
      </c>
      <c r="L26" s="210">
        <v>310.48099999999999</v>
      </c>
      <c r="M26" s="209">
        <v>19.8</v>
      </c>
      <c r="N26" s="211">
        <v>0</v>
      </c>
      <c r="O26" s="212">
        <v>5757</v>
      </c>
      <c r="P26" s="197">
        <f t="shared" si="0"/>
        <v>5757</v>
      </c>
      <c r="Q26" s="1">
        <v>24</v>
      </c>
      <c r="R26" s="258" t="e">
        <f t="shared" si="1"/>
        <v>#REF!</v>
      </c>
      <c r="S26" s="214" t="e">
        <f>#REF!</f>
        <v>#REF!</v>
      </c>
      <c r="T26" s="215" t="e">
        <f t="shared" si="9"/>
        <v>#REF!</v>
      </c>
      <c r="V26" s="218">
        <f t="shared" si="2"/>
        <v>5757</v>
      </c>
      <c r="W26" s="219">
        <f t="shared" si="10"/>
        <v>203306.55518999998</v>
      </c>
      <c r="Y26" s="217" t="e">
        <f t="shared" si="11"/>
        <v>#REF!</v>
      </c>
      <c r="Z26" s="214" t="e">
        <f t="shared" si="12"/>
        <v>#REF!</v>
      </c>
      <c r="AA26" s="215" t="e">
        <f t="shared" si="13"/>
        <v>#REF!</v>
      </c>
      <c r="AE26" s="302" t="str">
        <f t="shared" si="3"/>
        <v>194143</v>
      </c>
      <c r="AF26" s="206">
        <v>307</v>
      </c>
      <c r="AG26" s="310">
        <v>24</v>
      </c>
      <c r="AH26" s="311">
        <v>194154</v>
      </c>
      <c r="AI26" s="312">
        <f t="shared" si="4"/>
        <v>194143</v>
      </c>
      <c r="AJ26" s="313">
        <f t="shared" si="5"/>
        <v>-11</v>
      </c>
      <c r="AL26" s="306">
        <f t="shared" si="6"/>
        <v>5754</v>
      </c>
      <c r="AM26" s="314">
        <f t="shared" si="6"/>
        <v>5757</v>
      </c>
      <c r="AN26" s="315">
        <f t="shared" si="7"/>
        <v>3</v>
      </c>
      <c r="AO26" s="316">
        <f t="shared" si="8"/>
        <v>5.2110474205315264E-4</v>
      </c>
    </row>
    <row r="27" spans="1:41" x14ac:dyDescent="0.2">
      <c r="A27" s="206">
        <v>307</v>
      </c>
      <c r="B27" s="207">
        <v>0.375</v>
      </c>
      <c r="C27" s="208">
        <v>2013</v>
      </c>
      <c r="D27" s="208">
        <v>5</v>
      </c>
      <c r="E27" s="208">
        <v>25</v>
      </c>
      <c r="F27" s="209">
        <v>199900</v>
      </c>
      <c r="G27" s="208">
        <v>0</v>
      </c>
      <c r="H27" s="209">
        <v>97482</v>
      </c>
      <c r="I27" s="208">
        <v>0</v>
      </c>
      <c r="J27" s="208">
        <v>0</v>
      </c>
      <c r="K27" s="208">
        <v>0</v>
      </c>
      <c r="L27" s="210">
        <v>310.47899999999998</v>
      </c>
      <c r="M27" s="209">
        <v>20.2</v>
      </c>
      <c r="N27" s="211">
        <v>0</v>
      </c>
      <c r="O27" s="212">
        <v>5952</v>
      </c>
      <c r="P27" s="197">
        <f t="shared" si="0"/>
        <v>5952</v>
      </c>
      <c r="Q27" s="1">
        <v>25</v>
      </c>
      <c r="R27" s="258" t="e">
        <f t="shared" si="1"/>
        <v>#REF!</v>
      </c>
      <c r="S27" s="214" t="e">
        <f>#REF!</f>
        <v>#REF!</v>
      </c>
      <c r="T27" s="215" t="e">
        <f t="shared" si="9"/>
        <v>#REF!</v>
      </c>
      <c r="V27" s="218">
        <f t="shared" si="2"/>
        <v>5952</v>
      </c>
      <c r="W27" s="219">
        <f t="shared" si="10"/>
        <v>210192.91584</v>
      </c>
      <c r="Y27" s="217" t="e">
        <f t="shared" si="11"/>
        <v>#REF!</v>
      </c>
      <c r="Z27" s="214" t="e">
        <f t="shared" si="12"/>
        <v>#REF!</v>
      </c>
      <c r="AA27" s="215" t="e">
        <f t="shared" si="13"/>
        <v>#REF!</v>
      </c>
      <c r="AE27" s="302" t="str">
        <f t="shared" si="3"/>
        <v>199900</v>
      </c>
      <c r="AF27" s="206">
        <v>307</v>
      </c>
      <c r="AG27" s="310">
        <v>25</v>
      </c>
      <c r="AH27" s="311">
        <v>199908</v>
      </c>
      <c r="AI27" s="312">
        <f t="shared" si="4"/>
        <v>199900</v>
      </c>
      <c r="AJ27" s="313">
        <f t="shared" si="5"/>
        <v>-8</v>
      </c>
      <c r="AL27" s="306">
        <f t="shared" si="6"/>
        <v>5955</v>
      </c>
      <c r="AM27" s="314">
        <f t="shared" si="6"/>
        <v>5952</v>
      </c>
      <c r="AN27" s="315">
        <f t="shared" si="7"/>
        <v>-3</v>
      </c>
      <c r="AO27" s="316">
        <f t="shared" si="8"/>
        <v>-5.0403225806451612E-4</v>
      </c>
    </row>
    <row r="28" spans="1:41" x14ac:dyDescent="0.2">
      <c r="A28" s="206">
        <v>307</v>
      </c>
      <c r="B28" s="207">
        <v>0.375</v>
      </c>
      <c r="C28" s="208">
        <v>2013</v>
      </c>
      <c r="D28" s="208">
        <v>5</v>
      </c>
      <c r="E28" s="208">
        <v>26</v>
      </c>
      <c r="F28" s="209">
        <v>205852</v>
      </c>
      <c r="G28" s="208">
        <v>0</v>
      </c>
      <c r="H28" s="209">
        <v>97740</v>
      </c>
      <c r="I28" s="208">
        <v>0</v>
      </c>
      <c r="J28" s="208">
        <v>0</v>
      </c>
      <c r="K28" s="208">
        <v>0</v>
      </c>
      <c r="L28" s="210">
        <v>314.52100000000002</v>
      </c>
      <c r="M28" s="209">
        <v>19.8</v>
      </c>
      <c r="N28" s="211">
        <v>0</v>
      </c>
      <c r="O28" s="212">
        <v>6039</v>
      </c>
      <c r="P28" s="197">
        <f t="shared" si="0"/>
        <v>6039</v>
      </c>
      <c r="Q28" s="1">
        <v>26</v>
      </c>
      <c r="R28" s="258" t="e">
        <f t="shared" si="1"/>
        <v>#REF!</v>
      </c>
      <c r="S28" s="214" t="e">
        <f>#REF!</f>
        <v>#REF!</v>
      </c>
      <c r="T28" s="215" t="e">
        <f t="shared" si="9"/>
        <v>#REF!</v>
      </c>
      <c r="V28" s="218">
        <f t="shared" si="2"/>
        <v>6039</v>
      </c>
      <c r="W28" s="219">
        <f t="shared" si="10"/>
        <v>213265.29212999999</v>
      </c>
      <c r="Y28" s="217" t="e">
        <f t="shared" si="11"/>
        <v>#REF!</v>
      </c>
      <c r="Z28" s="214" t="e">
        <f t="shared" si="12"/>
        <v>#REF!</v>
      </c>
      <c r="AA28" s="215" t="e">
        <f t="shared" si="13"/>
        <v>#REF!</v>
      </c>
      <c r="AE28" s="302" t="str">
        <f t="shared" si="3"/>
        <v>205852</v>
      </c>
      <c r="AF28" s="206">
        <v>307</v>
      </c>
      <c r="AG28" s="310">
        <v>26</v>
      </c>
      <c r="AH28" s="311">
        <v>205863</v>
      </c>
      <c r="AI28" s="312">
        <f t="shared" si="4"/>
        <v>205852</v>
      </c>
      <c r="AJ28" s="313">
        <f t="shared" si="5"/>
        <v>-11</v>
      </c>
      <c r="AL28" s="306">
        <f t="shared" si="6"/>
        <v>6038</v>
      </c>
      <c r="AM28" s="314">
        <f t="shared" si="6"/>
        <v>6039</v>
      </c>
      <c r="AN28" s="315">
        <f t="shared" si="7"/>
        <v>1</v>
      </c>
      <c r="AO28" s="316">
        <f t="shared" si="8"/>
        <v>1.6559032952475575E-4</v>
      </c>
    </row>
    <row r="29" spans="1:41" x14ac:dyDescent="0.2">
      <c r="A29" s="206">
        <v>307</v>
      </c>
      <c r="B29" s="207">
        <v>0.375</v>
      </c>
      <c r="C29" s="208">
        <v>2013</v>
      </c>
      <c r="D29" s="208">
        <v>5</v>
      </c>
      <c r="E29" s="208">
        <v>27</v>
      </c>
      <c r="F29" s="209">
        <v>211891</v>
      </c>
      <c r="G29" s="208">
        <v>0</v>
      </c>
      <c r="H29" s="209">
        <v>98000</v>
      </c>
      <c r="I29" s="208">
        <v>0</v>
      </c>
      <c r="J29" s="208">
        <v>0</v>
      </c>
      <c r="K29" s="208">
        <v>0</v>
      </c>
      <c r="L29" s="210">
        <v>315.27699999999999</v>
      </c>
      <c r="M29" s="209">
        <v>19</v>
      </c>
      <c r="N29" s="211">
        <v>0</v>
      </c>
      <c r="O29" s="212">
        <v>5921</v>
      </c>
      <c r="P29" s="197">
        <f t="shared" si="0"/>
        <v>5921</v>
      </c>
      <c r="Q29" s="1">
        <v>27</v>
      </c>
      <c r="R29" s="258" t="e">
        <f t="shared" si="1"/>
        <v>#REF!</v>
      </c>
      <c r="S29" s="214" t="e">
        <f>#REF!</f>
        <v>#REF!</v>
      </c>
      <c r="T29" s="215" t="e">
        <f t="shared" si="9"/>
        <v>#REF!</v>
      </c>
      <c r="V29" s="218">
        <f t="shared" si="2"/>
        <v>5921</v>
      </c>
      <c r="W29" s="219">
        <f t="shared" si="10"/>
        <v>209098.16107</v>
      </c>
      <c r="Y29" s="217" t="e">
        <f t="shared" si="11"/>
        <v>#REF!</v>
      </c>
      <c r="Z29" s="214" t="e">
        <f t="shared" si="12"/>
        <v>#REF!</v>
      </c>
      <c r="AA29" s="215" t="e">
        <f t="shared" si="13"/>
        <v>#REF!</v>
      </c>
      <c r="AE29" s="302" t="str">
        <f t="shared" si="3"/>
        <v>211891</v>
      </c>
      <c r="AF29" s="206">
        <v>307</v>
      </c>
      <c r="AG29" s="310">
        <v>27</v>
      </c>
      <c r="AH29" s="311">
        <v>211901</v>
      </c>
      <c r="AI29" s="312">
        <f t="shared" si="4"/>
        <v>211891</v>
      </c>
      <c r="AJ29" s="313">
        <f t="shared" si="5"/>
        <v>-10</v>
      </c>
      <c r="AL29" s="306">
        <f t="shared" si="6"/>
        <v>5921</v>
      </c>
      <c r="AM29" s="314">
        <f t="shared" si="6"/>
        <v>5921</v>
      </c>
      <c r="AN29" s="315">
        <f t="shared" si="7"/>
        <v>0</v>
      </c>
      <c r="AO29" s="316">
        <f t="shared" si="8"/>
        <v>0</v>
      </c>
    </row>
    <row r="30" spans="1:41" x14ac:dyDescent="0.2">
      <c r="A30" s="206">
        <v>307</v>
      </c>
      <c r="B30" s="207">
        <v>0.375</v>
      </c>
      <c r="C30" s="208">
        <v>2013</v>
      </c>
      <c r="D30" s="208">
        <v>5</v>
      </c>
      <c r="E30" s="208">
        <v>28</v>
      </c>
      <c r="F30" s="209">
        <v>217812</v>
      </c>
      <c r="G30" s="208">
        <v>0</v>
      </c>
      <c r="H30" s="209">
        <v>98259</v>
      </c>
      <c r="I30" s="208">
        <v>0</v>
      </c>
      <c r="J30" s="208">
        <v>0</v>
      </c>
      <c r="K30" s="208">
        <v>0</v>
      </c>
      <c r="L30" s="210">
        <v>310.19499999999999</v>
      </c>
      <c r="M30" s="209">
        <v>18.5</v>
      </c>
      <c r="N30" s="211">
        <v>0</v>
      </c>
      <c r="O30" s="212">
        <v>5977</v>
      </c>
      <c r="P30" s="197">
        <f t="shared" si="0"/>
        <v>5977</v>
      </c>
      <c r="Q30" s="1">
        <v>28</v>
      </c>
      <c r="R30" s="258" t="e">
        <f t="shared" si="1"/>
        <v>#REF!</v>
      </c>
      <c r="S30" s="214" t="e">
        <f>#REF!</f>
        <v>#REF!</v>
      </c>
      <c r="T30" s="215" t="e">
        <f t="shared" si="9"/>
        <v>#REF!</v>
      </c>
      <c r="V30" s="218">
        <f t="shared" si="2"/>
        <v>5977</v>
      </c>
      <c r="W30" s="219">
        <f t="shared" si="10"/>
        <v>211075.78258999999</v>
      </c>
      <c r="Y30" s="217" t="e">
        <f t="shared" si="11"/>
        <v>#REF!</v>
      </c>
      <c r="Z30" s="214" t="e">
        <f t="shared" si="12"/>
        <v>#REF!</v>
      </c>
      <c r="AA30" s="215" t="e">
        <f t="shared" si="13"/>
        <v>#REF!</v>
      </c>
      <c r="AE30" s="302" t="str">
        <f t="shared" si="3"/>
        <v>217812</v>
      </c>
      <c r="AF30" s="206">
        <v>307</v>
      </c>
      <c r="AG30" s="310">
        <v>28</v>
      </c>
      <c r="AH30" s="311">
        <v>217822</v>
      </c>
      <c r="AI30" s="312">
        <f t="shared" si="4"/>
        <v>217812</v>
      </c>
      <c r="AJ30" s="313">
        <f t="shared" si="5"/>
        <v>-10</v>
      </c>
      <c r="AL30" s="306">
        <f t="shared" si="6"/>
        <v>5977</v>
      </c>
      <c r="AM30" s="314">
        <f t="shared" si="6"/>
        <v>5977</v>
      </c>
      <c r="AN30" s="315">
        <f t="shared" si="7"/>
        <v>0</v>
      </c>
      <c r="AO30" s="316">
        <f t="shared" si="8"/>
        <v>0</v>
      </c>
    </row>
    <row r="31" spans="1:41" x14ac:dyDescent="0.2">
      <c r="A31" s="206">
        <v>307</v>
      </c>
      <c r="B31" s="207">
        <v>0.375</v>
      </c>
      <c r="C31" s="208">
        <v>2013</v>
      </c>
      <c r="D31" s="208">
        <v>5</v>
      </c>
      <c r="E31" s="208">
        <v>29</v>
      </c>
      <c r="F31" s="209">
        <v>223789</v>
      </c>
      <c r="G31" s="208">
        <v>0</v>
      </c>
      <c r="H31" s="209">
        <v>98523</v>
      </c>
      <c r="I31" s="208">
        <v>0</v>
      </c>
      <c r="J31" s="208">
        <v>0</v>
      </c>
      <c r="K31" s="208">
        <v>0</v>
      </c>
      <c r="L31" s="210">
        <v>307.71100000000001</v>
      </c>
      <c r="M31" s="209">
        <v>19.600000000000001</v>
      </c>
      <c r="N31" s="211">
        <v>0</v>
      </c>
      <c r="O31" s="212">
        <v>5848</v>
      </c>
      <c r="P31" s="197">
        <f t="shared" si="0"/>
        <v>5848</v>
      </c>
      <c r="Q31" s="1">
        <v>29</v>
      </c>
      <c r="R31" s="258" t="e">
        <f t="shared" si="1"/>
        <v>#REF!</v>
      </c>
      <c r="S31" s="214" t="e">
        <f>#REF!</f>
        <v>#REF!</v>
      </c>
      <c r="T31" s="215" t="e">
        <f t="shared" si="9"/>
        <v>#REF!</v>
      </c>
      <c r="V31" s="218">
        <f t="shared" si="2"/>
        <v>5848</v>
      </c>
      <c r="W31" s="219">
        <f t="shared" si="10"/>
        <v>206520.19016</v>
      </c>
      <c r="Y31" s="217" t="e">
        <f t="shared" si="11"/>
        <v>#REF!</v>
      </c>
      <c r="Z31" s="214" t="e">
        <f t="shared" si="12"/>
        <v>#REF!</v>
      </c>
      <c r="AA31" s="215" t="e">
        <f t="shared" si="13"/>
        <v>#REF!</v>
      </c>
      <c r="AE31" s="302" t="str">
        <f t="shared" si="3"/>
        <v>223789</v>
      </c>
      <c r="AF31" s="206">
        <v>307</v>
      </c>
      <c r="AG31" s="310">
        <v>29</v>
      </c>
      <c r="AH31" s="311">
        <v>223799</v>
      </c>
      <c r="AI31" s="312">
        <f t="shared" si="4"/>
        <v>223789</v>
      </c>
      <c r="AJ31" s="313">
        <f t="shared" si="5"/>
        <v>-10</v>
      </c>
      <c r="AL31" s="306">
        <f t="shared" si="6"/>
        <v>5849</v>
      </c>
      <c r="AM31" s="314">
        <f t="shared" si="6"/>
        <v>5848</v>
      </c>
      <c r="AN31" s="315">
        <f t="shared" si="7"/>
        <v>-1</v>
      </c>
      <c r="AO31" s="316">
        <f t="shared" si="8"/>
        <v>-1.7099863201094391E-4</v>
      </c>
    </row>
    <row r="32" spans="1:41" x14ac:dyDescent="0.2">
      <c r="A32" s="206">
        <v>307</v>
      </c>
      <c r="B32" s="207">
        <v>0.375</v>
      </c>
      <c r="C32" s="208">
        <v>2013</v>
      </c>
      <c r="D32" s="208">
        <v>5</v>
      </c>
      <c r="E32" s="208">
        <v>30</v>
      </c>
      <c r="F32" s="209">
        <v>229637</v>
      </c>
      <c r="G32" s="208">
        <v>0</v>
      </c>
      <c r="H32" s="209">
        <v>98784</v>
      </c>
      <c r="I32" s="208">
        <v>0</v>
      </c>
      <c r="J32" s="208">
        <v>0</v>
      </c>
      <c r="K32" s="208">
        <v>0</v>
      </c>
      <c r="L32" s="210">
        <v>306.28199999999998</v>
      </c>
      <c r="M32" s="209">
        <v>20.100000000000001</v>
      </c>
      <c r="N32" s="211">
        <v>0</v>
      </c>
      <c r="O32" s="212">
        <v>5346</v>
      </c>
      <c r="P32" s="197">
        <f t="shared" si="0"/>
        <v>5346</v>
      </c>
      <c r="Q32" s="1">
        <v>30</v>
      </c>
      <c r="R32" s="258" t="e">
        <f t="shared" si="1"/>
        <v>#REF!</v>
      </c>
      <c r="S32" s="214" t="e">
        <f>#REF!</f>
        <v>#REF!</v>
      </c>
      <c r="T32" s="215" t="e">
        <f t="shared" si="9"/>
        <v>#REF!</v>
      </c>
      <c r="V32" s="218">
        <f t="shared" si="2"/>
        <v>5346</v>
      </c>
      <c r="W32" s="219">
        <f t="shared" si="10"/>
        <v>188792.22581999999</v>
      </c>
      <c r="Y32" s="217" t="e">
        <f t="shared" si="11"/>
        <v>#REF!</v>
      </c>
      <c r="Z32" s="214" t="e">
        <f t="shared" si="12"/>
        <v>#REF!</v>
      </c>
      <c r="AA32" s="215" t="e">
        <f t="shared" si="13"/>
        <v>#REF!</v>
      </c>
      <c r="AE32" s="302" t="str">
        <f t="shared" si="3"/>
        <v>229637</v>
      </c>
      <c r="AF32" s="206">
        <v>307</v>
      </c>
      <c r="AG32" s="310">
        <v>30</v>
      </c>
      <c r="AH32" s="311">
        <v>229648</v>
      </c>
      <c r="AI32" s="312">
        <f t="shared" si="4"/>
        <v>229637</v>
      </c>
      <c r="AJ32" s="313">
        <f t="shared" si="5"/>
        <v>-11</v>
      </c>
      <c r="AL32" s="306">
        <f t="shared" si="6"/>
        <v>5345</v>
      </c>
      <c r="AM32" s="314">
        <f t="shared" si="6"/>
        <v>5346</v>
      </c>
      <c r="AN32" s="315">
        <f t="shared" si="7"/>
        <v>1</v>
      </c>
      <c r="AO32" s="316">
        <f t="shared" si="8"/>
        <v>1.8705574261129816E-4</v>
      </c>
    </row>
    <row r="33" spans="1:41" ht="13.5" thickBot="1" x14ac:dyDescent="0.25">
      <c r="A33" s="206">
        <v>307</v>
      </c>
      <c r="B33" s="207">
        <v>0.375</v>
      </c>
      <c r="C33" s="208">
        <v>2013</v>
      </c>
      <c r="D33" s="208">
        <v>5</v>
      </c>
      <c r="E33" s="208">
        <v>31</v>
      </c>
      <c r="F33" s="209">
        <v>234983</v>
      </c>
      <c r="G33" s="208">
        <v>0</v>
      </c>
      <c r="H33" s="209">
        <v>99022</v>
      </c>
      <c r="I33" s="208">
        <v>0</v>
      </c>
      <c r="J33" s="208">
        <v>0</v>
      </c>
      <c r="K33" s="208">
        <v>0</v>
      </c>
      <c r="L33" s="210">
        <v>306.91199999999998</v>
      </c>
      <c r="M33" s="209">
        <v>20.100000000000001</v>
      </c>
      <c r="N33" s="211">
        <v>0</v>
      </c>
      <c r="O33" s="212">
        <v>5762</v>
      </c>
      <c r="P33" s="197">
        <f t="shared" si="0"/>
        <v>5760</v>
      </c>
      <c r="Q33" s="1">
        <v>31</v>
      </c>
      <c r="R33" s="259" t="e">
        <f t="shared" si="1"/>
        <v>#REF!</v>
      </c>
      <c r="S33" s="220" t="e">
        <f>#REF!</f>
        <v>#REF!</v>
      </c>
      <c r="T33" s="221" t="e">
        <f t="shared" si="9"/>
        <v>#REF!</v>
      </c>
      <c r="V33" s="222">
        <f t="shared" si="2"/>
        <v>5762</v>
      </c>
      <c r="W33" s="223">
        <f t="shared" si="10"/>
        <v>203483.12854000001</v>
      </c>
      <c r="Y33" s="217" t="e">
        <f t="shared" si="11"/>
        <v>#REF!</v>
      </c>
      <c r="Z33" s="214" t="e">
        <f t="shared" si="12"/>
        <v>#REF!</v>
      </c>
      <c r="AA33" s="215" t="e">
        <f t="shared" si="13"/>
        <v>#REF!</v>
      </c>
      <c r="AE33" s="302" t="str">
        <f t="shared" si="3"/>
        <v>234983</v>
      </c>
      <c r="AF33" s="206">
        <v>307</v>
      </c>
      <c r="AG33" s="310">
        <v>31</v>
      </c>
      <c r="AH33" s="311">
        <v>234993</v>
      </c>
      <c r="AI33" s="312">
        <f t="shared" si="4"/>
        <v>234983</v>
      </c>
      <c r="AJ33" s="313">
        <f t="shared" si="5"/>
        <v>-10</v>
      </c>
      <c r="AL33" s="306">
        <f t="shared" si="6"/>
        <v>5752</v>
      </c>
      <c r="AM33" s="317">
        <f t="shared" si="6"/>
        <v>5760</v>
      </c>
      <c r="AN33" s="315">
        <f t="shared" si="7"/>
        <v>8</v>
      </c>
      <c r="AO33" s="316">
        <f t="shared" si="8"/>
        <v>1.3888888888888889E-3</v>
      </c>
    </row>
    <row r="34" spans="1:41" ht="13.5" thickBot="1" x14ac:dyDescent="0.25">
      <c r="A34" s="35">
        <v>307</v>
      </c>
      <c r="B34" s="224">
        <v>0.375</v>
      </c>
      <c r="C34" s="33">
        <v>2013</v>
      </c>
      <c r="D34" s="33">
        <v>6</v>
      </c>
      <c r="E34" s="33">
        <v>1</v>
      </c>
      <c r="F34" s="225">
        <v>240743</v>
      </c>
      <c r="G34" s="33">
        <v>0</v>
      </c>
      <c r="H34" s="225">
        <v>99278</v>
      </c>
      <c r="I34" s="33">
        <v>0</v>
      </c>
      <c r="J34" s="33">
        <v>0</v>
      </c>
      <c r="K34" s="33">
        <v>0</v>
      </c>
      <c r="L34" s="226">
        <v>307.70499999999998</v>
      </c>
      <c r="M34" s="225">
        <v>20.6</v>
      </c>
      <c r="N34" s="227">
        <v>0</v>
      </c>
      <c r="O34" s="228">
        <v>6047</v>
      </c>
      <c r="R34" s="229"/>
      <c r="S34" s="230"/>
      <c r="T34" s="231"/>
      <c r="V34" s="232"/>
      <c r="W34" s="233"/>
      <c r="Y34" s="234"/>
      <c r="Z34" s="235"/>
      <c r="AA34" s="236"/>
      <c r="AE34" s="302" t="str">
        <f t="shared" si="3"/>
        <v>240743</v>
      </c>
      <c r="AF34" s="35">
        <v>307</v>
      </c>
      <c r="AG34" s="318">
        <v>1</v>
      </c>
      <c r="AH34" s="319">
        <v>240745</v>
      </c>
      <c r="AI34" s="320">
        <f t="shared" si="4"/>
        <v>240743</v>
      </c>
      <c r="AJ34" s="321">
        <f t="shared" si="5"/>
        <v>-2</v>
      </c>
      <c r="AL34" s="322"/>
      <c r="AM34" s="323"/>
      <c r="AN34" s="324"/>
      <c r="AO34" s="324"/>
    </row>
    <row r="35" spans="1:41" ht="13.5" thickBot="1" x14ac:dyDescent="0.25">
      <c r="AE35" s="302"/>
    </row>
    <row r="36" spans="1:41" ht="13.5" thickBot="1" x14ac:dyDescent="0.25">
      <c r="D36" s="237" t="s">
        <v>81</v>
      </c>
      <c r="E36" s="238">
        <f>COUNT(E3:E34)</f>
        <v>32</v>
      </c>
      <c r="K36" s="237" t="s">
        <v>82</v>
      </c>
      <c r="L36" s="239">
        <f>MAX(L3:L34)</f>
        <v>317.26100000000002</v>
      </c>
      <c r="M36" s="239">
        <f>MAX(M3:M34)</f>
        <v>21.2</v>
      </c>
      <c r="N36" s="237" t="s">
        <v>26</v>
      </c>
      <c r="O36" s="239">
        <f>SUM(O3:O33)</f>
        <v>173644</v>
      </c>
      <c r="Q36" s="237" t="s">
        <v>83</v>
      </c>
      <c r="R36" s="240" t="e">
        <f>AVERAGE(R3:R33)</f>
        <v>#REF!</v>
      </c>
      <c r="S36" s="240" t="e">
        <f>AVERAGE(S3:S33)</f>
        <v>#REF!</v>
      </c>
      <c r="T36" s="241" t="e">
        <f>AVERAGE(T3:T33)</f>
        <v>#REF!</v>
      </c>
      <c r="V36" s="242">
        <f>SUM(V3:V33)</f>
        <v>173644</v>
      </c>
      <c r="W36" s="243">
        <f>SUM(W3:W33)</f>
        <v>6132180.55748</v>
      </c>
      <c r="Y36" s="244" t="e">
        <f>SUM(Y3:Y33)</f>
        <v>#REF!</v>
      </c>
      <c r="Z36" s="245" t="e">
        <f>SUM(Z3:Z33)</f>
        <v>#REF!</v>
      </c>
      <c r="AA36" s="246" t="e">
        <f>SUM(AA3:AA33)</f>
        <v>#REF!</v>
      </c>
      <c r="AF36" s="325" t="s">
        <v>120</v>
      </c>
      <c r="AG36" s="238">
        <f>COUNT(AG3:AG34)</f>
        <v>31</v>
      </c>
      <c r="AJ36" s="326">
        <f>SUM(AJ3:AJ33)</f>
        <v>172761</v>
      </c>
      <c r="AK36" s="327" t="s">
        <v>88</v>
      </c>
      <c r="AL36" s="328"/>
      <c r="AM36" s="328"/>
      <c r="AN36" s="326">
        <f>SUM(AN3:AN33)</f>
        <v>3</v>
      </c>
      <c r="AO36" s="329" t="s">
        <v>88</v>
      </c>
    </row>
    <row r="37" spans="1:41" ht="13.5" thickBot="1" x14ac:dyDescent="0.25">
      <c r="K37" s="237" t="s">
        <v>83</v>
      </c>
      <c r="L37" s="247">
        <f>AVERAGE(L3:L34)</f>
        <v>312.19206249999991</v>
      </c>
      <c r="M37" s="247">
        <f>AVERAGE(M3:M34)</f>
        <v>19.978124999999999</v>
      </c>
      <c r="N37" s="237" t="s">
        <v>84</v>
      </c>
      <c r="O37" s="248">
        <f>O36*35.31467</f>
        <v>6132180.55748</v>
      </c>
      <c r="R37" s="249" t="s">
        <v>85</v>
      </c>
      <c r="S37" s="249" t="s">
        <v>86</v>
      </c>
      <c r="T37" s="249" t="s">
        <v>87</v>
      </c>
      <c r="V37" s="250" t="s">
        <v>88</v>
      </c>
      <c r="W37" s="250" t="s">
        <v>88</v>
      </c>
      <c r="Y37" s="250" t="s">
        <v>88</v>
      </c>
      <c r="Z37" s="250" t="s">
        <v>88</v>
      </c>
      <c r="AA37" s="250" t="s">
        <v>88</v>
      </c>
      <c r="AF37" s="325" t="s">
        <v>121</v>
      </c>
      <c r="AG37" s="330">
        <f>-COUNT(AG3:AG34)+COUNT(E3:E34)</f>
        <v>1</v>
      </c>
      <c r="AN37" s="331">
        <f>IFERROR(AN36/SUM(AM3:AM33),"")</f>
        <v>1.727692608931019E-5</v>
      </c>
      <c r="AO37" s="329" t="s">
        <v>122</v>
      </c>
    </row>
    <row r="38" spans="1:41" ht="13.5" thickBot="1" x14ac:dyDescent="0.25">
      <c r="K38" s="237" t="s">
        <v>89</v>
      </c>
      <c r="L38" s="248">
        <f>MIN(L3:L34)</f>
        <v>306.28199999999998</v>
      </c>
      <c r="M38" s="248">
        <f>MIN(M3:M34)</f>
        <v>18.100000000000001</v>
      </c>
      <c r="V38" s="6" t="s">
        <v>26</v>
      </c>
      <c r="W38" s="6" t="s">
        <v>90</v>
      </c>
      <c r="Y38" s="6" t="s">
        <v>91</v>
      </c>
      <c r="Z38" s="6" t="s">
        <v>92</v>
      </c>
      <c r="AA38" s="6" t="s">
        <v>93</v>
      </c>
    </row>
    <row r="39" spans="1:41" ht="13.5" thickBot="1" x14ac:dyDescent="0.25">
      <c r="L39" s="251" t="s">
        <v>94</v>
      </c>
      <c r="M39" s="6" t="s">
        <v>95</v>
      </c>
    </row>
    <row r="40" spans="1:41" ht="13.5" thickBot="1" x14ac:dyDescent="0.25">
      <c r="AF40" s="325" t="s">
        <v>123</v>
      </c>
      <c r="AG40" s="238">
        <v>1</v>
      </c>
      <c r="AH40" s="293" t="s">
        <v>26</v>
      </c>
    </row>
    <row r="41" spans="1:41" ht="13.5" thickBot="1" x14ac:dyDescent="0.25">
      <c r="AF41" s="325" t="s">
        <v>124</v>
      </c>
      <c r="AG41" s="332">
        <v>0.01</v>
      </c>
    </row>
    <row r="43" spans="1:41" x14ac:dyDescent="0.2">
      <c r="K43" s="252" t="s">
        <v>96</v>
      </c>
      <c r="L43" s="253">
        <v>0.1</v>
      </c>
      <c r="M43" s="252"/>
    </row>
    <row r="44" spans="1:41" x14ac:dyDescent="0.2">
      <c r="K44" s="254" t="s">
        <v>97</v>
      </c>
      <c r="L44" s="255">
        <f>L37*(1+$L$43)</f>
        <v>343.41126874999992</v>
      </c>
      <c r="M44" s="255">
        <f>M37*(1+$L$43)</f>
        <v>21.975937500000001</v>
      </c>
    </row>
    <row r="45" spans="1:41" x14ac:dyDescent="0.2">
      <c r="K45" s="254" t="s">
        <v>98</v>
      </c>
      <c r="L45" s="255">
        <f>L37*(1-$L$43)</f>
        <v>280.97285624999995</v>
      </c>
      <c r="M45" s="255">
        <f>M37*(1-$L$43)</f>
        <v>17.9803125</v>
      </c>
    </row>
    <row r="47" spans="1:41" x14ac:dyDescent="0.2">
      <c r="A47" s="237" t="s">
        <v>99</v>
      </c>
      <c r="B47" s="256" t="s">
        <v>100</v>
      </c>
    </row>
    <row r="48" spans="1:41" x14ac:dyDescent="0.2">
      <c r="A48" s="237" t="s">
        <v>101</v>
      </c>
      <c r="B48" s="257">
        <v>40583</v>
      </c>
    </row>
  </sheetData>
  <phoneticPr fontId="0" type="noConversion"/>
  <conditionalFormatting sqref="L3:L34">
    <cfRule type="cellIs" dxfId="95" priority="47" stopIfTrue="1" operator="lessThan">
      <formula>$L$45</formula>
    </cfRule>
    <cfRule type="cellIs" dxfId="94" priority="48" stopIfTrue="1" operator="greaterThan">
      <formula>$L$44</formula>
    </cfRule>
  </conditionalFormatting>
  <conditionalFormatting sqref="M3:M34">
    <cfRule type="cellIs" dxfId="93" priority="45" stopIfTrue="1" operator="lessThan">
      <formula>$M$45</formula>
    </cfRule>
    <cfRule type="cellIs" dxfId="92" priority="46" stopIfTrue="1" operator="greaterThan">
      <formula>$M$44</formula>
    </cfRule>
  </conditionalFormatting>
  <conditionalFormatting sqref="O3:O34">
    <cfRule type="cellIs" dxfId="91" priority="44" stopIfTrue="1" operator="lessThan">
      <formula>0</formula>
    </cfRule>
  </conditionalFormatting>
  <conditionalFormatting sqref="O3:O33">
    <cfRule type="cellIs" dxfId="90" priority="43" stopIfTrue="1" operator="lessThan">
      <formula>0</formula>
    </cfRule>
  </conditionalFormatting>
  <conditionalFormatting sqref="O3">
    <cfRule type="cellIs" dxfId="89" priority="42" stopIfTrue="1" operator="notEqual">
      <formula>$P$3</formula>
    </cfRule>
  </conditionalFormatting>
  <conditionalFormatting sqref="O4">
    <cfRule type="cellIs" dxfId="88" priority="41" stopIfTrue="1" operator="notEqual">
      <formula>P$4</formula>
    </cfRule>
  </conditionalFormatting>
  <conditionalFormatting sqref="O5">
    <cfRule type="cellIs" dxfId="87" priority="40" stopIfTrue="1" operator="notEqual">
      <formula>$P$5</formula>
    </cfRule>
  </conditionalFormatting>
  <conditionalFormatting sqref="O6">
    <cfRule type="cellIs" dxfId="86" priority="39" stopIfTrue="1" operator="notEqual">
      <formula>$P$6</formula>
    </cfRule>
  </conditionalFormatting>
  <conditionalFormatting sqref="O7">
    <cfRule type="cellIs" dxfId="85" priority="38" stopIfTrue="1" operator="notEqual">
      <formula>$P$7</formula>
    </cfRule>
  </conditionalFormatting>
  <conditionalFormatting sqref="O8">
    <cfRule type="cellIs" dxfId="84" priority="37" stopIfTrue="1" operator="notEqual">
      <formula>$P$8</formula>
    </cfRule>
  </conditionalFormatting>
  <conditionalFormatting sqref="O9">
    <cfRule type="cellIs" dxfId="83" priority="36" stopIfTrue="1" operator="notEqual">
      <formula>$P$9</formula>
    </cfRule>
  </conditionalFormatting>
  <conditionalFormatting sqref="O10">
    <cfRule type="cellIs" dxfId="82" priority="34" stopIfTrue="1" operator="notEqual">
      <formula>$P$10</formula>
    </cfRule>
    <cfRule type="cellIs" dxfId="81" priority="35" stopIfTrue="1" operator="greaterThan">
      <formula>$P$10</formula>
    </cfRule>
  </conditionalFormatting>
  <conditionalFormatting sqref="O11">
    <cfRule type="cellIs" dxfId="80" priority="32" stopIfTrue="1" operator="notEqual">
      <formula>$P$11</formula>
    </cfRule>
    <cfRule type="cellIs" dxfId="79" priority="33" stopIfTrue="1" operator="greaterThan">
      <formula>$P$11</formula>
    </cfRule>
  </conditionalFormatting>
  <conditionalFormatting sqref="O12">
    <cfRule type="cellIs" dxfId="78" priority="31" stopIfTrue="1" operator="notEqual">
      <formula>$P$12</formula>
    </cfRule>
  </conditionalFormatting>
  <conditionalFormatting sqref="O14">
    <cfRule type="cellIs" dxfId="77" priority="30" stopIfTrue="1" operator="notEqual">
      <formula>$P$14</formula>
    </cfRule>
  </conditionalFormatting>
  <conditionalFormatting sqref="O15">
    <cfRule type="cellIs" dxfId="76" priority="29" stopIfTrue="1" operator="notEqual">
      <formula>$P$15</formula>
    </cfRule>
  </conditionalFormatting>
  <conditionalFormatting sqref="O16">
    <cfRule type="cellIs" dxfId="75" priority="28" stopIfTrue="1" operator="notEqual">
      <formula>$P$16</formula>
    </cfRule>
  </conditionalFormatting>
  <conditionalFormatting sqref="O17">
    <cfRule type="cellIs" dxfId="74" priority="27" stopIfTrue="1" operator="notEqual">
      <formula>$P$17</formula>
    </cfRule>
  </conditionalFormatting>
  <conditionalFormatting sqref="O18">
    <cfRule type="cellIs" dxfId="73" priority="26" stopIfTrue="1" operator="notEqual">
      <formula>$P$18</formula>
    </cfRule>
  </conditionalFormatting>
  <conditionalFormatting sqref="O19">
    <cfRule type="cellIs" dxfId="72" priority="24" stopIfTrue="1" operator="notEqual">
      <formula>$P$19</formula>
    </cfRule>
    <cfRule type="cellIs" dxfId="71" priority="25" stopIfTrue="1" operator="greaterThan">
      <formula>$P$19</formula>
    </cfRule>
  </conditionalFormatting>
  <conditionalFormatting sqref="O20">
    <cfRule type="cellIs" dxfId="70" priority="22" stopIfTrue="1" operator="notEqual">
      <formula>$P$20</formula>
    </cfRule>
    <cfRule type="cellIs" dxfId="69" priority="23" stopIfTrue="1" operator="greaterThan">
      <formula>$P$20</formula>
    </cfRule>
  </conditionalFormatting>
  <conditionalFormatting sqref="O21">
    <cfRule type="cellIs" dxfId="68" priority="21" stopIfTrue="1" operator="notEqual">
      <formula>$P$21</formula>
    </cfRule>
  </conditionalFormatting>
  <conditionalFormatting sqref="O22">
    <cfRule type="cellIs" dxfId="67" priority="20" stopIfTrue="1" operator="notEqual">
      <formula>$P$22</formula>
    </cfRule>
  </conditionalFormatting>
  <conditionalFormatting sqref="O23">
    <cfRule type="cellIs" dxfId="66" priority="19" stopIfTrue="1" operator="notEqual">
      <formula>$P$23</formula>
    </cfRule>
  </conditionalFormatting>
  <conditionalFormatting sqref="O24">
    <cfRule type="cellIs" dxfId="65" priority="17" stopIfTrue="1" operator="notEqual">
      <formula>$P$24</formula>
    </cfRule>
    <cfRule type="cellIs" dxfId="64" priority="18" stopIfTrue="1" operator="greaterThan">
      <formula>$P$24</formula>
    </cfRule>
  </conditionalFormatting>
  <conditionalFormatting sqref="O25">
    <cfRule type="cellIs" dxfId="63" priority="15" stopIfTrue="1" operator="notEqual">
      <formula>$P$25</formula>
    </cfRule>
    <cfRule type="cellIs" dxfId="62" priority="16" stopIfTrue="1" operator="greaterThan">
      <formula>$P$25</formula>
    </cfRule>
  </conditionalFormatting>
  <conditionalFormatting sqref="O26">
    <cfRule type="cellIs" dxfId="61" priority="14" stopIfTrue="1" operator="notEqual">
      <formula>$P$26</formula>
    </cfRule>
  </conditionalFormatting>
  <conditionalFormatting sqref="O27">
    <cfRule type="cellIs" dxfId="60" priority="13" stopIfTrue="1" operator="notEqual">
      <formula>$P$27</formula>
    </cfRule>
  </conditionalFormatting>
  <conditionalFormatting sqref="O28">
    <cfRule type="cellIs" dxfId="59" priority="12" stopIfTrue="1" operator="notEqual">
      <formula>$P$28</formula>
    </cfRule>
  </conditionalFormatting>
  <conditionalFormatting sqref="O29">
    <cfRule type="cellIs" dxfId="58" priority="11" stopIfTrue="1" operator="notEqual">
      <formula>$P$29</formula>
    </cfRule>
  </conditionalFormatting>
  <conditionalFormatting sqref="O30">
    <cfRule type="cellIs" dxfId="57" priority="10" stopIfTrue="1" operator="notEqual">
      <formula>$P$30</formula>
    </cfRule>
  </conditionalFormatting>
  <conditionalFormatting sqref="O31">
    <cfRule type="cellIs" dxfId="56" priority="8" stopIfTrue="1" operator="notEqual">
      <formula>$P$31</formula>
    </cfRule>
    <cfRule type="cellIs" dxfId="55" priority="9" stopIfTrue="1" operator="greaterThan">
      <formula>$P$31</formula>
    </cfRule>
  </conditionalFormatting>
  <conditionalFormatting sqref="O32">
    <cfRule type="cellIs" dxfId="54" priority="6" stopIfTrue="1" operator="notEqual">
      <formula>$P$32</formula>
    </cfRule>
    <cfRule type="cellIs" dxfId="53" priority="7" stopIfTrue="1" operator="greaterThan">
      <formula>$P$32</formula>
    </cfRule>
  </conditionalFormatting>
  <conditionalFormatting sqref="O33">
    <cfRule type="cellIs" dxfId="52" priority="5" stopIfTrue="1" operator="notEqual">
      <formula>$P$33</formula>
    </cfRule>
  </conditionalFormatting>
  <conditionalFormatting sqref="O13">
    <cfRule type="cellIs" dxfId="51" priority="4" stopIfTrue="1" operator="notEqual">
      <formula>$P$13</formula>
    </cfRule>
  </conditionalFormatting>
  <conditionalFormatting sqref="AG3:AG34">
    <cfRule type="cellIs" dxfId="50" priority="3" stopIfTrue="1" operator="notEqual">
      <formula>E3</formula>
    </cfRule>
  </conditionalFormatting>
  <conditionalFormatting sqref="AH3:AH34">
    <cfRule type="cellIs" dxfId="49" priority="2" stopIfTrue="1" operator="notBetween">
      <formula>AI3+$AG$40</formula>
      <formula>AI3-$AG$40</formula>
    </cfRule>
  </conditionalFormatting>
  <conditionalFormatting sqref="AL3:AL33">
    <cfRule type="cellIs" dxfId="48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topLeftCell="A21" zoomScale="85" zoomScaleNormal="85" workbookViewId="0">
      <selection activeCell="D47" sqref="D47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293" customWidth="1"/>
    <col min="32" max="32" width="18.85546875" style="293" bestFit="1" customWidth="1"/>
    <col min="33" max="33" width="9.5703125" style="293" customWidth="1"/>
    <col min="34" max="35" width="13" style="293" customWidth="1"/>
    <col min="36" max="36" width="14.5703125" style="293" bestFit="1" customWidth="1"/>
    <col min="37" max="37" width="4.85546875" style="293" customWidth="1"/>
    <col min="38" max="39" width="12.85546875" style="293" customWidth="1"/>
    <col min="40" max="40" width="11.5703125" style="293" bestFit="1" customWidth="1"/>
    <col min="41" max="55" width="11.42578125" style="293"/>
    <col min="56" max="16384" width="11.42578125" style="1"/>
  </cols>
  <sheetData>
    <row r="1" spans="1:41" ht="13.5" thickBot="1" x14ac:dyDescent="0.25">
      <c r="AJ1" s="294" t="s">
        <v>111</v>
      </c>
    </row>
    <row r="2" spans="1:41" ht="51.75" thickBot="1" x14ac:dyDescent="0.25">
      <c r="A2" s="177" t="s">
        <v>57</v>
      </c>
      <c r="B2" s="178" t="s">
        <v>58</v>
      </c>
      <c r="C2" s="178" t="s">
        <v>59</v>
      </c>
      <c r="D2" s="178" t="s">
        <v>60</v>
      </c>
      <c r="E2" s="178" t="s">
        <v>62</v>
      </c>
      <c r="F2" s="179" t="s">
        <v>63</v>
      </c>
      <c r="G2" s="179" t="s">
        <v>61</v>
      </c>
      <c r="H2" s="179" t="s">
        <v>64</v>
      </c>
      <c r="I2" s="179" t="s">
        <v>65</v>
      </c>
      <c r="J2" s="179" t="s">
        <v>66</v>
      </c>
      <c r="K2" s="179" t="s">
        <v>67</v>
      </c>
      <c r="L2" s="179" t="s">
        <v>68</v>
      </c>
      <c r="M2" s="179" t="s">
        <v>69</v>
      </c>
      <c r="N2" s="180" t="s">
        <v>70</v>
      </c>
      <c r="O2" s="181" t="s">
        <v>71</v>
      </c>
      <c r="Q2" s="182" t="s">
        <v>72</v>
      </c>
      <c r="R2" s="183" t="s">
        <v>73</v>
      </c>
      <c r="S2" s="184" t="s">
        <v>74</v>
      </c>
      <c r="T2" s="185" t="s">
        <v>75</v>
      </c>
      <c r="V2" s="185" t="s">
        <v>76</v>
      </c>
      <c r="W2" s="186" t="s">
        <v>77</v>
      </c>
      <c r="Y2" s="187" t="s">
        <v>78</v>
      </c>
      <c r="Z2" s="188" t="s">
        <v>79</v>
      </c>
      <c r="AA2" s="189" t="s">
        <v>80</v>
      </c>
      <c r="AF2" s="295" t="s">
        <v>112</v>
      </c>
      <c r="AG2" s="296" t="s">
        <v>62</v>
      </c>
      <c r="AH2" s="297" t="s">
        <v>113</v>
      </c>
      <c r="AI2" s="298" t="s">
        <v>114</v>
      </c>
      <c r="AJ2" s="299" t="s">
        <v>115</v>
      </c>
      <c r="AL2" s="300" t="s">
        <v>116</v>
      </c>
      <c r="AM2" s="301" t="s">
        <v>117</v>
      </c>
      <c r="AN2" s="186" t="s">
        <v>118</v>
      </c>
      <c r="AO2" s="186" t="s">
        <v>119</v>
      </c>
    </row>
    <row r="3" spans="1:41" x14ac:dyDescent="0.2">
      <c r="A3" s="190">
        <v>277</v>
      </c>
      <c r="B3" s="191">
        <v>0.375</v>
      </c>
      <c r="C3" s="192">
        <v>2013</v>
      </c>
      <c r="D3" s="192">
        <v>5</v>
      </c>
      <c r="E3" s="192">
        <v>1</v>
      </c>
      <c r="F3" s="193">
        <v>167001</v>
      </c>
      <c r="G3" s="192">
        <v>0</v>
      </c>
      <c r="H3" s="193">
        <v>889348</v>
      </c>
      <c r="I3" s="192">
        <v>0</v>
      </c>
      <c r="J3" s="192">
        <v>0</v>
      </c>
      <c r="K3" s="192">
        <v>0</v>
      </c>
      <c r="L3" s="194">
        <v>89.234800000000007</v>
      </c>
      <c r="M3" s="193">
        <v>21.1</v>
      </c>
      <c r="N3" s="195">
        <v>0</v>
      </c>
      <c r="O3" s="196">
        <v>1114</v>
      </c>
      <c r="P3" s="197">
        <f>F4-F3</f>
        <v>1114</v>
      </c>
      <c r="Q3" s="1">
        <v>1</v>
      </c>
      <c r="R3" s="198" t="e">
        <f>S3/4.1868</f>
        <v>#REF!</v>
      </c>
      <c r="S3" s="199" t="e">
        <f>#REF!</f>
        <v>#REF!</v>
      </c>
      <c r="T3" s="200" t="e">
        <f>R3*0.11237</f>
        <v>#REF!</v>
      </c>
      <c r="U3" s="201"/>
      <c r="V3" s="200">
        <f>O3</f>
        <v>1114</v>
      </c>
      <c r="W3" s="202">
        <f>V3*35.31467</f>
        <v>39340.542379999999</v>
      </c>
      <c r="X3" s="201"/>
      <c r="Y3" s="203" t="e">
        <f>V3*R3/1000000</f>
        <v>#REF!</v>
      </c>
      <c r="Z3" s="204" t="e">
        <f>S3*V3/1000000</f>
        <v>#REF!</v>
      </c>
      <c r="AA3" s="205" t="e">
        <f>W3*T3/1000000</f>
        <v>#REF!</v>
      </c>
      <c r="AE3" s="302" t="str">
        <f>RIGHT(F3,6)</f>
        <v>167001</v>
      </c>
      <c r="AF3" s="190">
        <v>277</v>
      </c>
      <c r="AG3" s="195">
        <v>1</v>
      </c>
      <c r="AH3" s="303">
        <v>167001</v>
      </c>
      <c r="AI3" s="304">
        <f>IFERROR(AE3*1,0)</f>
        <v>167001</v>
      </c>
      <c r="AJ3" s="305">
        <f>(AI3-AH3)</f>
        <v>0</v>
      </c>
      <c r="AL3" s="306">
        <f>AH4-AH3</f>
        <v>1121</v>
      </c>
      <c r="AM3" s="307">
        <f>AI4-AI3</f>
        <v>1114</v>
      </c>
      <c r="AN3" s="308">
        <f>(AM3-AL3)</f>
        <v>-7</v>
      </c>
      <c r="AO3" s="309">
        <f>IFERROR(AN3/AM3,"")</f>
        <v>-6.2836624775583485E-3</v>
      </c>
    </row>
    <row r="4" spans="1:41" x14ac:dyDescent="0.2">
      <c r="A4" s="206">
        <v>277</v>
      </c>
      <c r="B4" s="207">
        <v>0.375</v>
      </c>
      <c r="C4" s="208">
        <v>2013</v>
      </c>
      <c r="D4" s="208">
        <v>5</v>
      </c>
      <c r="E4" s="208">
        <v>2</v>
      </c>
      <c r="F4" s="209">
        <v>168115</v>
      </c>
      <c r="G4" s="208">
        <v>0</v>
      </c>
      <c r="H4" s="209">
        <v>889501</v>
      </c>
      <c r="I4" s="208">
        <v>0</v>
      </c>
      <c r="J4" s="208">
        <v>0</v>
      </c>
      <c r="K4" s="208">
        <v>0</v>
      </c>
      <c r="L4" s="210">
        <v>90.677499999999995</v>
      </c>
      <c r="M4" s="209">
        <v>23.1</v>
      </c>
      <c r="N4" s="211">
        <v>0</v>
      </c>
      <c r="O4" s="212">
        <v>4398</v>
      </c>
      <c r="P4" s="197">
        <f t="shared" ref="P4:P33" si="0">F5-F4</f>
        <v>4398</v>
      </c>
      <c r="Q4" s="1">
        <v>2</v>
      </c>
      <c r="R4" s="213" t="e">
        <f t="shared" ref="R4:R33" si="1">S4/4.1868</f>
        <v>#REF!</v>
      </c>
      <c r="S4" s="214" t="e">
        <f>#REF!</f>
        <v>#REF!</v>
      </c>
      <c r="T4" s="215" t="e">
        <f>R4*0.11237</f>
        <v>#REF!</v>
      </c>
      <c r="U4" s="201"/>
      <c r="V4" s="215">
        <f t="shared" ref="V4:V33" si="2">O4</f>
        <v>4398</v>
      </c>
      <c r="W4" s="216">
        <f>V4*35.31467</f>
        <v>155313.91866</v>
      </c>
      <c r="X4" s="201"/>
      <c r="Y4" s="217" t="e">
        <f>V4*R4/1000000</f>
        <v>#REF!</v>
      </c>
      <c r="Z4" s="214" t="e">
        <f>S4*V4/1000000</f>
        <v>#REF!</v>
      </c>
      <c r="AA4" s="215" t="e">
        <f>W4*T4/1000000</f>
        <v>#REF!</v>
      </c>
      <c r="AE4" s="302" t="str">
        <f t="shared" ref="AE4:AE34" si="3">RIGHT(F4,6)</f>
        <v>168115</v>
      </c>
      <c r="AF4" s="206">
        <v>277</v>
      </c>
      <c r="AG4" s="310">
        <v>2</v>
      </c>
      <c r="AH4" s="311">
        <v>168122</v>
      </c>
      <c r="AI4" s="312">
        <f t="shared" ref="AI4:AI34" si="4">IFERROR(AE4*1,0)</f>
        <v>168115</v>
      </c>
      <c r="AJ4" s="313">
        <f t="shared" ref="AJ4:AJ34" si="5">(AI4-AH4)</f>
        <v>-7</v>
      </c>
      <c r="AL4" s="306">
        <f t="shared" ref="AL4:AM33" si="6">AH5-AH4</f>
        <v>4398</v>
      </c>
      <c r="AM4" s="314">
        <f t="shared" si="6"/>
        <v>4398</v>
      </c>
      <c r="AN4" s="315">
        <f t="shared" ref="AN4:AN33" si="7">(AM4-AL4)</f>
        <v>0</v>
      </c>
      <c r="AO4" s="316">
        <f t="shared" ref="AO4:AO33" si="8">IFERROR(AN4/AM4,"")</f>
        <v>0</v>
      </c>
    </row>
    <row r="5" spans="1:41" x14ac:dyDescent="0.2">
      <c r="A5" s="206">
        <v>277</v>
      </c>
      <c r="B5" s="207">
        <v>0.375</v>
      </c>
      <c r="C5" s="208">
        <v>2013</v>
      </c>
      <c r="D5" s="208">
        <v>5</v>
      </c>
      <c r="E5" s="208">
        <v>3</v>
      </c>
      <c r="F5" s="209">
        <v>172513</v>
      </c>
      <c r="G5" s="208">
        <v>0</v>
      </c>
      <c r="H5" s="209">
        <v>890117</v>
      </c>
      <c r="I5" s="208">
        <v>0</v>
      </c>
      <c r="J5" s="208">
        <v>0</v>
      </c>
      <c r="K5" s="208">
        <v>0</v>
      </c>
      <c r="L5" s="210">
        <v>89.631399999999999</v>
      </c>
      <c r="M5" s="209">
        <v>21.2</v>
      </c>
      <c r="N5" s="211">
        <v>0</v>
      </c>
      <c r="O5" s="212">
        <v>4213</v>
      </c>
      <c r="P5" s="197">
        <f t="shared" si="0"/>
        <v>4213</v>
      </c>
      <c r="Q5" s="1">
        <v>3</v>
      </c>
      <c r="R5" s="213" t="e">
        <f t="shared" si="1"/>
        <v>#REF!</v>
      </c>
      <c r="S5" s="214" t="e">
        <f>#REF!</f>
        <v>#REF!</v>
      </c>
      <c r="T5" s="215" t="e">
        <f t="shared" ref="T5:T33" si="9">R5*0.11237</f>
        <v>#REF!</v>
      </c>
      <c r="U5" s="201"/>
      <c r="V5" s="215">
        <f t="shared" si="2"/>
        <v>4213</v>
      </c>
      <c r="W5" s="216">
        <f t="shared" ref="W5:W33" si="10">V5*35.31467</f>
        <v>148780.70470999999</v>
      </c>
      <c r="X5" s="201"/>
      <c r="Y5" s="217" t="e">
        <f t="shared" ref="Y5:Y33" si="11">V5*R5/1000000</f>
        <v>#REF!</v>
      </c>
      <c r="Z5" s="214" t="e">
        <f t="shared" ref="Z5:Z33" si="12">S5*V5/1000000</f>
        <v>#REF!</v>
      </c>
      <c r="AA5" s="215" t="e">
        <f t="shared" ref="AA5:AA33" si="13">W5*T5/1000000</f>
        <v>#REF!</v>
      </c>
      <c r="AE5" s="302" t="str">
        <f t="shared" si="3"/>
        <v>172513</v>
      </c>
      <c r="AF5" s="206">
        <v>277</v>
      </c>
      <c r="AG5" s="310">
        <v>3</v>
      </c>
      <c r="AH5" s="311">
        <v>172520</v>
      </c>
      <c r="AI5" s="312">
        <f t="shared" si="4"/>
        <v>172513</v>
      </c>
      <c r="AJ5" s="313">
        <f t="shared" si="5"/>
        <v>-7</v>
      </c>
      <c r="AL5" s="306">
        <f t="shared" si="6"/>
        <v>4221</v>
      </c>
      <c r="AM5" s="314">
        <f t="shared" si="6"/>
        <v>4213</v>
      </c>
      <c r="AN5" s="315">
        <f t="shared" si="7"/>
        <v>-8</v>
      </c>
      <c r="AO5" s="316">
        <f t="shared" si="8"/>
        <v>-1.8988844054118206E-3</v>
      </c>
    </row>
    <row r="6" spans="1:41" x14ac:dyDescent="0.2">
      <c r="A6" s="206">
        <v>277</v>
      </c>
      <c r="B6" s="207">
        <v>0.375</v>
      </c>
      <c r="C6" s="208">
        <v>2013</v>
      </c>
      <c r="D6" s="208">
        <v>5</v>
      </c>
      <c r="E6" s="208">
        <v>4</v>
      </c>
      <c r="F6" s="209">
        <v>176726</v>
      </c>
      <c r="G6" s="208">
        <v>0</v>
      </c>
      <c r="H6" s="209">
        <v>890704</v>
      </c>
      <c r="I6" s="208">
        <v>0</v>
      </c>
      <c r="J6" s="208">
        <v>0</v>
      </c>
      <c r="K6" s="208">
        <v>0</v>
      </c>
      <c r="L6" s="210">
        <v>89.871700000000004</v>
      </c>
      <c r="M6" s="209">
        <v>20.5</v>
      </c>
      <c r="N6" s="211">
        <v>0</v>
      </c>
      <c r="O6" s="212">
        <v>1113</v>
      </c>
      <c r="P6" s="197">
        <f t="shared" si="0"/>
        <v>1113</v>
      </c>
      <c r="Q6" s="1">
        <v>4</v>
      </c>
      <c r="R6" s="213" t="e">
        <f t="shared" si="1"/>
        <v>#REF!</v>
      </c>
      <c r="S6" s="214" t="e">
        <f>#REF!</f>
        <v>#REF!</v>
      </c>
      <c r="T6" s="215" t="e">
        <f t="shared" si="9"/>
        <v>#REF!</v>
      </c>
      <c r="U6" s="201"/>
      <c r="V6" s="215">
        <f t="shared" si="2"/>
        <v>1113</v>
      </c>
      <c r="W6" s="216">
        <f t="shared" si="10"/>
        <v>39305.227709999999</v>
      </c>
      <c r="X6" s="201"/>
      <c r="Y6" s="217" t="e">
        <f t="shared" si="11"/>
        <v>#REF!</v>
      </c>
      <c r="Z6" s="214" t="e">
        <f t="shared" si="12"/>
        <v>#REF!</v>
      </c>
      <c r="AA6" s="215" t="e">
        <f t="shared" si="13"/>
        <v>#REF!</v>
      </c>
      <c r="AE6" s="302" t="str">
        <f t="shared" si="3"/>
        <v>176726</v>
      </c>
      <c r="AF6" s="206">
        <v>277</v>
      </c>
      <c r="AG6" s="310">
        <v>4</v>
      </c>
      <c r="AH6" s="311">
        <v>176741</v>
      </c>
      <c r="AI6" s="312">
        <f t="shared" si="4"/>
        <v>176726</v>
      </c>
      <c r="AJ6" s="313">
        <f t="shared" si="5"/>
        <v>-15</v>
      </c>
      <c r="AL6" s="306">
        <f t="shared" si="6"/>
        <v>1098</v>
      </c>
      <c r="AM6" s="314">
        <f t="shared" si="6"/>
        <v>1113</v>
      </c>
      <c r="AN6" s="315">
        <f t="shared" si="7"/>
        <v>15</v>
      </c>
      <c r="AO6" s="316">
        <f t="shared" si="8"/>
        <v>1.3477088948787063E-2</v>
      </c>
    </row>
    <row r="7" spans="1:41" x14ac:dyDescent="0.2">
      <c r="A7" s="206">
        <v>277</v>
      </c>
      <c r="B7" s="207">
        <v>0.375</v>
      </c>
      <c r="C7" s="208">
        <v>2013</v>
      </c>
      <c r="D7" s="208">
        <v>5</v>
      </c>
      <c r="E7" s="208">
        <v>5</v>
      </c>
      <c r="F7" s="209">
        <v>177839</v>
      </c>
      <c r="G7" s="208">
        <v>0</v>
      </c>
      <c r="H7" s="209">
        <v>890860</v>
      </c>
      <c r="I7" s="208">
        <v>0</v>
      </c>
      <c r="J7" s="208">
        <v>0</v>
      </c>
      <c r="K7" s="208">
        <v>0</v>
      </c>
      <c r="L7" s="210">
        <v>93.418000000000006</v>
      </c>
      <c r="M7" s="209">
        <v>20.399999999999999</v>
      </c>
      <c r="N7" s="211">
        <v>0</v>
      </c>
      <c r="O7" s="212">
        <v>1442</v>
      </c>
      <c r="P7" s="197">
        <f t="shared" si="0"/>
        <v>1442</v>
      </c>
      <c r="Q7" s="1">
        <v>5</v>
      </c>
      <c r="R7" s="213" t="e">
        <f t="shared" si="1"/>
        <v>#REF!</v>
      </c>
      <c r="S7" s="214" t="e">
        <f>#REF!</f>
        <v>#REF!</v>
      </c>
      <c r="T7" s="215" t="e">
        <f t="shared" si="9"/>
        <v>#REF!</v>
      </c>
      <c r="U7" s="201"/>
      <c r="V7" s="215">
        <f t="shared" si="2"/>
        <v>1442</v>
      </c>
      <c r="W7" s="216">
        <f t="shared" si="10"/>
        <v>50923.754139999997</v>
      </c>
      <c r="X7" s="201"/>
      <c r="Y7" s="217" t="e">
        <f t="shared" si="11"/>
        <v>#REF!</v>
      </c>
      <c r="Z7" s="214" t="e">
        <f t="shared" si="12"/>
        <v>#REF!</v>
      </c>
      <c r="AA7" s="215" t="e">
        <f t="shared" si="13"/>
        <v>#REF!</v>
      </c>
      <c r="AE7" s="302" t="str">
        <f t="shared" si="3"/>
        <v>177839</v>
      </c>
      <c r="AF7" s="206">
        <v>277</v>
      </c>
      <c r="AG7" s="310">
        <v>5</v>
      </c>
      <c r="AH7" s="311">
        <v>177839</v>
      </c>
      <c r="AI7" s="312">
        <f t="shared" si="4"/>
        <v>177839</v>
      </c>
      <c r="AJ7" s="313">
        <f t="shared" si="5"/>
        <v>0</v>
      </c>
      <c r="AL7" s="306">
        <f t="shared" si="6"/>
        <v>1456</v>
      </c>
      <c r="AM7" s="314">
        <f t="shared" si="6"/>
        <v>1442</v>
      </c>
      <c r="AN7" s="315">
        <f t="shared" si="7"/>
        <v>-14</v>
      </c>
      <c r="AO7" s="316">
        <f t="shared" si="8"/>
        <v>-9.7087378640776691E-3</v>
      </c>
    </row>
    <row r="8" spans="1:41" x14ac:dyDescent="0.2">
      <c r="A8" s="206">
        <v>277</v>
      </c>
      <c r="B8" s="207">
        <v>0.375</v>
      </c>
      <c r="C8" s="208">
        <v>2013</v>
      </c>
      <c r="D8" s="208">
        <v>5</v>
      </c>
      <c r="E8" s="208">
        <v>6</v>
      </c>
      <c r="F8" s="209">
        <v>179281</v>
      </c>
      <c r="G8" s="208">
        <v>0</v>
      </c>
      <c r="H8" s="209">
        <v>891058</v>
      </c>
      <c r="I8" s="208">
        <v>0</v>
      </c>
      <c r="J8" s="208">
        <v>0</v>
      </c>
      <c r="K8" s="208">
        <v>0</v>
      </c>
      <c r="L8" s="210">
        <v>92.175399999999996</v>
      </c>
      <c r="M8" s="209">
        <v>21.9</v>
      </c>
      <c r="N8" s="211">
        <v>0</v>
      </c>
      <c r="O8" s="212">
        <v>6741</v>
      </c>
      <c r="P8" s="197">
        <f t="shared" si="0"/>
        <v>6741</v>
      </c>
      <c r="Q8" s="1">
        <v>6</v>
      </c>
      <c r="R8" s="213" t="e">
        <f t="shared" si="1"/>
        <v>#REF!</v>
      </c>
      <c r="S8" s="214" t="e">
        <f>#REF!</f>
        <v>#REF!</v>
      </c>
      <c r="T8" s="215" t="e">
        <f t="shared" si="9"/>
        <v>#REF!</v>
      </c>
      <c r="U8" s="201"/>
      <c r="V8" s="215">
        <f t="shared" si="2"/>
        <v>6741</v>
      </c>
      <c r="W8" s="216">
        <f t="shared" si="10"/>
        <v>238056.19047</v>
      </c>
      <c r="X8" s="201"/>
      <c r="Y8" s="217" t="e">
        <f t="shared" si="11"/>
        <v>#REF!</v>
      </c>
      <c r="Z8" s="214" t="e">
        <f t="shared" si="12"/>
        <v>#REF!</v>
      </c>
      <c r="AA8" s="215" t="e">
        <f t="shared" si="13"/>
        <v>#REF!</v>
      </c>
      <c r="AE8" s="302" t="str">
        <f t="shared" si="3"/>
        <v>179281</v>
      </c>
      <c r="AF8" s="206">
        <v>277</v>
      </c>
      <c r="AG8" s="310">
        <v>6</v>
      </c>
      <c r="AH8" s="311">
        <v>179295</v>
      </c>
      <c r="AI8" s="312">
        <f t="shared" si="4"/>
        <v>179281</v>
      </c>
      <c r="AJ8" s="313">
        <f t="shared" si="5"/>
        <v>-14</v>
      </c>
      <c r="AL8" s="306">
        <f t="shared" si="6"/>
        <v>6741</v>
      </c>
      <c r="AM8" s="314">
        <f t="shared" si="6"/>
        <v>6741</v>
      </c>
      <c r="AN8" s="315">
        <f t="shared" si="7"/>
        <v>0</v>
      </c>
      <c r="AO8" s="316">
        <f t="shared" si="8"/>
        <v>0</v>
      </c>
    </row>
    <row r="9" spans="1:41" x14ac:dyDescent="0.2">
      <c r="A9" s="206">
        <v>277</v>
      </c>
      <c r="B9" s="207">
        <v>0.375</v>
      </c>
      <c r="C9" s="208">
        <v>2013</v>
      </c>
      <c r="D9" s="208">
        <v>5</v>
      </c>
      <c r="E9" s="208">
        <v>7</v>
      </c>
      <c r="F9" s="209">
        <v>186022</v>
      </c>
      <c r="G9" s="208">
        <v>0</v>
      </c>
      <c r="H9" s="209">
        <v>892013</v>
      </c>
      <c r="I9" s="208">
        <v>0</v>
      </c>
      <c r="J9" s="208">
        <v>0</v>
      </c>
      <c r="K9" s="208">
        <v>0</v>
      </c>
      <c r="L9" s="210">
        <v>88.869</v>
      </c>
      <c r="M9" s="209">
        <v>21.9</v>
      </c>
      <c r="N9" s="211">
        <v>0</v>
      </c>
      <c r="O9" s="212">
        <v>6569</v>
      </c>
      <c r="P9" s="197">
        <f t="shared" si="0"/>
        <v>6569</v>
      </c>
      <c r="Q9" s="1">
        <v>7</v>
      </c>
      <c r="R9" s="213" t="e">
        <f t="shared" si="1"/>
        <v>#REF!</v>
      </c>
      <c r="S9" s="214" t="e">
        <f>#REF!</f>
        <v>#REF!</v>
      </c>
      <c r="T9" s="215" t="e">
        <f t="shared" si="9"/>
        <v>#REF!</v>
      </c>
      <c r="U9" s="201"/>
      <c r="V9" s="215">
        <f t="shared" si="2"/>
        <v>6569</v>
      </c>
      <c r="W9" s="216">
        <f t="shared" si="10"/>
        <v>231982.06722999999</v>
      </c>
      <c r="X9" s="201"/>
      <c r="Y9" s="217" t="e">
        <f t="shared" si="11"/>
        <v>#REF!</v>
      </c>
      <c r="Z9" s="214" t="e">
        <f t="shared" si="12"/>
        <v>#REF!</v>
      </c>
      <c r="AA9" s="215" t="e">
        <f t="shared" si="13"/>
        <v>#REF!</v>
      </c>
      <c r="AE9" s="302" t="str">
        <f t="shared" si="3"/>
        <v>186022</v>
      </c>
      <c r="AF9" s="206">
        <v>277</v>
      </c>
      <c r="AG9" s="310">
        <v>7</v>
      </c>
      <c r="AH9" s="311">
        <v>186036</v>
      </c>
      <c r="AI9" s="312">
        <f t="shared" si="4"/>
        <v>186022</v>
      </c>
      <c r="AJ9" s="313">
        <f t="shared" si="5"/>
        <v>-14</v>
      </c>
      <c r="AL9" s="306">
        <f t="shared" si="6"/>
        <v>6576</v>
      </c>
      <c r="AM9" s="314">
        <f t="shared" si="6"/>
        <v>6569</v>
      </c>
      <c r="AN9" s="315">
        <f t="shared" si="7"/>
        <v>-7</v>
      </c>
      <c r="AO9" s="316">
        <f t="shared" si="8"/>
        <v>-1.0656112041406607E-3</v>
      </c>
    </row>
    <row r="10" spans="1:41" x14ac:dyDescent="0.2">
      <c r="A10" s="206">
        <v>277</v>
      </c>
      <c r="B10" s="207">
        <v>0.375</v>
      </c>
      <c r="C10" s="208">
        <v>2013</v>
      </c>
      <c r="D10" s="208">
        <v>5</v>
      </c>
      <c r="E10" s="208">
        <v>8</v>
      </c>
      <c r="F10" s="209">
        <v>192591</v>
      </c>
      <c r="G10" s="208">
        <v>0</v>
      </c>
      <c r="H10" s="209">
        <v>892942</v>
      </c>
      <c r="I10" s="208">
        <v>0</v>
      </c>
      <c r="J10" s="208">
        <v>0</v>
      </c>
      <c r="K10" s="208">
        <v>0</v>
      </c>
      <c r="L10" s="210">
        <v>88.992500000000007</v>
      </c>
      <c r="M10" s="209">
        <v>21.9</v>
      </c>
      <c r="N10" s="211">
        <v>0</v>
      </c>
      <c r="O10" s="212">
        <v>7426</v>
      </c>
      <c r="P10" s="197">
        <f t="shared" si="0"/>
        <v>7426</v>
      </c>
      <c r="Q10" s="1">
        <v>8</v>
      </c>
      <c r="R10" s="213" t="e">
        <f t="shared" si="1"/>
        <v>#REF!</v>
      </c>
      <c r="S10" s="214" t="e">
        <f>#REF!</f>
        <v>#REF!</v>
      </c>
      <c r="T10" s="215" t="e">
        <f t="shared" si="9"/>
        <v>#REF!</v>
      </c>
      <c r="U10" s="201"/>
      <c r="V10" s="215">
        <f t="shared" si="2"/>
        <v>7426</v>
      </c>
      <c r="W10" s="216">
        <f t="shared" si="10"/>
        <v>262246.73942</v>
      </c>
      <c r="X10" s="201"/>
      <c r="Y10" s="217" t="e">
        <f t="shared" si="11"/>
        <v>#REF!</v>
      </c>
      <c r="Z10" s="214" t="e">
        <f t="shared" si="12"/>
        <v>#REF!</v>
      </c>
      <c r="AA10" s="215" t="e">
        <f t="shared" si="13"/>
        <v>#REF!</v>
      </c>
      <c r="AE10" s="302" t="str">
        <f t="shared" si="3"/>
        <v>192591</v>
      </c>
      <c r="AF10" s="206">
        <v>277</v>
      </c>
      <c r="AG10" s="310">
        <v>8</v>
      </c>
      <c r="AH10" s="311">
        <v>192612</v>
      </c>
      <c r="AI10" s="312">
        <f t="shared" si="4"/>
        <v>192591</v>
      </c>
      <c r="AJ10" s="313">
        <f t="shared" si="5"/>
        <v>-21</v>
      </c>
      <c r="AL10" s="306">
        <f t="shared" si="6"/>
        <v>7426</v>
      </c>
      <c r="AM10" s="314">
        <f t="shared" si="6"/>
        <v>7426</v>
      </c>
      <c r="AN10" s="315">
        <f t="shared" si="7"/>
        <v>0</v>
      </c>
      <c r="AO10" s="316">
        <f t="shared" si="8"/>
        <v>0</v>
      </c>
    </row>
    <row r="11" spans="1:41" x14ac:dyDescent="0.2">
      <c r="A11" s="206">
        <v>277</v>
      </c>
      <c r="B11" s="207">
        <v>0.375</v>
      </c>
      <c r="C11" s="208">
        <v>2013</v>
      </c>
      <c r="D11" s="208">
        <v>5</v>
      </c>
      <c r="E11" s="208">
        <v>9</v>
      </c>
      <c r="F11" s="209">
        <v>200017</v>
      </c>
      <c r="G11" s="208">
        <v>0</v>
      </c>
      <c r="H11" s="209">
        <v>893993</v>
      </c>
      <c r="I11" s="208">
        <v>0</v>
      </c>
      <c r="J11" s="208">
        <v>0</v>
      </c>
      <c r="K11" s="208">
        <v>0</v>
      </c>
      <c r="L11" s="210">
        <v>88.87</v>
      </c>
      <c r="M11" s="209">
        <v>22.7</v>
      </c>
      <c r="N11" s="211">
        <v>0</v>
      </c>
      <c r="O11" s="212">
        <v>7928</v>
      </c>
      <c r="P11" s="197">
        <f t="shared" si="0"/>
        <v>7928</v>
      </c>
      <c r="Q11" s="1">
        <v>9</v>
      </c>
      <c r="R11" s="258" t="e">
        <f t="shared" si="1"/>
        <v>#REF!</v>
      </c>
      <c r="S11" s="214" t="e">
        <f>#REF!</f>
        <v>#REF!</v>
      </c>
      <c r="T11" s="215" t="e">
        <f t="shared" si="9"/>
        <v>#REF!</v>
      </c>
      <c r="V11" s="218">
        <f t="shared" si="2"/>
        <v>7928</v>
      </c>
      <c r="W11" s="219">
        <f t="shared" si="10"/>
        <v>279974.70376</v>
      </c>
      <c r="Y11" s="217" t="e">
        <f t="shared" si="11"/>
        <v>#REF!</v>
      </c>
      <c r="Z11" s="214" t="e">
        <f t="shared" si="12"/>
        <v>#REF!</v>
      </c>
      <c r="AA11" s="215" t="e">
        <f t="shared" si="13"/>
        <v>#REF!</v>
      </c>
      <c r="AE11" s="302" t="str">
        <f t="shared" si="3"/>
        <v>200017</v>
      </c>
      <c r="AF11" s="206">
        <v>277</v>
      </c>
      <c r="AG11" s="310">
        <v>9</v>
      </c>
      <c r="AH11" s="311">
        <v>200038</v>
      </c>
      <c r="AI11" s="312">
        <f t="shared" si="4"/>
        <v>200017</v>
      </c>
      <c r="AJ11" s="313">
        <f t="shared" si="5"/>
        <v>-21</v>
      </c>
      <c r="AL11" s="306">
        <f t="shared" si="6"/>
        <v>7935</v>
      </c>
      <c r="AM11" s="314">
        <f t="shared" si="6"/>
        <v>7928</v>
      </c>
      <c r="AN11" s="315">
        <f t="shared" si="7"/>
        <v>-7</v>
      </c>
      <c r="AO11" s="316">
        <f t="shared" si="8"/>
        <v>-8.8294651866801209E-4</v>
      </c>
    </row>
    <row r="12" spans="1:41" x14ac:dyDescent="0.2">
      <c r="A12" s="206">
        <v>277</v>
      </c>
      <c r="B12" s="207">
        <v>0.375</v>
      </c>
      <c r="C12" s="208">
        <v>2013</v>
      </c>
      <c r="D12" s="208">
        <v>5</v>
      </c>
      <c r="E12" s="208">
        <v>10</v>
      </c>
      <c r="F12" s="209">
        <v>207945</v>
      </c>
      <c r="G12" s="208">
        <v>0</v>
      </c>
      <c r="H12" s="209">
        <v>895122</v>
      </c>
      <c r="I12" s="208">
        <v>0</v>
      </c>
      <c r="J12" s="208">
        <v>0</v>
      </c>
      <c r="K12" s="208">
        <v>0</v>
      </c>
      <c r="L12" s="210">
        <v>88.762100000000004</v>
      </c>
      <c r="M12" s="209">
        <v>22.4</v>
      </c>
      <c r="N12" s="211">
        <v>0</v>
      </c>
      <c r="O12" s="212">
        <v>6175</v>
      </c>
      <c r="P12" s="197">
        <f t="shared" si="0"/>
        <v>6175</v>
      </c>
      <c r="Q12" s="1">
        <v>10</v>
      </c>
      <c r="R12" s="258" t="e">
        <f t="shared" si="1"/>
        <v>#REF!</v>
      </c>
      <c r="S12" s="214" t="e">
        <f>#REF!</f>
        <v>#REF!</v>
      </c>
      <c r="T12" s="215" t="e">
        <f t="shared" si="9"/>
        <v>#REF!</v>
      </c>
      <c r="V12" s="218">
        <f t="shared" si="2"/>
        <v>6175</v>
      </c>
      <c r="W12" s="219">
        <f t="shared" si="10"/>
        <v>218068.08725000001</v>
      </c>
      <c r="Y12" s="217" t="e">
        <f t="shared" si="11"/>
        <v>#REF!</v>
      </c>
      <c r="Z12" s="214" t="e">
        <f t="shared" si="12"/>
        <v>#REF!</v>
      </c>
      <c r="AA12" s="215" t="e">
        <f t="shared" si="13"/>
        <v>#REF!</v>
      </c>
      <c r="AE12" s="302" t="str">
        <f t="shared" si="3"/>
        <v>207945</v>
      </c>
      <c r="AF12" s="206">
        <v>277</v>
      </c>
      <c r="AG12" s="310">
        <v>10</v>
      </c>
      <c r="AH12" s="311">
        <v>207973</v>
      </c>
      <c r="AI12" s="312">
        <f t="shared" si="4"/>
        <v>207945</v>
      </c>
      <c r="AJ12" s="313">
        <f t="shared" si="5"/>
        <v>-28</v>
      </c>
      <c r="AL12" s="306">
        <f t="shared" si="6"/>
        <v>6154</v>
      </c>
      <c r="AM12" s="314">
        <f t="shared" si="6"/>
        <v>6175</v>
      </c>
      <c r="AN12" s="315">
        <f t="shared" si="7"/>
        <v>21</v>
      </c>
      <c r="AO12" s="316">
        <f t="shared" si="8"/>
        <v>3.4008097165991904E-3</v>
      </c>
    </row>
    <row r="13" spans="1:41" x14ac:dyDescent="0.2">
      <c r="A13" s="206">
        <v>277</v>
      </c>
      <c r="B13" s="207">
        <v>0.375</v>
      </c>
      <c r="C13" s="208">
        <v>2013</v>
      </c>
      <c r="D13" s="208">
        <v>5</v>
      </c>
      <c r="E13" s="208">
        <v>11</v>
      </c>
      <c r="F13" s="209">
        <v>214120</v>
      </c>
      <c r="G13" s="208">
        <v>0</v>
      </c>
      <c r="H13" s="209">
        <v>895998</v>
      </c>
      <c r="I13" s="208">
        <v>0</v>
      </c>
      <c r="J13" s="208">
        <v>0</v>
      </c>
      <c r="K13" s="208">
        <v>0</v>
      </c>
      <c r="L13" s="210">
        <v>89.627899999999997</v>
      </c>
      <c r="M13" s="209">
        <v>22.7</v>
      </c>
      <c r="N13" s="211">
        <v>0</v>
      </c>
      <c r="O13" s="212">
        <v>1234</v>
      </c>
      <c r="P13" s="197">
        <f t="shared" si="0"/>
        <v>1234</v>
      </c>
      <c r="Q13" s="1">
        <v>11</v>
      </c>
      <c r="R13" s="258" t="e">
        <f t="shared" si="1"/>
        <v>#REF!</v>
      </c>
      <c r="S13" s="214" t="e">
        <f>#REF!</f>
        <v>#REF!</v>
      </c>
      <c r="T13" s="215" t="e">
        <f t="shared" si="9"/>
        <v>#REF!</v>
      </c>
      <c r="V13" s="218">
        <f t="shared" si="2"/>
        <v>1234</v>
      </c>
      <c r="W13" s="219">
        <f t="shared" si="10"/>
        <v>43578.302779999998</v>
      </c>
      <c r="Y13" s="217" t="e">
        <f t="shared" si="11"/>
        <v>#REF!</v>
      </c>
      <c r="Z13" s="214" t="e">
        <f t="shared" si="12"/>
        <v>#REF!</v>
      </c>
      <c r="AA13" s="215" t="e">
        <f t="shared" si="13"/>
        <v>#REF!</v>
      </c>
      <c r="AE13" s="302" t="str">
        <f t="shared" si="3"/>
        <v>214120</v>
      </c>
      <c r="AF13" s="206">
        <v>277</v>
      </c>
      <c r="AG13" s="310">
        <v>11</v>
      </c>
      <c r="AH13" s="311">
        <v>214127</v>
      </c>
      <c r="AI13" s="312">
        <f t="shared" si="4"/>
        <v>214120</v>
      </c>
      <c r="AJ13" s="313">
        <f t="shared" si="5"/>
        <v>-7</v>
      </c>
      <c r="AL13" s="306">
        <f t="shared" si="6"/>
        <v>1234</v>
      </c>
      <c r="AM13" s="314">
        <f t="shared" si="6"/>
        <v>1234</v>
      </c>
      <c r="AN13" s="315">
        <f t="shared" si="7"/>
        <v>0</v>
      </c>
      <c r="AO13" s="316">
        <f t="shared" si="8"/>
        <v>0</v>
      </c>
    </row>
    <row r="14" spans="1:41" x14ac:dyDescent="0.2">
      <c r="A14" s="206">
        <v>277</v>
      </c>
      <c r="B14" s="207">
        <v>0.375</v>
      </c>
      <c r="C14" s="208">
        <v>2013</v>
      </c>
      <c r="D14" s="208">
        <v>5</v>
      </c>
      <c r="E14" s="208">
        <v>12</v>
      </c>
      <c r="F14" s="209">
        <v>215354</v>
      </c>
      <c r="G14" s="208">
        <v>0</v>
      </c>
      <c r="H14" s="209">
        <v>896171</v>
      </c>
      <c r="I14" s="208">
        <v>0</v>
      </c>
      <c r="J14" s="208">
        <v>0</v>
      </c>
      <c r="K14" s="208">
        <v>0</v>
      </c>
      <c r="L14" s="210">
        <v>92.496200000000002</v>
      </c>
      <c r="M14" s="209">
        <v>20.9</v>
      </c>
      <c r="N14" s="211">
        <v>0</v>
      </c>
      <c r="O14" s="212">
        <v>1389</v>
      </c>
      <c r="P14" s="197">
        <f t="shared" si="0"/>
        <v>1389</v>
      </c>
      <c r="Q14" s="1">
        <v>12</v>
      </c>
      <c r="R14" s="258" t="e">
        <f t="shared" si="1"/>
        <v>#REF!</v>
      </c>
      <c r="S14" s="214" t="e">
        <f>#REF!</f>
        <v>#REF!</v>
      </c>
      <c r="T14" s="215" t="e">
        <f t="shared" si="9"/>
        <v>#REF!</v>
      </c>
      <c r="V14" s="218">
        <f t="shared" si="2"/>
        <v>1389</v>
      </c>
      <c r="W14" s="219">
        <f t="shared" si="10"/>
        <v>49052.076629999996</v>
      </c>
      <c r="Y14" s="217" t="e">
        <f t="shared" si="11"/>
        <v>#REF!</v>
      </c>
      <c r="Z14" s="214" t="e">
        <f t="shared" si="12"/>
        <v>#REF!</v>
      </c>
      <c r="AA14" s="215" t="e">
        <f t="shared" si="13"/>
        <v>#REF!</v>
      </c>
      <c r="AE14" s="302" t="str">
        <f t="shared" si="3"/>
        <v>215354</v>
      </c>
      <c r="AF14" s="206">
        <v>277</v>
      </c>
      <c r="AG14" s="310">
        <v>12</v>
      </c>
      <c r="AH14" s="311">
        <v>215361</v>
      </c>
      <c r="AI14" s="312">
        <f t="shared" si="4"/>
        <v>215354</v>
      </c>
      <c r="AJ14" s="313">
        <f t="shared" si="5"/>
        <v>-7</v>
      </c>
      <c r="AL14" s="306">
        <f t="shared" si="6"/>
        <v>1389</v>
      </c>
      <c r="AM14" s="314">
        <f t="shared" si="6"/>
        <v>1389</v>
      </c>
      <c r="AN14" s="315">
        <f t="shared" si="7"/>
        <v>0</v>
      </c>
      <c r="AO14" s="316">
        <f t="shared" si="8"/>
        <v>0</v>
      </c>
    </row>
    <row r="15" spans="1:41" x14ac:dyDescent="0.2">
      <c r="A15" s="206">
        <v>277</v>
      </c>
      <c r="B15" s="207">
        <v>0.375</v>
      </c>
      <c r="C15" s="208">
        <v>2013</v>
      </c>
      <c r="D15" s="208">
        <v>5</v>
      </c>
      <c r="E15" s="208">
        <v>13</v>
      </c>
      <c r="F15" s="209">
        <v>216743</v>
      </c>
      <c r="G15" s="208">
        <v>0</v>
      </c>
      <c r="H15" s="209">
        <v>896363</v>
      </c>
      <c r="I15" s="208">
        <v>0</v>
      </c>
      <c r="J15" s="208">
        <v>0</v>
      </c>
      <c r="K15" s="208">
        <v>0</v>
      </c>
      <c r="L15" s="210">
        <v>91.641199999999998</v>
      </c>
      <c r="M15" s="209">
        <v>19.2</v>
      </c>
      <c r="N15" s="211">
        <v>0</v>
      </c>
      <c r="O15" s="212">
        <v>6971</v>
      </c>
      <c r="P15" s="197">
        <f t="shared" si="0"/>
        <v>6971</v>
      </c>
      <c r="Q15" s="1">
        <v>13</v>
      </c>
      <c r="R15" s="258" t="e">
        <f t="shared" si="1"/>
        <v>#REF!</v>
      </c>
      <c r="S15" s="214" t="e">
        <f>#REF!</f>
        <v>#REF!</v>
      </c>
      <c r="T15" s="215" t="e">
        <f t="shared" si="9"/>
        <v>#REF!</v>
      </c>
      <c r="V15" s="218">
        <f t="shared" si="2"/>
        <v>6971</v>
      </c>
      <c r="W15" s="219">
        <f t="shared" si="10"/>
        <v>246178.56456999999</v>
      </c>
      <c r="Y15" s="217" t="e">
        <f t="shared" si="11"/>
        <v>#REF!</v>
      </c>
      <c r="Z15" s="214" t="e">
        <f t="shared" si="12"/>
        <v>#REF!</v>
      </c>
      <c r="AA15" s="215" t="e">
        <f t="shared" si="13"/>
        <v>#REF!</v>
      </c>
      <c r="AE15" s="302" t="str">
        <f t="shared" si="3"/>
        <v>216743</v>
      </c>
      <c r="AF15" s="206">
        <v>277</v>
      </c>
      <c r="AG15" s="310">
        <v>13</v>
      </c>
      <c r="AH15" s="311">
        <v>216750</v>
      </c>
      <c r="AI15" s="312">
        <f t="shared" si="4"/>
        <v>216743</v>
      </c>
      <c r="AJ15" s="313">
        <f t="shared" si="5"/>
        <v>-7</v>
      </c>
      <c r="AL15" s="306">
        <f t="shared" si="6"/>
        <v>6985</v>
      </c>
      <c r="AM15" s="314">
        <f t="shared" si="6"/>
        <v>6971</v>
      </c>
      <c r="AN15" s="315">
        <f t="shared" si="7"/>
        <v>-14</v>
      </c>
      <c r="AO15" s="316">
        <f t="shared" si="8"/>
        <v>-2.0083201836178454E-3</v>
      </c>
    </row>
    <row r="16" spans="1:41" x14ac:dyDescent="0.2">
      <c r="A16" s="206">
        <v>277</v>
      </c>
      <c r="B16" s="207">
        <v>0.375</v>
      </c>
      <c r="C16" s="208">
        <v>2013</v>
      </c>
      <c r="D16" s="208">
        <v>5</v>
      </c>
      <c r="E16" s="208">
        <v>14</v>
      </c>
      <c r="F16" s="209">
        <v>223714</v>
      </c>
      <c r="G16" s="208">
        <v>0</v>
      </c>
      <c r="H16" s="209">
        <v>897337</v>
      </c>
      <c r="I16" s="208">
        <v>0</v>
      </c>
      <c r="J16" s="208">
        <v>0</v>
      </c>
      <c r="K16" s="208">
        <v>0</v>
      </c>
      <c r="L16" s="210">
        <v>88.819699999999997</v>
      </c>
      <c r="M16" s="209">
        <v>18.899999999999999</v>
      </c>
      <c r="N16" s="211">
        <v>0</v>
      </c>
      <c r="O16" s="212">
        <v>6820</v>
      </c>
      <c r="P16" s="197">
        <f t="shared" si="0"/>
        <v>6820</v>
      </c>
      <c r="Q16" s="1">
        <v>14</v>
      </c>
      <c r="R16" s="258" t="e">
        <f t="shared" si="1"/>
        <v>#REF!</v>
      </c>
      <c r="S16" s="214" t="e">
        <f>#REF!</f>
        <v>#REF!</v>
      </c>
      <c r="T16" s="215" t="e">
        <f t="shared" si="9"/>
        <v>#REF!</v>
      </c>
      <c r="V16" s="218">
        <f t="shared" si="2"/>
        <v>6820</v>
      </c>
      <c r="W16" s="219">
        <f t="shared" si="10"/>
        <v>240846.04939999999</v>
      </c>
      <c r="Y16" s="217" t="e">
        <f t="shared" si="11"/>
        <v>#REF!</v>
      </c>
      <c r="Z16" s="214" t="e">
        <f t="shared" si="12"/>
        <v>#REF!</v>
      </c>
      <c r="AA16" s="215" t="e">
        <f t="shared" si="13"/>
        <v>#REF!</v>
      </c>
      <c r="AE16" s="302" t="str">
        <f t="shared" si="3"/>
        <v>223714</v>
      </c>
      <c r="AF16" s="206">
        <v>277</v>
      </c>
      <c r="AG16" s="310">
        <v>14</v>
      </c>
      <c r="AH16" s="311">
        <v>223735</v>
      </c>
      <c r="AI16" s="312">
        <f t="shared" si="4"/>
        <v>223714</v>
      </c>
      <c r="AJ16" s="313">
        <f t="shared" si="5"/>
        <v>-21</v>
      </c>
      <c r="AL16" s="306">
        <f t="shared" si="6"/>
        <v>6827</v>
      </c>
      <c r="AM16" s="314">
        <f t="shared" si="6"/>
        <v>6820</v>
      </c>
      <c r="AN16" s="315">
        <f t="shared" si="7"/>
        <v>-7</v>
      </c>
      <c r="AO16" s="316">
        <f t="shared" si="8"/>
        <v>-1.0263929618768328E-3</v>
      </c>
    </row>
    <row r="17" spans="1:41" x14ac:dyDescent="0.2">
      <c r="A17" s="206">
        <v>277</v>
      </c>
      <c r="B17" s="207">
        <v>0.375</v>
      </c>
      <c r="C17" s="208">
        <v>2013</v>
      </c>
      <c r="D17" s="208">
        <v>5</v>
      </c>
      <c r="E17" s="208">
        <v>15</v>
      </c>
      <c r="F17" s="209">
        <v>230534</v>
      </c>
      <c r="G17" s="208">
        <v>0</v>
      </c>
      <c r="H17" s="209">
        <v>898290</v>
      </c>
      <c r="I17" s="208">
        <v>0</v>
      </c>
      <c r="J17" s="208">
        <v>0</v>
      </c>
      <c r="K17" s="208">
        <v>0</v>
      </c>
      <c r="L17" s="210">
        <v>88.947100000000006</v>
      </c>
      <c r="M17" s="209">
        <v>19.399999999999999</v>
      </c>
      <c r="N17" s="211">
        <v>0</v>
      </c>
      <c r="O17" s="212">
        <v>6831</v>
      </c>
      <c r="P17" s="197">
        <f t="shared" si="0"/>
        <v>6831</v>
      </c>
      <c r="Q17" s="1">
        <v>15</v>
      </c>
      <c r="R17" s="258" t="e">
        <f t="shared" si="1"/>
        <v>#REF!</v>
      </c>
      <c r="S17" s="214" t="e">
        <f>#REF!</f>
        <v>#REF!</v>
      </c>
      <c r="T17" s="215" t="e">
        <f t="shared" si="9"/>
        <v>#REF!</v>
      </c>
      <c r="V17" s="218">
        <f t="shared" si="2"/>
        <v>6831</v>
      </c>
      <c r="W17" s="219">
        <f t="shared" si="10"/>
        <v>241234.51076999999</v>
      </c>
      <c r="Y17" s="217" t="e">
        <f t="shared" si="11"/>
        <v>#REF!</v>
      </c>
      <c r="Z17" s="214" t="e">
        <f t="shared" si="12"/>
        <v>#REF!</v>
      </c>
      <c r="AA17" s="215" t="e">
        <f t="shared" si="13"/>
        <v>#REF!</v>
      </c>
      <c r="AE17" s="302" t="str">
        <f t="shared" si="3"/>
        <v>230534</v>
      </c>
      <c r="AF17" s="206">
        <v>277</v>
      </c>
      <c r="AG17" s="310">
        <v>15</v>
      </c>
      <c r="AH17" s="311">
        <v>230562</v>
      </c>
      <c r="AI17" s="312">
        <f t="shared" si="4"/>
        <v>230534</v>
      </c>
      <c r="AJ17" s="313">
        <f t="shared" si="5"/>
        <v>-28</v>
      </c>
      <c r="AL17" s="306">
        <f t="shared" si="6"/>
        <v>6831</v>
      </c>
      <c r="AM17" s="314">
        <f t="shared" si="6"/>
        <v>6831</v>
      </c>
      <c r="AN17" s="315">
        <f t="shared" si="7"/>
        <v>0</v>
      </c>
      <c r="AO17" s="316">
        <f t="shared" si="8"/>
        <v>0</v>
      </c>
    </row>
    <row r="18" spans="1:41" x14ac:dyDescent="0.2">
      <c r="A18" s="206">
        <v>277</v>
      </c>
      <c r="B18" s="207">
        <v>0.375</v>
      </c>
      <c r="C18" s="208">
        <v>2013</v>
      </c>
      <c r="D18" s="208">
        <v>5</v>
      </c>
      <c r="E18" s="208">
        <v>16</v>
      </c>
      <c r="F18" s="209">
        <v>237365</v>
      </c>
      <c r="G18" s="208">
        <v>0</v>
      </c>
      <c r="H18" s="209">
        <v>899251</v>
      </c>
      <c r="I18" s="208">
        <v>0</v>
      </c>
      <c r="J18" s="208">
        <v>0</v>
      </c>
      <c r="K18" s="208">
        <v>0</v>
      </c>
      <c r="L18" s="210">
        <v>89.027100000000004</v>
      </c>
      <c r="M18" s="209">
        <v>20.8</v>
      </c>
      <c r="N18" s="211">
        <v>0</v>
      </c>
      <c r="O18" s="212">
        <v>7173</v>
      </c>
      <c r="P18" s="197">
        <f t="shared" si="0"/>
        <v>7173</v>
      </c>
      <c r="Q18" s="1">
        <v>16</v>
      </c>
      <c r="R18" s="258" t="e">
        <f t="shared" si="1"/>
        <v>#REF!</v>
      </c>
      <c r="S18" s="214" t="e">
        <f>#REF!</f>
        <v>#REF!</v>
      </c>
      <c r="T18" s="215" t="e">
        <f t="shared" si="9"/>
        <v>#REF!</v>
      </c>
      <c r="V18" s="218">
        <f t="shared" si="2"/>
        <v>7173</v>
      </c>
      <c r="W18" s="219">
        <f t="shared" si="10"/>
        <v>253312.12791000001</v>
      </c>
      <c r="Y18" s="217" t="e">
        <f t="shared" si="11"/>
        <v>#REF!</v>
      </c>
      <c r="Z18" s="214" t="e">
        <f t="shared" si="12"/>
        <v>#REF!</v>
      </c>
      <c r="AA18" s="215" t="e">
        <f t="shared" si="13"/>
        <v>#REF!</v>
      </c>
      <c r="AE18" s="302" t="str">
        <f t="shared" si="3"/>
        <v>237365</v>
      </c>
      <c r="AF18" s="206">
        <v>277</v>
      </c>
      <c r="AG18" s="310">
        <v>16</v>
      </c>
      <c r="AH18" s="311">
        <v>237393</v>
      </c>
      <c r="AI18" s="312">
        <f t="shared" si="4"/>
        <v>237365</v>
      </c>
      <c r="AJ18" s="313">
        <f t="shared" si="5"/>
        <v>-28</v>
      </c>
      <c r="AL18" s="306">
        <f t="shared" si="6"/>
        <v>7159</v>
      </c>
      <c r="AM18" s="314">
        <f t="shared" si="6"/>
        <v>7173</v>
      </c>
      <c r="AN18" s="315">
        <f t="shared" si="7"/>
        <v>14</v>
      </c>
      <c r="AO18" s="316">
        <f t="shared" si="8"/>
        <v>1.9517635577861424E-3</v>
      </c>
    </row>
    <row r="19" spans="1:41" x14ac:dyDescent="0.2">
      <c r="A19" s="206">
        <v>277</v>
      </c>
      <c r="B19" s="207">
        <v>0.375</v>
      </c>
      <c r="C19" s="208">
        <v>2013</v>
      </c>
      <c r="D19" s="208">
        <v>5</v>
      </c>
      <c r="E19" s="208">
        <v>17</v>
      </c>
      <c r="F19" s="209">
        <v>244538</v>
      </c>
      <c r="G19" s="208">
        <v>0</v>
      </c>
      <c r="H19" s="209">
        <v>900270</v>
      </c>
      <c r="I19" s="208">
        <v>0</v>
      </c>
      <c r="J19" s="208">
        <v>0</v>
      </c>
      <c r="K19" s="208">
        <v>0</v>
      </c>
      <c r="L19" s="210">
        <v>89.011200000000002</v>
      </c>
      <c r="M19" s="209">
        <v>21</v>
      </c>
      <c r="N19" s="211">
        <v>0</v>
      </c>
      <c r="O19" s="212">
        <v>5456</v>
      </c>
      <c r="P19" s="197">
        <f t="shared" si="0"/>
        <v>5456</v>
      </c>
      <c r="Q19" s="1">
        <v>17</v>
      </c>
      <c r="R19" s="258" t="e">
        <f t="shared" si="1"/>
        <v>#REF!</v>
      </c>
      <c r="S19" s="214" t="e">
        <f>#REF!</f>
        <v>#REF!</v>
      </c>
      <c r="T19" s="215" t="e">
        <f t="shared" si="9"/>
        <v>#REF!</v>
      </c>
      <c r="V19" s="218">
        <f t="shared" si="2"/>
        <v>5456</v>
      </c>
      <c r="W19" s="219">
        <f t="shared" si="10"/>
        <v>192676.83952000001</v>
      </c>
      <c r="Y19" s="217" t="e">
        <f t="shared" si="11"/>
        <v>#REF!</v>
      </c>
      <c r="Z19" s="214" t="e">
        <f t="shared" si="12"/>
        <v>#REF!</v>
      </c>
      <c r="AA19" s="215" t="e">
        <f t="shared" si="13"/>
        <v>#REF!</v>
      </c>
      <c r="AE19" s="302" t="str">
        <f t="shared" si="3"/>
        <v>244538</v>
      </c>
      <c r="AF19" s="206">
        <v>277</v>
      </c>
      <c r="AG19" s="310">
        <v>17</v>
      </c>
      <c r="AH19" s="311">
        <v>244552</v>
      </c>
      <c r="AI19" s="312">
        <f t="shared" si="4"/>
        <v>244538</v>
      </c>
      <c r="AJ19" s="313">
        <f t="shared" si="5"/>
        <v>-14</v>
      </c>
      <c r="AL19" s="306">
        <f t="shared" si="6"/>
        <v>5457</v>
      </c>
      <c r="AM19" s="314">
        <f t="shared" si="6"/>
        <v>5456</v>
      </c>
      <c r="AN19" s="315">
        <f t="shared" si="7"/>
        <v>-1</v>
      </c>
      <c r="AO19" s="316">
        <f t="shared" si="8"/>
        <v>-1.8328445747800586E-4</v>
      </c>
    </row>
    <row r="20" spans="1:41" x14ac:dyDescent="0.2">
      <c r="A20" s="206">
        <v>277</v>
      </c>
      <c r="B20" s="207">
        <v>0.375</v>
      </c>
      <c r="C20" s="208">
        <v>2013</v>
      </c>
      <c r="D20" s="208">
        <v>5</v>
      </c>
      <c r="E20" s="208">
        <v>18</v>
      </c>
      <c r="F20" s="209">
        <v>249994</v>
      </c>
      <c r="G20" s="208">
        <v>0</v>
      </c>
      <c r="H20" s="209">
        <v>901041</v>
      </c>
      <c r="I20" s="208">
        <v>0</v>
      </c>
      <c r="J20" s="208">
        <v>0</v>
      </c>
      <c r="K20" s="208">
        <v>0</v>
      </c>
      <c r="L20" s="210">
        <v>89.804400000000001</v>
      </c>
      <c r="M20" s="209">
        <v>21.4</v>
      </c>
      <c r="N20" s="211">
        <v>0</v>
      </c>
      <c r="O20" s="212">
        <v>1086</v>
      </c>
      <c r="P20" s="197">
        <f t="shared" si="0"/>
        <v>1086</v>
      </c>
      <c r="Q20" s="1">
        <v>18</v>
      </c>
      <c r="R20" s="258" t="e">
        <f t="shared" si="1"/>
        <v>#REF!</v>
      </c>
      <c r="S20" s="214" t="e">
        <f>#REF!</f>
        <v>#REF!</v>
      </c>
      <c r="T20" s="215" t="e">
        <f t="shared" si="9"/>
        <v>#REF!</v>
      </c>
      <c r="V20" s="218">
        <f t="shared" si="2"/>
        <v>1086</v>
      </c>
      <c r="W20" s="219">
        <f t="shared" si="10"/>
        <v>38351.731619999999</v>
      </c>
      <c r="Y20" s="217" t="e">
        <f t="shared" si="11"/>
        <v>#REF!</v>
      </c>
      <c r="Z20" s="214" t="e">
        <f t="shared" si="12"/>
        <v>#REF!</v>
      </c>
      <c r="AA20" s="215" t="e">
        <f t="shared" si="13"/>
        <v>#REF!</v>
      </c>
      <c r="AE20" s="302" t="str">
        <f t="shared" si="3"/>
        <v>249994</v>
      </c>
      <c r="AF20" s="206">
        <v>277</v>
      </c>
      <c r="AG20" s="310">
        <v>18</v>
      </c>
      <c r="AH20" s="311">
        <v>250009</v>
      </c>
      <c r="AI20" s="312">
        <f t="shared" si="4"/>
        <v>249994</v>
      </c>
      <c r="AJ20" s="313">
        <f t="shared" si="5"/>
        <v>-15</v>
      </c>
      <c r="AL20" s="306">
        <f t="shared" si="6"/>
        <v>1071</v>
      </c>
      <c r="AM20" s="314">
        <f t="shared" si="6"/>
        <v>1086</v>
      </c>
      <c r="AN20" s="315">
        <f t="shared" si="7"/>
        <v>15</v>
      </c>
      <c r="AO20" s="316">
        <f t="shared" si="8"/>
        <v>1.3812154696132596E-2</v>
      </c>
    </row>
    <row r="21" spans="1:41" x14ac:dyDescent="0.2">
      <c r="A21" s="206">
        <v>277</v>
      </c>
      <c r="B21" s="207">
        <v>0.375</v>
      </c>
      <c r="C21" s="208">
        <v>2013</v>
      </c>
      <c r="D21" s="208">
        <v>5</v>
      </c>
      <c r="E21" s="208">
        <v>19</v>
      </c>
      <c r="F21" s="209">
        <v>251080</v>
      </c>
      <c r="G21" s="208">
        <v>0</v>
      </c>
      <c r="H21" s="209">
        <v>901194</v>
      </c>
      <c r="I21" s="208">
        <v>0</v>
      </c>
      <c r="J21" s="208">
        <v>0</v>
      </c>
      <c r="K21" s="208">
        <v>0</v>
      </c>
      <c r="L21" s="210">
        <v>93.471800000000002</v>
      </c>
      <c r="M21" s="209">
        <v>23.1</v>
      </c>
      <c r="N21" s="211">
        <v>0</v>
      </c>
      <c r="O21" s="212">
        <v>1334</v>
      </c>
      <c r="P21" s="197">
        <f t="shared" si="0"/>
        <v>1334</v>
      </c>
      <c r="Q21" s="1">
        <v>19</v>
      </c>
      <c r="R21" s="258" t="e">
        <f t="shared" si="1"/>
        <v>#REF!</v>
      </c>
      <c r="S21" s="214" t="e">
        <f>#REF!</f>
        <v>#REF!</v>
      </c>
      <c r="T21" s="215" t="e">
        <f t="shared" si="9"/>
        <v>#REF!</v>
      </c>
      <c r="V21" s="218">
        <f t="shared" si="2"/>
        <v>1334</v>
      </c>
      <c r="W21" s="219">
        <f t="shared" si="10"/>
        <v>47109.769780000002</v>
      </c>
      <c r="Y21" s="217" t="e">
        <f t="shared" si="11"/>
        <v>#REF!</v>
      </c>
      <c r="Z21" s="214" t="e">
        <f t="shared" si="12"/>
        <v>#REF!</v>
      </c>
      <c r="AA21" s="215" t="e">
        <f t="shared" si="13"/>
        <v>#REF!</v>
      </c>
      <c r="AE21" s="302" t="str">
        <f t="shared" si="3"/>
        <v>251080</v>
      </c>
      <c r="AF21" s="206">
        <v>277</v>
      </c>
      <c r="AG21" s="310">
        <v>19</v>
      </c>
      <c r="AH21" s="311">
        <v>251080</v>
      </c>
      <c r="AI21" s="312">
        <f t="shared" si="4"/>
        <v>251080</v>
      </c>
      <c r="AJ21" s="313">
        <f t="shared" si="5"/>
        <v>0</v>
      </c>
      <c r="AL21" s="306">
        <f t="shared" si="6"/>
        <v>-251080</v>
      </c>
      <c r="AM21" s="314">
        <f t="shared" si="6"/>
        <v>1334</v>
      </c>
      <c r="AN21" s="315">
        <f t="shared" si="7"/>
        <v>252414</v>
      </c>
      <c r="AO21" s="316">
        <f t="shared" si="8"/>
        <v>189.21589205397302</v>
      </c>
    </row>
    <row r="22" spans="1:41" x14ac:dyDescent="0.2">
      <c r="A22" s="206">
        <v>277</v>
      </c>
      <c r="B22" s="207">
        <v>0.375</v>
      </c>
      <c r="C22" s="208">
        <v>2013</v>
      </c>
      <c r="D22" s="208">
        <v>5</v>
      </c>
      <c r="E22" s="208">
        <v>20</v>
      </c>
      <c r="F22" s="209">
        <v>252414</v>
      </c>
      <c r="G22" s="208">
        <v>0</v>
      </c>
      <c r="H22" s="209">
        <v>901381</v>
      </c>
      <c r="I22" s="208">
        <v>0</v>
      </c>
      <c r="J22" s="208">
        <v>0</v>
      </c>
      <c r="K22" s="208">
        <v>0</v>
      </c>
      <c r="L22" s="210">
        <v>90.876400000000004</v>
      </c>
      <c r="M22" s="209">
        <v>23.8</v>
      </c>
      <c r="N22" s="211">
        <v>0</v>
      </c>
      <c r="O22" s="212">
        <v>8666</v>
      </c>
      <c r="P22" s="197">
        <f t="shared" si="0"/>
        <v>8666</v>
      </c>
      <c r="Q22" s="1">
        <v>20</v>
      </c>
      <c r="R22" s="258" t="e">
        <f t="shared" si="1"/>
        <v>#REF!</v>
      </c>
      <c r="S22" s="214" t="e">
        <f>#REF!</f>
        <v>#REF!</v>
      </c>
      <c r="T22" s="215" t="e">
        <f t="shared" si="9"/>
        <v>#REF!</v>
      </c>
      <c r="V22" s="218">
        <f t="shared" si="2"/>
        <v>8666</v>
      </c>
      <c r="W22" s="219">
        <f t="shared" si="10"/>
        <v>306036.93021999998</v>
      </c>
      <c r="Y22" s="217" t="e">
        <f t="shared" si="11"/>
        <v>#REF!</v>
      </c>
      <c r="Z22" s="214" t="e">
        <f t="shared" si="12"/>
        <v>#REF!</v>
      </c>
      <c r="AA22" s="215" t="e">
        <f t="shared" si="13"/>
        <v>#REF!</v>
      </c>
      <c r="AE22" s="302" t="str">
        <f t="shared" si="3"/>
        <v>252414</v>
      </c>
      <c r="AF22" s="206"/>
      <c r="AG22" s="310"/>
      <c r="AH22" s="311"/>
      <c r="AI22" s="312">
        <f t="shared" si="4"/>
        <v>252414</v>
      </c>
      <c r="AJ22" s="313">
        <f t="shared" si="5"/>
        <v>252414</v>
      </c>
      <c r="AL22" s="306">
        <f t="shared" si="6"/>
        <v>261134</v>
      </c>
      <c r="AM22" s="314">
        <f t="shared" si="6"/>
        <v>8666</v>
      </c>
      <c r="AN22" s="315">
        <f t="shared" si="7"/>
        <v>-252468</v>
      </c>
      <c r="AO22" s="316">
        <f t="shared" si="8"/>
        <v>-29.13316408954535</v>
      </c>
    </row>
    <row r="23" spans="1:41" x14ac:dyDescent="0.2">
      <c r="A23" s="206">
        <v>277</v>
      </c>
      <c r="B23" s="207">
        <v>0.375</v>
      </c>
      <c r="C23" s="208">
        <v>2013</v>
      </c>
      <c r="D23" s="208">
        <v>5</v>
      </c>
      <c r="E23" s="208">
        <v>21</v>
      </c>
      <c r="F23" s="209">
        <v>261080</v>
      </c>
      <c r="G23" s="208">
        <v>0</v>
      </c>
      <c r="H23" s="209">
        <v>902625</v>
      </c>
      <c r="I23" s="208">
        <v>0</v>
      </c>
      <c r="J23" s="208">
        <v>0</v>
      </c>
      <c r="K23" s="208">
        <v>0</v>
      </c>
      <c r="L23" s="210">
        <v>88.264600000000002</v>
      </c>
      <c r="M23" s="209">
        <v>22.5</v>
      </c>
      <c r="N23" s="211">
        <v>0</v>
      </c>
      <c r="O23" s="212">
        <v>10919</v>
      </c>
      <c r="P23" s="197">
        <f t="shared" si="0"/>
        <v>10919</v>
      </c>
      <c r="Q23" s="1">
        <v>21</v>
      </c>
      <c r="R23" s="258" t="e">
        <f t="shared" si="1"/>
        <v>#REF!</v>
      </c>
      <c r="S23" s="214" t="e">
        <f>#REF!</f>
        <v>#REF!</v>
      </c>
      <c r="T23" s="215" t="e">
        <f t="shared" si="9"/>
        <v>#REF!</v>
      </c>
      <c r="V23" s="218">
        <f t="shared" si="2"/>
        <v>10919</v>
      </c>
      <c r="W23" s="219">
        <f t="shared" si="10"/>
        <v>385600.88173000002</v>
      </c>
      <c r="Y23" s="217" t="e">
        <f t="shared" si="11"/>
        <v>#REF!</v>
      </c>
      <c r="Z23" s="214" t="e">
        <f t="shared" si="12"/>
        <v>#REF!</v>
      </c>
      <c r="AA23" s="215" t="e">
        <f t="shared" si="13"/>
        <v>#REF!</v>
      </c>
      <c r="AE23" s="302" t="str">
        <f t="shared" si="3"/>
        <v>261080</v>
      </c>
      <c r="AF23" s="206">
        <v>277</v>
      </c>
      <c r="AG23" s="310">
        <v>21</v>
      </c>
      <c r="AH23" s="311">
        <v>261134</v>
      </c>
      <c r="AI23" s="312">
        <f t="shared" si="4"/>
        <v>261080</v>
      </c>
      <c r="AJ23" s="313">
        <f t="shared" si="5"/>
        <v>-54</v>
      </c>
      <c r="AL23" s="306">
        <f t="shared" si="6"/>
        <v>10907</v>
      </c>
      <c r="AM23" s="314">
        <f t="shared" si="6"/>
        <v>10919</v>
      </c>
      <c r="AN23" s="315">
        <f t="shared" si="7"/>
        <v>12</v>
      </c>
      <c r="AO23" s="316">
        <f t="shared" si="8"/>
        <v>1.0990017400860884E-3</v>
      </c>
    </row>
    <row r="24" spans="1:41" x14ac:dyDescent="0.2">
      <c r="A24" s="206">
        <v>277</v>
      </c>
      <c r="B24" s="207">
        <v>0.375</v>
      </c>
      <c r="C24" s="208">
        <v>2013</v>
      </c>
      <c r="D24" s="208">
        <v>5</v>
      </c>
      <c r="E24" s="208">
        <v>22</v>
      </c>
      <c r="F24" s="209">
        <v>271999</v>
      </c>
      <c r="G24" s="208">
        <v>0</v>
      </c>
      <c r="H24" s="209">
        <v>904192</v>
      </c>
      <c r="I24" s="208">
        <v>0</v>
      </c>
      <c r="J24" s="208">
        <v>0</v>
      </c>
      <c r="K24" s="208">
        <v>0</v>
      </c>
      <c r="L24" s="210">
        <v>87.927800000000005</v>
      </c>
      <c r="M24" s="209">
        <v>22.8</v>
      </c>
      <c r="N24" s="211">
        <v>0</v>
      </c>
      <c r="O24" s="212">
        <v>11941</v>
      </c>
      <c r="P24" s="197">
        <f t="shared" si="0"/>
        <v>11941</v>
      </c>
      <c r="Q24" s="1">
        <v>22</v>
      </c>
      <c r="R24" s="258" t="e">
        <f t="shared" si="1"/>
        <v>#REF!</v>
      </c>
      <c r="S24" s="214" t="e">
        <f>#REF!</f>
        <v>#REF!</v>
      </c>
      <c r="T24" s="215" t="e">
        <f t="shared" si="9"/>
        <v>#REF!</v>
      </c>
      <c r="V24" s="218">
        <f t="shared" si="2"/>
        <v>11941</v>
      </c>
      <c r="W24" s="219">
        <f t="shared" si="10"/>
        <v>421692.47447000002</v>
      </c>
      <c r="Y24" s="217" t="e">
        <f t="shared" si="11"/>
        <v>#REF!</v>
      </c>
      <c r="Z24" s="214" t="e">
        <f t="shared" si="12"/>
        <v>#REF!</v>
      </c>
      <c r="AA24" s="215" t="e">
        <f t="shared" si="13"/>
        <v>#REF!</v>
      </c>
      <c r="AE24" s="302" t="str">
        <f t="shared" si="3"/>
        <v>271999</v>
      </c>
      <c r="AF24" s="206">
        <v>277</v>
      </c>
      <c r="AG24" s="310">
        <v>22</v>
      </c>
      <c r="AH24" s="311">
        <v>272041</v>
      </c>
      <c r="AI24" s="312">
        <f t="shared" si="4"/>
        <v>271999</v>
      </c>
      <c r="AJ24" s="313">
        <f t="shared" si="5"/>
        <v>-42</v>
      </c>
      <c r="AL24" s="306">
        <f t="shared" si="6"/>
        <v>11940</v>
      </c>
      <c r="AM24" s="314">
        <f t="shared" si="6"/>
        <v>11941</v>
      </c>
      <c r="AN24" s="315">
        <f t="shared" si="7"/>
        <v>1</v>
      </c>
      <c r="AO24" s="316">
        <f t="shared" si="8"/>
        <v>8.3745079976551374E-5</v>
      </c>
    </row>
    <row r="25" spans="1:41" x14ac:dyDescent="0.2">
      <c r="A25" s="206">
        <v>277</v>
      </c>
      <c r="B25" s="207">
        <v>0.375</v>
      </c>
      <c r="C25" s="208">
        <v>2013</v>
      </c>
      <c r="D25" s="208">
        <v>5</v>
      </c>
      <c r="E25" s="208">
        <v>23</v>
      </c>
      <c r="F25" s="209">
        <v>283940</v>
      </c>
      <c r="G25" s="208">
        <v>0</v>
      </c>
      <c r="H25" s="209">
        <v>905908</v>
      </c>
      <c r="I25" s="208">
        <v>0</v>
      </c>
      <c r="J25" s="208">
        <v>0</v>
      </c>
      <c r="K25" s="208">
        <v>0</v>
      </c>
      <c r="L25" s="210">
        <v>87.661299999999997</v>
      </c>
      <c r="M25" s="209">
        <v>21.9</v>
      </c>
      <c r="N25" s="211">
        <v>0</v>
      </c>
      <c r="O25" s="212">
        <v>10099</v>
      </c>
      <c r="P25" s="197">
        <f t="shared" si="0"/>
        <v>10099</v>
      </c>
      <c r="Q25" s="1">
        <v>23</v>
      </c>
      <c r="R25" s="258" t="e">
        <f t="shared" si="1"/>
        <v>#REF!</v>
      </c>
      <c r="S25" s="214" t="e">
        <f>#REF!</f>
        <v>#REF!</v>
      </c>
      <c r="T25" s="215" t="e">
        <f t="shared" si="9"/>
        <v>#REF!</v>
      </c>
      <c r="V25" s="218">
        <f t="shared" si="2"/>
        <v>10099</v>
      </c>
      <c r="W25" s="219">
        <f t="shared" si="10"/>
        <v>356642.85233000002</v>
      </c>
      <c r="Y25" s="217" t="e">
        <f t="shared" si="11"/>
        <v>#REF!</v>
      </c>
      <c r="Z25" s="214" t="e">
        <f t="shared" si="12"/>
        <v>#REF!</v>
      </c>
      <c r="AA25" s="215" t="e">
        <f t="shared" si="13"/>
        <v>#REF!</v>
      </c>
      <c r="AE25" s="302" t="str">
        <f t="shared" si="3"/>
        <v>283940</v>
      </c>
      <c r="AF25" s="206">
        <v>277</v>
      </c>
      <c r="AG25" s="310">
        <v>23</v>
      </c>
      <c r="AH25" s="311">
        <v>283981</v>
      </c>
      <c r="AI25" s="312">
        <f t="shared" si="4"/>
        <v>283940</v>
      </c>
      <c r="AJ25" s="313">
        <f t="shared" si="5"/>
        <v>-41</v>
      </c>
      <c r="AL25" s="306">
        <f t="shared" si="6"/>
        <v>10100</v>
      </c>
      <c r="AM25" s="314">
        <f t="shared" si="6"/>
        <v>10099</v>
      </c>
      <c r="AN25" s="315">
        <f t="shared" si="7"/>
        <v>-1</v>
      </c>
      <c r="AO25" s="316">
        <f t="shared" si="8"/>
        <v>-9.901970492127933E-5</v>
      </c>
    </row>
    <row r="26" spans="1:41" x14ac:dyDescent="0.2">
      <c r="A26" s="206">
        <v>277</v>
      </c>
      <c r="B26" s="207">
        <v>0.375</v>
      </c>
      <c r="C26" s="208">
        <v>2013</v>
      </c>
      <c r="D26" s="208">
        <v>5</v>
      </c>
      <c r="E26" s="208">
        <v>24</v>
      </c>
      <c r="F26" s="209">
        <v>294039</v>
      </c>
      <c r="G26" s="208">
        <v>0</v>
      </c>
      <c r="H26" s="209">
        <v>907341</v>
      </c>
      <c r="I26" s="208">
        <v>0</v>
      </c>
      <c r="J26" s="208">
        <v>0</v>
      </c>
      <c r="K26" s="208">
        <v>0</v>
      </c>
      <c r="L26" s="210">
        <v>88.307299999999998</v>
      </c>
      <c r="M26" s="209">
        <v>21.2</v>
      </c>
      <c r="N26" s="211">
        <v>0</v>
      </c>
      <c r="O26" s="212">
        <v>9460</v>
      </c>
      <c r="P26" s="197">
        <f t="shared" si="0"/>
        <v>9460</v>
      </c>
      <c r="Q26" s="1">
        <v>24</v>
      </c>
      <c r="R26" s="258" t="e">
        <f t="shared" si="1"/>
        <v>#REF!</v>
      </c>
      <c r="S26" s="214" t="e">
        <f>#REF!</f>
        <v>#REF!</v>
      </c>
      <c r="T26" s="215" t="e">
        <f t="shared" si="9"/>
        <v>#REF!</v>
      </c>
      <c r="V26" s="218">
        <f t="shared" si="2"/>
        <v>9460</v>
      </c>
      <c r="W26" s="219">
        <f t="shared" si="10"/>
        <v>334076.7782</v>
      </c>
      <c r="Y26" s="217" t="e">
        <f t="shared" si="11"/>
        <v>#REF!</v>
      </c>
      <c r="Z26" s="214" t="e">
        <f t="shared" si="12"/>
        <v>#REF!</v>
      </c>
      <c r="AA26" s="215" t="e">
        <f t="shared" si="13"/>
        <v>#REF!</v>
      </c>
      <c r="AE26" s="302" t="str">
        <f t="shared" si="3"/>
        <v>294039</v>
      </c>
      <c r="AF26" s="206">
        <v>277</v>
      </c>
      <c r="AG26" s="310">
        <v>24</v>
      </c>
      <c r="AH26" s="311">
        <v>294081</v>
      </c>
      <c r="AI26" s="312">
        <f t="shared" si="4"/>
        <v>294039</v>
      </c>
      <c r="AJ26" s="313">
        <f t="shared" si="5"/>
        <v>-42</v>
      </c>
      <c r="AL26" s="306">
        <f t="shared" si="6"/>
        <v>-294081</v>
      </c>
      <c r="AM26" s="314">
        <f t="shared" si="6"/>
        <v>9460</v>
      </c>
      <c r="AN26" s="315">
        <f t="shared" si="7"/>
        <v>303541</v>
      </c>
      <c r="AO26" s="316">
        <f t="shared" si="8"/>
        <v>32.086786469344609</v>
      </c>
    </row>
    <row r="27" spans="1:41" x14ac:dyDescent="0.2">
      <c r="A27" s="206">
        <v>277</v>
      </c>
      <c r="B27" s="207">
        <v>0.375</v>
      </c>
      <c r="C27" s="208">
        <v>2013</v>
      </c>
      <c r="D27" s="208">
        <v>5</v>
      </c>
      <c r="E27" s="208">
        <v>25</v>
      </c>
      <c r="F27" s="209">
        <v>303499</v>
      </c>
      <c r="G27" s="208">
        <v>0</v>
      </c>
      <c r="H27" s="209">
        <v>908680</v>
      </c>
      <c r="I27" s="208">
        <v>0</v>
      </c>
      <c r="J27" s="208">
        <v>0</v>
      </c>
      <c r="K27" s="208">
        <v>0</v>
      </c>
      <c r="L27" s="210">
        <v>88.778199999999998</v>
      </c>
      <c r="M27" s="209">
        <v>21.8</v>
      </c>
      <c r="N27" s="211">
        <v>0</v>
      </c>
      <c r="O27" s="212">
        <v>6886</v>
      </c>
      <c r="P27" s="197">
        <f t="shared" si="0"/>
        <v>6886</v>
      </c>
      <c r="Q27" s="1">
        <v>25</v>
      </c>
      <c r="R27" s="258" t="e">
        <f t="shared" si="1"/>
        <v>#REF!</v>
      </c>
      <c r="S27" s="214" t="e">
        <f>#REF!</f>
        <v>#REF!</v>
      </c>
      <c r="T27" s="215" t="e">
        <f t="shared" si="9"/>
        <v>#REF!</v>
      </c>
      <c r="V27" s="218">
        <f t="shared" si="2"/>
        <v>6886</v>
      </c>
      <c r="W27" s="219">
        <f t="shared" si="10"/>
        <v>243176.81761999999</v>
      </c>
      <c r="Y27" s="217" t="e">
        <f t="shared" si="11"/>
        <v>#REF!</v>
      </c>
      <c r="Z27" s="214" t="e">
        <f t="shared" si="12"/>
        <v>#REF!</v>
      </c>
      <c r="AA27" s="215" t="e">
        <f t="shared" si="13"/>
        <v>#REF!</v>
      </c>
      <c r="AE27" s="302" t="str">
        <f t="shared" si="3"/>
        <v>303499</v>
      </c>
      <c r="AF27" s="206"/>
      <c r="AG27" s="310"/>
      <c r="AH27" s="311"/>
      <c r="AI27" s="312">
        <f t="shared" si="4"/>
        <v>303499</v>
      </c>
      <c r="AJ27" s="313">
        <f t="shared" si="5"/>
        <v>303499</v>
      </c>
      <c r="AL27" s="306">
        <f t="shared" si="6"/>
        <v>0</v>
      </c>
      <c r="AM27" s="314">
        <f t="shared" si="6"/>
        <v>6886</v>
      </c>
      <c r="AN27" s="315">
        <f t="shared" si="7"/>
        <v>6886</v>
      </c>
      <c r="AO27" s="316">
        <f t="shared" si="8"/>
        <v>1</v>
      </c>
    </row>
    <row r="28" spans="1:41" x14ac:dyDescent="0.2">
      <c r="A28" s="206">
        <v>277</v>
      </c>
      <c r="B28" s="207">
        <v>0.375</v>
      </c>
      <c r="C28" s="208">
        <v>2013</v>
      </c>
      <c r="D28" s="208">
        <v>5</v>
      </c>
      <c r="E28" s="208">
        <v>26</v>
      </c>
      <c r="F28" s="209">
        <v>310385</v>
      </c>
      <c r="G28" s="208">
        <v>0</v>
      </c>
      <c r="H28" s="209">
        <v>909638</v>
      </c>
      <c r="I28" s="208">
        <v>0</v>
      </c>
      <c r="J28" s="208">
        <v>0</v>
      </c>
      <c r="K28" s="208">
        <v>0</v>
      </c>
      <c r="L28" s="210">
        <v>90.077200000000005</v>
      </c>
      <c r="M28" s="209">
        <v>21.3</v>
      </c>
      <c r="N28" s="211">
        <v>0</v>
      </c>
      <c r="O28" s="212">
        <v>6637</v>
      </c>
      <c r="P28" s="197">
        <f t="shared" si="0"/>
        <v>6637</v>
      </c>
      <c r="Q28" s="1">
        <v>26</v>
      </c>
      <c r="R28" s="258" t="e">
        <f t="shared" si="1"/>
        <v>#REF!</v>
      </c>
      <c r="S28" s="214" t="e">
        <f>#REF!</f>
        <v>#REF!</v>
      </c>
      <c r="T28" s="215" t="e">
        <f t="shared" si="9"/>
        <v>#REF!</v>
      </c>
      <c r="V28" s="218">
        <f t="shared" si="2"/>
        <v>6637</v>
      </c>
      <c r="W28" s="219">
        <f t="shared" si="10"/>
        <v>234383.46479</v>
      </c>
      <c r="Y28" s="217" t="e">
        <f t="shared" si="11"/>
        <v>#REF!</v>
      </c>
      <c r="Z28" s="214" t="e">
        <f t="shared" si="12"/>
        <v>#REF!</v>
      </c>
      <c r="AA28" s="215" t="e">
        <f t="shared" si="13"/>
        <v>#REF!</v>
      </c>
      <c r="AE28" s="302" t="str">
        <f t="shared" si="3"/>
        <v>310385</v>
      </c>
      <c r="AF28" s="206"/>
      <c r="AG28" s="310"/>
      <c r="AH28" s="311"/>
      <c r="AI28" s="312">
        <f t="shared" si="4"/>
        <v>310385</v>
      </c>
      <c r="AJ28" s="313">
        <f t="shared" si="5"/>
        <v>310385</v>
      </c>
      <c r="AL28" s="306">
        <f t="shared" si="6"/>
        <v>0</v>
      </c>
      <c r="AM28" s="314">
        <f t="shared" si="6"/>
        <v>6637</v>
      </c>
      <c r="AN28" s="315">
        <f t="shared" si="7"/>
        <v>6637</v>
      </c>
      <c r="AO28" s="316">
        <f t="shared" si="8"/>
        <v>1</v>
      </c>
    </row>
    <row r="29" spans="1:41" x14ac:dyDescent="0.2">
      <c r="A29" s="206">
        <v>277</v>
      </c>
      <c r="B29" s="207">
        <v>0.375</v>
      </c>
      <c r="C29" s="208">
        <v>2013</v>
      </c>
      <c r="D29" s="208">
        <v>5</v>
      </c>
      <c r="E29" s="208">
        <v>27</v>
      </c>
      <c r="F29" s="209">
        <v>317022</v>
      </c>
      <c r="G29" s="208">
        <v>0</v>
      </c>
      <c r="H29" s="209">
        <v>910560</v>
      </c>
      <c r="I29" s="208">
        <v>0</v>
      </c>
      <c r="J29" s="208">
        <v>0</v>
      </c>
      <c r="K29" s="208">
        <v>0</v>
      </c>
      <c r="L29" s="210">
        <v>89.811400000000006</v>
      </c>
      <c r="M29" s="209">
        <v>19.8</v>
      </c>
      <c r="N29" s="211">
        <v>0</v>
      </c>
      <c r="O29" s="212">
        <v>10339</v>
      </c>
      <c r="P29" s="197">
        <f t="shared" si="0"/>
        <v>10339</v>
      </c>
      <c r="Q29" s="1">
        <v>27</v>
      </c>
      <c r="R29" s="258" t="e">
        <f t="shared" si="1"/>
        <v>#REF!</v>
      </c>
      <c r="S29" s="214" t="e">
        <f>#REF!</f>
        <v>#REF!</v>
      </c>
      <c r="T29" s="215" t="e">
        <f t="shared" si="9"/>
        <v>#REF!</v>
      </c>
      <c r="V29" s="218">
        <f t="shared" si="2"/>
        <v>10339</v>
      </c>
      <c r="W29" s="219">
        <f t="shared" si="10"/>
        <v>365118.37313000002</v>
      </c>
      <c r="Y29" s="217" t="e">
        <f t="shared" si="11"/>
        <v>#REF!</v>
      </c>
      <c r="Z29" s="214" t="e">
        <f t="shared" si="12"/>
        <v>#REF!</v>
      </c>
      <c r="AA29" s="215" t="e">
        <f t="shared" si="13"/>
        <v>#REF!</v>
      </c>
      <c r="AE29" s="302" t="str">
        <f t="shared" si="3"/>
        <v>317022</v>
      </c>
      <c r="AF29" s="206"/>
      <c r="AG29" s="310"/>
      <c r="AH29" s="311"/>
      <c r="AI29" s="312">
        <f t="shared" si="4"/>
        <v>317022</v>
      </c>
      <c r="AJ29" s="313">
        <f t="shared" si="5"/>
        <v>317022</v>
      </c>
      <c r="AL29" s="306">
        <f t="shared" si="6"/>
        <v>327404</v>
      </c>
      <c r="AM29" s="314">
        <f t="shared" si="6"/>
        <v>10339</v>
      </c>
      <c r="AN29" s="315">
        <f t="shared" si="7"/>
        <v>-317065</v>
      </c>
      <c r="AO29" s="316">
        <f t="shared" si="8"/>
        <v>-30.666892349356804</v>
      </c>
    </row>
    <row r="30" spans="1:41" x14ac:dyDescent="0.2">
      <c r="A30" s="206">
        <v>277</v>
      </c>
      <c r="B30" s="207">
        <v>0.375</v>
      </c>
      <c r="C30" s="208">
        <v>2013</v>
      </c>
      <c r="D30" s="208">
        <v>5</v>
      </c>
      <c r="E30" s="208">
        <v>28</v>
      </c>
      <c r="F30" s="209">
        <v>327361</v>
      </c>
      <c r="G30" s="208">
        <v>0</v>
      </c>
      <c r="H30" s="209">
        <v>912020</v>
      </c>
      <c r="I30" s="208">
        <v>0</v>
      </c>
      <c r="J30" s="208">
        <v>0</v>
      </c>
      <c r="K30" s="208">
        <v>0</v>
      </c>
      <c r="L30" s="210">
        <v>88.142399999999995</v>
      </c>
      <c r="M30" s="209">
        <v>19.399999999999999</v>
      </c>
      <c r="N30" s="211">
        <v>0</v>
      </c>
      <c r="O30" s="212">
        <v>5820</v>
      </c>
      <c r="P30" s="197">
        <f t="shared" si="0"/>
        <v>5820</v>
      </c>
      <c r="Q30" s="1">
        <v>28</v>
      </c>
      <c r="R30" s="258" t="e">
        <f t="shared" si="1"/>
        <v>#REF!</v>
      </c>
      <c r="S30" s="214" t="e">
        <f>#REF!</f>
        <v>#REF!</v>
      </c>
      <c r="T30" s="215" t="e">
        <f t="shared" si="9"/>
        <v>#REF!</v>
      </c>
      <c r="V30" s="218">
        <f t="shared" si="2"/>
        <v>5820</v>
      </c>
      <c r="W30" s="219">
        <f t="shared" si="10"/>
        <v>205531.37940000001</v>
      </c>
      <c r="Y30" s="217" t="e">
        <f t="shared" si="11"/>
        <v>#REF!</v>
      </c>
      <c r="Z30" s="214" t="e">
        <f t="shared" si="12"/>
        <v>#REF!</v>
      </c>
      <c r="AA30" s="215" t="e">
        <f t="shared" si="13"/>
        <v>#REF!</v>
      </c>
      <c r="AE30" s="302" t="str">
        <f t="shared" si="3"/>
        <v>327361</v>
      </c>
      <c r="AF30" s="206">
        <v>277</v>
      </c>
      <c r="AG30" s="310">
        <v>28</v>
      </c>
      <c r="AH30" s="311">
        <v>327404</v>
      </c>
      <c r="AI30" s="312">
        <f t="shared" si="4"/>
        <v>327361</v>
      </c>
      <c r="AJ30" s="313">
        <f t="shared" si="5"/>
        <v>-43</v>
      </c>
      <c r="AL30" s="306">
        <f t="shared" si="6"/>
        <v>32926</v>
      </c>
      <c r="AM30" s="314">
        <f t="shared" si="6"/>
        <v>5820</v>
      </c>
      <c r="AN30" s="315">
        <f t="shared" si="7"/>
        <v>-27106</v>
      </c>
      <c r="AO30" s="316">
        <f t="shared" si="8"/>
        <v>-4.6573883161512031</v>
      </c>
    </row>
    <row r="31" spans="1:41" x14ac:dyDescent="0.2">
      <c r="A31" s="206">
        <v>277</v>
      </c>
      <c r="B31" s="207">
        <v>0.375</v>
      </c>
      <c r="C31" s="208">
        <v>2013</v>
      </c>
      <c r="D31" s="208">
        <v>5</v>
      </c>
      <c r="E31" s="208">
        <v>29</v>
      </c>
      <c r="F31" s="209">
        <v>333181</v>
      </c>
      <c r="G31" s="208">
        <v>0</v>
      </c>
      <c r="H31" s="209">
        <v>912837</v>
      </c>
      <c r="I31" s="208">
        <v>0</v>
      </c>
      <c r="J31" s="208">
        <v>0</v>
      </c>
      <c r="K31" s="208">
        <v>0</v>
      </c>
      <c r="L31" s="210">
        <v>89.3142</v>
      </c>
      <c r="M31" s="209">
        <v>20.9</v>
      </c>
      <c r="N31" s="211">
        <v>0</v>
      </c>
      <c r="O31" s="212">
        <v>8850</v>
      </c>
      <c r="P31" s="197">
        <f t="shared" si="0"/>
        <v>8850</v>
      </c>
      <c r="Q31" s="1">
        <v>29</v>
      </c>
      <c r="R31" s="258" t="e">
        <f t="shared" si="1"/>
        <v>#REF!</v>
      </c>
      <c r="S31" s="214" t="e">
        <f>#REF!</f>
        <v>#REF!</v>
      </c>
      <c r="T31" s="215" t="e">
        <f t="shared" si="9"/>
        <v>#REF!</v>
      </c>
      <c r="V31" s="218">
        <f t="shared" si="2"/>
        <v>8850</v>
      </c>
      <c r="W31" s="219">
        <f t="shared" si="10"/>
        <v>312534.82949999999</v>
      </c>
      <c r="Y31" s="217" t="e">
        <f t="shared" si="11"/>
        <v>#REF!</v>
      </c>
      <c r="Z31" s="214" t="e">
        <f t="shared" si="12"/>
        <v>#REF!</v>
      </c>
      <c r="AA31" s="215" t="e">
        <f t="shared" si="13"/>
        <v>#REF!</v>
      </c>
      <c r="AE31" s="302" t="str">
        <f t="shared" si="3"/>
        <v>333181</v>
      </c>
      <c r="AF31" s="206">
        <v>277</v>
      </c>
      <c r="AG31" s="310">
        <v>1</v>
      </c>
      <c r="AH31" s="311">
        <v>360330</v>
      </c>
      <c r="AI31" s="312">
        <f t="shared" si="4"/>
        <v>333181</v>
      </c>
      <c r="AJ31" s="313">
        <f t="shared" si="5"/>
        <v>-27149</v>
      </c>
      <c r="AL31" s="306">
        <f t="shared" si="6"/>
        <v>-360330</v>
      </c>
      <c r="AM31" s="314">
        <f t="shared" si="6"/>
        <v>8850</v>
      </c>
      <c r="AN31" s="315">
        <f t="shared" si="7"/>
        <v>369180</v>
      </c>
      <c r="AO31" s="316">
        <f t="shared" si="8"/>
        <v>41.715254237288136</v>
      </c>
    </row>
    <row r="32" spans="1:41" x14ac:dyDescent="0.2">
      <c r="A32" s="206">
        <v>277</v>
      </c>
      <c r="B32" s="207">
        <v>0.375</v>
      </c>
      <c r="C32" s="208">
        <v>2013</v>
      </c>
      <c r="D32" s="208">
        <v>5</v>
      </c>
      <c r="E32" s="208">
        <v>30</v>
      </c>
      <c r="F32" s="209">
        <v>342031</v>
      </c>
      <c r="G32" s="208">
        <v>0</v>
      </c>
      <c r="H32" s="209">
        <v>914088</v>
      </c>
      <c r="I32" s="208">
        <v>0</v>
      </c>
      <c r="J32" s="208">
        <v>0</v>
      </c>
      <c r="K32" s="208">
        <v>0</v>
      </c>
      <c r="L32" s="210">
        <v>88.647800000000004</v>
      </c>
      <c r="M32" s="209">
        <v>21.8</v>
      </c>
      <c r="N32" s="211">
        <v>0</v>
      </c>
      <c r="O32" s="212">
        <v>8967</v>
      </c>
      <c r="P32" s="197">
        <f t="shared" si="0"/>
        <v>8967</v>
      </c>
      <c r="Q32" s="1">
        <v>30</v>
      </c>
      <c r="R32" s="258" t="e">
        <f t="shared" si="1"/>
        <v>#REF!</v>
      </c>
      <c r="S32" s="214" t="e">
        <f>#REF!</f>
        <v>#REF!</v>
      </c>
      <c r="T32" s="215" t="e">
        <f t="shared" si="9"/>
        <v>#REF!</v>
      </c>
      <c r="V32" s="218">
        <f t="shared" si="2"/>
        <v>8967</v>
      </c>
      <c r="W32" s="219">
        <f t="shared" si="10"/>
        <v>316666.64588999999</v>
      </c>
      <c r="Y32" s="217" t="e">
        <f t="shared" si="11"/>
        <v>#REF!</v>
      </c>
      <c r="Z32" s="214" t="e">
        <f t="shared" si="12"/>
        <v>#REF!</v>
      </c>
      <c r="AA32" s="215" t="e">
        <f t="shared" si="13"/>
        <v>#REF!</v>
      </c>
      <c r="AE32" s="302" t="str">
        <f t="shared" si="3"/>
        <v>342031</v>
      </c>
      <c r="AF32" s="206"/>
      <c r="AG32" s="310"/>
      <c r="AH32" s="311"/>
      <c r="AI32" s="312">
        <f t="shared" si="4"/>
        <v>342031</v>
      </c>
      <c r="AJ32" s="313">
        <f t="shared" si="5"/>
        <v>342031</v>
      </c>
      <c r="AL32" s="306">
        <f t="shared" si="6"/>
        <v>0</v>
      </c>
      <c r="AM32" s="314">
        <f t="shared" si="6"/>
        <v>8967</v>
      </c>
      <c r="AN32" s="315">
        <f t="shared" si="7"/>
        <v>8967</v>
      </c>
      <c r="AO32" s="316">
        <f t="shared" si="8"/>
        <v>1</v>
      </c>
    </row>
    <row r="33" spans="1:41" ht="13.5" thickBot="1" x14ac:dyDescent="0.25">
      <c r="A33" s="206">
        <v>277</v>
      </c>
      <c r="B33" s="207">
        <v>0.375</v>
      </c>
      <c r="C33" s="208">
        <v>2013</v>
      </c>
      <c r="D33" s="208">
        <v>5</v>
      </c>
      <c r="E33" s="208">
        <v>31</v>
      </c>
      <c r="F33" s="209">
        <v>350998</v>
      </c>
      <c r="G33" s="208">
        <v>0</v>
      </c>
      <c r="H33" s="209">
        <v>915362</v>
      </c>
      <c r="I33" s="208">
        <v>0</v>
      </c>
      <c r="J33" s="208">
        <v>0</v>
      </c>
      <c r="K33" s="208">
        <v>0</v>
      </c>
      <c r="L33" s="210">
        <v>88.556899999999999</v>
      </c>
      <c r="M33" s="209">
        <v>22</v>
      </c>
      <c r="N33" s="211">
        <v>0</v>
      </c>
      <c r="O33" s="212">
        <v>9332</v>
      </c>
      <c r="P33" s="197">
        <f t="shared" si="0"/>
        <v>9332</v>
      </c>
      <c r="Q33" s="1">
        <v>31</v>
      </c>
      <c r="R33" s="259" t="e">
        <f t="shared" si="1"/>
        <v>#REF!</v>
      </c>
      <c r="S33" s="220" t="e">
        <f>#REF!</f>
        <v>#REF!</v>
      </c>
      <c r="T33" s="221" t="e">
        <f t="shared" si="9"/>
        <v>#REF!</v>
      </c>
      <c r="V33" s="222">
        <f t="shared" si="2"/>
        <v>9332</v>
      </c>
      <c r="W33" s="223">
        <f t="shared" si="10"/>
        <v>329556.50043999997</v>
      </c>
      <c r="Y33" s="217" t="e">
        <f t="shared" si="11"/>
        <v>#REF!</v>
      </c>
      <c r="Z33" s="214" t="e">
        <f t="shared" si="12"/>
        <v>#REF!</v>
      </c>
      <c r="AA33" s="215" t="e">
        <f t="shared" si="13"/>
        <v>#REF!</v>
      </c>
      <c r="AE33" s="302" t="str">
        <f t="shared" si="3"/>
        <v>350998</v>
      </c>
      <c r="AF33" s="206"/>
      <c r="AG33" s="310"/>
      <c r="AH33" s="311"/>
      <c r="AI33" s="312">
        <f t="shared" si="4"/>
        <v>350998</v>
      </c>
      <c r="AJ33" s="313">
        <f t="shared" si="5"/>
        <v>350998</v>
      </c>
      <c r="AL33" s="306">
        <f t="shared" si="6"/>
        <v>0</v>
      </c>
      <c r="AM33" s="317">
        <f t="shared" si="6"/>
        <v>9332</v>
      </c>
      <c r="AN33" s="315">
        <f t="shared" si="7"/>
        <v>9332</v>
      </c>
      <c r="AO33" s="316">
        <f t="shared" si="8"/>
        <v>1</v>
      </c>
    </row>
    <row r="34" spans="1:41" ht="13.5" thickBot="1" x14ac:dyDescent="0.25">
      <c r="A34" s="35">
        <v>277</v>
      </c>
      <c r="B34" s="224">
        <v>0.375</v>
      </c>
      <c r="C34" s="33">
        <v>2013</v>
      </c>
      <c r="D34" s="33">
        <v>6</v>
      </c>
      <c r="E34" s="33">
        <v>1</v>
      </c>
      <c r="F34" s="225">
        <v>360330</v>
      </c>
      <c r="G34" s="33">
        <v>0</v>
      </c>
      <c r="H34" s="225">
        <v>915362</v>
      </c>
      <c r="I34" s="33">
        <v>0</v>
      </c>
      <c r="J34" s="33">
        <v>0</v>
      </c>
      <c r="K34" s="33">
        <v>0</v>
      </c>
      <c r="L34" s="226">
        <v>88.556899999999999</v>
      </c>
      <c r="M34" s="225">
        <v>22</v>
      </c>
      <c r="N34" s="227">
        <v>0</v>
      </c>
      <c r="O34" s="228">
        <v>6557</v>
      </c>
      <c r="R34" s="229"/>
      <c r="S34" s="230"/>
      <c r="T34" s="231"/>
      <c r="V34" s="232"/>
      <c r="W34" s="233"/>
      <c r="Y34" s="234"/>
      <c r="Z34" s="235"/>
      <c r="AA34" s="236"/>
      <c r="AE34" s="302" t="str">
        <f t="shared" si="3"/>
        <v>360330</v>
      </c>
      <c r="AF34" s="35"/>
      <c r="AG34" s="318"/>
      <c r="AH34" s="319"/>
      <c r="AI34" s="320">
        <f t="shared" si="4"/>
        <v>360330</v>
      </c>
      <c r="AJ34" s="321">
        <f t="shared" si="5"/>
        <v>360330</v>
      </c>
      <c r="AL34" s="322"/>
      <c r="AM34" s="323"/>
      <c r="AN34" s="324"/>
      <c r="AO34" s="324"/>
    </row>
    <row r="35" spans="1:41" ht="13.5" thickBot="1" x14ac:dyDescent="0.25">
      <c r="AE35" s="302"/>
    </row>
    <row r="36" spans="1:41" ht="13.5" thickBot="1" x14ac:dyDescent="0.25">
      <c r="D36" s="237" t="s">
        <v>81</v>
      </c>
      <c r="E36" s="238">
        <f>COUNT(E3:E34)</f>
        <v>32</v>
      </c>
      <c r="K36" s="237" t="s">
        <v>82</v>
      </c>
      <c r="L36" s="239">
        <f>MAX(L3:L34)</f>
        <v>93.471800000000002</v>
      </c>
      <c r="M36" s="239">
        <f>MAX(M3:M34)</f>
        <v>23.8</v>
      </c>
      <c r="N36" s="237" t="s">
        <v>26</v>
      </c>
      <c r="O36" s="239">
        <f>SUM(O3:O33)</f>
        <v>193329</v>
      </c>
      <c r="Q36" s="237" t="s">
        <v>83</v>
      </c>
      <c r="R36" s="240" t="e">
        <f>AVERAGE(R3:R33)</f>
        <v>#REF!</v>
      </c>
      <c r="S36" s="240" t="e">
        <f>AVERAGE(S3:S33)</f>
        <v>#REF!</v>
      </c>
      <c r="T36" s="241" t="e">
        <f>AVERAGE(T3:T33)</f>
        <v>#REF!</v>
      </c>
      <c r="V36" s="242">
        <f>SUM(V3:V33)</f>
        <v>193329</v>
      </c>
      <c r="W36" s="243">
        <f>SUM(W3:W33)</f>
        <v>6827349.8364299992</v>
      </c>
      <c r="Y36" s="244" t="e">
        <f>SUM(Y3:Y33)</f>
        <v>#REF!</v>
      </c>
      <c r="Z36" s="245" t="e">
        <f>SUM(Z3:Z33)</f>
        <v>#REF!</v>
      </c>
      <c r="AA36" s="246" t="e">
        <f>SUM(AA3:AA33)</f>
        <v>#REF!</v>
      </c>
      <c r="AF36" s="325" t="s">
        <v>120</v>
      </c>
      <c r="AG36" s="238">
        <f>COUNT(AG3:AG34)</f>
        <v>25</v>
      </c>
      <c r="AJ36" s="326">
        <f>SUM(AJ3:AJ33)</f>
        <v>1848724</v>
      </c>
      <c r="AK36" s="327" t="s">
        <v>88</v>
      </c>
      <c r="AL36" s="328"/>
      <c r="AM36" s="328"/>
      <c r="AN36" s="326">
        <f>SUM(AN3:AN33)</f>
        <v>360330</v>
      </c>
      <c r="AO36" s="329" t="s">
        <v>88</v>
      </c>
    </row>
    <row r="37" spans="1:41" ht="13.5" thickBot="1" x14ac:dyDescent="0.25">
      <c r="K37" s="237" t="s">
        <v>83</v>
      </c>
      <c r="L37" s="247">
        <f>AVERAGE(L3:L34)</f>
        <v>89.633481250000031</v>
      </c>
      <c r="M37" s="247">
        <f>AVERAGE(M3:M34)</f>
        <v>21.428124999999991</v>
      </c>
      <c r="N37" s="237" t="s">
        <v>84</v>
      </c>
      <c r="O37" s="248">
        <f>O36*35.31467</f>
        <v>6827349.8364300001</v>
      </c>
      <c r="R37" s="249" t="s">
        <v>85</v>
      </c>
      <c r="S37" s="249" t="s">
        <v>86</v>
      </c>
      <c r="T37" s="249" t="s">
        <v>87</v>
      </c>
      <c r="V37" s="250" t="s">
        <v>88</v>
      </c>
      <c r="W37" s="250" t="s">
        <v>88</v>
      </c>
      <c r="Y37" s="250" t="s">
        <v>88</v>
      </c>
      <c r="Z37" s="250" t="s">
        <v>88</v>
      </c>
      <c r="AA37" s="250" t="s">
        <v>88</v>
      </c>
      <c r="AF37" s="325" t="s">
        <v>121</v>
      </c>
      <c r="AG37" s="330">
        <f>-COUNT(AG3:AG34)+COUNT(E3:E34)</f>
        <v>7</v>
      </c>
      <c r="AN37" s="331">
        <f>IFERROR(AN36/SUM(AM3:AM33),"")</f>
        <v>1.8638176372918704</v>
      </c>
      <c r="AO37" s="329" t="s">
        <v>122</v>
      </c>
    </row>
    <row r="38" spans="1:41" ht="13.5" thickBot="1" x14ac:dyDescent="0.25">
      <c r="K38" s="237" t="s">
        <v>89</v>
      </c>
      <c r="L38" s="248">
        <f>MIN(L3:L34)</f>
        <v>87.661299999999997</v>
      </c>
      <c r="M38" s="248">
        <f>MIN(M3:M34)</f>
        <v>18.899999999999999</v>
      </c>
      <c r="V38" s="6" t="s">
        <v>26</v>
      </c>
      <c r="W38" s="6" t="s">
        <v>90</v>
      </c>
      <c r="Y38" s="6" t="s">
        <v>91</v>
      </c>
      <c r="Z38" s="6" t="s">
        <v>92</v>
      </c>
      <c r="AA38" s="6" t="s">
        <v>93</v>
      </c>
    </row>
    <row r="39" spans="1:41" ht="13.5" thickBot="1" x14ac:dyDescent="0.25">
      <c r="L39" s="251" t="s">
        <v>94</v>
      </c>
      <c r="M39" s="6" t="s">
        <v>95</v>
      </c>
    </row>
    <row r="40" spans="1:41" ht="13.5" thickBot="1" x14ac:dyDescent="0.25">
      <c r="AF40" s="325" t="s">
        <v>123</v>
      </c>
      <c r="AG40" s="238">
        <v>1</v>
      </c>
      <c r="AH40" s="293" t="s">
        <v>26</v>
      </c>
    </row>
    <row r="41" spans="1:41" ht="13.5" thickBot="1" x14ac:dyDescent="0.25">
      <c r="AF41" s="325" t="s">
        <v>124</v>
      </c>
      <c r="AG41" s="332">
        <v>0.01</v>
      </c>
    </row>
    <row r="43" spans="1:41" x14ac:dyDescent="0.2">
      <c r="K43" s="252" t="s">
        <v>96</v>
      </c>
      <c r="L43" s="253">
        <v>0.1</v>
      </c>
      <c r="M43" s="252"/>
    </row>
    <row r="44" spans="1:41" x14ac:dyDescent="0.2">
      <c r="K44" s="254" t="s">
        <v>97</v>
      </c>
      <c r="L44" s="255">
        <f>L37*(1+$L$43)</f>
        <v>98.596829375000041</v>
      </c>
      <c r="M44" s="255">
        <f>M37*(1+$L$43)</f>
        <v>23.570937499999992</v>
      </c>
    </row>
    <row r="45" spans="1:41" x14ac:dyDescent="0.2">
      <c r="K45" s="254" t="s">
        <v>98</v>
      </c>
      <c r="L45" s="255">
        <f>L37*(1-$L$43)</f>
        <v>80.670133125000035</v>
      </c>
      <c r="M45" s="255">
        <f>M37*(1-$L$43)</f>
        <v>19.285312499999993</v>
      </c>
    </row>
    <row r="47" spans="1:41" x14ac:dyDescent="0.2">
      <c r="A47" s="237" t="s">
        <v>99</v>
      </c>
      <c r="B47" s="366" t="s">
        <v>145</v>
      </c>
    </row>
    <row r="48" spans="1:41" x14ac:dyDescent="0.2">
      <c r="A48" s="237" t="s">
        <v>101</v>
      </c>
      <c r="B48" s="257">
        <v>41199</v>
      </c>
    </row>
  </sheetData>
  <phoneticPr fontId="0" type="noConversion"/>
  <conditionalFormatting sqref="L3:L34">
    <cfRule type="cellIs" dxfId="911" priority="47" stopIfTrue="1" operator="lessThan">
      <formula>$L$45</formula>
    </cfRule>
    <cfRule type="cellIs" dxfId="910" priority="48" stopIfTrue="1" operator="greaterThan">
      <formula>$L$44</formula>
    </cfRule>
  </conditionalFormatting>
  <conditionalFormatting sqref="M3:M34">
    <cfRule type="cellIs" dxfId="909" priority="45" stopIfTrue="1" operator="lessThan">
      <formula>$M$45</formula>
    </cfRule>
    <cfRule type="cellIs" dxfId="908" priority="46" stopIfTrue="1" operator="greaterThan">
      <formula>$M$44</formula>
    </cfRule>
  </conditionalFormatting>
  <conditionalFormatting sqref="O3:O34">
    <cfRule type="cellIs" dxfId="907" priority="44" stopIfTrue="1" operator="lessThan">
      <formula>0</formula>
    </cfRule>
  </conditionalFormatting>
  <conditionalFormatting sqref="O3:O33">
    <cfRule type="cellIs" dxfId="906" priority="43" stopIfTrue="1" operator="lessThan">
      <formula>0</formula>
    </cfRule>
  </conditionalFormatting>
  <conditionalFormatting sqref="O3">
    <cfRule type="cellIs" dxfId="905" priority="42" stopIfTrue="1" operator="notEqual">
      <formula>$P$3</formula>
    </cfRule>
  </conditionalFormatting>
  <conditionalFormatting sqref="O4">
    <cfRule type="cellIs" dxfId="904" priority="41" stopIfTrue="1" operator="notEqual">
      <formula>P$4</formula>
    </cfRule>
  </conditionalFormatting>
  <conditionalFormatting sqref="O5">
    <cfRule type="cellIs" dxfId="903" priority="40" stopIfTrue="1" operator="notEqual">
      <formula>$P$5</formula>
    </cfRule>
  </conditionalFormatting>
  <conditionalFormatting sqref="O6">
    <cfRule type="cellIs" dxfId="902" priority="39" stopIfTrue="1" operator="notEqual">
      <formula>$P$6</formula>
    </cfRule>
  </conditionalFormatting>
  <conditionalFormatting sqref="O7">
    <cfRule type="cellIs" dxfId="901" priority="38" stopIfTrue="1" operator="notEqual">
      <formula>$P$7</formula>
    </cfRule>
  </conditionalFormatting>
  <conditionalFormatting sqref="O8">
    <cfRule type="cellIs" dxfId="900" priority="37" stopIfTrue="1" operator="notEqual">
      <formula>$P$8</formula>
    </cfRule>
  </conditionalFormatting>
  <conditionalFormatting sqref="O9">
    <cfRule type="cellIs" dxfId="899" priority="36" stopIfTrue="1" operator="notEqual">
      <formula>$P$9</formula>
    </cfRule>
  </conditionalFormatting>
  <conditionalFormatting sqref="O10">
    <cfRule type="cellIs" dxfId="898" priority="34" stopIfTrue="1" operator="notEqual">
      <formula>$P$10</formula>
    </cfRule>
    <cfRule type="cellIs" dxfId="897" priority="35" stopIfTrue="1" operator="greaterThan">
      <formula>$P$10</formula>
    </cfRule>
  </conditionalFormatting>
  <conditionalFormatting sqref="O11">
    <cfRule type="cellIs" dxfId="896" priority="32" stopIfTrue="1" operator="notEqual">
      <formula>$P$11</formula>
    </cfRule>
    <cfRule type="cellIs" dxfId="895" priority="33" stopIfTrue="1" operator="greaterThan">
      <formula>$P$11</formula>
    </cfRule>
  </conditionalFormatting>
  <conditionalFormatting sqref="O12">
    <cfRule type="cellIs" dxfId="894" priority="31" stopIfTrue="1" operator="notEqual">
      <formula>$P$12</formula>
    </cfRule>
  </conditionalFormatting>
  <conditionalFormatting sqref="O14">
    <cfRule type="cellIs" dxfId="893" priority="30" stopIfTrue="1" operator="notEqual">
      <formula>$P$14</formula>
    </cfRule>
  </conditionalFormatting>
  <conditionalFormatting sqref="O15">
    <cfRule type="cellIs" dxfId="892" priority="29" stopIfTrue="1" operator="notEqual">
      <formula>$P$15</formula>
    </cfRule>
  </conditionalFormatting>
  <conditionalFormatting sqref="O16">
    <cfRule type="cellIs" dxfId="891" priority="28" stopIfTrue="1" operator="notEqual">
      <formula>$P$16</formula>
    </cfRule>
  </conditionalFormatting>
  <conditionalFormatting sqref="O17">
    <cfRule type="cellIs" dxfId="890" priority="27" stopIfTrue="1" operator="notEqual">
      <formula>$P$17</formula>
    </cfRule>
  </conditionalFormatting>
  <conditionalFormatting sqref="O18">
    <cfRule type="cellIs" dxfId="889" priority="26" stopIfTrue="1" operator="notEqual">
      <formula>$P$18</formula>
    </cfRule>
  </conditionalFormatting>
  <conditionalFormatting sqref="O19">
    <cfRule type="cellIs" dxfId="888" priority="24" stopIfTrue="1" operator="notEqual">
      <formula>$P$19</formula>
    </cfRule>
    <cfRule type="cellIs" dxfId="887" priority="25" stopIfTrue="1" operator="greaterThan">
      <formula>$P$19</formula>
    </cfRule>
  </conditionalFormatting>
  <conditionalFormatting sqref="O20">
    <cfRule type="cellIs" dxfId="886" priority="22" stopIfTrue="1" operator="notEqual">
      <formula>$P$20</formula>
    </cfRule>
    <cfRule type="cellIs" dxfId="885" priority="23" stopIfTrue="1" operator="greaterThan">
      <formula>$P$20</formula>
    </cfRule>
  </conditionalFormatting>
  <conditionalFormatting sqref="O21">
    <cfRule type="cellIs" dxfId="884" priority="21" stopIfTrue="1" operator="notEqual">
      <formula>$P$21</formula>
    </cfRule>
  </conditionalFormatting>
  <conditionalFormatting sqref="O22">
    <cfRule type="cellIs" dxfId="883" priority="20" stopIfTrue="1" operator="notEqual">
      <formula>$P$22</formula>
    </cfRule>
  </conditionalFormatting>
  <conditionalFormatting sqref="O23">
    <cfRule type="cellIs" dxfId="882" priority="19" stopIfTrue="1" operator="notEqual">
      <formula>$P$23</formula>
    </cfRule>
  </conditionalFormatting>
  <conditionalFormatting sqref="O24">
    <cfRule type="cellIs" dxfId="881" priority="17" stopIfTrue="1" operator="notEqual">
      <formula>$P$24</formula>
    </cfRule>
    <cfRule type="cellIs" dxfId="880" priority="18" stopIfTrue="1" operator="greaterThan">
      <formula>$P$24</formula>
    </cfRule>
  </conditionalFormatting>
  <conditionalFormatting sqref="O25">
    <cfRule type="cellIs" dxfId="879" priority="15" stopIfTrue="1" operator="notEqual">
      <formula>$P$25</formula>
    </cfRule>
    <cfRule type="cellIs" dxfId="878" priority="16" stopIfTrue="1" operator="greaterThan">
      <formula>$P$25</formula>
    </cfRule>
  </conditionalFormatting>
  <conditionalFormatting sqref="O26">
    <cfRule type="cellIs" dxfId="877" priority="14" stopIfTrue="1" operator="notEqual">
      <formula>$P$26</formula>
    </cfRule>
  </conditionalFormatting>
  <conditionalFormatting sqref="O27">
    <cfRule type="cellIs" dxfId="876" priority="13" stopIfTrue="1" operator="notEqual">
      <formula>$P$27</formula>
    </cfRule>
  </conditionalFormatting>
  <conditionalFormatting sqref="O28">
    <cfRule type="cellIs" dxfId="875" priority="12" stopIfTrue="1" operator="notEqual">
      <formula>$P$28</formula>
    </cfRule>
  </conditionalFormatting>
  <conditionalFormatting sqref="O29">
    <cfRule type="cellIs" dxfId="874" priority="11" stopIfTrue="1" operator="notEqual">
      <formula>$P$29</formula>
    </cfRule>
  </conditionalFormatting>
  <conditionalFormatting sqref="O30">
    <cfRule type="cellIs" dxfId="873" priority="10" stopIfTrue="1" operator="notEqual">
      <formula>$P$30</formula>
    </cfRule>
  </conditionalFormatting>
  <conditionalFormatting sqref="O31">
    <cfRule type="cellIs" dxfId="872" priority="8" stopIfTrue="1" operator="notEqual">
      <formula>$P$31</formula>
    </cfRule>
    <cfRule type="cellIs" dxfId="871" priority="9" stopIfTrue="1" operator="greaterThan">
      <formula>$P$31</formula>
    </cfRule>
  </conditionalFormatting>
  <conditionalFormatting sqref="O32">
    <cfRule type="cellIs" dxfId="870" priority="6" stopIfTrue="1" operator="notEqual">
      <formula>$P$32</formula>
    </cfRule>
    <cfRule type="cellIs" dxfId="869" priority="7" stopIfTrue="1" operator="greaterThan">
      <formula>$P$32</formula>
    </cfRule>
  </conditionalFormatting>
  <conditionalFormatting sqref="O33">
    <cfRule type="cellIs" dxfId="868" priority="5" stopIfTrue="1" operator="notEqual">
      <formula>$P$33</formula>
    </cfRule>
  </conditionalFormatting>
  <conditionalFormatting sqref="O13">
    <cfRule type="cellIs" dxfId="867" priority="4" stopIfTrue="1" operator="notEqual">
      <formula>$P$13</formula>
    </cfRule>
  </conditionalFormatting>
  <conditionalFormatting sqref="AG3:AG34">
    <cfRule type="cellIs" dxfId="866" priority="3" stopIfTrue="1" operator="notEqual">
      <formula>E3</formula>
    </cfRule>
  </conditionalFormatting>
  <conditionalFormatting sqref="AH3:AH34">
    <cfRule type="cellIs" dxfId="865" priority="2" stopIfTrue="1" operator="notBetween">
      <formula>AI3+$AG$40</formula>
      <formula>AI3-$AG$40</formula>
    </cfRule>
  </conditionalFormatting>
  <conditionalFormatting sqref="AL3:AL33">
    <cfRule type="cellIs" dxfId="864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F25" sqref="F25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293" customWidth="1"/>
    <col min="32" max="32" width="18.85546875" style="293" bestFit="1" customWidth="1"/>
    <col min="33" max="33" width="9.5703125" style="293" customWidth="1"/>
    <col min="34" max="35" width="13" style="293" customWidth="1"/>
    <col min="36" max="36" width="14.5703125" style="293" bestFit="1" customWidth="1"/>
    <col min="37" max="37" width="4.85546875" style="293" customWidth="1"/>
    <col min="38" max="39" width="12.85546875" style="293" customWidth="1"/>
    <col min="40" max="40" width="11.5703125" style="293" bestFit="1" customWidth="1"/>
    <col min="41" max="55" width="11.42578125" style="293"/>
    <col min="56" max="16384" width="11.42578125" style="1"/>
  </cols>
  <sheetData>
    <row r="1" spans="1:41" ht="13.5" thickBot="1" x14ac:dyDescent="0.25">
      <c r="AJ1" s="294" t="s">
        <v>111</v>
      </c>
    </row>
    <row r="2" spans="1:41" ht="51.75" thickBot="1" x14ac:dyDescent="0.25">
      <c r="A2" s="177" t="s">
        <v>57</v>
      </c>
      <c r="B2" s="178" t="s">
        <v>58</v>
      </c>
      <c r="C2" s="178" t="s">
        <v>59</v>
      </c>
      <c r="D2" s="178" t="s">
        <v>60</v>
      </c>
      <c r="E2" s="178" t="s">
        <v>62</v>
      </c>
      <c r="F2" s="179" t="s">
        <v>63</v>
      </c>
      <c r="G2" s="179" t="s">
        <v>61</v>
      </c>
      <c r="H2" s="179" t="s">
        <v>64</v>
      </c>
      <c r="I2" s="179" t="s">
        <v>65</v>
      </c>
      <c r="J2" s="179" t="s">
        <v>66</v>
      </c>
      <c r="K2" s="179" t="s">
        <v>67</v>
      </c>
      <c r="L2" s="179" t="s">
        <v>68</v>
      </c>
      <c r="M2" s="179" t="s">
        <v>69</v>
      </c>
      <c r="N2" s="180" t="s">
        <v>70</v>
      </c>
      <c r="O2" s="181" t="s">
        <v>71</v>
      </c>
      <c r="Q2" s="182" t="s">
        <v>72</v>
      </c>
      <c r="R2" s="183" t="s">
        <v>73</v>
      </c>
      <c r="S2" s="184" t="s">
        <v>74</v>
      </c>
      <c r="T2" s="185" t="s">
        <v>75</v>
      </c>
      <c r="V2" s="185" t="s">
        <v>76</v>
      </c>
      <c r="W2" s="186" t="s">
        <v>77</v>
      </c>
      <c r="Y2" s="187" t="s">
        <v>78</v>
      </c>
      <c r="Z2" s="188" t="s">
        <v>79</v>
      </c>
      <c r="AA2" s="189" t="s">
        <v>80</v>
      </c>
      <c r="AF2" s="295" t="s">
        <v>112</v>
      </c>
      <c r="AG2" s="296" t="s">
        <v>62</v>
      </c>
      <c r="AH2" s="297" t="s">
        <v>113</v>
      </c>
      <c r="AI2" s="298" t="s">
        <v>114</v>
      </c>
      <c r="AJ2" s="299" t="s">
        <v>115</v>
      </c>
      <c r="AL2" s="300" t="s">
        <v>116</v>
      </c>
      <c r="AM2" s="301" t="s">
        <v>117</v>
      </c>
      <c r="AN2" s="186" t="s">
        <v>118</v>
      </c>
      <c r="AO2" s="186" t="s">
        <v>119</v>
      </c>
    </row>
    <row r="3" spans="1:41" x14ac:dyDescent="0.2">
      <c r="A3" s="190">
        <v>320</v>
      </c>
      <c r="B3" s="191">
        <v>0.375</v>
      </c>
      <c r="C3" s="192">
        <v>2013</v>
      </c>
      <c r="D3" s="192">
        <v>5</v>
      </c>
      <c r="E3" s="192">
        <v>1</v>
      </c>
      <c r="F3" s="193">
        <v>526770</v>
      </c>
      <c r="G3" s="192">
        <v>0</v>
      </c>
      <c r="H3" s="193">
        <v>23743</v>
      </c>
      <c r="I3" s="192">
        <v>0</v>
      </c>
      <c r="J3" s="192">
        <v>0</v>
      </c>
      <c r="K3" s="192">
        <v>0</v>
      </c>
      <c r="L3" s="194">
        <v>313.28399999999999</v>
      </c>
      <c r="M3" s="193">
        <v>189.8</v>
      </c>
      <c r="N3" s="195">
        <v>0</v>
      </c>
      <c r="O3" s="196">
        <v>1043</v>
      </c>
      <c r="P3" s="197">
        <f>F4-F3</f>
        <v>1043</v>
      </c>
      <c r="Q3" s="1">
        <v>1</v>
      </c>
      <c r="R3" s="198" t="e">
        <f>S3/4.1868</f>
        <v>#REF!</v>
      </c>
      <c r="S3" s="199" t="e">
        <f>#REF!</f>
        <v>#REF!</v>
      </c>
      <c r="T3" s="200" t="e">
        <f>R3*0.11237</f>
        <v>#REF!</v>
      </c>
      <c r="U3" s="201"/>
      <c r="V3" s="200">
        <f>O3</f>
        <v>1043</v>
      </c>
      <c r="W3" s="202">
        <f>V3*35.31467</f>
        <v>36833.200810000002</v>
      </c>
      <c r="X3" s="201"/>
      <c r="Y3" s="203" t="e">
        <f>V3*R3/1000000</f>
        <v>#REF!</v>
      </c>
      <c r="Z3" s="204" t="e">
        <f>S3*V3/1000000</f>
        <v>#REF!</v>
      </c>
      <c r="AA3" s="205" t="e">
        <f>W3*T3/1000000</f>
        <v>#REF!</v>
      </c>
      <c r="AE3" s="302" t="str">
        <f>RIGHT(F3,6)</f>
        <v>526770</v>
      </c>
      <c r="AF3" s="190">
        <v>320</v>
      </c>
      <c r="AG3" s="195">
        <v>1</v>
      </c>
      <c r="AH3" s="303">
        <v>522979</v>
      </c>
      <c r="AI3" s="304">
        <f>IFERROR(AE3*1,0)</f>
        <v>526770</v>
      </c>
      <c r="AJ3" s="305">
        <f>(AI3-AH3)</f>
        <v>3791</v>
      </c>
      <c r="AL3" s="306">
        <f>AH4-AH3</f>
        <v>3966</v>
      </c>
      <c r="AM3" s="307">
        <f>AI4-AI3</f>
        <v>1043</v>
      </c>
      <c r="AN3" s="308">
        <f>(AM3-AL3)</f>
        <v>-2923</v>
      </c>
      <c r="AO3" s="309">
        <f>IFERROR(AN3/AM3,"")</f>
        <v>-2.8024928092042187</v>
      </c>
    </row>
    <row r="4" spans="1:41" x14ac:dyDescent="0.2">
      <c r="A4" s="206">
        <v>320</v>
      </c>
      <c r="B4" s="207">
        <v>0.375</v>
      </c>
      <c r="C4" s="208">
        <v>2013</v>
      </c>
      <c r="D4" s="208">
        <v>5</v>
      </c>
      <c r="E4" s="208">
        <v>2</v>
      </c>
      <c r="F4" s="209">
        <v>527813</v>
      </c>
      <c r="G4" s="208">
        <v>0</v>
      </c>
      <c r="H4" s="209">
        <v>23788</v>
      </c>
      <c r="I4" s="208">
        <v>0</v>
      </c>
      <c r="J4" s="208">
        <v>0</v>
      </c>
      <c r="K4" s="208">
        <v>0</v>
      </c>
      <c r="L4" s="210">
        <v>315.32400000000001</v>
      </c>
      <c r="M4" s="209">
        <v>43.7</v>
      </c>
      <c r="N4" s="211">
        <v>0</v>
      </c>
      <c r="O4" s="212">
        <v>5973</v>
      </c>
      <c r="P4" s="197">
        <f t="shared" ref="P4:P33" si="0">F5-F4</f>
        <v>5973</v>
      </c>
      <c r="Q4" s="1">
        <v>2</v>
      </c>
      <c r="R4" s="213" t="e">
        <f t="shared" ref="R4:R33" si="1">S4/4.1868</f>
        <v>#REF!</v>
      </c>
      <c r="S4" s="214" t="e">
        <f>#REF!</f>
        <v>#REF!</v>
      </c>
      <c r="T4" s="215" t="e">
        <f>R4*0.11237</f>
        <v>#REF!</v>
      </c>
      <c r="U4" s="201"/>
      <c r="V4" s="215">
        <f t="shared" ref="V4:V33" si="2">O4</f>
        <v>5973</v>
      </c>
      <c r="W4" s="216">
        <f>V4*35.31467</f>
        <v>210934.52390999999</v>
      </c>
      <c r="X4" s="201"/>
      <c r="Y4" s="217" t="e">
        <f>V4*R4/1000000</f>
        <v>#REF!</v>
      </c>
      <c r="Z4" s="214" t="e">
        <f>S4*V4/1000000</f>
        <v>#REF!</v>
      </c>
      <c r="AA4" s="215" t="e">
        <f>W4*T4/1000000</f>
        <v>#REF!</v>
      </c>
      <c r="AE4" s="302" t="str">
        <f t="shared" ref="AE4:AE34" si="3">RIGHT(F4,6)</f>
        <v>527813</v>
      </c>
      <c r="AF4" s="206">
        <v>320</v>
      </c>
      <c r="AG4" s="310">
        <v>2</v>
      </c>
      <c r="AH4" s="311">
        <v>526945</v>
      </c>
      <c r="AI4" s="312">
        <f t="shared" ref="AI4:AI34" si="4">IFERROR(AE4*1,0)</f>
        <v>527813</v>
      </c>
      <c r="AJ4" s="313">
        <f t="shared" ref="AJ4:AJ34" si="5">(AI4-AH4)</f>
        <v>868</v>
      </c>
      <c r="AL4" s="306">
        <f t="shared" ref="AL4:AM33" si="6">AH5-AH4</f>
        <v>1687</v>
      </c>
      <c r="AM4" s="314">
        <f t="shared" si="6"/>
        <v>5973</v>
      </c>
      <c r="AN4" s="315">
        <f t="shared" ref="AN4:AN33" si="7">(AM4-AL4)</f>
        <v>4286</v>
      </c>
      <c r="AO4" s="316">
        <f t="shared" ref="AO4:AO33" si="8">IFERROR(AN4/AM4,"")</f>
        <v>0.71756236397120376</v>
      </c>
    </row>
    <row r="5" spans="1:41" x14ac:dyDescent="0.2">
      <c r="A5" s="206">
        <v>320</v>
      </c>
      <c r="B5" s="207">
        <v>0.375</v>
      </c>
      <c r="C5" s="208">
        <v>2013</v>
      </c>
      <c r="D5" s="208">
        <v>5</v>
      </c>
      <c r="E5" s="208">
        <v>3</v>
      </c>
      <c r="F5" s="209">
        <v>533786</v>
      </c>
      <c r="G5" s="208">
        <v>0</v>
      </c>
      <c r="H5" s="209">
        <v>24051</v>
      </c>
      <c r="I5" s="208">
        <v>0</v>
      </c>
      <c r="J5" s="208">
        <v>0</v>
      </c>
      <c r="K5" s="208">
        <v>0</v>
      </c>
      <c r="L5" s="210">
        <v>310.24099999999999</v>
      </c>
      <c r="M5" s="209">
        <v>248.8</v>
      </c>
      <c r="N5" s="211">
        <v>0</v>
      </c>
      <c r="O5" s="212">
        <v>6108</v>
      </c>
      <c r="P5" s="197">
        <f t="shared" si="0"/>
        <v>6108</v>
      </c>
      <c r="Q5" s="1">
        <v>3</v>
      </c>
      <c r="R5" s="213" t="e">
        <f t="shared" si="1"/>
        <v>#REF!</v>
      </c>
      <c r="S5" s="214" t="e">
        <f>#REF!</f>
        <v>#REF!</v>
      </c>
      <c r="T5" s="215" t="e">
        <f t="shared" ref="T5:T33" si="9">R5*0.11237</f>
        <v>#REF!</v>
      </c>
      <c r="U5" s="201"/>
      <c r="V5" s="215">
        <f t="shared" si="2"/>
        <v>6108</v>
      </c>
      <c r="W5" s="216">
        <f t="shared" ref="W5:W33" si="10">V5*35.31467</f>
        <v>215702.00435999999</v>
      </c>
      <c r="X5" s="201"/>
      <c r="Y5" s="217" t="e">
        <f t="shared" ref="Y5:Y33" si="11">V5*R5/1000000</f>
        <v>#REF!</v>
      </c>
      <c r="Z5" s="214" t="e">
        <f t="shared" ref="Z5:Z33" si="12">S5*V5/1000000</f>
        <v>#REF!</v>
      </c>
      <c r="AA5" s="215" t="e">
        <f t="shared" ref="AA5:AA33" si="13">W5*T5/1000000</f>
        <v>#REF!</v>
      </c>
      <c r="AE5" s="302" t="str">
        <f t="shared" si="3"/>
        <v>533786</v>
      </c>
      <c r="AF5" s="206">
        <v>320</v>
      </c>
      <c r="AG5" s="310">
        <v>3</v>
      </c>
      <c r="AH5" s="311">
        <v>528632</v>
      </c>
      <c r="AI5" s="312">
        <f t="shared" si="4"/>
        <v>533786</v>
      </c>
      <c r="AJ5" s="313">
        <f t="shared" si="5"/>
        <v>5154</v>
      </c>
      <c r="AL5" s="306">
        <f t="shared" si="6"/>
        <v>5949</v>
      </c>
      <c r="AM5" s="314">
        <f t="shared" si="6"/>
        <v>6108</v>
      </c>
      <c r="AN5" s="315">
        <f t="shared" si="7"/>
        <v>159</v>
      </c>
      <c r="AO5" s="316">
        <f t="shared" si="8"/>
        <v>2.6031434184675836E-2</v>
      </c>
    </row>
    <row r="6" spans="1:41" x14ac:dyDescent="0.2">
      <c r="A6" s="206">
        <v>320</v>
      </c>
      <c r="B6" s="207">
        <v>0.375</v>
      </c>
      <c r="C6" s="208">
        <v>2013</v>
      </c>
      <c r="D6" s="208">
        <v>5</v>
      </c>
      <c r="E6" s="208">
        <v>4</v>
      </c>
      <c r="F6" s="209">
        <v>539894</v>
      </c>
      <c r="G6" s="208">
        <v>0</v>
      </c>
      <c r="H6" s="209">
        <v>24320</v>
      </c>
      <c r="I6" s="208">
        <v>0</v>
      </c>
      <c r="J6" s="208">
        <v>0</v>
      </c>
      <c r="K6" s="208">
        <v>0</v>
      </c>
      <c r="L6" s="210">
        <v>310.91300000000001</v>
      </c>
      <c r="M6" s="209">
        <v>254.6</v>
      </c>
      <c r="N6" s="211">
        <v>0</v>
      </c>
      <c r="O6" s="212">
        <v>285</v>
      </c>
      <c r="P6" s="197">
        <f t="shared" si="0"/>
        <v>285</v>
      </c>
      <c r="Q6" s="1">
        <v>4</v>
      </c>
      <c r="R6" s="213" t="e">
        <f t="shared" si="1"/>
        <v>#REF!</v>
      </c>
      <c r="S6" s="214" t="e">
        <f>#REF!</f>
        <v>#REF!</v>
      </c>
      <c r="T6" s="215" t="e">
        <f t="shared" si="9"/>
        <v>#REF!</v>
      </c>
      <c r="U6" s="201"/>
      <c r="V6" s="215">
        <f t="shared" si="2"/>
        <v>285</v>
      </c>
      <c r="W6" s="216">
        <f t="shared" si="10"/>
        <v>10064.68095</v>
      </c>
      <c r="X6" s="201"/>
      <c r="Y6" s="217" t="e">
        <f t="shared" si="11"/>
        <v>#REF!</v>
      </c>
      <c r="Z6" s="214" t="e">
        <f t="shared" si="12"/>
        <v>#REF!</v>
      </c>
      <c r="AA6" s="215" t="e">
        <f t="shared" si="13"/>
        <v>#REF!</v>
      </c>
      <c r="AE6" s="302" t="str">
        <f t="shared" si="3"/>
        <v>539894</v>
      </c>
      <c r="AF6" s="206">
        <v>320</v>
      </c>
      <c r="AG6" s="310">
        <v>4</v>
      </c>
      <c r="AH6" s="311">
        <v>534581</v>
      </c>
      <c r="AI6" s="312">
        <f t="shared" si="4"/>
        <v>539894</v>
      </c>
      <c r="AJ6" s="313">
        <f t="shared" si="5"/>
        <v>5313</v>
      </c>
      <c r="AL6" s="306">
        <f t="shared" si="6"/>
        <v>5376</v>
      </c>
      <c r="AM6" s="314">
        <f t="shared" si="6"/>
        <v>285</v>
      </c>
      <c r="AN6" s="315">
        <f t="shared" si="7"/>
        <v>-5091</v>
      </c>
      <c r="AO6" s="316">
        <f t="shared" si="8"/>
        <v>-17.86315789473684</v>
      </c>
    </row>
    <row r="7" spans="1:41" x14ac:dyDescent="0.2">
      <c r="A7" s="206">
        <v>320</v>
      </c>
      <c r="B7" s="207">
        <v>0.375</v>
      </c>
      <c r="C7" s="208">
        <v>2013</v>
      </c>
      <c r="D7" s="208">
        <v>5</v>
      </c>
      <c r="E7" s="208">
        <v>5</v>
      </c>
      <c r="F7" s="209">
        <v>540179</v>
      </c>
      <c r="G7" s="208">
        <v>0</v>
      </c>
      <c r="H7" s="209">
        <v>24332</v>
      </c>
      <c r="I7" s="208">
        <v>0</v>
      </c>
      <c r="J7" s="208">
        <v>0</v>
      </c>
      <c r="K7" s="208">
        <v>0</v>
      </c>
      <c r="L7" s="210">
        <v>316.37599999999998</v>
      </c>
      <c r="M7" s="209">
        <v>12.3</v>
      </c>
      <c r="N7" s="211">
        <v>0</v>
      </c>
      <c r="O7" s="212">
        <v>201</v>
      </c>
      <c r="P7" s="197">
        <f t="shared" si="0"/>
        <v>201</v>
      </c>
      <c r="Q7" s="1">
        <v>5</v>
      </c>
      <c r="R7" s="213" t="e">
        <f t="shared" si="1"/>
        <v>#REF!</v>
      </c>
      <c r="S7" s="214" t="e">
        <f>#REF!</f>
        <v>#REF!</v>
      </c>
      <c r="T7" s="215" t="e">
        <f t="shared" si="9"/>
        <v>#REF!</v>
      </c>
      <c r="U7" s="201"/>
      <c r="V7" s="215">
        <f t="shared" si="2"/>
        <v>201</v>
      </c>
      <c r="W7" s="216">
        <f t="shared" si="10"/>
        <v>7098.2486699999999</v>
      </c>
      <c r="X7" s="201"/>
      <c r="Y7" s="217" t="e">
        <f t="shared" si="11"/>
        <v>#REF!</v>
      </c>
      <c r="Z7" s="214" t="e">
        <f t="shared" si="12"/>
        <v>#REF!</v>
      </c>
      <c r="AA7" s="215" t="e">
        <f t="shared" si="13"/>
        <v>#REF!</v>
      </c>
      <c r="AE7" s="302" t="str">
        <f t="shared" si="3"/>
        <v>540179</v>
      </c>
      <c r="AF7" s="206">
        <v>320</v>
      </c>
      <c r="AG7" s="310">
        <v>5</v>
      </c>
      <c r="AH7" s="311">
        <v>539957</v>
      </c>
      <c r="AI7" s="312">
        <f t="shared" si="4"/>
        <v>540179</v>
      </c>
      <c r="AJ7" s="313">
        <f t="shared" si="5"/>
        <v>222</v>
      </c>
      <c r="AL7" s="306">
        <f t="shared" si="6"/>
        <v>229</v>
      </c>
      <c r="AM7" s="314">
        <f t="shared" si="6"/>
        <v>201</v>
      </c>
      <c r="AN7" s="315">
        <f t="shared" si="7"/>
        <v>-28</v>
      </c>
      <c r="AO7" s="316">
        <f t="shared" si="8"/>
        <v>-0.13930348258706468</v>
      </c>
    </row>
    <row r="8" spans="1:41" x14ac:dyDescent="0.2">
      <c r="A8" s="206">
        <v>320</v>
      </c>
      <c r="B8" s="207">
        <v>0.375</v>
      </c>
      <c r="C8" s="208">
        <v>2013</v>
      </c>
      <c r="D8" s="208">
        <v>5</v>
      </c>
      <c r="E8" s="208">
        <v>6</v>
      </c>
      <c r="F8" s="209">
        <v>540380</v>
      </c>
      <c r="G8" s="208">
        <v>0</v>
      </c>
      <c r="H8" s="209">
        <v>24341</v>
      </c>
      <c r="I8" s="208">
        <v>0</v>
      </c>
      <c r="J8" s="208">
        <v>0</v>
      </c>
      <c r="K8" s="208">
        <v>0</v>
      </c>
      <c r="L8" s="210">
        <v>317.48500000000001</v>
      </c>
      <c r="M8" s="209">
        <v>6.9</v>
      </c>
      <c r="N8" s="211">
        <v>0</v>
      </c>
      <c r="O8" s="212">
        <v>6000</v>
      </c>
      <c r="P8" s="197">
        <f t="shared" si="0"/>
        <v>6000</v>
      </c>
      <c r="Q8" s="1">
        <v>6</v>
      </c>
      <c r="R8" s="213" t="e">
        <f t="shared" si="1"/>
        <v>#REF!</v>
      </c>
      <c r="S8" s="214" t="e">
        <f>#REF!</f>
        <v>#REF!</v>
      </c>
      <c r="T8" s="215" t="e">
        <f t="shared" si="9"/>
        <v>#REF!</v>
      </c>
      <c r="U8" s="201"/>
      <c r="V8" s="215">
        <f t="shared" si="2"/>
        <v>6000</v>
      </c>
      <c r="W8" s="216">
        <f t="shared" si="10"/>
        <v>211888.02</v>
      </c>
      <c r="X8" s="201"/>
      <c r="Y8" s="217" t="e">
        <f t="shared" si="11"/>
        <v>#REF!</v>
      </c>
      <c r="Z8" s="214" t="e">
        <f t="shared" si="12"/>
        <v>#REF!</v>
      </c>
      <c r="AA8" s="215" t="e">
        <f t="shared" si="13"/>
        <v>#REF!</v>
      </c>
      <c r="AE8" s="302" t="str">
        <f t="shared" si="3"/>
        <v>540380</v>
      </c>
      <c r="AF8" s="206">
        <v>320</v>
      </c>
      <c r="AG8" s="310">
        <v>6</v>
      </c>
      <c r="AH8" s="311">
        <v>540186</v>
      </c>
      <c r="AI8" s="312">
        <f t="shared" si="4"/>
        <v>540380</v>
      </c>
      <c r="AJ8" s="313">
        <f t="shared" si="5"/>
        <v>194</v>
      </c>
      <c r="AL8" s="306">
        <f t="shared" si="6"/>
        <v>1050</v>
      </c>
      <c r="AM8" s="314">
        <f t="shared" si="6"/>
        <v>6000</v>
      </c>
      <c r="AN8" s="315">
        <f t="shared" si="7"/>
        <v>4950</v>
      </c>
      <c r="AO8" s="316">
        <f t="shared" si="8"/>
        <v>0.82499999999999996</v>
      </c>
    </row>
    <row r="9" spans="1:41" x14ac:dyDescent="0.2">
      <c r="A9" s="206">
        <v>320</v>
      </c>
      <c r="B9" s="207">
        <v>0.375</v>
      </c>
      <c r="C9" s="208">
        <v>2013</v>
      </c>
      <c r="D9" s="208">
        <v>5</v>
      </c>
      <c r="E9" s="208">
        <v>7</v>
      </c>
      <c r="F9" s="209">
        <v>546380</v>
      </c>
      <c r="G9" s="208">
        <v>0</v>
      </c>
      <c r="H9" s="209">
        <v>24606</v>
      </c>
      <c r="I9" s="208">
        <v>0</v>
      </c>
      <c r="J9" s="208">
        <v>0</v>
      </c>
      <c r="K9" s="208">
        <v>0</v>
      </c>
      <c r="L9" s="210">
        <v>309.74099999999999</v>
      </c>
      <c r="M9" s="209">
        <v>250</v>
      </c>
      <c r="N9" s="211">
        <v>0</v>
      </c>
      <c r="O9" s="212">
        <v>5839</v>
      </c>
      <c r="P9" s="197">
        <f t="shared" si="0"/>
        <v>5839</v>
      </c>
      <c r="Q9" s="1">
        <v>7</v>
      </c>
      <c r="R9" s="213" t="e">
        <f t="shared" si="1"/>
        <v>#REF!</v>
      </c>
      <c r="S9" s="214" t="e">
        <f>#REF!</f>
        <v>#REF!</v>
      </c>
      <c r="T9" s="215" t="e">
        <f t="shared" si="9"/>
        <v>#REF!</v>
      </c>
      <c r="U9" s="201"/>
      <c r="V9" s="215">
        <f t="shared" si="2"/>
        <v>5839</v>
      </c>
      <c r="W9" s="216">
        <f t="shared" si="10"/>
        <v>206202.35813000001</v>
      </c>
      <c r="X9" s="201"/>
      <c r="Y9" s="217" t="e">
        <f t="shared" si="11"/>
        <v>#REF!</v>
      </c>
      <c r="Z9" s="214" t="e">
        <f t="shared" si="12"/>
        <v>#REF!</v>
      </c>
      <c r="AA9" s="215" t="e">
        <f t="shared" si="13"/>
        <v>#REF!</v>
      </c>
      <c r="AE9" s="302" t="str">
        <f t="shared" si="3"/>
        <v>546380</v>
      </c>
      <c r="AF9" s="206">
        <v>320</v>
      </c>
      <c r="AG9" s="310">
        <v>7</v>
      </c>
      <c r="AH9" s="311">
        <v>541236</v>
      </c>
      <c r="AI9" s="312">
        <f t="shared" si="4"/>
        <v>546380</v>
      </c>
      <c r="AJ9" s="313">
        <f t="shared" si="5"/>
        <v>5144</v>
      </c>
      <c r="AL9" s="306">
        <f t="shared" si="6"/>
        <v>5929</v>
      </c>
      <c r="AM9" s="314">
        <f t="shared" si="6"/>
        <v>5839</v>
      </c>
      <c r="AN9" s="315">
        <f t="shared" si="7"/>
        <v>-90</v>
      </c>
      <c r="AO9" s="316">
        <f t="shared" si="8"/>
        <v>-1.5413598218873096E-2</v>
      </c>
    </row>
    <row r="10" spans="1:41" x14ac:dyDescent="0.2">
      <c r="A10" s="206">
        <v>320</v>
      </c>
      <c r="B10" s="207">
        <v>0.375</v>
      </c>
      <c r="C10" s="208">
        <v>2013</v>
      </c>
      <c r="D10" s="208">
        <v>5</v>
      </c>
      <c r="E10" s="208">
        <v>8</v>
      </c>
      <c r="F10" s="209">
        <v>552219</v>
      </c>
      <c r="G10" s="208">
        <v>0</v>
      </c>
      <c r="H10" s="209">
        <v>24864</v>
      </c>
      <c r="I10" s="208">
        <v>0</v>
      </c>
      <c r="J10" s="208">
        <v>0</v>
      </c>
      <c r="K10" s="208">
        <v>0</v>
      </c>
      <c r="L10" s="210">
        <v>310.97199999999998</v>
      </c>
      <c r="M10" s="209">
        <v>243.5</v>
      </c>
      <c r="N10" s="211">
        <v>0</v>
      </c>
      <c r="O10" s="212">
        <v>5509</v>
      </c>
      <c r="P10" s="197">
        <f t="shared" si="0"/>
        <v>5509</v>
      </c>
      <c r="Q10" s="1">
        <v>8</v>
      </c>
      <c r="R10" s="213" t="e">
        <f t="shared" si="1"/>
        <v>#REF!</v>
      </c>
      <c r="S10" s="214" t="e">
        <f>#REF!</f>
        <v>#REF!</v>
      </c>
      <c r="T10" s="215" t="e">
        <f t="shared" si="9"/>
        <v>#REF!</v>
      </c>
      <c r="U10" s="201"/>
      <c r="V10" s="215">
        <f t="shared" si="2"/>
        <v>5509</v>
      </c>
      <c r="W10" s="216">
        <f t="shared" si="10"/>
        <v>194548.51702999999</v>
      </c>
      <c r="X10" s="201"/>
      <c r="Y10" s="217" t="e">
        <f t="shared" si="11"/>
        <v>#REF!</v>
      </c>
      <c r="Z10" s="214" t="e">
        <f t="shared" si="12"/>
        <v>#REF!</v>
      </c>
      <c r="AA10" s="215" t="e">
        <f t="shared" si="13"/>
        <v>#REF!</v>
      </c>
      <c r="AE10" s="302" t="str">
        <f t="shared" si="3"/>
        <v>552219</v>
      </c>
      <c r="AF10" s="206">
        <v>320</v>
      </c>
      <c r="AG10" s="310">
        <v>8</v>
      </c>
      <c r="AH10" s="311">
        <v>547165</v>
      </c>
      <c r="AI10" s="312">
        <f t="shared" si="4"/>
        <v>552219</v>
      </c>
      <c r="AJ10" s="313">
        <f t="shared" si="5"/>
        <v>5054</v>
      </c>
      <c r="AL10" s="306">
        <f t="shared" si="6"/>
        <v>5788</v>
      </c>
      <c r="AM10" s="314">
        <f t="shared" si="6"/>
        <v>5509</v>
      </c>
      <c r="AN10" s="315">
        <f t="shared" si="7"/>
        <v>-279</v>
      </c>
      <c r="AO10" s="316">
        <f t="shared" si="8"/>
        <v>-5.064440007260846E-2</v>
      </c>
    </row>
    <row r="11" spans="1:41" x14ac:dyDescent="0.2">
      <c r="A11" s="206">
        <v>320</v>
      </c>
      <c r="B11" s="207">
        <v>0.375</v>
      </c>
      <c r="C11" s="208">
        <v>2013</v>
      </c>
      <c r="D11" s="208">
        <v>5</v>
      </c>
      <c r="E11" s="208">
        <v>9</v>
      </c>
      <c r="F11" s="209">
        <v>557728</v>
      </c>
      <c r="G11" s="208">
        <v>0</v>
      </c>
      <c r="H11" s="209">
        <v>25107</v>
      </c>
      <c r="I11" s="208">
        <v>0</v>
      </c>
      <c r="J11" s="208">
        <v>0</v>
      </c>
      <c r="K11" s="208">
        <v>0</v>
      </c>
      <c r="L11" s="210">
        <v>311.44</v>
      </c>
      <c r="M11" s="209">
        <v>230.2</v>
      </c>
      <c r="N11" s="211">
        <v>0</v>
      </c>
      <c r="O11" s="212">
        <v>5424</v>
      </c>
      <c r="P11" s="197">
        <f t="shared" si="0"/>
        <v>5424</v>
      </c>
      <c r="Q11" s="1">
        <v>9</v>
      </c>
      <c r="R11" s="258" t="e">
        <f t="shared" si="1"/>
        <v>#REF!</v>
      </c>
      <c r="S11" s="214" t="e">
        <f>#REF!</f>
        <v>#REF!</v>
      </c>
      <c r="T11" s="215" t="e">
        <f t="shared" si="9"/>
        <v>#REF!</v>
      </c>
      <c r="V11" s="218">
        <f t="shared" si="2"/>
        <v>5424</v>
      </c>
      <c r="W11" s="219">
        <f t="shared" si="10"/>
        <v>191546.77007999999</v>
      </c>
      <c r="Y11" s="217" t="e">
        <f t="shared" si="11"/>
        <v>#REF!</v>
      </c>
      <c r="Z11" s="214" t="e">
        <f t="shared" si="12"/>
        <v>#REF!</v>
      </c>
      <c r="AA11" s="215" t="e">
        <f t="shared" si="13"/>
        <v>#REF!</v>
      </c>
      <c r="AE11" s="302" t="str">
        <f t="shared" si="3"/>
        <v>557728</v>
      </c>
      <c r="AF11" s="206">
        <v>320</v>
      </c>
      <c r="AG11" s="310">
        <v>9</v>
      </c>
      <c r="AH11" s="311">
        <v>552953</v>
      </c>
      <c r="AI11" s="312">
        <f t="shared" si="4"/>
        <v>557728</v>
      </c>
      <c r="AJ11" s="313">
        <f t="shared" si="5"/>
        <v>4775</v>
      </c>
      <c r="AL11" s="306">
        <f t="shared" si="6"/>
        <v>5455</v>
      </c>
      <c r="AM11" s="314">
        <f t="shared" si="6"/>
        <v>5424</v>
      </c>
      <c r="AN11" s="315">
        <f t="shared" si="7"/>
        <v>-31</v>
      </c>
      <c r="AO11" s="316">
        <f t="shared" si="8"/>
        <v>-5.715339233038348E-3</v>
      </c>
    </row>
    <row r="12" spans="1:41" x14ac:dyDescent="0.2">
      <c r="A12" s="206">
        <v>320</v>
      </c>
      <c r="B12" s="207">
        <v>0.375</v>
      </c>
      <c r="C12" s="208">
        <v>2013</v>
      </c>
      <c r="D12" s="208">
        <v>5</v>
      </c>
      <c r="E12" s="208">
        <v>10</v>
      </c>
      <c r="F12" s="209">
        <v>563152</v>
      </c>
      <c r="G12" s="208">
        <v>0</v>
      </c>
      <c r="H12" s="209">
        <v>25346</v>
      </c>
      <c r="I12" s="208">
        <v>0</v>
      </c>
      <c r="J12" s="208">
        <v>0</v>
      </c>
      <c r="K12" s="208">
        <v>0</v>
      </c>
      <c r="L12" s="210">
        <v>310.90100000000001</v>
      </c>
      <c r="M12" s="209">
        <v>226.7</v>
      </c>
      <c r="N12" s="211">
        <v>0</v>
      </c>
      <c r="O12" s="212">
        <v>477</v>
      </c>
      <c r="P12" s="197">
        <f t="shared" si="0"/>
        <v>477</v>
      </c>
      <c r="Q12" s="1">
        <v>10</v>
      </c>
      <c r="R12" s="258" t="e">
        <f t="shared" si="1"/>
        <v>#REF!</v>
      </c>
      <c r="S12" s="214" t="e">
        <f>#REF!</f>
        <v>#REF!</v>
      </c>
      <c r="T12" s="215" t="e">
        <f t="shared" si="9"/>
        <v>#REF!</v>
      </c>
      <c r="V12" s="218">
        <f t="shared" si="2"/>
        <v>477</v>
      </c>
      <c r="W12" s="219">
        <f t="shared" si="10"/>
        <v>16845.097590000001</v>
      </c>
      <c r="Y12" s="217" t="e">
        <f t="shared" si="11"/>
        <v>#REF!</v>
      </c>
      <c r="Z12" s="214" t="e">
        <f t="shared" si="12"/>
        <v>#REF!</v>
      </c>
      <c r="AA12" s="215" t="e">
        <f t="shared" si="13"/>
        <v>#REF!</v>
      </c>
      <c r="AE12" s="302" t="str">
        <f t="shared" si="3"/>
        <v>563152</v>
      </c>
      <c r="AF12" s="206">
        <v>320</v>
      </c>
      <c r="AG12" s="310">
        <v>10</v>
      </c>
      <c r="AH12" s="311">
        <v>558408</v>
      </c>
      <c r="AI12" s="312">
        <f t="shared" si="4"/>
        <v>563152</v>
      </c>
      <c r="AJ12" s="313">
        <f t="shared" si="5"/>
        <v>4744</v>
      </c>
      <c r="AL12" s="306">
        <f t="shared" si="6"/>
        <v>5177</v>
      </c>
      <c r="AM12" s="314">
        <f t="shared" si="6"/>
        <v>477</v>
      </c>
      <c r="AN12" s="315">
        <f t="shared" si="7"/>
        <v>-4700</v>
      </c>
      <c r="AO12" s="316">
        <f t="shared" si="8"/>
        <v>-9.8532494758909852</v>
      </c>
    </row>
    <row r="13" spans="1:41" x14ac:dyDescent="0.2">
      <c r="A13" s="206">
        <v>320</v>
      </c>
      <c r="B13" s="207">
        <v>0.375</v>
      </c>
      <c r="C13" s="208">
        <v>2013</v>
      </c>
      <c r="D13" s="208">
        <v>5</v>
      </c>
      <c r="E13" s="208">
        <v>11</v>
      </c>
      <c r="F13" s="209">
        <v>563629</v>
      </c>
      <c r="G13" s="208">
        <v>0</v>
      </c>
      <c r="H13" s="209">
        <v>25367</v>
      </c>
      <c r="I13" s="208">
        <v>0</v>
      </c>
      <c r="J13" s="208">
        <v>0</v>
      </c>
      <c r="K13" s="208">
        <v>0</v>
      </c>
      <c r="L13" s="210">
        <v>314.05700000000002</v>
      </c>
      <c r="M13" s="209">
        <v>20.5</v>
      </c>
      <c r="N13" s="211">
        <v>0</v>
      </c>
      <c r="O13" s="212">
        <v>0</v>
      </c>
      <c r="P13" s="197">
        <f t="shared" si="0"/>
        <v>0</v>
      </c>
      <c r="Q13" s="1">
        <v>11</v>
      </c>
      <c r="R13" s="258" t="e">
        <f t="shared" si="1"/>
        <v>#REF!</v>
      </c>
      <c r="S13" s="214" t="e">
        <f>#REF!</f>
        <v>#REF!</v>
      </c>
      <c r="T13" s="215" t="e">
        <f t="shared" si="9"/>
        <v>#REF!</v>
      </c>
      <c r="V13" s="218">
        <f t="shared" si="2"/>
        <v>0</v>
      </c>
      <c r="W13" s="219">
        <f t="shared" si="10"/>
        <v>0</v>
      </c>
      <c r="Y13" s="217" t="e">
        <f t="shared" si="11"/>
        <v>#REF!</v>
      </c>
      <c r="Z13" s="214" t="e">
        <f t="shared" si="12"/>
        <v>#REF!</v>
      </c>
      <c r="AA13" s="215" t="e">
        <f t="shared" si="13"/>
        <v>#REF!</v>
      </c>
      <c r="AE13" s="302" t="str">
        <f t="shared" si="3"/>
        <v>563629</v>
      </c>
      <c r="AF13" s="206">
        <v>320</v>
      </c>
      <c r="AG13" s="310">
        <v>11</v>
      </c>
      <c r="AH13" s="311">
        <v>563585</v>
      </c>
      <c r="AI13" s="312">
        <f t="shared" si="4"/>
        <v>563629</v>
      </c>
      <c r="AJ13" s="313">
        <f t="shared" si="5"/>
        <v>44</v>
      </c>
      <c r="AL13" s="306">
        <f t="shared" si="6"/>
        <v>44</v>
      </c>
      <c r="AM13" s="314">
        <f t="shared" si="6"/>
        <v>0</v>
      </c>
      <c r="AN13" s="315">
        <f t="shared" si="7"/>
        <v>-44</v>
      </c>
      <c r="AO13" s="316" t="str">
        <f t="shared" si="8"/>
        <v/>
      </c>
    </row>
    <row r="14" spans="1:41" x14ac:dyDescent="0.2">
      <c r="A14" s="206">
        <v>320</v>
      </c>
      <c r="B14" s="207">
        <v>0.375</v>
      </c>
      <c r="C14" s="208">
        <v>2013</v>
      </c>
      <c r="D14" s="208">
        <v>5</v>
      </c>
      <c r="E14" s="208">
        <v>12</v>
      </c>
      <c r="F14" s="209">
        <v>563629</v>
      </c>
      <c r="G14" s="208">
        <v>0</v>
      </c>
      <c r="H14" s="209">
        <v>25367</v>
      </c>
      <c r="I14" s="208">
        <v>0</v>
      </c>
      <c r="J14" s="208">
        <v>0</v>
      </c>
      <c r="K14" s="208">
        <v>0</v>
      </c>
      <c r="L14" s="210">
        <v>316.11099999999999</v>
      </c>
      <c r="M14" s="209">
        <v>0</v>
      </c>
      <c r="N14" s="211">
        <v>0</v>
      </c>
      <c r="O14" s="212">
        <v>2727</v>
      </c>
      <c r="P14" s="197">
        <f t="shared" si="0"/>
        <v>2727</v>
      </c>
      <c r="Q14" s="1">
        <v>12</v>
      </c>
      <c r="R14" s="258" t="e">
        <f t="shared" si="1"/>
        <v>#REF!</v>
      </c>
      <c r="S14" s="214" t="e">
        <f>#REF!</f>
        <v>#REF!</v>
      </c>
      <c r="T14" s="215" t="e">
        <f t="shared" si="9"/>
        <v>#REF!</v>
      </c>
      <c r="V14" s="218">
        <f t="shared" si="2"/>
        <v>2727</v>
      </c>
      <c r="W14" s="219">
        <f t="shared" si="10"/>
        <v>96303.105089999997</v>
      </c>
      <c r="Y14" s="217" t="e">
        <f t="shared" si="11"/>
        <v>#REF!</v>
      </c>
      <c r="Z14" s="214" t="e">
        <f t="shared" si="12"/>
        <v>#REF!</v>
      </c>
      <c r="AA14" s="215" t="e">
        <f t="shared" si="13"/>
        <v>#REF!</v>
      </c>
      <c r="AE14" s="302" t="str">
        <f t="shared" si="3"/>
        <v>563629</v>
      </c>
      <c r="AF14" s="206">
        <v>320</v>
      </c>
      <c r="AG14" s="310">
        <v>12</v>
      </c>
      <c r="AH14" s="311">
        <v>563629</v>
      </c>
      <c r="AI14" s="312">
        <f t="shared" si="4"/>
        <v>563629</v>
      </c>
      <c r="AJ14" s="313">
        <f t="shared" si="5"/>
        <v>0</v>
      </c>
      <c r="AL14" s="306">
        <f t="shared" si="6"/>
        <v>0</v>
      </c>
      <c r="AM14" s="314">
        <f t="shared" si="6"/>
        <v>2727</v>
      </c>
      <c r="AN14" s="315">
        <f t="shared" si="7"/>
        <v>2727</v>
      </c>
      <c r="AO14" s="316">
        <f t="shared" si="8"/>
        <v>1</v>
      </c>
    </row>
    <row r="15" spans="1:41" x14ac:dyDescent="0.2">
      <c r="A15" s="206">
        <v>320</v>
      </c>
      <c r="B15" s="207">
        <v>0.375</v>
      </c>
      <c r="C15" s="208">
        <v>2013</v>
      </c>
      <c r="D15" s="208">
        <v>5</v>
      </c>
      <c r="E15" s="208">
        <v>13</v>
      </c>
      <c r="F15" s="209">
        <v>566356</v>
      </c>
      <c r="G15" s="208">
        <v>0</v>
      </c>
      <c r="H15" s="209">
        <v>25484</v>
      </c>
      <c r="I15" s="208">
        <v>0</v>
      </c>
      <c r="J15" s="208">
        <v>0</v>
      </c>
      <c r="K15" s="208">
        <v>0</v>
      </c>
      <c r="L15" s="210">
        <v>317.166</v>
      </c>
      <c r="M15" s="209">
        <v>113.5</v>
      </c>
      <c r="N15" s="211">
        <v>0</v>
      </c>
      <c r="O15" s="212">
        <v>5709</v>
      </c>
      <c r="P15" s="197">
        <f t="shared" si="0"/>
        <v>5709</v>
      </c>
      <c r="Q15" s="1">
        <v>13</v>
      </c>
      <c r="R15" s="258" t="e">
        <f t="shared" si="1"/>
        <v>#REF!</v>
      </c>
      <c r="S15" s="214" t="e">
        <f>#REF!</f>
        <v>#REF!</v>
      </c>
      <c r="T15" s="215" t="e">
        <f t="shared" si="9"/>
        <v>#REF!</v>
      </c>
      <c r="V15" s="218">
        <f t="shared" si="2"/>
        <v>5709</v>
      </c>
      <c r="W15" s="219">
        <f t="shared" si="10"/>
        <v>201611.45103</v>
      </c>
      <c r="Y15" s="217" t="e">
        <f t="shared" si="11"/>
        <v>#REF!</v>
      </c>
      <c r="Z15" s="214" t="e">
        <f t="shared" si="12"/>
        <v>#REF!</v>
      </c>
      <c r="AA15" s="215" t="e">
        <f t="shared" si="13"/>
        <v>#REF!</v>
      </c>
      <c r="AE15" s="302" t="str">
        <f t="shared" si="3"/>
        <v>566356</v>
      </c>
      <c r="AF15" s="206">
        <v>320</v>
      </c>
      <c r="AG15" s="310">
        <v>13</v>
      </c>
      <c r="AH15" s="311">
        <v>563629</v>
      </c>
      <c r="AI15" s="312">
        <f t="shared" si="4"/>
        <v>566356</v>
      </c>
      <c r="AJ15" s="313">
        <f t="shared" si="5"/>
        <v>2727</v>
      </c>
      <c r="AL15" s="306">
        <f t="shared" si="6"/>
        <v>3528</v>
      </c>
      <c r="AM15" s="314">
        <f t="shared" si="6"/>
        <v>5709</v>
      </c>
      <c r="AN15" s="315">
        <f t="shared" si="7"/>
        <v>2181</v>
      </c>
      <c r="AO15" s="316">
        <f t="shared" si="8"/>
        <v>0.38202837624802943</v>
      </c>
    </row>
    <row r="16" spans="1:41" x14ac:dyDescent="0.2">
      <c r="A16" s="206">
        <v>320</v>
      </c>
      <c r="B16" s="207">
        <v>0.375</v>
      </c>
      <c r="C16" s="208">
        <v>2013</v>
      </c>
      <c r="D16" s="208">
        <v>5</v>
      </c>
      <c r="E16" s="208">
        <v>14</v>
      </c>
      <c r="F16" s="209">
        <v>572065</v>
      </c>
      <c r="G16" s="208">
        <v>0</v>
      </c>
      <c r="H16" s="209">
        <v>25731</v>
      </c>
      <c r="I16" s="208">
        <v>0</v>
      </c>
      <c r="J16" s="208">
        <v>0</v>
      </c>
      <c r="K16" s="208">
        <v>0</v>
      </c>
      <c r="L16" s="210">
        <v>313.61099999999999</v>
      </c>
      <c r="M16" s="209">
        <v>238.3</v>
      </c>
      <c r="N16" s="211">
        <v>0</v>
      </c>
      <c r="O16" s="212">
        <v>5470</v>
      </c>
      <c r="P16" s="197">
        <f t="shared" si="0"/>
        <v>5470</v>
      </c>
      <c r="Q16" s="1">
        <v>14</v>
      </c>
      <c r="R16" s="258" t="e">
        <f t="shared" si="1"/>
        <v>#REF!</v>
      </c>
      <c r="S16" s="214" t="e">
        <f>#REF!</f>
        <v>#REF!</v>
      </c>
      <c r="T16" s="215" t="e">
        <f t="shared" si="9"/>
        <v>#REF!</v>
      </c>
      <c r="V16" s="218">
        <f t="shared" si="2"/>
        <v>5470</v>
      </c>
      <c r="W16" s="219">
        <f t="shared" si="10"/>
        <v>193171.24489999999</v>
      </c>
      <c r="Y16" s="217" t="e">
        <f t="shared" si="11"/>
        <v>#REF!</v>
      </c>
      <c r="Z16" s="214" t="e">
        <f t="shared" si="12"/>
        <v>#REF!</v>
      </c>
      <c r="AA16" s="215" t="e">
        <f t="shared" si="13"/>
        <v>#REF!</v>
      </c>
      <c r="AE16" s="302" t="str">
        <f t="shared" si="3"/>
        <v>572065</v>
      </c>
      <c r="AF16" s="206">
        <v>320</v>
      </c>
      <c r="AG16" s="310">
        <v>14</v>
      </c>
      <c r="AH16" s="311">
        <v>567157</v>
      </c>
      <c r="AI16" s="312">
        <f t="shared" si="4"/>
        <v>572065</v>
      </c>
      <c r="AJ16" s="313">
        <f t="shared" si="5"/>
        <v>4908</v>
      </c>
      <c r="AL16" s="306">
        <f t="shared" si="6"/>
        <v>5576</v>
      </c>
      <c r="AM16" s="314">
        <f t="shared" si="6"/>
        <v>5470</v>
      </c>
      <c r="AN16" s="315">
        <f t="shared" si="7"/>
        <v>-106</v>
      </c>
      <c r="AO16" s="316">
        <f t="shared" si="8"/>
        <v>-1.9378427787934187E-2</v>
      </c>
    </row>
    <row r="17" spans="1:41" x14ac:dyDescent="0.2">
      <c r="A17" s="206">
        <v>320</v>
      </c>
      <c r="B17" s="207">
        <v>0.375</v>
      </c>
      <c r="C17" s="208">
        <v>2013</v>
      </c>
      <c r="D17" s="208">
        <v>5</v>
      </c>
      <c r="E17" s="208">
        <v>15</v>
      </c>
      <c r="F17" s="209">
        <v>577535</v>
      </c>
      <c r="G17" s="208">
        <v>0</v>
      </c>
      <c r="H17" s="209">
        <v>25970</v>
      </c>
      <c r="I17" s="208">
        <v>0</v>
      </c>
      <c r="J17" s="208">
        <v>0</v>
      </c>
      <c r="K17" s="208">
        <v>0</v>
      </c>
      <c r="L17" s="210">
        <v>312.30099999999999</v>
      </c>
      <c r="M17" s="209">
        <v>228.4</v>
      </c>
      <c r="N17" s="211">
        <v>0</v>
      </c>
      <c r="O17" s="212">
        <v>6268</v>
      </c>
      <c r="P17" s="197">
        <f t="shared" si="0"/>
        <v>6268</v>
      </c>
      <c r="Q17" s="1">
        <v>15</v>
      </c>
      <c r="R17" s="258" t="e">
        <f t="shared" si="1"/>
        <v>#REF!</v>
      </c>
      <c r="S17" s="214" t="e">
        <f>#REF!</f>
        <v>#REF!</v>
      </c>
      <c r="T17" s="215" t="e">
        <f t="shared" si="9"/>
        <v>#REF!</v>
      </c>
      <c r="V17" s="218">
        <f t="shared" si="2"/>
        <v>6268</v>
      </c>
      <c r="W17" s="219">
        <f t="shared" si="10"/>
        <v>221352.35156000001</v>
      </c>
      <c r="Y17" s="217" t="e">
        <f t="shared" si="11"/>
        <v>#REF!</v>
      </c>
      <c r="Z17" s="214" t="e">
        <f t="shared" si="12"/>
        <v>#REF!</v>
      </c>
      <c r="AA17" s="215" t="e">
        <f t="shared" si="13"/>
        <v>#REF!</v>
      </c>
      <c r="AE17" s="302" t="str">
        <f t="shared" si="3"/>
        <v>577535</v>
      </c>
      <c r="AF17" s="206">
        <v>320</v>
      </c>
      <c r="AG17" s="310">
        <v>15</v>
      </c>
      <c r="AH17" s="311">
        <v>572733</v>
      </c>
      <c r="AI17" s="312">
        <f t="shared" si="4"/>
        <v>577535</v>
      </c>
      <c r="AJ17" s="313">
        <f t="shared" si="5"/>
        <v>4802</v>
      </c>
      <c r="AL17" s="306">
        <f t="shared" si="6"/>
        <v>5500</v>
      </c>
      <c r="AM17" s="314">
        <f t="shared" si="6"/>
        <v>6268</v>
      </c>
      <c r="AN17" s="315">
        <f t="shared" si="7"/>
        <v>768</v>
      </c>
      <c r="AO17" s="316">
        <f t="shared" si="8"/>
        <v>0.1225271218889598</v>
      </c>
    </row>
    <row r="18" spans="1:41" x14ac:dyDescent="0.2">
      <c r="A18" s="206">
        <v>320</v>
      </c>
      <c r="B18" s="207">
        <v>0.375</v>
      </c>
      <c r="C18" s="208">
        <v>2013</v>
      </c>
      <c r="D18" s="208">
        <v>5</v>
      </c>
      <c r="E18" s="208">
        <v>16</v>
      </c>
      <c r="F18" s="209">
        <v>583803</v>
      </c>
      <c r="G18" s="208">
        <v>0</v>
      </c>
      <c r="H18" s="209">
        <v>26244</v>
      </c>
      <c r="I18" s="208">
        <v>0</v>
      </c>
      <c r="J18" s="208">
        <v>0</v>
      </c>
      <c r="K18" s="208">
        <v>0</v>
      </c>
      <c r="L18" s="210">
        <v>312.48599999999999</v>
      </c>
      <c r="M18" s="209">
        <v>261.7</v>
      </c>
      <c r="N18" s="211">
        <v>0</v>
      </c>
      <c r="O18" s="212">
        <v>5928</v>
      </c>
      <c r="P18" s="197">
        <f t="shared" si="0"/>
        <v>5928</v>
      </c>
      <c r="Q18" s="1">
        <v>16</v>
      </c>
      <c r="R18" s="258" t="e">
        <f t="shared" si="1"/>
        <v>#REF!</v>
      </c>
      <c r="S18" s="214" t="e">
        <f>#REF!</f>
        <v>#REF!</v>
      </c>
      <c r="T18" s="215" t="e">
        <f t="shared" si="9"/>
        <v>#REF!</v>
      </c>
      <c r="V18" s="218">
        <f t="shared" si="2"/>
        <v>5928</v>
      </c>
      <c r="W18" s="219">
        <f t="shared" si="10"/>
        <v>209345.36376000001</v>
      </c>
      <c r="Y18" s="217" t="e">
        <f t="shared" si="11"/>
        <v>#REF!</v>
      </c>
      <c r="Z18" s="214" t="e">
        <f t="shared" si="12"/>
        <v>#REF!</v>
      </c>
      <c r="AA18" s="215" t="e">
        <f t="shared" si="13"/>
        <v>#REF!</v>
      </c>
      <c r="AE18" s="302" t="str">
        <f t="shared" si="3"/>
        <v>583803</v>
      </c>
      <c r="AF18" s="206">
        <v>320</v>
      </c>
      <c r="AG18" s="310">
        <v>16</v>
      </c>
      <c r="AH18" s="311">
        <v>578233</v>
      </c>
      <c r="AI18" s="312">
        <f t="shared" si="4"/>
        <v>583803</v>
      </c>
      <c r="AJ18" s="313">
        <f t="shared" si="5"/>
        <v>5570</v>
      </c>
      <c r="AL18" s="306">
        <f t="shared" si="6"/>
        <v>6337</v>
      </c>
      <c r="AM18" s="314">
        <f t="shared" si="6"/>
        <v>5928</v>
      </c>
      <c r="AN18" s="315">
        <f t="shared" si="7"/>
        <v>-409</v>
      </c>
      <c r="AO18" s="316">
        <f t="shared" si="8"/>
        <v>-6.899460188933873E-2</v>
      </c>
    </row>
    <row r="19" spans="1:41" x14ac:dyDescent="0.2">
      <c r="A19" s="206">
        <v>320</v>
      </c>
      <c r="B19" s="207">
        <v>0.375</v>
      </c>
      <c r="C19" s="208">
        <v>2013</v>
      </c>
      <c r="D19" s="208">
        <v>5</v>
      </c>
      <c r="E19" s="208">
        <v>17</v>
      </c>
      <c r="F19" s="209">
        <v>589731</v>
      </c>
      <c r="G19" s="208">
        <v>0</v>
      </c>
      <c r="H19" s="209">
        <v>26504</v>
      </c>
      <c r="I19" s="208">
        <v>0</v>
      </c>
      <c r="J19" s="208">
        <v>0</v>
      </c>
      <c r="K19" s="208">
        <v>0</v>
      </c>
      <c r="L19" s="210">
        <v>313.10300000000001</v>
      </c>
      <c r="M19" s="209">
        <v>247.3</v>
      </c>
      <c r="N19" s="211">
        <v>0</v>
      </c>
      <c r="O19" s="212">
        <v>5996</v>
      </c>
      <c r="P19" s="197">
        <f t="shared" si="0"/>
        <v>5996</v>
      </c>
      <c r="Q19" s="1">
        <v>17</v>
      </c>
      <c r="R19" s="258" t="e">
        <f t="shared" si="1"/>
        <v>#REF!</v>
      </c>
      <c r="S19" s="214" t="e">
        <f>#REF!</f>
        <v>#REF!</v>
      </c>
      <c r="T19" s="215" t="e">
        <f t="shared" si="9"/>
        <v>#REF!</v>
      </c>
      <c r="V19" s="218">
        <f t="shared" si="2"/>
        <v>5996</v>
      </c>
      <c r="W19" s="219">
        <f t="shared" si="10"/>
        <v>211746.76131999999</v>
      </c>
      <c r="Y19" s="217" t="e">
        <f t="shared" si="11"/>
        <v>#REF!</v>
      </c>
      <c r="Z19" s="214" t="e">
        <f t="shared" si="12"/>
        <v>#REF!</v>
      </c>
      <c r="AA19" s="215" t="e">
        <f t="shared" si="13"/>
        <v>#REF!</v>
      </c>
      <c r="AE19" s="302" t="str">
        <f t="shared" si="3"/>
        <v>589731</v>
      </c>
      <c r="AF19" s="206">
        <v>320</v>
      </c>
      <c r="AG19" s="310">
        <v>17</v>
      </c>
      <c r="AH19" s="311">
        <v>584570</v>
      </c>
      <c r="AI19" s="312">
        <f t="shared" si="4"/>
        <v>589731</v>
      </c>
      <c r="AJ19" s="313">
        <f t="shared" si="5"/>
        <v>5161</v>
      </c>
      <c r="AL19" s="306">
        <f t="shared" si="6"/>
        <v>6066</v>
      </c>
      <c r="AM19" s="314">
        <f t="shared" si="6"/>
        <v>5996</v>
      </c>
      <c r="AN19" s="315">
        <f t="shared" si="7"/>
        <v>-70</v>
      </c>
      <c r="AO19" s="316">
        <f t="shared" si="8"/>
        <v>-1.1674449633088725E-2</v>
      </c>
    </row>
    <row r="20" spans="1:41" x14ac:dyDescent="0.2">
      <c r="A20" s="206">
        <v>320</v>
      </c>
      <c r="B20" s="207">
        <v>0.375</v>
      </c>
      <c r="C20" s="208">
        <v>2013</v>
      </c>
      <c r="D20" s="208">
        <v>5</v>
      </c>
      <c r="E20" s="208">
        <v>18</v>
      </c>
      <c r="F20" s="209">
        <v>595727</v>
      </c>
      <c r="G20" s="208">
        <v>0</v>
      </c>
      <c r="H20" s="209">
        <v>26766</v>
      </c>
      <c r="I20" s="208">
        <v>0</v>
      </c>
      <c r="J20" s="208">
        <v>0</v>
      </c>
      <c r="K20" s="208">
        <v>0</v>
      </c>
      <c r="L20" s="210">
        <v>313.577</v>
      </c>
      <c r="M20" s="209">
        <v>250.3</v>
      </c>
      <c r="N20" s="211">
        <v>0</v>
      </c>
      <c r="O20" s="212">
        <v>898</v>
      </c>
      <c r="P20" s="197">
        <f t="shared" si="0"/>
        <v>898</v>
      </c>
      <c r="Q20" s="1">
        <v>18</v>
      </c>
      <c r="R20" s="258" t="e">
        <f t="shared" si="1"/>
        <v>#REF!</v>
      </c>
      <c r="S20" s="214" t="e">
        <f>#REF!</f>
        <v>#REF!</v>
      </c>
      <c r="T20" s="215" t="e">
        <f t="shared" si="9"/>
        <v>#REF!</v>
      </c>
      <c r="V20" s="218">
        <f t="shared" si="2"/>
        <v>898</v>
      </c>
      <c r="W20" s="219">
        <f t="shared" si="10"/>
        <v>31712.573659999998</v>
      </c>
      <c r="Y20" s="217" t="e">
        <f t="shared" si="11"/>
        <v>#REF!</v>
      </c>
      <c r="Z20" s="214" t="e">
        <f t="shared" si="12"/>
        <v>#REF!</v>
      </c>
      <c r="AA20" s="215" t="e">
        <f t="shared" si="13"/>
        <v>#REF!</v>
      </c>
      <c r="AE20" s="302" t="str">
        <f t="shared" si="3"/>
        <v>595727</v>
      </c>
      <c r="AF20" s="206">
        <v>320</v>
      </c>
      <c r="AG20" s="310">
        <v>18</v>
      </c>
      <c r="AH20" s="311">
        <v>590636</v>
      </c>
      <c r="AI20" s="312">
        <f t="shared" si="4"/>
        <v>595727</v>
      </c>
      <c r="AJ20" s="313">
        <f t="shared" si="5"/>
        <v>5091</v>
      </c>
      <c r="AL20" s="306">
        <f t="shared" si="6"/>
        <v>5758</v>
      </c>
      <c r="AM20" s="314">
        <f t="shared" si="6"/>
        <v>898</v>
      </c>
      <c r="AN20" s="315">
        <f t="shared" si="7"/>
        <v>-4860</v>
      </c>
      <c r="AO20" s="316">
        <f t="shared" si="8"/>
        <v>-5.4120267260579062</v>
      </c>
    </row>
    <row r="21" spans="1:41" x14ac:dyDescent="0.2">
      <c r="A21" s="206">
        <v>320</v>
      </c>
      <c r="B21" s="207">
        <v>0.375</v>
      </c>
      <c r="C21" s="208">
        <v>2013</v>
      </c>
      <c r="D21" s="208">
        <v>5</v>
      </c>
      <c r="E21" s="208">
        <v>19</v>
      </c>
      <c r="F21" s="209">
        <v>596625</v>
      </c>
      <c r="G21" s="208">
        <v>0</v>
      </c>
      <c r="H21" s="209">
        <v>26806</v>
      </c>
      <c r="I21" s="208">
        <v>0</v>
      </c>
      <c r="J21" s="208">
        <v>0</v>
      </c>
      <c r="K21" s="208">
        <v>0</v>
      </c>
      <c r="L21" s="210">
        <v>315.68799999999999</v>
      </c>
      <c r="M21" s="209">
        <v>38</v>
      </c>
      <c r="N21" s="211">
        <v>0</v>
      </c>
      <c r="O21" s="212">
        <v>139</v>
      </c>
      <c r="P21" s="197">
        <f t="shared" si="0"/>
        <v>139</v>
      </c>
      <c r="Q21" s="1">
        <v>19</v>
      </c>
      <c r="R21" s="258" t="e">
        <f t="shared" si="1"/>
        <v>#REF!</v>
      </c>
      <c r="S21" s="214" t="e">
        <f>#REF!</f>
        <v>#REF!</v>
      </c>
      <c r="T21" s="215" t="e">
        <f t="shared" si="9"/>
        <v>#REF!</v>
      </c>
      <c r="V21" s="218">
        <f t="shared" si="2"/>
        <v>139</v>
      </c>
      <c r="W21" s="219">
        <f t="shared" si="10"/>
        <v>4908.7391299999999</v>
      </c>
      <c r="Y21" s="217" t="e">
        <f t="shared" si="11"/>
        <v>#REF!</v>
      </c>
      <c r="Z21" s="214" t="e">
        <f t="shared" si="12"/>
        <v>#REF!</v>
      </c>
      <c r="AA21" s="215" t="e">
        <f t="shared" si="13"/>
        <v>#REF!</v>
      </c>
      <c r="AE21" s="302" t="str">
        <f t="shared" si="3"/>
        <v>596625</v>
      </c>
      <c r="AF21" s="206">
        <v>320</v>
      </c>
      <c r="AG21" s="310">
        <v>19</v>
      </c>
      <c r="AH21" s="311">
        <v>596394</v>
      </c>
      <c r="AI21" s="312">
        <f t="shared" si="4"/>
        <v>596625</v>
      </c>
      <c r="AJ21" s="313">
        <f t="shared" si="5"/>
        <v>231</v>
      </c>
      <c r="AL21" s="306">
        <f t="shared" si="6"/>
        <v>230</v>
      </c>
      <c r="AM21" s="314">
        <f t="shared" si="6"/>
        <v>139</v>
      </c>
      <c r="AN21" s="315">
        <f t="shared" si="7"/>
        <v>-91</v>
      </c>
      <c r="AO21" s="316">
        <f t="shared" si="8"/>
        <v>-0.65467625899280579</v>
      </c>
    </row>
    <row r="22" spans="1:41" x14ac:dyDescent="0.2">
      <c r="A22" s="206">
        <v>320</v>
      </c>
      <c r="B22" s="207">
        <v>0.375</v>
      </c>
      <c r="C22" s="208">
        <v>2013</v>
      </c>
      <c r="D22" s="208">
        <v>5</v>
      </c>
      <c r="E22" s="208">
        <v>20</v>
      </c>
      <c r="F22" s="209">
        <v>596764</v>
      </c>
      <c r="G22" s="208">
        <v>0</v>
      </c>
      <c r="H22" s="209">
        <v>26812</v>
      </c>
      <c r="I22" s="208">
        <v>0</v>
      </c>
      <c r="J22" s="208">
        <v>0</v>
      </c>
      <c r="K22" s="208">
        <v>0</v>
      </c>
      <c r="L22" s="210">
        <v>316.28399999999999</v>
      </c>
      <c r="M22" s="209">
        <v>5.8</v>
      </c>
      <c r="N22" s="211">
        <v>0</v>
      </c>
      <c r="O22" s="212">
        <v>5105</v>
      </c>
      <c r="P22" s="197">
        <f t="shared" si="0"/>
        <v>5105</v>
      </c>
      <c r="Q22" s="1">
        <v>20</v>
      </c>
      <c r="R22" s="258" t="e">
        <f t="shared" si="1"/>
        <v>#REF!</v>
      </c>
      <c r="S22" s="214" t="e">
        <f>#REF!</f>
        <v>#REF!</v>
      </c>
      <c r="T22" s="215" t="e">
        <f t="shared" si="9"/>
        <v>#REF!</v>
      </c>
      <c r="V22" s="218">
        <f t="shared" si="2"/>
        <v>5105</v>
      </c>
      <c r="W22" s="219">
        <f t="shared" si="10"/>
        <v>180281.39035</v>
      </c>
      <c r="Y22" s="217" t="e">
        <f t="shared" si="11"/>
        <v>#REF!</v>
      </c>
      <c r="Z22" s="214" t="e">
        <f t="shared" si="12"/>
        <v>#REF!</v>
      </c>
      <c r="AA22" s="215" t="e">
        <f t="shared" si="13"/>
        <v>#REF!</v>
      </c>
      <c r="AE22" s="302" t="str">
        <f t="shared" si="3"/>
        <v>596764</v>
      </c>
      <c r="AF22" s="206">
        <v>320</v>
      </c>
      <c r="AG22" s="310">
        <v>20</v>
      </c>
      <c r="AH22" s="311">
        <v>596624</v>
      </c>
      <c r="AI22" s="312">
        <f t="shared" si="4"/>
        <v>596764</v>
      </c>
      <c r="AJ22" s="313">
        <f t="shared" si="5"/>
        <v>140</v>
      </c>
      <c r="AL22" s="306">
        <f t="shared" si="6"/>
        <v>438</v>
      </c>
      <c r="AM22" s="314">
        <f t="shared" si="6"/>
        <v>5105</v>
      </c>
      <c r="AN22" s="315">
        <f t="shared" si="7"/>
        <v>4667</v>
      </c>
      <c r="AO22" s="316">
        <f t="shared" si="8"/>
        <v>0.91420176297747302</v>
      </c>
    </row>
    <row r="23" spans="1:41" x14ac:dyDescent="0.2">
      <c r="A23" s="206">
        <v>320</v>
      </c>
      <c r="B23" s="207">
        <v>0.375</v>
      </c>
      <c r="C23" s="208">
        <v>2013</v>
      </c>
      <c r="D23" s="208">
        <v>5</v>
      </c>
      <c r="E23" s="208">
        <v>21</v>
      </c>
      <c r="F23" s="209">
        <v>601869</v>
      </c>
      <c r="G23" s="208">
        <v>0</v>
      </c>
      <c r="H23" s="209">
        <v>27036</v>
      </c>
      <c r="I23" s="208">
        <v>0</v>
      </c>
      <c r="J23" s="208">
        <v>0</v>
      </c>
      <c r="K23" s="208">
        <v>0</v>
      </c>
      <c r="L23" s="210">
        <v>311.97300000000001</v>
      </c>
      <c r="M23" s="209">
        <v>212.7</v>
      </c>
      <c r="N23" s="211">
        <v>0</v>
      </c>
      <c r="O23" s="212">
        <v>5940</v>
      </c>
      <c r="P23" s="197">
        <f t="shared" si="0"/>
        <v>5940</v>
      </c>
      <c r="Q23" s="1">
        <v>21</v>
      </c>
      <c r="R23" s="258" t="e">
        <f t="shared" si="1"/>
        <v>#REF!</v>
      </c>
      <c r="S23" s="214" t="e">
        <f>#REF!</f>
        <v>#REF!</v>
      </c>
      <c r="T23" s="215" t="e">
        <f t="shared" si="9"/>
        <v>#REF!</v>
      </c>
      <c r="V23" s="218">
        <f t="shared" si="2"/>
        <v>5940</v>
      </c>
      <c r="W23" s="219">
        <f t="shared" si="10"/>
        <v>209769.1398</v>
      </c>
      <c r="Y23" s="217" t="e">
        <f t="shared" si="11"/>
        <v>#REF!</v>
      </c>
      <c r="Z23" s="214" t="e">
        <f t="shared" si="12"/>
        <v>#REF!</v>
      </c>
      <c r="AA23" s="215" t="e">
        <f t="shared" si="13"/>
        <v>#REF!</v>
      </c>
      <c r="AE23" s="302" t="str">
        <f t="shared" si="3"/>
        <v>601869</v>
      </c>
      <c r="AF23" s="206">
        <v>320</v>
      </c>
      <c r="AG23" s="310">
        <v>21</v>
      </c>
      <c r="AH23" s="311">
        <v>597062</v>
      </c>
      <c r="AI23" s="312">
        <f t="shared" si="4"/>
        <v>601869</v>
      </c>
      <c r="AJ23" s="313">
        <f t="shared" si="5"/>
        <v>4807</v>
      </c>
      <c r="AL23" s="306">
        <f t="shared" si="6"/>
        <v>5525</v>
      </c>
      <c r="AM23" s="314">
        <f t="shared" si="6"/>
        <v>5940</v>
      </c>
      <c r="AN23" s="315">
        <f t="shared" si="7"/>
        <v>415</v>
      </c>
      <c r="AO23" s="316">
        <f t="shared" si="8"/>
        <v>6.9865319865319866E-2</v>
      </c>
    </row>
    <row r="24" spans="1:41" x14ac:dyDescent="0.2">
      <c r="A24" s="206">
        <v>320</v>
      </c>
      <c r="B24" s="207">
        <v>0.375</v>
      </c>
      <c r="C24" s="208">
        <v>2013</v>
      </c>
      <c r="D24" s="208">
        <v>5</v>
      </c>
      <c r="E24" s="208">
        <v>22</v>
      </c>
      <c r="F24" s="209">
        <v>607809</v>
      </c>
      <c r="G24" s="208">
        <v>0</v>
      </c>
      <c r="H24" s="209">
        <v>27298</v>
      </c>
      <c r="I24" s="208">
        <v>0</v>
      </c>
      <c r="J24" s="208">
        <v>0</v>
      </c>
      <c r="K24" s="208">
        <v>0</v>
      </c>
      <c r="L24" s="210">
        <v>311.08199999999999</v>
      </c>
      <c r="M24" s="209">
        <v>248.1</v>
      </c>
      <c r="N24" s="211">
        <v>0</v>
      </c>
      <c r="O24" s="212">
        <v>5972</v>
      </c>
      <c r="P24" s="197">
        <f t="shared" si="0"/>
        <v>5972</v>
      </c>
      <c r="Q24" s="1">
        <v>22</v>
      </c>
      <c r="R24" s="258" t="e">
        <f t="shared" si="1"/>
        <v>#REF!</v>
      </c>
      <c r="S24" s="214" t="e">
        <f>#REF!</f>
        <v>#REF!</v>
      </c>
      <c r="T24" s="215" t="e">
        <f t="shared" si="9"/>
        <v>#REF!</v>
      </c>
      <c r="V24" s="218">
        <f t="shared" si="2"/>
        <v>5972</v>
      </c>
      <c r="W24" s="219">
        <f t="shared" si="10"/>
        <v>210899.20924</v>
      </c>
      <c r="Y24" s="217" t="e">
        <f t="shared" si="11"/>
        <v>#REF!</v>
      </c>
      <c r="Z24" s="214" t="e">
        <f t="shared" si="12"/>
        <v>#REF!</v>
      </c>
      <c r="AA24" s="215" t="e">
        <f t="shared" si="13"/>
        <v>#REF!</v>
      </c>
      <c r="AE24" s="302" t="str">
        <f t="shared" si="3"/>
        <v>607809</v>
      </c>
      <c r="AF24" s="206">
        <v>320</v>
      </c>
      <c r="AG24" s="310">
        <v>22</v>
      </c>
      <c r="AH24" s="311">
        <v>602587</v>
      </c>
      <c r="AI24" s="312">
        <f t="shared" si="4"/>
        <v>607809</v>
      </c>
      <c r="AJ24" s="313">
        <f t="shared" si="5"/>
        <v>5222</v>
      </c>
      <c r="AL24" s="306">
        <f t="shared" si="6"/>
        <v>6077</v>
      </c>
      <c r="AM24" s="314">
        <f t="shared" si="6"/>
        <v>5972</v>
      </c>
      <c r="AN24" s="315">
        <f t="shared" si="7"/>
        <v>-105</v>
      </c>
      <c r="AO24" s="316">
        <f t="shared" si="8"/>
        <v>-1.7582049564634963E-2</v>
      </c>
    </row>
    <row r="25" spans="1:41" x14ac:dyDescent="0.2">
      <c r="A25" s="206">
        <v>320</v>
      </c>
      <c r="B25" s="207">
        <v>0.375</v>
      </c>
      <c r="C25" s="208">
        <v>2013</v>
      </c>
      <c r="D25" s="208">
        <v>5</v>
      </c>
      <c r="E25" s="208">
        <v>23</v>
      </c>
      <c r="F25" s="209">
        <v>613781</v>
      </c>
      <c r="G25" s="208">
        <v>0</v>
      </c>
      <c r="H25" s="209">
        <v>27562</v>
      </c>
      <c r="I25" s="208">
        <v>0</v>
      </c>
      <c r="J25" s="208">
        <v>0</v>
      </c>
      <c r="K25" s="208">
        <v>0</v>
      </c>
      <c r="L25" s="210">
        <v>310.80200000000002</v>
      </c>
      <c r="M25" s="209">
        <v>249.4</v>
      </c>
      <c r="N25" s="211">
        <v>0</v>
      </c>
      <c r="O25" s="212">
        <v>6135</v>
      </c>
      <c r="P25" s="197">
        <f t="shared" si="0"/>
        <v>6135</v>
      </c>
      <c r="Q25" s="1">
        <v>23</v>
      </c>
      <c r="R25" s="258" t="e">
        <f t="shared" si="1"/>
        <v>#REF!</v>
      </c>
      <c r="S25" s="214" t="e">
        <f>#REF!</f>
        <v>#REF!</v>
      </c>
      <c r="T25" s="215" t="e">
        <f t="shared" si="9"/>
        <v>#REF!</v>
      </c>
      <c r="V25" s="218">
        <f t="shared" si="2"/>
        <v>6135</v>
      </c>
      <c r="W25" s="219">
        <f t="shared" si="10"/>
        <v>216655.50044999999</v>
      </c>
      <c r="Y25" s="217" t="e">
        <f t="shared" si="11"/>
        <v>#REF!</v>
      </c>
      <c r="Z25" s="214" t="e">
        <f t="shared" si="12"/>
        <v>#REF!</v>
      </c>
      <c r="AA25" s="215" t="e">
        <f t="shared" si="13"/>
        <v>#REF!</v>
      </c>
      <c r="AE25" s="302" t="str">
        <f t="shared" si="3"/>
        <v>613781</v>
      </c>
      <c r="AF25" s="206">
        <v>320</v>
      </c>
      <c r="AG25" s="310">
        <v>23</v>
      </c>
      <c r="AH25" s="311">
        <v>608664</v>
      </c>
      <c r="AI25" s="312">
        <f t="shared" si="4"/>
        <v>613781</v>
      </c>
      <c r="AJ25" s="313">
        <f t="shared" si="5"/>
        <v>5117</v>
      </c>
      <c r="AL25" s="306">
        <f t="shared" si="6"/>
        <v>6063</v>
      </c>
      <c r="AM25" s="314">
        <f t="shared" si="6"/>
        <v>6135</v>
      </c>
      <c r="AN25" s="315">
        <f t="shared" si="7"/>
        <v>72</v>
      </c>
      <c r="AO25" s="316">
        <f t="shared" si="8"/>
        <v>1.1735941320293399E-2</v>
      </c>
    </row>
    <row r="26" spans="1:41" x14ac:dyDescent="0.2">
      <c r="A26" s="206">
        <v>320</v>
      </c>
      <c r="B26" s="207">
        <v>0.375</v>
      </c>
      <c r="C26" s="208">
        <v>2013</v>
      </c>
      <c r="D26" s="208">
        <v>5</v>
      </c>
      <c r="E26" s="208">
        <v>24</v>
      </c>
      <c r="F26" s="209">
        <v>619916</v>
      </c>
      <c r="G26" s="208">
        <v>0</v>
      </c>
      <c r="H26" s="209">
        <v>27832</v>
      </c>
      <c r="I26" s="208">
        <v>0</v>
      </c>
      <c r="J26" s="208">
        <v>0</v>
      </c>
      <c r="K26" s="208">
        <v>0</v>
      </c>
      <c r="L26" s="210">
        <v>310.63499999999999</v>
      </c>
      <c r="M26" s="209">
        <v>255.9</v>
      </c>
      <c r="N26" s="211">
        <v>0</v>
      </c>
      <c r="O26" s="212">
        <v>5912</v>
      </c>
      <c r="P26" s="197">
        <f t="shared" si="0"/>
        <v>5912</v>
      </c>
      <c r="Q26" s="1">
        <v>24</v>
      </c>
      <c r="R26" s="258" t="e">
        <f t="shared" si="1"/>
        <v>#REF!</v>
      </c>
      <c r="S26" s="214" t="e">
        <f>#REF!</f>
        <v>#REF!</v>
      </c>
      <c r="T26" s="215" t="e">
        <f t="shared" si="9"/>
        <v>#REF!</v>
      </c>
      <c r="V26" s="218">
        <f t="shared" si="2"/>
        <v>5912</v>
      </c>
      <c r="W26" s="219">
        <f t="shared" si="10"/>
        <v>208780.32904000001</v>
      </c>
      <c r="Y26" s="217" t="e">
        <f t="shared" si="11"/>
        <v>#REF!</v>
      </c>
      <c r="Z26" s="214" t="e">
        <f t="shared" si="12"/>
        <v>#REF!</v>
      </c>
      <c r="AA26" s="215" t="e">
        <f t="shared" si="13"/>
        <v>#REF!</v>
      </c>
      <c r="AE26" s="302" t="str">
        <f t="shared" si="3"/>
        <v>619916</v>
      </c>
      <c r="AF26" s="206">
        <v>320</v>
      </c>
      <c r="AG26" s="310">
        <v>24</v>
      </c>
      <c r="AH26" s="311">
        <v>614727</v>
      </c>
      <c r="AI26" s="312">
        <f t="shared" si="4"/>
        <v>619916</v>
      </c>
      <c r="AJ26" s="313">
        <f t="shared" si="5"/>
        <v>5189</v>
      </c>
      <c r="AL26" s="306">
        <f t="shared" si="6"/>
        <v>5857</v>
      </c>
      <c r="AM26" s="314">
        <f t="shared" si="6"/>
        <v>5912</v>
      </c>
      <c r="AN26" s="315">
        <f t="shared" si="7"/>
        <v>55</v>
      </c>
      <c r="AO26" s="316">
        <f t="shared" si="8"/>
        <v>9.3031123139377531E-3</v>
      </c>
    </row>
    <row r="27" spans="1:41" x14ac:dyDescent="0.2">
      <c r="A27" s="206">
        <v>320</v>
      </c>
      <c r="B27" s="207">
        <v>0.375</v>
      </c>
      <c r="C27" s="208">
        <v>2013</v>
      </c>
      <c r="D27" s="208">
        <v>5</v>
      </c>
      <c r="E27" s="208">
        <v>25</v>
      </c>
      <c r="F27" s="209">
        <v>625828</v>
      </c>
      <c r="G27" s="208">
        <v>0</v>
      </c>
      <c r="H27" s="209">
        <v>28093</v>
      </c>
      <c r="I27" s="208">
        <v>0</v>
      </c>
      <c r="J27" s="208">
        <v>0</v>
      </c>
      <c r="K27" s="208">
        <v>0</v>
      </c>
      <c r="L27" s="210">
        <v>310.65499999999997</v>
      </c>
      <c r="M27" s="209">
        <v>246.7</v>
      </c>
      <c r="N27" s="211">
        <v>0</v>
      </c>
      <c r="O27" s="212">
        <v>1032</v>
      </c>
      <c r="P27" s="197">
        <f t="shared" si="0"/>
        <v>1032</v>
      </c>
      <c r="Q27" s="1">
        <v>25</v>
      </c>
      <c r="R27" s="258" t="e">
        <f t="shared" si="1"/>
        <v>#REF!</v>
      </c>
      <c r="S27" s="214" t="e">
        <f>#REF!</f>
        <v>#REF!</v>
      </c>
      <c r="T27" s="215" t="e">
        <f t="shared" si="9"/>
        <v>#REF!</v>
      </c>
      <c r="V27" s="218">
        <f t="shared" si="2"/>
        <v>1032</v>
      </c>
      <c r="W27" s="219">
        <f t="shared" si="10"/>
        <v>36444.739439999998</v>
      </c>
      <c r="Y27" s="217" t="e">
        <f t="shared" si="11"/>
        <v>#REF!</v>
      </c>
      <c r="Z27" s="214" t="e">
        <f t="shared" si="12"/>
        <v>#REF!</v>
      </c>
      <c r="AA27" s="215" t="e">
        <f t="shared" si="13"/>
        <v>#REF!</v>
      </c>
      <c r="AE27" s="302" t="str">
        <f t="shared" si="3"/>
        <v>625828</v>
      </c>
      <c r="AF27" s="206">
        <v>320</v>
      </c>
      <c r="AG27" s="310">
        <v>25</v>
      </c>
      <c r="AH27" s="311">
        <v>620584</v>
      </c>
      <c r="AI27" s="312">
        <f t="shared" si="4"/>
        <v>625828</v>
      </c>
      <c r="AJ27" s="313">
        <f t="shared" si="5"/>
        <v>5244</v>
      </c>
      <c r="AL27" s="306">
        <f t="shared" si="6"/>
        <v>5922</v>
      </c>
      <c r="AM27" s="314">
        <f t="shared" si="6"/>
        <v>1032</v>
      </c>
      <c r="AN27" s="315">
        <f t="shared" si="7"/>
        <v>-4890</v>
      </c>
      <c r="AO27" s="316">
        <f t="shared" si="8"/>
        <v>-4.7383720930232558</v>
      </c>
    </row>
    <row r="28" spans="1:41" x14ac:dyDescent="0.2">
      <c r="A28" s="206">
        <v>320</v>
      </c>
      <c r="B28" s="207">
        <v>0.375</v>
      </c>
      <c r="C28" s="208">
        <v>2013</v>
      </c>
      <c r="D28" s="208">
        <v>5</v>
      </c>
      <c r="E28" s="208">
        <v>26</v>
      </c>
      <c r="F28" s="209">
        <v>626860</v>
      </c>
      <c r="G28" s="208">
        <v>0</v>
      </c>
      <c r="H28" s="209">
        <v>28139</v>
      </c>
      <c r="I28" s="208">
        <v>0</v>
      </c>
      <c r="J28" s="208">
        <v>0</v>
      </c>
      <c r="K28" s="208">
        <v>0</v>
      </c>
      <c r="L28" s="210">
        <v>314.75400000000002</v>
      </c>
      <c r="M28" s="209">
        <v>43.6</v>
      </c>
      <c r="N28" s="211">
        <v>0</v>
      </c>
      <c r="O28" s="212">
        <v>316</v>
      </c>
      <c r="P28" s="197">
        <f t="shared" si="0"/>
        <v>316</v>
      </c>
      <c r="Q28" s="1">
        <v>26</v>
      </c>
      <c r="R28" s="258" t="e">
        <f t="shared" si="1"/>
        <v>#REF!</v>
      </c>
      <c r="S28" s="214" t="e">
        <f>#REF!</f>
        <v>#REF!</v>
      </c>
      <c r="T28" s="215" t="e">
        <f t="shared" si="9"/>
        <v>#REF!</v>
      </c>
      <c r="V28" s="218">
        <f t="shared" si="2"/>
        <v>316</v>
      </c>
      <c r="W28" s="219">
        <f t="shared" si="10"/>
        <v>11159.435719999999</v>
      </c>
      <c r="Y28" s="217" t="e">
        <f t="shared" si="11"/>
        <v>#REF!</v>
      </c>
      <c r="Z28" s="214" t="e">
        <f t="shared" si="12"/>
        <v>#REF!</v>
      </c>
      <c r="AA28" s="215" t="e">
        <f t="shared" si="13"/>
        <v>#REF!</v>
      </c>
      <c r="AE28" s="302" t="str">
        <f t="shared" si="3"/>
        <v>626860</v>
      </c>
      <c r="AF28" s="206">
        <v>320</v>
      </c>
      <c r="AG28" s="310">
        <v>26</v>
      </c>
      <c r="AH28" s="311">
        <v>626506</v>
      </c>
      <c r="AI28" s="312">
        <f t="shared" si="4"/>
        <v>626860</v>
      </c>
      <c r="AJ28" s="313">
        <f t="shared" si="5"/>
        <v>354</v>
      </c>
      <c r="AL28" s="306">
        <f t="shared" si="6"/>
        <v>354</v>
      </c>
      <c r="AM28" s="314">
        <f t="shared" si="6"/>
        <v>316</v>
      </c>
      <c r="AN28" s="315">
        <f t="shared" si="7"/>
        <v>-38</v>
      </c>
      <c r="AO28" s="316">
        <f t="shared" si="8"/>
        <v>-0.12025316455696203</v>
      </c>
    </row>
    <row r="29" spans="1:41" x14ac:dyDescent="0.2">
      <c r="A29" s="206">
        <v>320</v>
      </c>
      <c r="B29" s="207">
        <v>0.375</v>
      </c>
      <c r="C29" s="208">
        <v>2013</v>
      </c>
      <c r="D29" s="208">
        <v>5</v>
      </c>
      <c r="E29" s="208">
        <v>27</v>
      </c>
      <c r="F29" s="209">
        <v>627176</v>
      </c>
      <c r="G29" s="208">
        <v>0</v>
      </c>
      <c r="H29" s="209">
        <v>28152</v>
      </c>
      <c r="I29" s="208">
        <v>0</v>
      </c>
      <c r="J29" s="208">
        <v>0</v>
      </c>
      <c r="K29" s="208">
        <v>0</v>
      </c>
      <c r="L29" s="210">
        <v>315.50599999999997</v>
      </c>
      <c r="M29" s="209">
        <v>13.3</v>
      </c>
      <c r="N29" s="211">
        <v>0</v>
      </c>
      <c r="O29" s="212">
        <v>6033</v>
      </c>
      <c r="P29" s="197">
        <f t="shared" si="0"/>
        <v>6033</v>
      </c>
      <c r="Q29" s="1">
        <v>27</v>
      </c>
      <c r="R29" s="258" t="e">
        <f t="shared" si="1"/>
        <v>#REF!</v>
      </c>
      <c r="S29" s="214" t="e">
        <f>#REF!</f>
        <v>#REF!</v>
      </c>
      <c r="T29" s="215" t="e">
        <f t="shared" si="9"/>
        <v>#REF!</v>
      </c>
      <c r="V29" s="218">
        <f t="shared" si="2"/>
        <v>6033</v>
      </c>
      <c r="W29" s="219">
        <f t="shared" si="10"/>
        <v>213053.40411</v>
      </c>
      <c r="Y29" s="217" t="e">
        <f t="shared" si="11"/>
        <v>#REF!</v>
      </c>
      <c r="Z29" s="214" t="e">
        <f t="shared" si="12"/>
        <v>#REF!</v>
      </c>
      <c r="AA29" s="215" t="e">
        <f t="shared" si="13"/>
        <v>#REF!</v>
      </c>
      <c r="AE29" s="302" t="str">
        <f t="shared" si="3"/>
        <v>627176</v>
      </c>
      <c r="AF29" s="206">
        <v>320</v>
      </c>
      <c r="AG29" s="310">
        <v>27</v>
      </c>
      <c r="AH29" s="311">
        <v>626860</v>
      </c>
      <c r="AI29" s="312">
        <f t="shared" si="4"/>
        <v>627176</v>
      </c>
      <c r="AJ29" s="313">
        <f t="shared" si="5"/>
        <v>316</v>
      </c>
      <c r="AL29" s="306">
        <f t="shared" si="6"/>
        <v>731</v>
      </c>
      <c r="AM29" s="314">
        <f t="shared" si="6"/>
        <v>6033</v>
      </c>
      <c r="AN29" s="315">
        <f t="shared" si="7"/>
        <v>5302</v>
      </c>
      <c r="AO29" s="316">
        <f t="shared" si="8"/>
        <v>0.87883308470081223</v>
      </c>
    </row>
    <row r="30" spans="1:41" x14ac:dyDescent="0.2">
      <c r="A30" s="206">
        <v>320</v>
      </c>
      <c r="B30" s="207">
        <v>0.375</v>
      </c>
      <c r="C30" s="208">
        <v>2013</v>
      </c>
      <c r="D30" s="208">
        <v>5</v>
      </c>
      <c r="E30" s="208">
        <v>28</v>
      </c>
      <c r="F30" s="209">
        <v>633209</v>
      </c>
      <c r="G30" s="208">
        <v>0</v>
      </c>
      <c r="H30" s="209">
        <v>28417</v>
      </c>
      <c r="I30" s="208">
        <v>0</v>
      </c>
      <c r="J30" s="208">
        <v>0</v>
      </c>
      <c r="K30" s="208">
        <v>0</v>
      </c>
      <c r="L30" s="210">
        <v>310.35399999999998</v>
      </c>
      <c r="M30" s="209">
        <v>251.8</v>
      </c>
      <c r="N30" s="211">
        <v>0</v>
      </c>
      <c r="O30" s="212">
        <v>6591</v>
      </c>
      <c r="P30" s="197">
        <f t="shared" si="0"/>
        <v>6591</v>
      </c>
      <c r="Q30" s="1">
        <v>28</v>
      </c>
      <c r="R30" s="258" t="e">
        <f t="shared" si="1"/>
        <v>#REF!</v>
      </c>
      <c r="S30" s="214" t="e">
        <f>#REF!</f>
        <v>#REF!</v>
      </c>
      <c r="T30" s="215" t="e">
        <f t="shared" si="9"/>
        <v>#REF!</v>
      </c>
      <c r="V30" s="218">
        <f t="shared" si="2"/>
        <v>6591</v>
      </c>
      <c r="W30" s="219">
        <f t="shared" si="10"/>
        <v>232758.98997</v>
      </c>
      <c r="Y30" s="217" t="e">
        <f t="shared" si="11"/>
        <v>#REF!</v>
      </c>
      <c r="Z30" s="214" t="e">
        <f t="shared" si="12"/>
        <v>#REF!</v>
      </c>
      <c r="AA30" s="215" t="e">
        <f t="shared" si="13"/>
        <v>#REF!</v>
      </c>
      <c r="AE30" s="302" t="str">
        <f t="shared" si="3"/>
        <v>633209</v>
      </c>
      <c r="AF30" s="206">
        <v>320</v>
      </c>
      <c r="AG30" s="310">
        <v>28</v>
      </c>
      <c r="AH30" s="311">
        <v>627591</v>
      </c>
      <c r="AI30" s="312">
        <f t="shared" si="4"/>
        <v>633209</v>
      </c>
      <c r="AJ30" s="313">
        <f t="shared" si="5"/>
        <v>5618</v>
      </c>
      <c r="AL30" s="306">
        <f t="shared" si="6"/>
        <v>6351</v>
      </c>
      <c r="AM30" s="314">
        <f t="shared" si="6"/>
        <v>6591</v>
      </c>
      <c r="AN30" s="315">
        <f t="shared" si="7"/>
        <v>240</v>
      </c>
      <c r="AO30" s="316">
        <f t="shared" si="8"/>
        <v>3.6413290851160671E-2</v>
      </c>
    </row>
    <row r="31" spans="1:41" x14ac:dyDescent="0.2">
      <c r="A31" s="206">
        <v>320</v>
      </c>
      <c r="B31" s="207">
        <v>0.375</v>
      </c>
      <c r="C31" s="208">
        <v>2013</v>
      </c>
      <c r="D31" s="208">
        <v>5</v>
      </c>
      <c r="E31" s="208">
        <v>29</v>
      </c>
      <c r="F31" s="209">
        <v>639800</v>
      </c>
      <c r="G31" s="208">
        <v>0</v>
      </c>
      <c r="H31" s="209">
        <v>28710</v>
      </c>
      <c r="I31" s="208">
        <v>0</v>
      </c>
      <c r="J31" s="208">
        <v>0</v>
      </c>
      <c r="K31" s="208">
        <v>0</v>
      </c>
      <c r="L31" s="210">
        <v>307.86200000000002</v>
      </c>
      <c r="M31" s="209">
        <v>275</v>
      </c>
      <c r="N31" s="211">
        <v>0</v>
      </c>
      <c r="O31" s="212">
        <v>6373</v>
      </c>
      <c r="P31" s="197">
        <f t="shared" si="0"/>
        <v>6373</v>
      </c>
      <c r="Q31" s="1">
        <v>29</v>
      </c>
      <c r="R31" s="258" t="e">
        <f t="shared" si="1"/>
        <v>#REF!</v>
      </c>
      <c r="S31" s="214" t="e">
        <f>#REF!</f>
        <v>#REF!</v>
      </c>
      <c r="T31" s="215" t="e">
        <f t="shared" si="9"/>
        <v>#REF!</v>
      </c>
      <c r="V31" s="218">
        <f t="shared" si="2"/>
        <v>6373</v>
      </c>
      <c r="W31" s="219">
        <f t="shared" si="10"/>
        <v>225060.39191000001</v>
      </c>
      <c r="Y31" s="217" t="e">
        <f t="shared" si="11"/>
        <v>#REF!</v>
      </c>
      <c r="Z31" s="214" t="e">
        <f t="shared" si="12"/>
        <v>#REF!</v>
      </c>
      <c r="AA31" s="215" t="e">
        <f t="shared" si="13"/>
        <v>#REF!</v>
      </c>
      <c r="AE31" s="302" t="str">
        <f t="shared" si="3"/>
        <v>639800</v>
      </c>
      <c r="AF31" s="206">
        <v>320</v>
      </c>
      <c r="AG31" s="310">
        <v>29</v>
      </c>
      <c r="AH31" s="311">
        <v>633942</v>
      </c>
      <c r="AI31" s="312">
        <f t="shared" si="4"/>
        <v>639800</v>
      </c>
      <c r="AJ31" s="313">
        <f t="shared" si="5"/>
        <v>5858</v>
      </c>
      <c r="AL31" s="306">
        <f t="shared" si="6"/>
        <v>6758</v>
      </c>
      <c r="AM31" s="314">
        <f t="shared" si="6"/>
        <v>6373</v>
      </c>
      <c r="AN31" s="315">
        <f t="shared" si="7"/>
        <v>-385</v>
      </c>
      <c r="AO31" s="316">
        <f t="shared" si="8"/>
        <v>-6.0411109367644752E-2</v>
      </c>
    </row>
    <row r="32" spans="1:41" x14ac:dyDescent="0.2">
      <c r="A32" s="206">
        <v>320</v>
      </c>
      <c r="B32" s="207">
        <v>0.375</v>
      </c>
      <c r="C32" s="208">
        <v>2013</v>
      </c>
      <c r="D32" s="208">
        <v>5</v>
      </c>
      <c r="E32" s="208">
        <v>30</v>
      </c>
      <c r="F32" s="209">
        <v>646173</v>
      </c>
      <c r="G32" s="208">
        <v>0</v>
      </c>
      <c r="H32" s="209">
        <v>28996</v>
      </c>
      <c r="I32" s="208">
        <v>0</v>
      </c>
      <c r="J32" s="208">
        <v>0</v>
      </c>
      <c r="K32" s="208">
        <v>0</v>
      </c>
      <c r="L32" s="210">
        <v>306.43799999999999</v>
      </c>
      <c r="M32" s="209">
        <v>265.8</v>
      </c>
      <c r="N32" s="211">
        <v>0</v>
      </c>
      <c r="O32" s="212">
        <v>5842</v>
      </c>
      <c r="P32" s="197">
        <f t="shared" si="0"/>
        <v>5842</v>
      </c>
      <c r="Q32" s="1">
        <v>30</v>
      </c>
      <c r="R32" s="258" t="e">
        <f t="shared" si="1"/>
        <v>#REF!</v>
      </c>
      <c r="S32" s="214" t="e">
        <f>#REF!</f>
        <v>#REF!</v>
      </c>
      <c r="T32" s="215" t="e">
        <f t="shared" si="9"/>
        <v>#REF!</v>
      </c>
      <c r="V32" s="218">
        <f t="shared" si="2"/>
        <v>5842</v>
      </c>
      <c r="W32" s="219">
        <f t="shared" si="10"/>
        <v>206308.30213999999</v>
      </c>
      <c r="Y32" s="217" t="e">
        <f t="shared" si="11"/>
        <v>#REF!</v>
      </c>
      <c r="Z32" s="214" t="e">
        <f t="shared" si="12"/>
        <v>#REF!</v>
      </c>
      <c r="AA32" s="215" t="e">
        <f t="shared" si="13"/>
        <v>#REF!</v>
      </c>
      <c r="AE32" s="302" t="str">
        <f t="shared" si="3"/>
        <v>646173</v>
      </c>
      <c r="AF32" s="206">
        <v>320</v>
      </c>
      <c r="AG32" s="310">
        <v>30</v>
      </c>
      <c r="AH32" s="311">
        <v>640700</v>
      </c>
      <c r="AI32" s="312">
        <f t="shared" si="4"/>
        <v>646173</v>
      </c>
      <c r="AJ32" s="313">
        <f t="shared" si="5"/>
        <v>5473</v>
      </c>
      <c r="AL32" s="306">
        <f t="shared" si="6"/>
        <v>6194</v>
      </c>
      <c r="AM32" s="314">
        <f t="shared" si="6"/>
        <v>5842</v>
      </c>
      <c r="AN32" s="315">
        <f t="shared" si="7"/>
        <v>-352</v>
      </c>
      <c r="AO32" s="316">
        <f t="shared" si="8"/>
        <v>-6.0253337897980146E-2</v>
      </c>
    </row>
    <row r="33" spans="1:41" ht="13.5" thickBot="1" x14ac:dyDescent="0.25">
      <c r="A33" s="206">
        <v>320</v>
      </c>
      <c r="B33" s="207">
        <v>0.375</v>
      </c>
      <c r="C33" s="208">
        <v>2013</v>
      </c>
      <c r="D33" s="208">
        <v>5</v>
      </c>
      <c r="E33" s="208">
        <v>31</v>
      </c>
      <c r="F33" s="209">
        <v>652015</v>
      </c>
      <c r="G33" s="208">
        <v>0</v>
      </c>
      <c r="H33" s="209">
        <v>29257</v>
      </c>
      <c r="I33" s="208">
        <v>0</v>
      </c>
      <c r="J33" s="208">
        <v>0</v>
      </c>
      <c r="K33" s="208">
        <v>0</v>
      </c>
      <c r="L33" s="210">
        <v>307.065</v>
      </c>
      <c r="M33" s="209">
        <v>244.1</v>
      </c>
      <c r="N33" s="211">
        <v>0</v>
      </c>
      <c r="O33" s="212">
        <v>568</v>
      </c>
      <c r="P33" s="197">
        <f t="shared" si="0"/>
        <v>4929</v>
      </c>
      <c r="Q33" s="1">
        <v>31</v>
      </c>
      <c r="R33" s="259" t="e">
        <f t="shared" si="1"/>
        <v>#REF!</v>
      </c>
      <c r="S33" s="220" t="e">
        <f>#REF!</f>
        <v>#REF!</v>
      </c>
      <c r="T33" s="221" t="e">
        <f t="shared" si="9"/>
        <v>#REF!</v>
      </c>
      <c r="V33" s="222">
        <f t="shared" si="2"/>
        <v>568</v>
      </c>
      <c r="W33" s="223">
        <f t="shared" si="10"/>
        <v>20058.73256</v>
      </c>
      <c r="Y33" s="217" t="e">
        <f t="shared" si="11"/>
        <v>#REF!</v>
      </c>
      <c r="Z33" s="214" t="e">
        <f t="shared" si="12"/>
        <v>#REF!</v>
      </c>
      <c r="AA33" s="215" t="e">
        <f t="shared" si="13"/>
        <v>#REF!</v>
      </c>
      <c r="AE33" s="302" t="str">
        <f t="shared" si="3"/>
        <v>652015</v>
      </c>
      <c r="AF33" s="206">
        <v>320</v>
      </c>
      <c r="AG33" s="310">
        <v>31</v>
      </c>
      <c r="AH33" s="311">
        <v>646894</v>
      </c>
      <c r="AI33" s="312">
        <f t="shared" si="4"/>
        <v>652015</v>
      </c>
      <c r="AJ33" s="313">
        <f t="shared" si="5"/>
        <v>5121</v>
      </c>
      <c r="AL33" s="306">
        <f t="shared" si="6"/>
        <v>5689</v>
      </c>
      <c r="AM33" s="317">
        <f t="shared" si="6"/>
        <v>4929</v>
      </c>
      <c r="AN33" s="315">
        <f t="shared" si="7"/>
        <v>-760</v>
      </c>
      <c r="AO33" s="316">
        <f t="shared" si="8"/>
        <v>-0.15418949076891864</v>
      </c>
    </row>
    <row r="34" spans="1:41" ht="13.5" thickBot="1" x14ac:dyDescent="0.25">
      <c r="A34" s="35">
        <v>320</v>
      </c>
      <c r="B34" s="224">
        <v>0.375</v>
      </c>
      <c r="C34" s="33">
        <v>2013</v>
      </c>
      <c r="D34" s="33">
        <v>6</v>
      </c>
      <c r="E34" s="33">
        <v>1</v>
      </c>
      <c r="F34" s="225">
        <v>656944</v>
      </c>
      <c r="G34" s="33">
        <v>0</v>
      </c>
      <c r="H34" s="225">
        <v>29476</v>
      </c>
      <c r="I34" s="33">
        <v>0</v>
      </c>
      <c r="J34" s="33">
        <v>0</v>
      </c>
      <c r="K34" s="33">
        <v>0</v>
      </c>
      <c r="L34" s="226">
        <v>307.90100000000001</v>
      </c>
      <c r="M34" s="225">
        <v>206.2</v>
      </c>
      <c r="N34" s="227">
        <v>0</v>
      </c>
      <c r="O34" s="228">
        <v>752</v>
      </c>
      <c r="R34" s="229"/>
      <c r="S34" s="230"/>
      <c r="T34" s="231"/>
      <c r="V34" s="232"/>
      <c r="W34" s="233"/>
      <c r="Y34" s="234"/>
      <c r="Z34" s="235"/>
      <c r="AA34" s="236"/>
      <c r="AE34" s="302" t="str">
        <f t="shared" si="3"/>
        <v>656944</v>
      </c>
      <c r="AF34" s="35">
        <v>320</v>
      </c>
      <c r="AG34" s="318">
        <v>1</v>
      </c>
      <c r="AH34" s="319">
        <v>652583</v>
      </c>
      <c r="AI34" s="320">
        <f t="shared" si="4"/>
        <v>656944</v>
      </c>
      <c r="AJ34" s="321">
        <f t="shared" si="5"/>
        <v>4361</v>
      </c>
      <c r="AL34" s="322"/>
      <c r="AM34" s="323"/>
      <c r="AN34" s="324"/>
      <c r="AO34" s="324"/>
    </row>
    <row r="35" spans="1:41" ht="13.5" thickBot="1" x14ac:dyDescent="0.25">
      <c r="AE35" s="302"/>
    </row>
    <row r="36" spans="1:41" ht="13.5" thickBot="1" x14ac:dyDescent="0.25">
      <c r="D36" s="237" t="s">
        <v>81</v>
      </c>
      <c r="E36" s="238">
        <f>COUNT(E3:E34)</f>
        <v>32</v>
      </c>
      <c r="K36" s="237" t="s">
        <v>82</v>
      </c>
      <c r="L36" s="239">
        <f>MAX(L3:L34)</f>
        <v>317.48500000000001</v>
      </c>
      <c r="M36" s="239">
        <f>MAX(M3:M34)</f>
        <v>275</v>
      </c>
      <c r="N36" s="237" t="s">
        <v>26</v>
      </c>
      <c r="O36" s="239">
        <f>SUM(O3:O33)</f>
        <v>125813</v>
      </c>
      <c r="Q36" s="237" t="s">
        <v>83</v>
      </c>
      <c r="R36" s="240" t="e">
        <f>AVERAGE(R3:R33)</f>
        <v>#REF!</v>
      </c>
      <c r="S36" s="240" t="e">
        <f>AVERAGE(S3:S33)</f>
        <v>#REF!</v>
      </c>
      <c r="T36" s="241" t="e">
        <f>AVERAGE(T3:T33)</f>
        <v>#REF!</v>
      </c>
      <c r="V36" s="242">
        <f>SUM(V3:V33)</f>
        <v>125813</v>
      </c>
      <c r="W36" s="243">
        <f>SUM(W3:W33)</f>
        <v>4443044.5767100016</v>
      </c>
      <c r="Y36" s="244" t="e">
        <f>SUM(Y3:Y33)</f>
        <v>#REF!</v>
      </c>
      <c r="Z36" s="245" t="e">
        <f>SUM(Z3:Z33)</f>
        <v>#REF!</v>
      </c>
      <c r="AA36" s="246" t="e">
        <f>SUM(AA3:AA33)</f>
        <v>#REF!</v>
      </c>
      <c r="AF36" s="325" t="s">
        <v>120</v>
      </c>
      <c r="AG36" s="238">
        <f>COUNT(AG3:AG34)</f>
        <v>32</v>
      </c>
      <c r="AJ36" s="326">
        <f>SUM(AJ3:AJ33)</f>
        <v>112252</v>
      </c>
      <c r="AK36" s="327" t="s">
        <v>88</v>
      </c>
      <c r="AL36" s="328"/>
      <c r="AM36" s="328"/>
      <c r="AN36" s="326">
        <f>SUM(AN3:AN33)</f>
        <v>570</v>
      </c>
      <c r="AO36" s="329" t="s">
        <v>88</v>
      </c>
    </row>
    <row r="37" spans="1:41" ht="13.5" thickBot="1" x14ac:dyDescent="0.25">
      <c r="K37" s="237" t="s">
        <v>83</v>
      </c>
      <c r="L37" s="247">
        <f>AVERAGE(L3:L34)</f>
        <v>312.37774999999999</v>
      </c>
      <c r="M37" s="247">
        <f>AVERAGE(M3:M34)</f>
        <v>175.71562500000005</v>
      </c>
      <c r="N37" s="237" t="s">
        <v>84</v>
      </c>
      <c r="O37" s="248">
        <f>O36*35.31467</f>
        <v>4443044.5767099997</v>
      </c>
      <c r="R37" s="249" t="s">
        <v>85</v>
      </c>
      <c r="S37" s="249" t="s">
        <v>86</v>
      </c>
      <c r="T37" s="249" t="s">
        <v>87</v>
      </c>
      <c r="V37" s="250" t="s">
        <v>88</v>
      </c>
      <c r="W37" s="250" t="s">
        <v>88</v>
      </c>
      <c r="Y37" s="250" t="s">
        <v>88</v>
      </c>
      <c r="Z37" s="250" t="s">
        <v>88</v>
      </c>
      <c r="AA37" s="250" t="s">
        <v>88</v>
      </c>
      <c r="AF37" s="325" t="s">
        <v>121</v>
      </c>
      <c r="AG37" s="330">
        <f>-COUNT(AG3:AG34)+COUNT(E3:E34)</f>
        <v>0</v>
      </c>
      <c r="AN37" s="331">
        <f>IFERROR(AN36/SUM(AM3:AM33),"")</f>
        <v>4.3787545900102936E-3</v>
      </c>
      <c r="AO37" s="329" t="s">
        <v>122</v>
      </c>
    </row>
    <row r="38" spans="1:41" ht="13.5" thickBot="1" x14ac:dyDescent="0.25">
      <c r="K38" s="237" t="s">
        <v>89</v>
      </c>
      <c r="L38" s="248">
        <f>MIN(L3:L34)</f>
        <v>306.43799999999999</v>
      </c>
      <c r="M38" s="248">
        <f>MIN(M3:M34)</f>
        <v>0</v>
      </c>
      <c r="V38" s="6" t="s">
        <v>26</v>
      </c>
      <c r="W38" s="6" t="s">
        <v>90</v>
      </c>
      <c r="Y38" s="6" t="s">
        <v>91</v>
      </c>
      <c r="Z38" s="6" t="s">
        <v>92</v>
      </c>
      <c r="AA38" s="6" t="s">
        <v>93</v>
      </c>
    </row>
    <row r="39" spans="1:41" ht="13.5" thickBot="1" x14ac:dyDescent="0.25">
      <c r="L39" s="251" t="s">
        <v>94</v>
      </c>
      <c r="M39" s="6" t="s">
        <v>95</v>
      </c>
    </row>
    <row r="40" spans="1:41" ht="13.5" thickBot="1" x14ac:dyDescent="0.25">
      <c r="AF40" s="325" t="s">
        <v>123</v>
      </c>
      <c r="AG40" s="238">
        <v>1</v>
      </c>
      <c r="AH40" s="293" t="s">
        <v>26</v>
      </c>
    </row>
    <row r="41" spans="1:41" ht="13.5" thickBot="1" x14ac:dyDescent="0.25">
      <c r="AF41" s="325" t="s">
        <v>124</v>
      </c>
      <c r="AG41" s="332">
        <v>0.01</v>
      </c>
    </row>
    <row r="43" spans="1:41" x14ac:dyDescent="0.2">
      <c r="K43" s="252" t="s">
        <v>96</v>
      </c>
      <c r="L43" s="253">
        <v>0.1</v>
      </c>
      <c r="M43" s="252"/>
    </row>
    <row r="44" spans="1:41" x14ac:dyDescent="0.2">
      <c r="K44" s="254" t="s">
        <v>97</v>
      </c>
      <c r="L44" s="255">
        <f>L37*(1+$L$43)</f>
        <v>343.61552499999999</v>
      </c>
      <c r="M44" s="255">
        <f>M37*(1+$L$43)</f>
        <v>193.28718750000007</v>
      </c>
    </row>
    <row r="45" spans="1:41" x14ac:dyDescent="0.2">
      <c r="K45" s="254" t="s">
        <v>98</v>
      </c>
      <c r="L45" s="255">
        <f>L37*(1-$L$43)</f>
        <v>281.13997499999999</v>
      </c>
      <c r="M45" s="255">
        <f>M37*(1-$L$43)</f>
        <v>158.14406250000005</v>
      </c>
    </row>
    <row r="47" spans="1:41" x14ac:dyDescent="0.2">
      <c r="A47" s="237" t="s">
        <v>99</v>
      </c>
      <c r="B47" s="256" t="s">
        <v>100</v>
      </c>
    </row>
    <row r="48" spans="1:41" x14ac:dyDescent="0.2">
      <c r="A48" s="237" t="s">
        <v>101</v>
      </c>
      <c r="B48" s="257">
        <v>40583</v>
      </c>
    </row>
  </sheetData>
  <phoneticPr fontId="0" type="noConversion"/>
  <conditionalFormatting sqref="L3:L34">
    <cfRule type="cellIs" dxfId="47" priority="47" stopIfTrue="1" operator="lessThan">
      <formula>$L$45</formula>
    </cfRule>
    <cfRule type="cellIs" dxfId="46" priority="48" stopIfTrue="1" operator="greaterThan">
      <formula>$L$44</formula>
    </cfRule>
  </conditionalFormatting>
  <conditionalFormatting sqref="M3:M34">
    <cfRule type="cellIs" dxfId="45" priority="45" stopIfTrue="1" operator="lessThan">
      <formula>$M$45</formula>
    </cfRule>
    <cfRule type="cellIs" dxfId="44" priority="46" stopIfTrue="1" operator="greaterThan">
      <formula>$M$44</formula>
    </cfRule>
  </conditionalFormatting>
  <conditionalFormatting sqref="O3:O34">
    <cfRule type="cellIs" dxfId="43" priority="44" stopIfTrue="1" operator="lessThan">
      <formula>0</formula>
    </cfRule>
  </conditionalFormatting>
  <conditionalFormatting sqref="O3:O33">
    <cfRule type="cellIs" dxfId="42" priority="43" stopIfTrue="1" operator="lessThan">
      <formula>0</formula>
    </cfRule>
  </conditionalFormatting>
  <conditionalFormatting sqref="O3">
    <cfRule type="cellIs" dxfId="41" priority="42" stopIfTrue="1" operator="notEqual">
      <formula>$P$3</formula>
    </cfRule>
  </conditionalFormatting>
  <conditionalFormatting sqref="O4">
    <cfRule type="cellIs" dxfId="40" priority="41" stopIfTrue="1" operator="notEqual">
      <formula>P$4</formula>
    </cfRule>
  </conditionalFormatting>
  <conditionalFormatting sqref="O5">
    <cfRule type="cellIs" dxfId="39" priority="40" stopIfTrue="1" operator="notEqual">
      <formula>$P$5</formula>
    </cfRule>
  </conditionalFormatting>
  <conditionalFormatting sqref="O6">
    <cfRule type="cellIs" dxfId="38" priority="39" stopIfTrue="1" operator="notEqual">
      <formula>$P$6</formula>
    </cfRule>
  </conditionalFormatting>
  <conditionalFormatting sqref="O7">
    <cfRule type="cellIs" dxfId="37" priority="38" stopIfTrue="1" operator="notEqual">
      <formula>$P$7</formula>
    </cfRule>
  </conditionalFormatting>
  <conditionalFormatting sqref="O8">
    <cfRule type="cellIs" dxfId="36" priority="37" stopIfTrue="1" operator="notEqual">
      <formula>$P$8</formula>
    </cfRule>
  </conditionalFormatting>
  <conditionalFormatting sqref="O9">
    <cfRule type="cellIs" dxfId="35" priority="36" stopIfTrue="1" operator="notEqual">
      <formula>$P$9</formula>
    </cfRule>
  </conditionalFormatting>
  <conditionalFormatting sqref="O10">
    <cfRule type="cellIs" dxfId="34" priority="34" stopIfTrue="1" operator="notEqual">
      <formula>$P$10</formula>
    </cfRule>
    <cfRule type="cellIs" dxfId="33" priority="35" stopIfTrue="1" operator="greaterThan">
      <formula>$P$10</formula>
    </cfRule>
  </conditionalFormatting>
  <conditionalFormatting sqref="O11">
    <cfRule type="cellIs" dxfId="32" priority="32" stopIfTrue="1" operator="notEqual">
      <formula>$P$11</formula>
    </cfRule>
    <cfRule type="cellIs" dxfId="31" priority="33" stopIfTrue="1" operator="greaterThan">
      <formula>$P$11</formula>
    </cfRule>
  </conditionalFormatting>
  <conditionalFormatting sqref="O12">
    <cfRule type="cellIs" dxfId="30" priority="31" stopIfTrue="1" operator="notEqual">
      <formula>$P$12</formula>
    </cfRule>
  </conditionalFormatting>
  <conditionalFormatting sqref="O14">
    <cfRule type="cellIs" dxfId="29" priority="30" stopIfTrue="1" operator="notEqual">
      <formula>$P$14</formula>
    </cfRule>
  </conditionalFormatting>
  <conditionalFormatting sqref="O15">
    <cfRule type="cellIs" dxfId="28" priority="29" stopIfTrue="1" operator="notEqual">
      <formula>$P$15</formula>
    </cfRule>
  </conditionalFormatting>
  <conditionalFormatting sqref="O16">
    <cfRule type="cellIs" dxfId="27" priority="28" stopIfTrue="1" operator="notEqual">
      <formula>$P$16</formula>
    </cfRule>
  </conditionalFormatting>
  <conditionalFormatting sqref="O17">
    <cfRule type="cellIs" dxfId="26" priority="27" stopIfTrue="1" operator="notEqual">
      <formula>$P$17</formula>
    </cfRule>
  </conditionalFormatting>
  <conditionalFormatting sqref="O18">
    <cfRule type="cellIs" dxfId="25" priority="26" stopIfTrue="1" operator="notEqual">
      <formula>$P$18</formula>
    </cfRule>
  </conditionalFormatting>
  <conditionalFormatting sqref="O19">
    <cfRule type="cellIs" dxfId="24" priority="24" stopIfTrue="1" operator="notEqual">
      <formula>$P$19</formula>
    </cfRule>
    <cfRule type="cellIs" dxfId="23" priority="25" stopIfTrue="1" operator="greaterThan">
      <formula>$P$19</formula>
    </cfRule>
  </conditionalFormatting>
  <conditionalFormatting sqref="O20">
    <cfRule type="cellIs" dxfId="22" priority="22" stopIfTrue="1" operator="notEqual">
      <formula>$P$20</formula>
    </cfRule>
    <cfRule type="cellIs" dxfId="21" priority="23" stopIfTrue="1" operator="greaterThan">
      <formula>$P$20</formula>
    </cfRule>
  </conditionalFormatting>
  <conditionalFormatting sqref="O21">
    <cfRule type="cellIs" dxfId="20" priority="21" stopIfTrue="1" operator="notEqual">
      <formula>$P$21</formula>
    </cfRule>
  </conditionalFormatting>
  <conditionalFormatting sqref="O22">
    <cfRule type="cellIs" dxfId="19" priority="20" stopIfTrue="1" operator="notEqual">
      <formula>$P$22</formula>
    </cfRule>
  </conditionalFormatting>
  <conditionalFormatting sqref="O23">
    <cfRule type="cellIs" dxfId="18" priority="19" stopIfTrue="1" operator="notEqual">
      <formula>$P$23</formula>
    </cfRule>
  </conditionalFormatting>
  <conditionalFormatting sqref="O24">
    <cfRule type="cellIs" dxfId="17" priority="17" stopIfTrue="1" operator="notEqual">
      <formula>$P$24</formula>
    </cfRule>
    <cfRule type="cellIs" dxfId="16" priority="18" stopIfTrue="1" operator="greaterThan">
      <formula>$P$24</formula>
    </cfRule>
  </conditionalFormatting>
  <conditionalFormatting sqref="O25">
    <cfRule type="cellIs" dxfId="15" priority="15" stopIfTrue="1" operator="notEqual">
      <formula>$P$25</formula>
    </cfRule>
    <cfRule type="cellIs" dxfId="14" priority="16" stopIfTrue="1" operator="greaterThan">
      <formula>$P$25</formula>
    </cfRule>
  </conditionalFormatting>
  <conditionalFormatting sqref="O26">
    <cfRule type="cellIs" dxfId="13" priority="14" stopIfTrue="1" operator="notEqual">
      <formula>$P$26</formula>
    </cfRule>
  </conditionalFormatting>
  <conditionalFormatting sqref="O27">
    <cfRule type="cellIs" dxfId="12" priority="13" stopIfTrue="1" operator="notEqual">
      <formula>$P$27</formula>
    </cfRule>
  </conditionalFormatting>
  <conditionalFormatting sqref="O28">
    <cfRule type="cellIs" dxfId="11" priority="12" stopIfTrue="1" operator="notEqual">
      <formula>$P$28</formula>
    </cfRule>
  </conditionalFormatting>
  <conditionalFormatting sqref="O29">
    <cfRule type="cellIs" dxfId="10" priority="11" stopIfTrue="1" operator="notEqual">
      <formula>$P$29</formula>
    </cfRule>
  </conditionalFormatting>
  <conditionalFormatting sqref="O30">
    <cfRule type="cellIs" dxfId="9" priority="10" stopIfTrue="1" operator="notEqual">
      <formula>$P$30</formula>
    </cfRule>
  </conditionalFormatting>
  <conditionalFormatting sqref="O31">
    <cfRule type="cellIs" dxfId="8" priority="8" stopIfTrue="1" operator="notEqual">
      <formula>$P$31</formula>
    </cfRule>
    <cfRule type="cellIs" dxfId="7" priority="9" stopIfTrue="1" operator="greaterThan">
      <formula>$P$31</formula>
    </cfRule>
  </conditionalFormatting>
  <conditionalFormatting sqref="O32">
    <cfRule type="cellIs" dxfId="6" priority="6" stopIfTrue="1" operator="notEqual">
      <formula>$P$32</formula>
    </cfRule>
    <cfRule type="cellIs" dxfId="5" priority="7" stopIfTrue="1" operator="greaterThan">
      <formula>$P$32</formula>
    </cfRule>
  </conditionalFormatting>
  <conditionalFormatting sqref="O33">
    <cfRule type="cellIs" dxfId="4" priority="5" stopIfTrue="1" operator="notEqual">
      <formula>$P$33</formula>
    </cfRule>
  </conditionalFormatting>
  <conditionalFormatting sqref="O13">
    <cfRule type="cellIs" dxfId="3" priority="4" stopIfTrue="1" operator="notEqual">
      <formula>$P$13</formula>
    </cfRule>
  </conditionalFormatting>
  <conditionalFormatting sqref="AG3:AG34">
    <cfRule type="cellIs" dxfId="2" priority="3" stopIfTrue="1" operator="notEqual">
      <formula>E3</formula>
    </cfRule>
  </conditionalFormatting>
  <conditionalFormatting sqref="AH3:AH34">
    <cfRule type="cellIs" dxfId="1" priority="2" stopIfTrue="1" operator="notBetween">
      <formula>AI3+$AG$40</formula>
      <formula>AI3-$AG$40</formula>
    </cfRule>
  </conditionalFormatting>
  <conditionalFormatting sqref="AL3:AL33">
    <cfRule type="cellIs" dxfId="0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Q644"/>
  <sheetViews>
    <sheetView workbookViewId="0">
      <selection activeCell="A7" sqref="A7:O7"/>
    </sheetView>
  </sheetViews>
  <sheetFormatPr baseColWidth="10" defaultRowHeight="12.75" x14ac:dyDescent="0.2"/>
  <cols>
    <col min="1" max="3" width="17.28515625" style="1" customWidth="1"/>
    <col min="4" max="4" width="12.140625" style="1" customWidth="1"/>
    <col min="5" max="5" width="11.140625" style="1" customWidth="1"/>
    <col min="6" max="6" width="12.42578125" style="1" bestFit="1" customWidth="1"/>
    <col min="7" max="7" width="11.28515625" style="1" customWidth="1"/>
    <col min="8" max="8" width="11.5703125" style="1" customWidth="1"/>
    <col min="9" max="9" width="12.85546875" style="1" bestFit="1" customWidth="1"/>
    <col min="10" max="10" width="11.28515625" style="1" customWidth="1"/>
    <col min="11" max="11" width="8.28515625" style="3" bestFit="1" customWidth="1"/>
    <col min="12" max="12" width="13.7109375" style="1" bestFit="1" customWidth="1"/>
    <col min="13" max="13" width="10.42578125" style="1" customWidth="1"/>
    <col min="14" max="14" width="11.7109375" style="4" bestFit="1" customWidth="1"/>
    <col min="15" max="15" width="12.140625" style="1" customWidth="1"/>
    <col min="16" max="16" width="10.28515625" style="1" bestFit="1" customWidth="1"/>
    <col min="17" max="17" width="9.5703125" style="1" bestFit="1" customWidth="1"/>
    <col min="18" max="18" width="8.7109375" style="1" bestFit="1" customWidth="1"/>
    <col min="19" max="16384" width="11.42578125" style="1"/>
  </cols>
  <sheetData>
    <row r="1" spans="1:17" ht="15.75" x14ac:dyDescent="0.25">
      <c r="A1" s="369" t="s">
        <v>0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108"/>
      <c r="Q1" s="108"/>
    </row>
    <row r="2" spans="1:17" x14ac:dyDescent="0.2">
      <c r="A2" s="368" t="s">
        <v>2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109"/>
      <c r="Q2" s="109"/>
    </row>
    <row r="3" spans="1:17" x14ac:dyDescent="0.2">
      <c r="A3" s="368" t="s">
        <v>3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109"/>
      <c r="Q3" s="109"/>
    </row>
    <row r="4" spans="1:17" x14ac:dyDescent="0.2">
      <c r="A4" s="368"/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368"/>
      <c r="Q4" s="368"/>
    </row>
    <row r="5" spans="1:17" x14ac:dyDescent="0.2">
      <c r="A5" s="2"/>
      <c r="B5" s="2"/>
      <c r="C5" s="2"/>
      <c r="D5" s="2"/>
      <c r="E5" s="2"/>
      <c r="F5" s="2"/>
      <c r="G5" s="2"/>
      <c r="H5" s="2"/>
      <c r="I5" s="2"/>
      <c r="J5" s="2"/>
    </row>
    <row r="6" spans="1:17" ht="15.75" x14ac:dyDescent="0.25">
      <c r="A6" s="381" t="s">
        <v>23</v>
      </c>
      <c r="B6" s="381"/>
      <c r="C6" s="381"/>
      <c r="D6" s="381"/>
      <c r="E6" s="381"/>
      <c r="F6" s="381"/>
      <c r="G6" s="381"/>
      <c r="H6" s="381"/>
      <c r="I6" s="381"/>
      <c r="J6" s="381"/>
      <c r="K6" s="381"/>
      <c r="L6" s="381"/>
      <c r="M6" s="381"/>
      <c r="N6" s="381"/>
      <c r="O6" s="381"/>
      <c r="P6" s="110"/>
      <c r="Q6" s="110"/>
    </row>
    <row r="7" spans="1:17" x14ac:dyDescent="0.2">
      <c r="A7" s="382" t="s">
        <v>146</v>
      </c>
      <c r="B7" s="382"/>
      <c r="C7" s="382"/>
      <c r="D7" s="382"/>
      <c r="E7" s="382"/>
      <c r="F7" s="382"/>
      <c r="G7" s="382"/>
      <c r="H7" s="382"/>
      <c r="I7" s="382"/>
      <c r="J7" s="382"/>
      <c r="K7" s="382"/>
      <c r="L7" s="382"/>
      <c r="M7" s="382"/>
      <c r="N7" s="382"/>
      <c r="O7" s="382"/>
      <c r="P7" s="111"/>
      <c r="Q7" s="111"/>
    </row>
    <row r="8" spans="1:17" x14ac:dyDescent="0.2">
      <c r="K8" s="1"/>
      <c r="N8" s="1"/>
    </row>
    <row r="9" spans="1:17" x14ac:dyDescent="0.2">
      <c r="A9" s="21" t="s">
        <v>4</v>
      </c>
    </row>
    <row r="10" spans="1:17" x14ac:dyDescent="0.2">
      <c r="B10" s="39" t="s">
        <v>5</v>
      </c>
      <c r="C10" s="1" t="s">
        <v>6</v>
      </c>
    </row>
    <row r="11" spans="1:17" x14ac:dyDescent="0.2">
      <c r="B11" s="39" t="s">
        <v>7</v>
      </c>
      <c r="C11" s="1" t="s">
        <v>25</v>
      </c>
    </row>
    <row r="12" spans="1:17" x14ac:dyDescent="0.2">
      <c r="B12" s="39" t="s">
        <v>8</v>
      </c>
      <c r="C12" s="1" t="s">
        <v>9</v>
      </c>
    </row>
    <row r="13" spans="1:17" ht="13.5" thickBot="1" x14ac:dyDescent="0.25"/>
    <row r="14" spans="1:17" ht="13.5" thickBot="1" x14ac:dyDescent="0.25">
      <c r="A14" s="370" t="s">
        <v>10</v>
      </c>
      <c r="B14" s="375" t="s">
        <v>11</v>
      </c>
      <c r="C14" s="376" t="s">
        <v>11</v>
      </c>
      <c r="D14" s="376"/>
      <c r="E14" s="376"/>
      <c r="F14" s="376"/>
      <c r="G14" s="376"/>
      <c r="H14" s="377"/>
      <c r="I14" s="373" t="s">
        <v>46</v>
      </c>
      <c r="J14" s="373"/>
      <c r="K14" s="374"/>
      <c r="L14" s="378" t="s">
        <v>45</v>
      </c>
      <c r="M14" s="379"/>
      <c r="N14" s="379"/>
      <c r="O14" s="380"/>
    </row>
    <row r="15" spans="1:17" s="5" customFormat="1" ht="54.75" x14ac:dyDescent="0.2">
      <c r="A15" s="371"/>
      <c r="B15" s="120" t="s">
        <v>24</v>
      </c>
      <c r="C15" s="174" t="s">
        <v>49</v>
      </c>
      <c r="D15" s="174" t="s">
        <v>50</v>
      </c>
      <c r="E15" s="174" t="s">
        <v>51</v>
      </c>
      <c r="F15" s="174" t="s">
        <v>54</v>
      </c>
      <c r="G15" s="174" t="s">
        <v>52</v>
      </c>
      <c r="H15" s="175" t="s">
        <v>53</v>
      </c>
      <c r="I15" s="140" t="s">
        <v>42</v>
      </c>
      <c r="J15" s="121" t="s">
        <v>43</v>
      </c>
      <c r="K15" s="123" t="s">
        <v>44</v>
      </c>
      <c r="L15" s="122" t="s">
        <v>42</v>
      </c>
      <c r="M15" s="121" t="s">
        <v>43</v>
      </c>
      <c r="N15" s="124" t="s">
        <v>12</v>
      </c>
      <c r="O15" s="38" t="s">
        <v>13</v>
      </c>
    </row>
    <row r="16" spans="1:17" s="6" customFormat="1" ht="13.5" thickBot="1" x14ac:dyDescent="0.25">
      <c r="A16" s="372"/>
      <c r="B16" s="35">
        <v>1</v>
      </c>
      <c r="C16" s="33">
        <v>2</v>
      </c>
      <c r="D16" s="33">
        <v>3</v>
      </c>
      <c r="E16" s="33">
        <v>4</v>
      </c>
      <c r="F16" s="33">
        <v>5</v>
      </c>
      <c r="G16" s="33">
        <v>6</v>
      </c>
      <c r="H16" s="34">
        <v>7</v>
      </c>
      <c r="I16" s="141">
        <v>8</v>
      </c>
      <c r="J16" s="33">
        <v>9</v>
      </c>
      <c r="K16" s="34">
        <v>10</v>
      </c>
      <c r="L16" s="36" t="s">
        <v>32</v>
      </c>
      <c r="M16" s="33" t="s">
        <v>33</v>
      </c>
      <c r="N16" s="33" t="s">
        <v>34</v>
      </c>
      <c r="O16" s="37" t="s">
        <v>47</v>
      </c>
    </row>
    <row r="17" spans="1:17" x14ac:dyDescent="0.2">
      <c r="A17" s="136">
        <v>20130501</v>
      </c>
      <c r="B17" s="145">
        <v>2519.8379683999997</v>
      </c>
      <c r="C17" s="27">
        <v>2519.8379683999997</v>
      </c>
      <c r="D17" s="28">
        <v>67.266433399999997</v>
      </c>
      <c r="E17" s="28">
        <v>19.592462999999999</v>
      </c>
      <c r="F17" s="29">
        <v>5522.2158200000003</v>
      </c>
      <c r="G17" s="29"/>
      <c r="H17" s="146"/>
      <c r="I17" s="30">
        <v>71354</v>
      </c>
      <c r="J17" s="31"/>
      <c r="K17" s="31"/>
      <c r="L17" s="28">
        <f>C17-I17</f>
        <v>-68834.162031600004</v>
      </c>
      <c r="M17" s="32">
        <f>D17-J17</f>
        <v>67.266433399999997</v>
      </c>
      <c r="N17" s="32">
        <f t="shared" ref="N17:N46" si="0">G17-K17</f>
        <v>0</v>
      </c>
      <c r="O17" s="11">
        <f>L17/I17</f>
        <v>-0.96468540000000003</v>
      </c>
      <c r="P17" s="12"/>
      <c r="Q17" s="13"/>
    </row>
    <row r="18" spans="1:17" x14ac:dyDescent="0.2">
      <c r="A18" s="136">
        <v>20130502</v>
      </c>
      <c r="B18" s="147">
        <v>2746</v>
      </c>
      <c r="C18" s="40">
        <v>96984</v>
      </c>
      <c r="D18" s="7">
        <v>66.897971600000005</v>
      </c>
      <c r="E18" s="7">
        <v>19.387761999999999</v>
      </c>
      <c r="F18" s="29">
        <v>5386.6123049999997</v>
      </c>
      <c r="G18" s="29"/>
      <c r="H18" s="148"/>
      <c r="I18" s="41">
        <v>96984</v>
      </c>
      <c r="J18" s="8"/>
      <c r="K18" s="8"/>
      <c r="L18" s="7">
        <f t="shared" ref="L18:L47" si="1">C18-I18</f>
        <v>0</v>
      </c>
      <c r="M18" s="32">
        <f t="shared" ref="M18:M46" si="2">D18-J18</f>
        <v>66.897971600000005</v>
      </c>
      <c r="N18" s="9">
        <f t="shared" si="0"/>
        <v>0</v>
      </c>
      <c r="O18" s="11">
        <f>L18/I18</f>
        <v>0</v>
      </c>
      <c r="P18" s="12"/>
      <c r="Q18" s="13"/>
    </row>
    <row r="19" spans="1:17" x14ac:dyDescent="0.2">
      <c r="A19" s="136">
        <v>20130503</v>
      </c>
      <c r="B19" s="147">
        <v>2549</v>
      </c>
      <c r="C19" s="40">
        <v>90009</v>
      </c>
      <c r="D19" s="7">
        <v>66.746188399999994</v>
      </c>
      <c r="E19" s="7">
        <v>19.303438</v>
      </c>
      <c r="F19" s="29">
        <v>5354.0766599999997</v>
      </c>
      <c r="G19" s="29"/>
      <c r="H19" s="148"/>
      <c r="I19" s="41">
        <v>90009</v>
      </c>
      <c r="J19" s="8"/>
      <c r="K19" s="8"/>
      <c r="L19" s="7">
        <f t="shared" si="1"/>
        <v>0</v>
      </c>
      <c r="M19" s="32">
        <f t="shared" si="2"/>
        <v>66.746188399999994</v>
      </c>
      <c r="N19" s="9">
        <f t="shared" si="0"/>
        <v>0</v>
      </c>
      <c r="O19" s="11">
        <f t="shared" ref="O19:O46" si="3">L19/I19</f>
        <v>0</v>
      </c>
      <c r="Q19" s="13"/>
    </row>
    <row r="20" spans="1:17" x14ac:dyDescent="0.2">
      <c r="A20" s="136">
        <v>20130504</v>
      </c>
      <c r="B20" s="147">
        <v>1725</v>
      </c>
      <c r="C20" s="40">
        <v>60934</v>
      </c>
      <c r="D20" s="7">
        <v>66.442292600000002</v>
      </c>
      <c r="E20" s="7">
        <v>19.134606999999999</v>
      </c>
      <c r="F20" s="29">
        <v>5354.0766599999997</v>
      </c>
      <c r="G20" s="29"/>
      <c r="H20" s="148"/>
      <c r="I20" s="41">
        <v>60934</v>
      </c>
      <c r="J20" s="8"/>
      <c r="K20" s="8"/>
      <c r="L20" s="7">
        <f t="shared" si="1"/>
        <v>0</v>
      </c>
      <c r="M20" s="32">
        <f t="shared" si="2"/>
        <v>66.442292600000002</v>
      </c>
      <c r="N20" s="9">
        <f t="shared" si="0"/>
        <v>0</v>
      </c>
      <c r="O20" s="11">
        <f t="shared" si="3"/>
        <v>0</v>
      </c>
      <c r="Q20" s="13"/>
    </row>
    <row r="21" spans="1:17" x14ac:dyDescent="0.2">
      <c r="A21" s="136">
        <v>20130505</v>
      </c>
      <c r="B21" s="147">
        <v>1477</v>
      </c>
      <c r="C21" s="40">
        <v>52148</v>
      </c>
      <c r="D21" s="7">
        <v>66.507317599999993</v>
      </c>
      <c r="E21" s="7">
        <v>19.170732000000001</v>
      </c>
      <c r="F21" s="29">
        <v>5354.0766599999997</v>
      </c>
      <c r="G21" s="29"/>
      <c r="H21" s="148"/>
      <c r="I21" s="41">
        <v>52148</v>
      </c>
      <c r="J21" s="8"/>
      <c r="K21" s="8"/>
      <c r="L21" s="7">
        <f t="shared" si="1"/>
        <v>0</v>
      </c>
      <c r="M21" s="32">
        <f t="shared" si="2"/>
        <v>66.507317599999993</v>
      </c>
      <c r="N21" s="9">
        <f t="shared" si="0"/>
        <v>0</v>
      </c>
      <c r="O21" s="11">
        <f t="shared" si="3"/>
        <v>0</v>
      </c>
      <c r="Q21" s="13"/>
    </row>
    <row r="22" spans="1:17" x14ac:dyDescent="0.2">
      <c r="A22" s="136">
        <v>20130506</v>
      </c>
      <c r="B22" s="147">
        <v>2624</v>
      </c>
      <c r="C22" s="40">
        <v>92676</v>
      </c>
      <c r="D22" s="7">
        <v>66.539271200000002</v>
      </c>
      <c r="E22" s="7">
        <v>19.188483999999999</v>
      </c>
      <c r="F22" s="29">
        <v>5354.0766599999997</v>
      </c>
      <c r="G22" s="29"/>
      <c r="H22" s="148"/>
      <c r="I22" s="41">
        <v>92676</v>
      </c>
      <c r="J22" s="8"/>
      <c r="K22" s="8"/>
      <c r="L22" s="7">
        <f t="shared" si="1"/>
        <v>0</v>
      </c>
      <c r="M22" s="32">
        <f t="shared" si="2"/>
        <v>66.539271200000002</v>
      </c>
      <c r="N22" s="9">
        <f t="shared" si="0"/>
        <v>0</v>
      </c>
      <c r="O22" s="11">
        <f t="shared" si="3"/>
        <v>0</v>
      </c>
      <c r="Q22" s="13"/>
    </row>
    <row r="23" spans="1:17" x14ac:dyDescent="0.2">
      <c r="A23" s="136">
        <v>20130507</v>
      </c>
      <c r="B23" s="147">
        <v>2529</v>
      </c>
      <c r="C23" s="40">
        <v>89328</v>
      </c>
      <c r="D23" s="7">
        <v>66.726921199999992</v>
      </c>
      <c r="E23" s="7">
        <v>19.292733999999999</v>
      </c>
      <c r="F23" s="29">
        <v>5354.0766599999997</v>
      </c>
      <c r="G23" s="29"/>
      <c r="H23" s="148"/>
      <c r="I23" s="41">
        <v>89328</v>
      </c>
      <c r="J23" s="8"/>
      <c r="K23" s="8"/>
      <c r="L23" s="7">
        <f t="shared" si="1"/>
        <v>0</v>
      </c>
      <c r="M23" s="32">
        <f t="shared" si="2"/>
        <v>66.726921199999992</v>
      </c>
      <c r="N23" s="9">
        <f t="shared" si="0"/>
        <v>0</v>
      </c>
      <c r="O23" s="11">
        <f t="shared" si="3"/>
        <v>0</v>
      </c>
      <c r="Q23" s="13"/>
    </row>
    <row r="24" spans="1:17" x14ac:dyDescent="0.2">
      <c r="A24" s="136">
        <v>20130508</v>
      </c>
      <c r="B24" s="147">
        <v>2384</v>
      </c>
      <c r="C24" s="40">
        <v>84192</v>
      </c>
      <c r="D24" s="7">
        <v>67.260939799999989</v>
      </c>
      <c r="E24" s="7">
        <v>19.589410999999998</v>
      </c>
      <c r="F24" s="29">
        <v>5354.0766599999997</v>
      </c>
      <c r="G24" s="29"/>
      <c r="H24" s="148"/>
      <c r="I24" s="41">
        <v>84192</v>
      </c>
      <c r="J24" s="8"/>
      <c r="K24" s="8"/>
      <c r="L24" s="7">
        <f t="shared" si="1"/>
        <v>0</v>
      </c>
      <c r="M24" s="32">
        <f t="shared" si="2"/>
        <v>67.260939799999989</v>
      </c>
      <c r="N24" s="9">
        <f t="shared" si="0"/>
        <v>0</v>
      </c>
      <c r="O24" s="11">
        <f t="shared" si="3"/>
        <v>0</v>
      </c>
      <c r="Q24" s="13"/>
    </row>
    <row r="25" spans="1:17" x14ac:dyDescent="0.2">
      <c r="A25" s="136">
        <v>20130509</v>
      </c>
      <c r="B25" s="147">
        <v>2429</v>
      </c>
      <c r="C25" s="40">
        <v>85769</v>
      </c>
      <c r="D25" s="7">
        <v>66.338895199999996</v>
      </c>
      <c r="E25" s="7">
        <v>19.077164</v>
      </c>
      <c r="F25" s="29">
        <v>5354.0766599999997</v>
      </c>
      <c r="G25" s="29"/>
      <c r="H25" s="148"/>
      <c r="I25" s="41">
        <v>85769</v>
      </c>
      <c r="J25" s="8"/>
      <c r="K25" s="8"/>
      <c r="L25" s="7">
        <f t="shared" si="1"/>
        <v>0</v>
      </c>
      <c r="M25" s="32">
        <f t="shared" si="2"/>
        <v>66.338895199999996</v>
      </c>
      <c r="N25" s="9">
        <f t="shared" si="0"/>
        <v>0</v>
      </c>
      <c r="O25" s="11">
        <f t="shared" si="3"/>
        <v>0</v>
      </c>
      <c r="Q25" s="13"/>
    </row>
    <row r="26" spans="1:17" x14ac:dyDescent="0.2">
      <c r="A26" s="136">
        <v>20130510</v>
      </c>
      <c r="B26" s="147">
        <v>2025</v>
      </c>
      <c r="C26" s="40">
        <v>71497</v>
      </c>
      <c r="D26" s="7">
        <v>66.289744400000004</v>
      </c>
      <c r="E26" s="7">
        <v>19.049858</v>
      </c>
      <c r="F26" s="29">
        <v>5354.0766599999997</v>
      </c>
      <c r="G26" s="29"/>
      <c r="H26" s="148"/>
      <c r="I26" s="41">
        <v>71497</v>
      </c>
      <c r="J26" s="8"/>
      <c r="K26" s="8"/>
      <c r="L26" s="7">
        <f t="shared" si="1"/>
        <v>0</v>
      </c>
      <c r="M26" s="32">
        <f t="shared" si="2"/>
        <v>66.289744400000004</v>
      </c>
      <c r="N26" s="9">
        <f t="shared" si="0"/>
        <v>0</v>
      </c>
      <c r="O26" s="11">
        <f t="shared" si="3"/>
        <v>0</v>
      </c>
      <c r="Q26" s="13"/>
    </row>
    <row r="27" spans="1:17" x14ac:dyDescent="0.2">
      <c r="A27" s="136">
        <v>20130511</v>
      </c>
      <c r="B27" s="147">
        <v>1634</v>
      </c>
      <c r="C27" s="40">
        <v>57694</v>
      </c>
      <c r="D27" s="7">
        <v>66.342979400000004</v>
      </c>
      <c r="E27" s="7">
        <v>19.079433000000002</v>
      </c>
      <c r="F27" s="29">
        <v>5354.0766599999997</v>
      </c>
      <c r="G27" s="29"/>
      <c r="H27" s="148"/>
      <c r="I27" s="41">
        <v>57694</v>
      </c>
      <c r="J27" s="8"/>
      <c r="K27" s="8"/>
      <c r="L27" s="7">
        <f t="shared" si="1"/>
        <v>0</v>
      </c>
      <c r="M27" s="32">
        <f t="shared" si="2"/>
        <v>66.342979400000004</v>
      </c>
      <c r="N27" s="9">
        <f t="shared" si="0"/>
        <v>0</v>
      </c>
      <c r="O27" s="11">
        <f t="shared" si="3"/>
        <v>0</v>
      </c>
      <c r="Q27" s="13"/>
    </row>
    <row r="28" spans="1:17" x14ac:dyDescent="0.2">
      <c r="A28" s="136">
        <v>20130512</v>
      </c>
      <c r="B28" s="147">
        <v>1498</v>
      </c>
      <c r="C28" s="40">
        <v>52908</v>
      </c>
      <c r="D28" s="7">
        <v>65.948520200000004</v>
      </c>
      <c r="E28" s="7">
        <v>18.860289000000002</v>
      </c>
      <c r="F28" s="29">
        <v>5354.0766599999997</v>
      </c>
      <c r="G28" s="29"/>
      <c r="H28" s="148"/>
      <c r="I28" s="41">
        <v>52908</v>
      </c>
      <c r="J28" s="8"/>
      <c r="K28" s="8"/>
      <c r="L28" s="7">
        <f t="shared" si="1"/>
        <v>0</v>
      </c>
      <c r="M28" s="32">
        <f t="shared" si="2"/>
        <v>65.948520200000004</v>
      </c>
      <c r="N28" s="9">
        <f t="shared" si="0"/>
        <v>0</v>
      </c>
      <c r="O28" s="11">
        <f t="shared" si="3"/>
        <v>0</v>
      </c>
      <c r="Q28" s="13"/>
    </row>
    <row r="29" spans="1:17" x14ac:dyDescent="0.2">
      <c r="A29" s="136">
        <v>20130513</v>
      </c>
      <c r="B29" s="147">
        <v>2263</v>
      </c>
      <c r="C29" s="40">
        <v>79927</v>
      </c>
      <c r="D29" s="7">
        <v>66.036750799999993</v>
      </c>
      <c r="E29" s="7">
        <v>18.909306000000001</v>
      </c>
      <c r="F29" s="29">
        <v>5354.0766599999997</v>
      </c>
      <c r="G29" s="29"/>
      <c r="H29" s="148"/>
      <c r="I29" s="41">
        <v>79927</v>
      </c>
      <c r="J29" s="8"/>
      <c r="K29" s="8"/>
      <c r="L29" s="7">
        <f t="shared" si="1"/>
        <v>0</v>
      </c>
      <c r="M29" s="32">
        <f t="shared" si="2"/>
        <v>66.036750799999993</v>
      </c>
      <c r="N29" s="9">
        <f t="shared" si="0"/>
        <v>0</v>
      </c>
      <c r="O29" s="11">
        <f t="shared" si="3"/>
        <v>0</v>
      </c>
      <c r="Q29" s="13"/>
    </row>
    <row r="30" spans="1:17" ht="13.5" thickBot="1" x14ac:dyDescent="0.25">
      <c r="A30" s="136">
        <v>20130514</v>
      </c>
      <c r="B30" s="147">
        <v>2400</v>
      </c>
      <c r="C30" s="40">
        <v>84771</v>
      </c>
      <c r="D30" s="7">
        <v>66.418086200000005</v>
      </c>
      <c r="E30" s="7">
        <v>19.121158999999999</v>
      </c>
      <c r="F30" s="29">
        <v>5354.0766599999997</v>
      </c>
      <c r="G30" s="29"/>
      <c r="H30" s="148"/>
      <c r="I30" s="41">
        <v>84771</v>
      </c>
      <c r="J30" s="8"/>
      <c r="K30" s="8"/>
      <c r="L30" s="7">
        <f t="shared" si="1"/>
        <v>0</v>
      </c>
      <c r="M30" s="32">
        <f t="shared" si="2"/>
        <v>66.418086200000005</v>
      </c>
      <c r="N30" s="9">
        <f t="shared" si="0"/>
        <v>0</v>
      </c>
      <c r="O30" s="11">
        <f t="shared" si="3"/>
        <v>0</v>
      </c>
      <c r="Q30" s="14"/>
    </row>
    <row r="31" spans="1:17" x14ac:dyDescent="0.2">
      <c r="A31" s="136">
        <v>20130515</v>
      </c>
      <c r="B31" s="147">
        <v>2256</v>
      </c>
      <c r="C31" s="40">
        <v>79682</v>
      </c>
      <c r="D31" s="7">
        <v>66.616309400000006</v>
      </c>
      <c r="E31" s="7">
        <v>19.231283000000001</v>
      </c>
      <c r="F31" s="29">
        <v>5354.0766599999997</v>
      </c>
      <c r="G31" s="29"/>
      <c r="H31" s="148"/>
      <c r="I31" s="41">
        <v>0</v>
      </c>
      <c r="J31" s="8"/>
      <c r="K31" s="8"/>
      <c r="L31" s="7">
        <f t="shared" si="1"/>
        <v>79682</v>
      </c>
      <c r="M31" s="32">
        <f t="shared" si="2"/>
        <v>66.616309400000006</v>
      </c>
      <c r="N31" s="16">
        <f t="shared" si="0"/>
        <v>0</v>
      </c>
      <c r="O31" s="11" t="e">
        <f t="shared" si="3"/>
        <v>#DIV/0!</v>
      </c>
    </row>
    <row r="32" spans="1:17" x14ac:dyDescent="0.2">
      <c r="A32" s="136">
        <v>20130516</v>
      </c>
      <c r="B32" s="147">
        <v>2151</v>
      </c>
      <c r="C32" s="40">
        <v>75952</v>
      </c>
      <c r="D32" s="7">
        <v>66.796520000000001</v>
      </c>
      <c r="E32" s="7">
        <v>19.331399999999999</v>
      </c>
      <c r="F32" s="29">
        <v>5354.0766599999997</v>
      </c>
      <c r="G32" s="29"/>
      <c r="H32" s="148"/>
      <c r="I32" s="41">
        <v>0</v>
      </c>
      <c r="J32" s="8"/>
      <c r="K32" s="8"/>
      <c r="L32" s="7">
        <f t="shared" si="1"/>
        <v>75952</v>
      </c>
      <c r="M32" s="32">
        <f t="shared" si="2"/>
        <v>66.796520000000001</v>
      </c>
      <c r="N32" s="16">
        <f t="shared" si="0"/>
        <v>0</v>
      </c>
      <c r="O32" s="11" t="e">
        <f t="shared" si="3"/>
        <v>#DIV/0!</v>
      </c>
    </row>
    <row r="33" spans="1:15" x14ac:dyDescent="0.2">
      <c r="A33" s="136">
        <v>20130517</v>
      </c>
      <c r="B33" s="147">
        <v>2018</v>
      </c>
      <c r="C33" s="40">
        <v>71276</v>
      </c>
      <c r="D33" s="7">
        <v>66.595188199999996</v>
      </c>
      <c r="E33" s="7">
        <v>19.219549000000001</v>
      </c>
      <c r="F33" s="29">
        <v>5354.0766599999997</v>
      </c>
      <c r="G33" s="29"/>
      <c r="H33" s="148"/>
      <c r="I33" s="41">
        <v>0</v>
      </c>
      <c r="J33" s="8"/>
      <c r="K33" s="8"/>
      <c r="L33" s="7">
        <f t="shared" si="1"/>
        <v>71276</v>
      </c>
      <c r="M33" s="32">
        <f t="shared" si="2"/>
        <v>66.595188199999996</v>
      </c>
      <c r="N33" s="16">
        <f t="shared" si="0"/>
        <v>0</v>
      </c>
      <c r="O33" s="11" t="e">
        <f t="shared" si="3"/>
        <v>#DIV/0!</v>
      </c>
    </row>
    <row r="34" spans="1:15" x14ac:dyDescent="0.2">
      <c r="A34" s="136">
        <v>20130518</v>
      </c>
      <c r="B34" s="147">
        <v>1537</v>
      </c>
      <c r="C34" s="40">
        <v>54281</v>
      </c>
      <c r="D34" s="7">
        <v>66.621817399999998</v>
      </c>
      <c r="E34" s="7">
        <v>19.234342999999999</v>
      </c>
      <c r="F34" s="29">
        <v>5354.0766599999997</v>
      </c>
      <c r="G34" s="29"/>
      <c r="H34" s="148"/>
      <c r="I34" s="41">
        <v>0</v>
      </c>
      <c r="J34" s="8"/>
      <c r="K34" s="8"/>
      <c r="L34" s="7">
        <f t="shared" si="1"/>
        <v>54281</v>
      </c>
      <c r="M34" s="32">
        <f t="shared" si="2"/>
        <v>66.621817399999998</v>
      </c>
      <c r="N34" s="16">
        <f t="shared" si="0"/>
        <v>0</v>
      </c>
      <c r="O34" s="11" t="e">
        <f t="shared" si="3"/>
        <v>#DIV/0!</v>
      </c>
    </row>
    <row r="35" spans="1:15" x14ac:dyDescent="0.2">
      <c r="A35" s="136">
        <v>20130519</v>
      </c>
      <c r="B35" s="147">
        <v>1548</v>
      </c>
      <c r="C35" s="40">
        <v>54664</v>
      </c>
      <c r="D35" s="7">
        <v>66.665580800000001</v>
      </c>
      <c r="E35" s="7">
        <v>19.258655999999998</v>
      </c>
      <c r="F35" s="29">
        <v>5354.0766599999997</v>
      </c>
      <c r="G35" s="29"/>
      <c r="H35" s="148"/>
      <c r="I35" s="41">
        <v>0</v>
      </c>
      <c r="J35" s="8"/>
      <c r="K35" s="8"/>
      <c r="L35" s="7">
        <f t="shared" si="1"/>
        <v>54664</v>
      </c>
      <c r="M35" s="32">
        <f t="shared" si="2"/>
        <v>66.665580800000001</v>
      </c>
      <c r="N35" s="16">
        <f t="shared" si="0"/>
        <v>0</v>
      </c>
      <c r="O35" s="11" t="e">
        <f t="shared" si="3"/>
        <v>#DIV/0!</v>
      </c>
    </row>
    <row r="36" spans="1:15" x14ac:dyDescent="0.2">
      <c r="A36" s="136">
        <v>20130520</v>
      </c>
      <c r="B36" s="147">
        <v>2258</v>
      </c>
      <c r="C36" s="40">
        <v>79758</v>
      </c>
      <c r="D36" s="7">
        <v>66.644294000000002</v>
      </c>
      <c r="E36" s="7">
        <v>19.246829999999999</v>
      </c>
      <c r="F36" s="29">
        <v>5354.0766599999997</v>
      </c>
      <c r="G36" s="29"/>
      <c r="H36" s="148"/>
      <c r="I36" s="41">
        <v>0</v>
      </c>
      <c r="J36" s="8"/>
      <c r="K36" s="8"/>
      <c r="L36" s="7">
        <f t="shared" si="1"/>
        <v>79758</v>
      </c>
      <c r="M36" s="32">
        <f t="shared" si="2"/>
        <v>66.644294000000002</v>
      </c>
      <c r="N36" s="16">
        <f t="shared" si="0"/>
        <v>0</v>
      </c>
      <c r="O36" s="11" t="e">
        <f t="shared" si="3"/>
        <v>#DIV/0!</v>
      </c>
    </row>
    <row r="37" spans="1:15" x14ac:dyDescent="0.2">
      <c r="A37" s="136">
        <v>20130521</v>
      </c>
      <c r="B37" s="147">
        <v>2171</v>
      </c>
      <c r="C37" s="40">
        <v>76677</v>
      </c>
      <c r="D37" s="7">
        <v>66.591264200000012</v>
      </c>
      <c r="E37" s="7">
        <v>19.217369000000001</v>
      </c>
      <c r="F37" s="29">
        <v>5354.0766599999997</v>
      </c>
      <c r="G37" s="29"/>
      <c r="H37" s="148"/>
      <c r="I37" s="41">
        <v>0</v>
      </c>
      <c r="J37" s="8"/>
      <c r="K37" s="8"/>
      <c r="L37" s="7">
        <f t="shared" si="1"/>
        <v>76677</v>
      </c>
      <c r="M37" s="32">
        <f t="shared" si="2"/>
        <v>66.591264200000012</v>
      </c>
      <c r="N37" s="16">
        <f t="shared" si="0"/>
        <v>0</v>
      </c>
      <c r="O37" s="11" t="e">
        <f t="shared" si="3"/>
        <v>#DIV/0!</v>
      </c>
    </row>
    <row r="38" spans="1:15" x14ac:dyDescent="0.2">
      <c r="A38" s="136">
        <v>20130522</v>
      </c>
      <c r="B38" s="147">
        <v>2468</v>
      </c>
      <c r="C38" s="40">
        <v>87170</v>
      </c>
      <c r="D38" s="7">
        <v>67.120246399999999</v>
      </c>
      <c r="E38" s="7">
        <v>19.511247999999998</v>
      </c>
      <c r="F38" s="29">
        <v>5354.0766599999997</v>
      </c>
      <c r="G38" s="29"/>
      <c r="H38" s="148"/>
      <c r="I38" s="41">
        <v>0</v>
      </c>
      <c r="J38" s="9"/>
      <c r="K38" s="9"/>
      <c r="L38" s="7">
        <f t="shared" si="1"/>
        <v>87170</v>
      </c>
      <c r="M38" s="32">
        <f t="shared" si="2"/>
        <v>67.120246399999999</v>
      </c>
      <c r="N38" s="16">
        <f t="shared" si="0"/>
        <v>0</v>
      </c>
      <c r="O38" s="11" t="e">
        <f t="shared" si="3"/>
        <v>#DIV/0!</v>
      </c>
    </row>
    <row r="39" spans="1:15" x14ac:dyDescent="0.2">
      <c r="A39" s="136">
        <v>20130523</v>
      </c>
      <c r="B39" s="147">
        <v>2546</v>
      </c>
      <c r="C39" s="40">
        <v>89915</v>
      </c>
      <c r="D39" s="7">
        <v>67.271977399999997</v>
      </c>
      <c r="E39" s="7">
        <v>19.595542999999999</v>
      </c>
      <c r="F39" s="29">
        <v>5354.0766599999997</v>
      </c>
      <c r="G39" s="29"/>
      <c r="H39" s="148"/>
      <c r="I39" s="41">
        <v>0</v>
      </c>
      <c r="J39" s="9"/>
      <c r="K39" s="9"/>
      <c r="L39" s="7">
        <f t="shared" si="1"/>
        <v>89915</v>
      </c>
      <c r="M39" s="32">
        <f t="shared" si="2"/>
        <v>67.271977399999997</v>
      </c>
      <c r="N39" s="16">
        <f t="shared" si="0"/>
        <v>0</v>
      </c>
      <c r="O39" s="11" t="e">
        <f t="shared" si="3"/>
        <v>#DIV/0!</v>
      </c>
    </row>
    <row r="40" spans="1:15" x14ac:dyDescent="0.2">
      <c r="A40" s="136">
        <v>20130524</v>
      </c>
      <c r="B40" s="147">
        <v>2365</v>
      </c>
      <c r="C40" s="40">
        <v>83511</v>
      </c>
      <c r="D40" s="7">
        <v>66.87561740000001</v>
      </c>
      <c r="E40" s="7">
        <v>19.375343000000001</v>
      </c>
      <c r="F40" s="29">
        <v>5354.0766599999997</v>
      </c>
      <c r="G40" s="29"/>
      <c r="H40" s="148"/>
      <c r="I40" s="41">
        <v>0</v>
      </c>
      <c r="J40" s="9"/>
      <c r="K40" s="9"/>
      <c r="L40" s="7">
        <f t="shared" si="1"/>
        <v>83511</v>
      </c>
      <c r="M40" s="32">
        <f t="shared" si="2"/>
        <v>66.87561740000001</v>
      </c>
      <c r="N40" s="16">
        <f t="shared" si="0"/>
        <v>0</v>
      </c>
      <c r="O40" s="11" t="e">
        <f t="shared" si="3"/>
        <v>#DIV/0!</v>
      </c>
    </row>
    <row r="41" spans="1:15" x14ac:dyDescent="0.2">
      <c r="A41" s="136">
        <v>20130525</v>
      </c>
      <c r="B41" s="147">
        <v>1786</v>
      </c>
      <c r="C41" s="40">
        <v>63062</v>
      </c>
      <c r="D41" s="7">
        <v>66.915849199999997</v>
      </c>
      <c r="E41" s="7">
        <v>19.397694000000001</v>
      </c>
      <c r="F41" s="29">
        <v>5354.0766599999997</v>
      </c>
      <c r="G41" s="29"/>
      <c r="H41" s="148"/>
      <c r="I41" s="41">
        <v>0</v>
      </c>
      <c r="J41" s="9"/>
      <c r="K41" s="9"/>
      <c r="L41" s="7">
        <f t="shared" si="1"/>
        <v>63062</v>
      </c>
      <c r="M41" s="32">
        <f t="shared" si="2"/>
        <v>66.915849199999997</v>
      </c>
      <c r="N41" s="16">
        <f t="shared" si="0"/>
        <v>0</v>
      </c>
      <c r="O41" s="11" t="e">
        <f t="shared" si="3"/>
        <v>#DIV/0!</v>
      </c>
    </row>
    <row r="42" spans="1:15" x14ac:dyDescent="0.2">
      <c r="A42" s="136">
        <v>20130526</v>
      </c>
      <c r="B42" s="147">
        <v>1762</v>
      </c>
      <c r="C42" s="40">
        <v>62236</v>
      </c>
      <c r="D42" s="7">
        <v>66.915849199999997</v>
      </c>
      <c r="E42" s="7">
        <v>19.397694000000001</v>
      </c>
      <c r="F42" s="29">
        <v>5354.0766599999997</v>
      </c>
      <c r="G42" s="29"/>
      <c r="H42" s="148"/>
      <c r="I42" s="41">
        <v>0</v>
      </c>
      <c r="J42" s="9"/>
      <c r="K42" s="9"/>
      <c r="L42" s="7">
        <f t="shared" si="1"/>
        <v>62236</v>
      </c>
      <c r="M42" s="32">
        <f t="shared" si="2"/>
        <v>66.915849199999997</v>
      </c>
      <c r="N42" s="16">
        <f t="shared" si="0"/>
        <v>0</v>
      </c>
      <c r="O42" s="11" t="e">
        <f t="shared" si="3"/>
        <v>#DIV/0!</v>
      </c>
    </row>
    <row r="43" spans="1:15" x14ac:dyDescent="0.2">
      <c r="A43" s="136">
        <v>20130527</v>
      </c>
      <c r="B43" s="147">
        <v>2558</v>
      </c>
      <c r="C43" s="40">
        <v>90335</v>
      </c>
      <c r="D43" s="7">
        <v>66.915849199999997</v>
      </c>
      <c r="E43" s="7">
        <v>19.397694000000001</v>
      </c>
      <c r="F43" s="29">
        <v>5354.0766599999997</v>
      </c>
      <c r="G43" s="29"/>
      <c r="H43" s="148"/>
      <c r="I43" s="41">
        <v>0</v>
      </c>
      <c r="J43" s="9"/>
      <c r="K43" s="9"/>
      <c r="L43" s="7">
        <f t="shared" si="1"/>
        <v>90335</v>
      </c>
      <c r="M43" s="32">
        <f t="shared" si="2"/>
        <v>66.915849199999997</v>
      </c>
      <c r="N43" s="16">
        <f t="shared" si="0"/>
        <v>0</v>
      </c>
      <c r="O43" s="11" t="e">
        <f t="shared" si="3"/>
        <v>#DIV/0!</v>
      </c>
    </row>
    <row r="44" spans="1:15" x14ac:dyDescent="0.2">
      <c r="A44" s="136">
        <v>20130528</v>
      </c>
      <c r="B44" s="147">
        <v>2786</v>
      </c>
      <c r="C44" s="40">
        <v>98380</v>
      </c>
      <c r="D44" s="7">
        <v>66.915849199999997</v>
      </c>
      <c r="E44" s="7">
        <v>19.397694000000001</v>
      </c>
      <c r="F44" s="29">
        <v>5354.0766599999997</v>
      </c>
      <c r="G44" s="29"/>
      <c r="H44" s="148"/>
      <c r="I44" s="41">
        <v>0</v>
      </c>
      <c r="J44" s="9"/>
      <c r="K44" s="9"/>
      <c r="L44" s="7">
        <f t="shared" si="1"/>
        <v>98380</v>
      </c>
      <c r="M44" s="32">
        <f t="shared" si="2"/>
        <v>66.915849199999997</v>
      </c>
      <c r="N44" s="16">
        <f t="shared" si="0"/>
        <v>0</v>
      </c>
      <c r="O44" s="11" t="e">
        <f t="shared" si="3"/>
        <v>#DIV/0!</v>
      </c>
    </row>
    <row r="45" spans="1:15" x14ac:dyDescent="0.2">
      <c r="A45" s="136">
        <v>20130529</v>
      </c>
      <c r="B45" s="147">
        <v>2913</v>
      </c>
      <c r="C45" s="40">
        <v>102865</v>
      </c>
      <c r="D45" s="7">
        <v>66.915849199999997</v>
      </c>
      <c r="E45" s="7">
        <v>19.397694000000001</v>
      </c>
      <c r="F45" s="29">
        <v>5354.0766599999997</v>
      </c>
      <c r="G45" s="29"/>
      <c r="H45" s="148"/>
      <c r="I45" s="41">
        <v>0</v>
      </c>
      <c r="J45" s="9"/>
      <c r="K45" s="9"/>
      <c r="L45" s="7">
        <f t="shared" si="1"/>
        <v>102865</v>
      </c>
      <c r="M45" s="32">
        <f t="shared" si="2"/>
        <v>66.915849199999997</v>
      </c>
      <c r="N45" s="16">
        <f t="shared" si="0"/>
        <v>0</v>
      </c>
      <c r="O45" s="11" t="e">
        <f t="shared" si="3"/>
        <v>#DIV/0!</v>
      </c>
    </row>
    <row r="46" spans="1:15" x14ac:dyDescent="0.2">
      <c r="A46" s="136">
        <v>20130530</v>
      </c>
      <c r="B46" s="147">
        <v>2903</v>
      </c>
      <c r="C46" s="40">
        <v>102520</v>
      </c>
      <c r="D46" s="7">
        <v>66.915849199999997</v>
      </c>
      <c r="E46" s="7">
        <v>19.397694000000001</v>
      </c>
      <c r="F46" s="29">
        <v>5354.0766599999997</v>
      </c>
      <c r="G46" s="29"/>
      <c r="H46" s="148"/>
      <c r="I46" s="41">
        <v>0</v>
      </c>
      <c r="J46" s="9"/>
      <c r="K46" s="9"/>
      <c r="L46" s="7">
        <f t="shared" si="1"/>
        <v>102520</v>
      </c>
      <c r="M46" s="32">
        <f t="shared" si="2"/>
        <v>66.915849199999997</v>
      </c>
      <c r="N46" s="16">
        <f t="shared" si="0"/>
        <v>0</v>
      </c>
      <c r="O46" s="11" t="e">
        <f t="shared" si="3"/>
        <v>#DIV/0!</v>
      </c>
    </row>
    <row r="47" spans="1:15" ht="13.5" thickBot="1" x14ac:dyDescent="0.25">
      <c r="A47" s="136">
        <v>20130531</v>
      </c>
      <c r="B47" s="147">
        <v>2606</v>
      </c>
      <c r="C47" s="40">
        <v>92014</v>
      </c>
      <c r="D47" s="7">
        <v>66.915849199999997</v>
      </c>
      <c r="E47" s="7">
        <v>19.397694000000001</v>
      </c>
      <c r="F47" s="10">
        <v>5354.0766599999997</v>
      </c>
      <c r="G47" s="29"/>
      <c r="H47" s="148"/>
      <c r="I47" s="42">
        <v>0</v>
      </c>
      <c r="J47" s="43"/>
      <c r="K47" s="43"/>
      <c r="L47" s="44">
        <f t="shared" si="1"/>
        <v>92014</v>
      </c>
      <c r="M47" s="32">
        <f>D47-J47</f>
        <v>66.915849199999997</v>
      </c>
      <c r="N47" s="16">
        <f t="shared" ref="N47:N52" si="4">G47-K47</f>
        <v>0</v>
      </c>
      <c r="O47" s="11" t="e">
        <f t="shared" ref="O47:O52" si="5">L47/I47</f>
        <v>#DIV/0!</v>
      </c>
    </row>
    <row r="48" spans="1:15" s="21" customFormat="1" x14ac:dyDescent="0.2">
      <c r="A48" s="137" t="s">
        <v>35</v>
      </c>
      <c r="B48" s="166">
        <f>SUM(B17:B23)</f>
        <v>16169.837968399999</v>
      </c>
      <c r="C48" s="19">
        <f>SUM(C17:C23)</f>
        <v>484598.83796839998</v>
      </c>
      <c r="D48" s="19">
        <f>SUM(D17:D23)/7</f>
        <v>66.732342285714282</v>
      </c>
      <c r="E48" s="19">
        <f>SUM(E17:E23)/7</f>
        <v>19.295745714285715</v>
      </c>
      <c r="F48" s="19">
        <f>SUM(F17:F23)/7</f>
        <v>5382.7444892857138</v>
      </c>
      <c r="G48" s="19">
        <f>SUM(G17:G23)/7</f>
        <v>0</v>
      </c>
      <c r="H48" s="149"/>
      <c r="I48" s="142">
        <f>SUM(I17:I23)</f>
        <v>553433</v>
      </c>
      <c r="J48" s="18" t="e">
        <f>AVERAGE(J17:J23)</f>
        <v>#DIV/0!</v>
      </c>
      <c r="K48" s="45" t="e">
        <f>AVERAGE(K17:K23)</f>
        <v>#DIV/0!</v>
      </c>
      <c r="L48" s="17">
        <f>C48-I48</f>
        <v>-68834.162031600019</v>
      </c>
      <c r="M48" s="52" t="e">
        <f>E48-J48</f>
        <v>#DIV/0!</v>
      </c>
      <c r="N48" s="127" t="e">
        <f t="shared" si="4"/>
        <v>#DIV/0!</v>
      </c>
      <c r="O48" s="20">
        <f t="shared" si="5"/>
        <v>-0.12437668522043323</v>
      </c>
    </row>
    <row r="49" spans="1:17" s="21" customFormat="1" x14ac:dyDescent="0.2">
      <c r="A49" s="138" t="s">
        <v>36</v>
      </c>
      <c r="B49" s="167">
        <f>SUM(B24:B30)</f>
        <v>14633</v>
      </c>
      <c r="C49" s="168">
        <f>SUM(C24:C30)</f>
        <v>516758</v>
      </c>
      <c r="D49" s="168">
        <f>SUM(D24:D30)/7</f>
        <v>66.376559428571426</v>
      </c>
      <c r="E49" s="168">
        <f>SUM(E24:E30)/7</f>
        <v>19.098088571428569</v>
      </c>
      <c r="F49" s="168">
        <f>SUM(F24:F30)/7</f>
        <v>5354.0766599999997</v>
      </c>
      <c r="G49" s="168">
        <f>SUM(G24:G30)/7</f>
        <v>0</v>
      </c>
      <c r="H49" s="150"/>
      <c r="I49" s="143">
        <f>SUM(I24:I30)</f>
        <v>516758</v>
      </c>
      <c r="J49" s="22" t="e">
        <f t="shared" ref="J49:K52" si="6">AVERAGE(J24:J30)</f>
        <v>#DIV/0!</v>
      </c>
      <c r="K49" s="46" t="e">
        <f t="shared" si="6"/>
        <v>#DIV/0!</v>
      </c>
      <c r="L49" s="15">
        <f>C49-I49</f>
        <v>0</v>
      </c>
      <c r="M49" s="168" t="e">
        <f>E49-J49</f>
        <v>#DIV/0!</v>
      </c>
      <c r="N49" s="173" t="e">
        <f t="shared" si="4"/>
        <v>#DIV/0!</v>
      </c>
      <c r="O49" s="23">
        <f t="shared" si="5"/>
        <v>0</v>
      </c>
      <c r="P49" s="24">
        <f>C49-I49</f>
        <v>0</v>
      </c>
      <c r="Q49" s="21">
        <f>P49/7</f>
        <v>0</v>
      </c>
    </row>
    <row r="50" spans="1:17" s="21" customFormat="1" x14ac:dyDescent="0.2">
      <c r="A50" s="138" t="s">
        <v>37</v>
      </c>
      <c r="B50" s="167">
        <f>SUM(B31:B37)</f>
        <v>13939</v>
      </c>
      <c r="C50" s="168">
        <f>SUM(C31:C37)</f>
        <v>492290</v>
      </c>
      <c r="D50" s="168">
        <f>SUM(D38:D44)/7</f>
        <v>66.99017685714287</v>
      </c>
      <c r="E50" s="168">
        <f>SUM(E38:E44)/7</f>
        <v>19.438987142857144</v>
      </c>
      <c r="F50" s="168">
        <f>SUM(F31:F37)/7</f>
        <v>5354.0766599999997</v>
      </c>
      <c r="G50" s="168">
        <f>SUM(G31:G37)/7</f>
        <v>0</v>
      </c>
      <c r="H50" s="150"/>
      <c r="I50" s="143">
        <f>SUM(I31:I37)</f>
        <v>0</v>
      </c>
      <c r="J50" s="22" t="e">
        <f>AVERAGE(J31:J37)</f>
        <v>#DIV/0!</v>
      </c>
      <c r="K50" s="22" t="e">
        <f t="shared" si="6"/>
        <v>#DIV/0!</v>
      </c>
      <c r="L50" s="15">
        <f>C50-I50</f>
        <v>492290</v>
      </c>
      <c r="M50" s="168" t="e">
        <f>E50-J50</f>
        <v>#DIV/0!</v>
      </c>
      <c r="N50" s="173" t="e">
        <f t="shared" si="4"/>
        <v>#DIV/0!</v>
      </c>
      <c r="O50" s="23" t="e">
        <f t="shared" si="5"/>
        <v>#DIV/0!</v>
      </c>
      <c r="Q50" s="25"/>
    </row>
    <row r="51" spans="1:17" s="21" customFormat="1" x14ac:dyDescent="0.2">
      <c r="A51" s="138" t="s">
        <v>38</v>
      </c>
      <c r="B51" s="167">
        <f>SUM(B38:B44)</f>
        <v>16271</v>
      </c>
      <c r="C51" s="168">
        <f>SUM(C38:C44)</f>
        <v>574609</v>
      </c>
      <c r="D51" s="168">
        <f>SUM(D32:D38)/7</f>
        <v>66.719273000000001</v>
      </c>
      <c r="E51" s="168">
        <f>SUM(E32:E38)/7</f>
        <v>19.288485000000001</v>
      </c>
      <c r="F51" s="168">
        <f>SUM(F38:F44)/7</f>
        <v>5354.0766599999997</v>
      </c>
      <c r="G51" s="168">
        <f>SUM(G38:G44)/7</f>
        <v>0</v>
      </c>
      <c r="H51" s="150"/>
      <c r="I51" s="143">
        <f>SUM(I38:I44)</f>
        <v>0</v>
      </c>
      <c r="J51" s="22" t="e">
        <f>AVERAGE(J38:J44)</f>
        <v>#DIV/0!</v>
      </c>
      <c r="K51" s="22" t="e">
        <f t="shared" si="6"/>
        <v>#DIV/0!</v>
      </c>
      <c r="L51" s="15">
        <f>C51-I51</f>
        <v>574609</v>
      </c>
      <c r="M51" s="168" t="e">
        <f>E51-J51</f>
        <v>#DIV/0!</v>
      </c>
      <c r="N51" s="173" t="e">
        <f t="shared" si="4"/>
        <v>#DIV/0!</v>
      </c>
      <c r="O51" s="23" t="e">
        <f t="shared" si="5"/>
        <v>#DIV/0!</v>
      </c>
      <c r="Q51" s="25"/>
    </row>
    <row r="52" spans="1:17" s="21" customFormat="1" ht="13.5" thickBot="1" x14ac:dyDescent="0.25">
      <c r="A52" s="139" t="s">
        <v>39</v>
      </c>
      <c r="B52" s="169">
        <f>SUM(B45:B47)</f>
        <v>8422</v>
      </c>
      <c r="C52" s="170">
        <f>SUM(C45:C47)</f>
        <v>297399</v>
      </c>
      <c r="D52" s="170">
        <f>SUM(D45:D47)/7</f>
        <v>28.678221085714284</v>
      </c>
      <c r="E52" s="170">
        <f>SUM(E45:E47)/7</f>
        <v>8.3132974285714294</v>
      </c>
      <c r="F52" s="170">
        <f>SUM(F45:F47)/7</f>
        <v>2294.6042828571431</v>
      </c>
      <c r="G52" s="170">
        <f>SUM(G45:G47)/7</f>
        <v>0</v>
      </c>
      <c r="H52" s="151"/>
      <c r="I52" s="144">
        <f>SUM(I45:I47)</f>
        <v>0</v>
      </c>
      <c r="J52" s="126" t="e">
        <f>AVERAGE(J45:J47)</f>
        <v>#DIV/0!</v>
      </c>
      <c r="K52" s="126" t="e">
        <f t="shared" si="6"/>
        <v>#DIV/0!</v>
      </c>
      <c r="L52" s="125">
        <f>C52-I52</f>
        <v>297399</v>
      </c>
      <c r="M52" s="171" t="e">
        <f>E52-J52</f>
        <v>#DIV/0!</v>
      </c>
      <c r="N52" s="172" t="e">
        <f t="shared" si="4"/>
        <v>#DIV/0!</v>
      </c>
      <c r="O52" s="128" t="e">
        <f t="shared" si="5"/>
        <v>#DIV/0!</v>
      </c>
      <c r="P52" s="26"/>
    </row>
    <row r="53" spans="1:17" s="21" customFormat="1" ht="13.5" thickBot="1" x14ac:dyDescent="0.25">
      <c r="A53" s="129"/>
      <c r="B53" s="152"/>
      <c r="C53" s="130"/>
      <c r="D53" s="130"/>
      <c r="E53" s="130"/>
      <c r="F53" s="131"/>
      <c r="G53" s="131"/>
      <c r="H53" s="153"/>
      <c r="I53" s="132"/>
      <c r="J53" s="133"/>
      <c r="K53" s="133"/>
      <c r="L53" s="130"/>
      <c r="M53" s="132"/>
      <c r="N53" s="134"/>
      <c r="O53" s="135"/>
      <c r="P53" s="26"/>
    </row>
    <row r="54" spans="1:17" x14ac:dyDescent="0.2">
      <c r="A54" s="112" t="s">
        <v>41</v>
      </c>
      <c r="B54" s="154"/>
      <c r="C54" s="113">
        <f>C48+C49</f>
        <v>1001356.8379684</v>
      </c>
      <c r="D54" s="113"/>
      <c r="E54" s="114"/>
      <c r="F54" s="114"/>
      <c r="G54" s="114"/>
      <c r="H54" s="155"/>
      <c r="I54" s="113">
        <f>I48+I49</f>
        <v>1070191</v>
      </c>
      <c r="J54" s="114"/>
      <c r="K54" s="114"/>
      <c r="L54" s="113">
        <f>C54-I54</f>
        <v>-68834.162031600019</v>
      </c>
      <c r="M54" s="114"/>
      <c r="N54" s="114"/>
      <c r="O54" s="115">
        <f>L54/I54</f>
        <v>-6.4319511219586054E-2</v>
      </c>
    </row>
    <row r="55" spans="1:17" x14ac:dyDescent="0.2">
      <c r="A55" s="112" t="s">
        <v>40</v>
      </c>
      <c r="B55" s="154"/>
      <c r="C55" s="113">
        <f>C52+C51+C50</f>
        <v>1364298</v>
      </c>
      <c r="D55" s="113"/>
      <c r="E55" s="114"/>
      <c r="F55" s="114"/>
      <c r="G55" s="114"/>
      <c r="H55" s="155"/>
      <c r="I55" s="113">
        <f>I52+I51+I50</f>
        <v>0</v>
      </c>
      <c r="J55" s="114"/>
      <c r="K55" s="114"/>
      <c r="L55" s="113">
        <f>C55-I55</f>
        <v>1364298</v>
      </c>
      <c r="M55" s="114"/>
      <c r="N55" s="114"/>
      <c r="O55" s="115" t="e">
        <f>L55/I55</f>
        <v>#DIV/0!</v>
      </c>
    </row>
    <row r="56" spans="1:17" x14ac:dyDescent="0.2">
      <c r="A56" s="50" t="s">
        <v>15</v>
      </c>
      <c r="B56" s="156"/>
      <c r="C56" s="47">
        <f>C55+C54</f>
        <v>2365654.8379683997</v>
      </c>
      <c r="D56" s="47"/>
      <c r="E56" s="48"/>
      <c r="F56" s="48"/>
      <c r="G56" s="48"/>
      <c r="H56" s="157"/>
      <c r="I56" s="47">
        <f>I55+I54</f>
        <v>1070191</v>
      </c>
      <c r="J56" s="48"/>
      <c r="K56" s="48"/>
      <c r="L56" s="47">
        <f>C56-I56</f>
        <v>1295463.8379683997</v>
      </c>
      <c r="M56" s="48"/>
      <c r="N56" s="48"/>
      <c r="O56" s="49">
        <f>L56/I56</f>
        <v>1.2104977877485419</v>
      </c>
    </row>
    <row r="57" spans="1:17" ht="13.5" thickBot="1" x14ac:dyDescent="0.25">
      <c r="A57" s="116" t="s">
        <v>14</v>
      </c>
      <c r="B57" s="158"/>
      <c r="C57" s="117">
        <f>+AVERAGE(C17:C47)</f>
        <v>76311.446386077412</v>
      </c>
      <c r="D57" s="117"/>
      <c r="E57" s="118"/>
      <c r="F57" s="118"/>
      <c r="G57" s="118"/>
      <c r="H57" s="159"/>
      <c r="I57" s="117">
        <f>SUM(I17:I46)</f>
        <v>1070191</v>
      </c>
      <c r="J57" s="118"/>
      <c r="K57" s="118"/>
      <c r="L57" s="117">
        <f>C57-I57</f>
        <v>-993879.55361392256</v>
      </c>
      <c r="M57" s="118"/>
      <c r="N57" s="118"/>
      <c r="O57" s="119">
        <f>L57/I57</f>
        <v>-0.92869361975004705</v>
      </c>
    </row>
    <row r="58" spans="1:17" x14ac:dyDescent="0.2">
      <c r="K58" s="1"/>
      <c r="N58" s="1"/>
    </row>
    <row r="59" spans="1:17" x14ac:dyDescent="0.2">
      <c r="G59" s="12"/>
      <c r="H59" s="12"/>
      <c r="I59" s="12"/>
      <c r="J59" s="12"/>
      <c r="K59" s="12"/>
      <c r="L59" s="12"/>
      <c r="N59" s="1"/>
    </row>
    <row r="60" spans="1:17" x14ac:dyDescent="0.2">
      <c r="C60" s="4"/>
      <c r="G60" s="12"/>
      <c r="H60" s="12"/>
      <c r="I60" s="12"/>
      <c r="J60" s="12"/>
      <c r="K60" s="12"/>
      <c r="L60" s="12"/>
      <c r="M60" s="4"/>
      <c r="N60" s="1"/>
    </row>
    <row r="61" spans="1:17" x14ac:dyDescent="0.2">
      <c r="C61" s="4"/>
      <c r="G61" s="12"/>
      <c r="H61" s="12"/>
      <c r="I61" s="12"/>
      <c r="J61" s="12"/>
      <c r="K61" s="12"/>
      <c r="L61" s="12"/>
      <c r="M61" s="4"/>
      <c r="N61" s="1"/>
    </row>
    <row r="62" spans="1:17" x14ac:dyDescent="0.2">
      <c r="C62" s="4"/>
      <c r="D62" s="4"/>
      <c r="E62" s="4"/>
      <c r="F62" s="4"/>
      <c r="G62" s="4"/>
      <c r="H62" s="4"/>
      <c r="I62" s="4"/>
      <c r="J62" s="12"/>
      <c r="K62" s="12"/>
      <c r="L62" s="12"/>
      <c r="M62" s="4"/>
      <c r="N62" s="1"/>
    </row>
    <row r="63" spans="1:17" x14ac:dyDescent="0.2">
      <c r="C63" s="4"/>
      <c r="D63" s="4"/>
      <c r="E63" s="4"/>
      <c r="F63" s="4"/>
      <c r="G63" s="4"/>
      <c r="H63" s="4"/>
      <c r="I63" s="4"/>
      <c r="J63" s="12"/>
      <c r="K63" s="12"/>
      <c r="M63" s="4"/>
      <c r="N63" s="1"/>
    </row>
    <row r="64" spans="1:17" x14ac:dyDescent="0.2">
      <c r="H64" s="12"/>
      <c r="I64" s="12"/>
      <c r="J64" s="12"/>
      <c r="K64" s="12"/>
      <c r="M64" s="4"/>
      <c r="N64" s="1"/>
    </row>
    <row r="65" spans="10:14" x14ac:dyDescent="0.2">
      <c r="J65" s="3"/>
      <c r="K65" s="1"/>
      <c r="M65" s="4"/>
      <c r="N65" s="1"/>
    </row>
    <row r="66" spans="10:14" x14ac:dyDescent="0.2">
      <c r="J66" s="3"/>
      <c r="K66" s="1"/>
      <c r="M66" s="4"/>
      <c r="N66" s="1"/>
    </row>
    <row r="67" spans="10:14" x14ac:dyDescent="0.2">
      <c r="J67" s="3"/>
      <c r="K67" s="1"/>
      <c r="M67" s="4"/>
      <c r="N67" s="1"/>
    </row>
    <row r="68" spans="10:14" x14ac:dyDescent="0.2">
      <c r="J68" s="3"/>
      <c r="K68" s="1"/>
      <c r="M68" s="4"/>
      <c r="N68" s="1"/>
    </row>
    <row r="69" spans="10:14" x14ac:dyDescent="0.2">
      <c r="J69" s="3"/>
      <c r="K69" s="1"/>
      <c r="M69" s="4"/>
      <c r="N69" s="1"/>
    </row>
    <row r="70" spans="10:14" x14ac:dyDescent="0.2">
      <c r="J70" s="3"/>
      <c r="K70" s="1"/>
      <c r="M70" s="4"/>
      <c r="N70" s="1"/>
    </row>
    <row r="71" spans="10:14" x14ac:dyDescent="0.2">
      <c r="J71" s="3"/>
      <c r="K71" s="1"/>
      <c r="M71" s="4"/>
      <c r="N71" s="1"/>
    </row>
    <row r="72" spans="10:14" x14ac:dyDescent="0.2">
      <c r="J72" s="3"/>
      <c r="K72" s="1"/>
      <c r="M72" s="4"/>
      <c r="N72" s="1"/>
    </row>
    <row r="73" spans="10:14" x14ac:dyDescent="0.2">
      <c r="J73" s="3"/>
      <c r="K73" s="1"/>
      <c r="M73" s="4"/>
      <c r="N73" s="1"/>
    </row>
    <row r="74" spans="10:14" x14ac:dyDescent="0.2">
      <c r="J74" s="3"/>
      <c r="K74" s="1"/>
      <c r="M74" s="4"/>
      <c r="N74" s="1"/>
    </row>
    <row r="75" spans="10:14" x14ac:dyDescent="0.2">
      <c r="J75" s="3"/>
      <c r="K75" s="1"/>
      <c r="M75" s="4"/>
      <c r="N75" s="1"/>
    </row>
    <row r="76" spans="10:14" x14ac:dyDescent="0.2">
      <c r="J76" s="3"/>
      <c r="K76" s="1"/>
      <c r="M76" s="4"/>
      <c r="N76" s="1"/>
    </row>
    <row r="77" spans="10:14" x14ac:dyDescent="0.2">
      <c r="J77" s="3"/>
      <c r="K77" s="1"/>
      <c r="M77" s="4"/>
      <c r="N77" s="1"/>
    </row>
    <row r="78" spans="10:14" x14ac:dyDescent="0.2">
      <c r="J78" s="3"/>
      <c r="K78" s="1"/>
      <c r="M78" s="4"/>
      <c r="N78" s="1"/>
    </row>
    <row r="79" spans="10:14" x14ac:dyDescent="0.2">
      <c r="J79" s="3"/>
      <c r="K79" s="1"/>
      <c r="M79" s="4"/>
      <c r="N79" s="1"/>
    </row>
    <row r="80" spans="10:14" x14ac:dyDescent="0.2">
      <c r="J80" s="3"/>
      <c r="K80" s="1"/>
      <c r="M80" s="4"/>
      <c r="N80" s="1"/>
    </row>
    <row r="81" spans="10:14" x14ac:dyDescent="0.2">
      <c r="J81" s="3"/>
      <c r="K81" s="1"/>
      <c r="M81" s="4"/>
      <c r="N81" s="1"/>
    </row>
    <row r="82" spans="10:14" x14ac:dyDescent="0.2">
      <c r="J82" s="3"/>
      <c r="K82" s="1"/>
      <c r="M82" s="4"/>
      <c r="N82" s="1"/>
    </row>
    <row r="83" spans="10:14" x14ac:dyDescent="0.2">
      <c r="J83" s="3"/>
      <c r="K83" s="1"/>
      <c r="M83" s="4"/>
      <c r="N83" s="1"/>
    </row>
    <row r="84" spans="10:14" x14ac:dyDescent="0.2">
      <c r="J84" s="3"/>
      <c r="K84" s="1"/>
      <c r="M84" s="4"/>
      <c r="N84" s="1"/>
    </row>
    <row r="85" spans="10:14" x14ac:dyDescent="0.2">
      <c r="J85" s="3"/>
      <c r="K85" s="1"/>
      <c r="M85" s="4"/>
      <c r="N85" s="1"/>
    </row>
    <row r="86" spans="10:14" x14ac:dyDescent="0.2">
      <c r="J86" s="3"/>
      <c r="K86" s="1"/>
      <c r="M86" s="4"/>
      <c r="N86" s="1"/>
    </row>
    <row r="87" spans="10:14" x14ac:dyDescent="0.2">
      <c r="J87" s="3"/>
      <c r="K87" s="1"/>
      <c r="M87" s="4"/>
      <c r="N87" s="1"/>
    </row>
    <row r="88" spans="10:14" x14ac:dyDescent="0.2">
      <c r="J88" s="3"/>
      <c r="K88" s="1"/>
      <c r="M88" s="4"/>
      <c r="N88" s="1"/>
    </row>
    <row r="89" spans="10:14" x14ac:dyDescent="0.2">
      <c r="J89" s="3"/>
      <c r="K89" s="1"/>
      <c r="M89" s="4"/>
      <c r="N89" s="1"/>
    </row>
    <row r="90" spans="10:14" x14ac:dyDescent="0.2">
      <c r="J90" s="3"/>
      <c r="K90" s="1"/>
      <c r="M90" s="4"/>
      <c r="N90" s="1"/>
    </row>
    <row r="91" spans="10:14" x14ac:dyDescent="0.2">
      <c r="J91" s="3"/>
      <c r="K91" s="1"/>
      <c r="M91" s="4"/>
      <c r="N91" s="1"/>
    </row>
    <row r="92" spans="10:14" x14ac:dyDescent="0.2">
      <c r="J92" s="3"/>
      <c r="K92" s="1"/>
      <c r="M92" s="4"/>
      <c r="N92" s="1"/>
    </row>
    <row r="93" spans="10:14" x14ac:dyDescent="0.2">
      <c r="J93" s="3"/>
      <c r="K93" s="1"/>
      <c r="M93" s="4"/>
      <c r="N93" s="1"/>
    </row>
    <row r="94" spans="10:14" x14ac:dyDescent="0.2">
      <c r="J94" s="3"/>
      <c r="K94" s="1"/>
      <c r="M94" s="4"/>
      <c r="N94" s="1"/>
    </row>
    <row r="95" spans="10:14" x14ac:dyDescent="0.2">
      <c r="J95" s="3"/>
      <c r="K95" s="1"/>
      <c r="M95" s="4"/>
      <c r="N95" s="1"/>
    </row>
    <row r="96" spans="10:14" x14ac:dyDescent="0.2">
      <c r="J96" s="3"/>
      <c r="K96" s="1"/>
      <c r="M96" s="4"/>
      <c r="N96" s="1"/>
    </row>
    <row r="97" spans="10:14" x14ac:dyDescent="0.2">
      <c r="J97" s="3"/>
      <c r="K97" s="1"/>
      <c r="M97" s="4"/>
      <c r="N97" s="1"/>
    </row>
    <row r="98" spans="10:14" x14ac:dyDescent="0.2">
      <c r="J98" s="3"/>
      <c r="K98" s="1"/>
      <c r="M98" s="4"/>
      <c r="N98" s="1"/>
    </row>
    <row r="99" spans="10:14" x14ac:dyDescent="0.2">
      <c r="J99" s="3"/>
      <c r="K99" s="1"/>
      <c r="M99" s="4"/>
      <c r="N99" s="1"/>
    </row>
    <row r="100" spans="10:14" x14ac:dyDescent="0.2">
      <c r="J100" s="3"/>
      <c r="K100" s="1"/>
      <c r="M100" s="4"/>
      <c r="N100" s="1"/>
    </row>
    <row r="101" spans="10:14" x14ac:dyDescent="0.2">
      <c r="J101" s="3"/>
      <c r="K101" s="1"/>
      <c r="M101" s="4"/>
      <c r="N101" s="1"/>
    </row>
    <row r="102" spans="10:14" x14ac:dyDescent="0.2">
      <c r="J102" s="3"/>
      <c r="K102" s="1"/>
      <c r="M102" s="4"/>
      <c r="N102" s="1"/>
    </row>
    <row r="103" spans="10:14" x14ac:dyDescent="0.2">
      <c r="J103" s="3"/>
      <c r="K103" s="1"/>
      <c r="M103" s="4"/>
      <c r="N103" s="1"/>
    </row>
    <row r="104" spans="10:14" x14ac:dyDescent="0.2">
      <c r="J104" s="3"/>
      <c r="K104" s="1"/>
      <c r="M104" s="4"/>
      <c r="N104" s="1"/>
    </row>
    <row r="105" spans="10:14" x14ac:dyDescent="0.2">
      <c r="J105" s="3"/>
      <c r="K105" s="1"/>
      <c r="M105" s="4"/>
      <c r="N105" s="1"/>
    </row>
    <row r="106" spans="10:14" x14ac:dyDescent="0.2">
      <c r="J106" s="3"/>
      <c r="K106" s="1"/>
      <c r="M106" s="4"/>
      <c r="N106" s="1"/>
    </row>
    <row r="107" spans="10:14" x14ac:dyDescent="0.2">
      <c r="J107" s="3"/>
      <c r="K107" s="1"/>
      <c r="M107" s="4"/>
      <c r="N107" s="1"/>
    </row>
    <row r="108" spans="10:14" x14ac:dyDescent="0.2">
      <c r="J108" s="3"/>
      <c r="K108" s="1"/>
      <c r="M108" s="4"/>
      <c r="N108" s="1"/>
    </row>
    <row r="109" spans="10:14" x14ac:dyDescent="0.2">
      <c r="J109" s="3"/>
      <c r="K109" s="1"/>
      <c r="M109" s="4"/>
      <c r="N109" s="1"/>
    </row>
    <row r="110" spans="10:14" x14ac:dyDescent="0.2">
      <c r="J110" s="3"/>
      <c r="K110" s="1"/>
      <c r="M110" s="4"/>
      <c r="N110" s="1"/>
    </row>
    <row r="111" spans="10:14" x14ac:dyDescent="0.2">
      <c r="J111" s="3"/>
      <c r="K111" s="1"/>
      <c r="M111" s="4"/>
      <c r="N111" s="1"/>
    </row>
    <row r="112" spans="10:14" x14ac:dyDescent="0.2">
      <c r="J112" s="3"/>
      <c r="K112" s="1"/>
      <c r="M112" s="4"/>
      <c r="N112" s="1"/>
    </row>
    <row r="113" spans="10:14" x14ac:dyDescent="0.2">
      <c r="J113" s="3"/>
      <c r="K113" s="1"/>
      <c r="M113" s="4"/>
      <c r="N113" s="1"/>
    </row>
    <row r="114" spans="10:14" x14ac:dyDescent="0.2">
      <c r="J114" s="3"/>
      <c r="K114" s="1"/>
      <c r="M114" s="4"/>
      <c r="N114" s="1"/>
    </row>
    <row r="115" spans="10:14" x14ac:dyDescent="0.2">
      <c r="J115" s="3"/>
      <c r="K115" s="1"/>
      <c r="M115" s="4"/>
      <c r="N115" s="1"/>
    </row>
    <row r="116" spans="10:14" x14ac:dyDescent="0.2">
      <c r="J116" s="3"/>
      <c r="K116" s="1"/>
      <c r="M116" s="4"/>
      <c r="N116" s="1"/>
    </row>
    <row r="117" spans="10:14" x14ac:dyDescent="0.2">
      <c r="J117" s="3"/>
      <c r="K117" s="1"/>
      <c r="M117" s="4"/>
      <c r="N117" s="1"/>
    </row>
    <row r="118" spans="10:14" x14ac:dyDescent="0.2">
      <c r="J118" s="3"/>
      <c r="K118" s="1"/>
      <c r="M118" s="4"/>
      <c r="N118" s="1"/>
    </row>
    <row r="119" spans="10:14" x14ac:dyDescent="0.2">
      <c r="J119" s="3"/>
      <c r="K119" s="1"/>
      <c r="M119" s="4"/>
      <c r="N119" s="1"/>
    </row>
    <row r="120" spans="10:14" x14ac:dyDescent="0.2">
      <c r="J120" s="3"/>
      <c r="K120" s="1"/>
      <c r="M120" s="4"/>
      <c r="N120" s="1"/>
    </row>
    <row r="121" spans="10:14" x14ac:dyDescent="0.2">
      <c r="J121" s="3"/>
      <c r="K121" s="1"/>
      <c r="M121" s="4"/>
      <c r="N121" s="1"/>
    </row>
    <row r="122" spans="10:14" x14ac:dyDescent="0.2">
      <c r="J122" s="3"/>
      <c r="K122" s="1"/>
      <c r="M122" s="4"/>
      <c r="N122" s="1"/>
    </row>
    <row r="123" spans="10:14" x14ac:dyDescent="0.2">
      <c r="J123" s="3"/>
      <c r="K123" s="1"/>
      <c r="M123" s="4"/>
      <c r="N123" s="1"/>
    </row>
    <row r="124" spans="10:14" x14ac:dyDescent="0.2">
      <c r="J124" s="3"/>
      <c r="K124" s="1"/>
      <c r="M124" s="4"/>
      <c r="N124" s="1"/>
    </row>
    <row r="125" spans="10:14" x14ac:dyDescent="0.2">
      <c r="J125" s="3"/>
      <c r="K125" s="1"/>
      <c r="M125" s="4"/>
      <c r="N125" s="1"/>
    </row>
    <row r="126" spans="10:14" x14ac:dyDescent="0.2">
      <c r="J126" s="3"/>
      <c r="K126" s="1"/>
      <c r="M126" s="4"/>
      <c r="N126" s="1"/>
    </row>
    <row r="127" spans="10:14" x14ac:dyDescent="0.2">
      <c r="J127" s="3"/>
      <c r="K127" s="1"/>
      <c r="M127" s="4"/>
      <c r="N127" s="1"/>
    </row>
    <row r="128" spans="10:14" x14ac:dyDescent="0.2">
      <c r="J128" s="3"/>
      <c r="K128" s="1"/>
      <c r="M128" s="4"/>
      <c r="N128" s="1"/>
    </row>
    <row r="129" spans="10:14" x14ac:dyDescent="0.2">
      <c r="J129" s="3"/>
      <c r="K129" s="1"/>
      <c r="M129" s="4"/>
      <c r="N129" s="1"/>
    </row>
    <row r="130" spans="10:14" x14ac:dyDescent="0.2">
      <c r="J130" s="3"/>
      <c r="K130" s="1"/>
      <c r="M130" s="4"/>
      <c r="N130" s="1"/>
    </row>
    <row r="131" spans="10:14" x14ac:dyDescent="0.2">
      <c r="J131" s="3"/>
      <c r="K131" s="1"/>
      <c r="M131" s="4"/>
      <c r="N131" s="1"/>
    </row>
    <row r="132" spans="10:14" x14ac:dyDescent="0.2">
      <c r="J132" s="3"/>
      <c r="K132" s="1"/>
      <c r="M132" s="4"/>
      <c r="N132" s="1"/>
    </row>
    <row r="133" spans="10:14" x14ac:dyDescent="0.2">
      <c r="J133" s="3"/>
      <c r="K133" s="1"/>
      <c r="M133" s="4"/>
      <c r="N133" s="1"/>
    </row>
    <row r="134" spans="10:14" x14ac:dyDescent="0.2">
      <c r="J134" s="3"/>
      <c r="K134" s="1"/>
      <c r="M134" s="4"/>
      <c r="N134" s="1"/>
    </row>
    <row r="135" spans="10:14" x14ac:dyDescent="0.2">
      <c r="J135" s="3"/>
      <c r="K135" s="1"/>
      <c r="M135" s="4"/>
      <c r="N135" s="1"/>
    </row>
    <row r="136" spans="10:14" x14ac:dyDescent="0.2">
      <c r="J136" s="3"/>
      <c r="K136" s="1"/>
      <c r="M136" s="4"/>
      <c r="N136" s="1"/>
    </row>
    <row r="137" spans="10:14" x14ac:dyDescent="0.2">
      <c r="J137" s="3"/>
      <c r="K137" s="1"/>
      <c r="M137" s="4"/>
      <c r="N137" s="1"/>
    </row>
    <row r="138" spans="10:14" x14ac:dyDescent="0.2">
      <c r="J138" s="3"/>
      <c r="K138" s="1"/>
      <c r="M138" s="4"/>
      <c r="N138" s="1"/>
    </row>
    <row r="139" spans="10:14" x14ac:dyDescent="0.2">
      <c r="J139" s="3"/>
      <c r="K139" s="1"/>
      <c r="M139" s="4"/>
      <c r="N139" s="1"/>
    </row>
    <row r="140" spans="10:14" x14ac:dyDescent="0.2">
      <c r="J140" s="3"/>
      <c r="K140" s="1"/>
      <c r="M140" s="4"/>
      <c r="N140" s="1"/>
    </row>
    <row r="141" spans="10:14" x14ac:dyDescent="0.2">
      <c r="J141" s="3"/>
      <c r="K141" s="1"/>
      <c r="M141" s="4"/>
      <c r="N141" s="1"/>
    </row>
    <row r="142" spans="10:14" x14ac:dyDescent="0.2">
      <c r="J142" s="3"/>
      <c r="K142" s="1"/>
      <c r="M142" s="4"/>
      <c r="N142" s="1"/>
    </row>
    <row r="143" spans="10:14" x14ac:dyDescent="0.2">
      <c r="J143" s="3"/>
      <c r="K143" s="1"/>
      <c r="M143" s="4"/>
      <c r="N143" s="1"/>
    </row>
    <row r="144" spans="10:14" x14ac:dyDescent="0.2">
      <c r="J144" s="3"/>
      <c r="K144" s="1"/>
      <c r="M144" s="4"/>
      <c r="N144" s="1"/>
    </row>
    <row r="145" spans="10:14" x14ac:dyDescent="0.2">
      <c r="J145" s="3"/>
      <c r="K145" s="1"/>
      <c r="M145" s="4"/>
      <c r="N145" s="1"/>
    </row>
    <row r="146" spans="10:14" x14ac:dyDescent="0.2">
      <c r="J146" s="3"/>
      <c r="K146" s="1"/>
      <c r="M146" s="4"/>
      <c r="N146" s="1"/>
    </row>
    <row r="147" spans="10:14" x14ac:dyDescent="0.2">
      <c r="J147" s="3"/>
      <c r="K147" s="1"/>
      <c r="M147" s="4"/>
      <c r="N147" s="1"/>
    </row>
    <row r="148" spans="10:14" x14ac:dyDescent="0.2">
      <c r="J148" s="3"/>
      <c r="K148" s="1"/>
      <c r="M148" s="4"/>
      <c r="N148" s="1"/>
    </row>
    <row r="149" spans="10:14" x14ac:dyDescent="0.2">
      <c r="J149" s="3"/>
      <c r="K149" s="1"/>
      <c r="M149" s="4"/>
      <c r="N149" s="1"/>
    </row>
    <row r="150" spans="10:14" x14ac:dyDescent="0.2">
      <c r="J150" s="3"/>
      <c r="K150" s="1"/>
      <c r="M150" s="4"/>
      <c r="N150" s="1"/>
    </row>
    <row r="151" spans="10:14" x14ac:dyDescent="0.2">
      <c r="J151" s="3"/>
      <c r="K151" s="1"/>
      <c r="M151" s="4"/>
      <c r="N151" s="1"/>
    </row>
    <row r="152" spans="10:14" x14ac:dyDescent="0.2">
      <c r="J152" s="3"/>
      <c r="K152" s="1"/>
      <c r="M152" s="4"/>
      <c r="N152" s="1"/>
    </row>
    <row r="153" spans="10:14" x14ac:dyDescent="0.2">
      <c r="J153" s="3"/>
      <c r="K153" s="1"/>
      <c r="M153" s="4"/>
      <c r="N153" s="1"/>
    </row>
    <row r="154" spans="10:14" x14ac:dyDescent="0.2">
      <c r="J154" s="3"/>
      <c r="K154" s="1"/>
      <c r="M154" s="4"/>
      <c r="N154" s="1"/>
    </row>
    <row r="155" spans="10:14" x14ac:dyDescent="0.2">
      <c r="J155" s="3"/>
      <c r="K155" s="1"/>
      <c r="M155" s="4"/>
      <c r="N155" s="1"/>
    </row>
    <row r="156" spans="10:14" x14ac:dyDescent="0.2">
      <c r="J156" s="3"/>
      <c r="K156" s="1"/>
      <c r="M156" s="4"/>
      <c r="N156" s="1"/>
    </row>
    <row r="157" spans="10:14" x14ac:dyDescent="0.2">
      <c r="J157" s="3"/>
      <c r="K157" s="1"/>
      <c r="M157" s="4"/>
      <c r="N157" s="1"/>
    </row>
    <row r="158" spans="10:14" x14ac:dyDescent="0.2">
      <c r="J158" s="3"/>
      <c r="K158" s="1"/>
      <c r="M158" s="4"/>
      <c r="N158" s="1"/>
    </row>
    <row r="159" spans="10:14" x14ac:dyDescent="0.2">
      <c r="J159" s="3"/>
      <c r="K159" s="1"/>
      <c r="M159" s="4"/>
      <c r="N159" s="1"/>
    </row>
    <row r="160" spans="10:14" x14ac:dyDescent="0.2">
      <c r="J160" s="3"/>
      <c r="K160" s="1"/>
      <c r="M160" s="4"/>
      <c r="N160" s="1"/>
    </row>
    <row r="161" spans="10:14" x14ac:dyDescent="0.2">
      <c r="J161" s="3"/>
      <c r="K161" s="1"/>
      <c r="M161" s="4"/>
      <c r="N161" s="1"/>
    </row>
    <row r="162" spans="10:14" x14ac:dyDescent="0.2">
      <c r="J162" s="3"/>
      <c r="K162" s="1"/>
      <c r="M162" s="4"/>
      <c r="N162" s="1"/>
    </row>
    <row r="163" spans="10:14" x14ac:dyDescent="0.2">
      <c r="J163" s="3"/>
      <c r="K163" s="1"/>
      <c r="M163" s="4"/>
      <c r="N163" s="1"/>
    </row>
    <row r="164" spans="10:14" x14ac:dyDescent="0.2">
      <c r="J164" s="3"/>
      <c r="K164" s="1"/>
      <c r="M164" s="4"/>
      <c r="N164" s="1"/>
    </row>
    <row r="165" spans="10:14" x14ac:dyDescent="0.2">
      <c r="J165" s="3"/>
      <c r="K165" s="1"/>
      <c r="M165" s="4"/>
      <c r="N165" s="1"/>
    </row>
    <row r="166" spans="10:14" x14ac:dyDescent="0.2">
      <c r="J166" s="3"/>
      <c r="K166" s="1"/>
      <c r="M166" s="4"/>
      <c r="N166" s="1"/>
    </row>
    <row r="167" spans="10:14" x14ac:dyDescent="0.2">
      <c r="J167" s="3"/>
      <c r="K167" s="1"/>
      <c r="M167" s="4"/>
      <c r="N167" s="1"/>
    </row>
    <row r="168" spans="10:14" x14ac:dyDescent="0.2">
      <c r="J168" s="3"/>
      <c r="K168" s="1"/>
      <c r="M168" s="4"/>
      <c r="N168" s="1"/>
    </row>
    <row r="169" spans="10:14" x14ac:dyDescent="0.2">
      <c r="J169" s="3"/>
      <c r="K169" s="1"/>
      <c r="M169" s="4"/>
      <c r="N169" s="1"/>
    </row>
    <row r="170" spans="10:14" x14ac:dyDescent="0.2">
      <c r="J170" s="3"/>
      <c r="K170" s="1"/>
      <c r="M170" s="4"/>
      <c r="N170" s="1"/>
    </row>
    <row r="171" spans="10:14" x14ac:dyDescent="0.2">
      <c r="J171" s="3"/>
      <c r="K171" s="1"/>
      <c r="M171" s="4"/>
      <c r="N171" s="1"/>
    </row>
    <row r="172" spans="10:14" x14ac:dyDescent="0.2">
      <c r="J172" s="3"/>
      <c r="K172" s="1"/>
      <c r="M172" s="4"/>
      <c r="N172" s="1"/>
    </row>
    <row r="173" spans="10:14" x14ac:dyDescent="0.2">
      <c r="J173" s="3"/>
      <c r="K173" s="1"/>
      <c r="M173" s="4"/>
      <c r="N173" s="1"/>
    </row>
    <row r="174" spans="10:14" x14ac:dyDescent="0.2">
      <c r="J174" s="3"/>
      <c r="K174" s="1"/>
      <c r="M174" s="4"/>
      <c r="N174" s="1"/>
    </row>
    <row r="175" spans="10:14" x14ac:dyDescent="0.2">
      <c r="J175" s="3"/>
      <c r="K175" s="1"/>
      <c r="M175" s="4"/>
      <c r="N175" s="1"/>
    </row>
    <row r="176" spans="10:14" x14ac:dyDescent="0.2">
      <c r="J176" s="3"/>
      <c r="K176" s="1"/>
      <c r="M176" s="4"/>
      <c r="N176" s="1"/>
    </row>
    <row r="177" spans="10:14" x14ac:dyDescent="0.2">
      <c r="J177" s="3"/>
      <c r="K177" s="1"/>
      <c r="M177" s="4"/>
      <c r="N177" s="1"/>
    </row>
    <row r="178" spans="10:14" x14ac:dyDescent="0.2">
      <c r="J178" s="3"/>
      <c r="K178" s="1"/>
      <c r="M178" s="4"/>
      <c r="N178" s="1"/>
    </row>
    <row r="179" spans="10:14" x14ac:dyDescent="0.2">
      <c r="J179" s="3"/>
      <c r="K179" s="1"/>
      <c r="M179" s="4"/>
      <c r="N179" s="1"/>
    </row>
    <row r="180" spans="10:14" x14ac:dyDescent="0.2">
      <c r="J180" s="3"/>
      <c r="K180" s="1"/>
      <c r="M180" s="4"/>
      <c r="N180" s="1"/>
    </row>
    <row r="181" spans="10:14" x14ac:dyDescent="0.2">
      <c r="J181" s="3"/>
      <c r="K181" s="1"/>
      <c r="M181" s="4"/>
      <c r="N181" s="1"/>
    </row>
    <row r="182" spans="10:14" x14ac:dyDescent="0.2">
      <c r="J182" s="3"/>
      <c r="K182" s="1"/>
      <c r="M182" s="4"/>
      <c r="N182" s="1"/>
    </row>
    <row r="183" spans="10:14" x14ac:dyDescent="0.2">
      <c r="J183" s="3"/>
      <c r="K183" s="1"/>
      <c r="M183" s="4"/>
      <c r="N183" s="1"/>
    </row>
    <row r="184" spans="10:14" x14ac:dyDescent="0.2">
      <c r="J184" s="3"/>
      <c r="K184" s="1"/>
      <c r="M184" s="4"/>
      <c r="N184" s="1"/>
    </row>
    <row r="185" spans="10:14" x14ac:dyDescent="0.2">
      <c r="J185" s="3"/>
      <c r="K185" s="1"/>
      <c r="M185" s="4"/>
      <c r="N185" s="1"/>
    </row>
    <row r="186" spans="10:14" x14ac:dyDescent="0.2">
      <c r="J186" s="3"/>
      <c r="K186" s="1"/>
      <c r="M186" s="4"/>
      <c r="N186" s="1"/>
    </row>
    <row r="187" spans="10:14" x14ac:dyDescent="0.2">
      <c r="J187" s="3"/>
      <c r="K187" s="1"/>
      <c r="M187" s="4"/>
      <c r="N187" s="1"/>
    </row>
    <row r="188" spans="10:14" x14ac:dyDescent="0.2">
      <c r="J188" s="3"/>
      <c r="K188" s="1"/>
      <c r="M188" s="4"/>
      <c r="N188" s="1"/>
    </row>
    <row r="189" spans="10:14" x14ac:dyDescent="0.2">
      <c r="J189" s="3"/>
      <c r="K189" s="1"/>
      <c r="M189" s="4"/>
      <c r="N189" s="1"/>
    </row>
    <row r="190" spans="10:14" x14ac:dyDescent="0.2">
      <c r="J190" s="3"/>
      <c r="K190" s="1"/>
      <c r="M190" s="4"/>
      <c r="N190" s="1"/>
    </row>
    <row r="191" spans="10:14" x14ac:dyDescent="0.2">
      <c r="J191" s="3"/>
      <c r="K191" s="1"/>
      <c r="M191" s="4"/>
      <c r="N191" s="1"/>
    </row>
    <row r="192" spans="10:14" x14ac:dyDescent="0.2">
      <c r="J192" s="3"/>
      <c r="K192" s="1"/>
      <c r="M192" s="4"/>
      <c r="N192" s="1"/>
    </row>
    <row r="193" spans="10:14" x14ac:dyDescent="0.2">
      <c r="J193" s="3"/>
      <c r="K193" s="1"/>
      <c r="M193" s="4"/>
      <c r="N193" s="1"/>
    </row>
    <row r="194" spans="10:14" x14ac:dyDescent="0.2">
      <c r="J194" s="3"/>
      <c r="K194" s="1"/>
      <c r="M194" s="4"/>
      <c r="N194" s="1"/>
    </row>
    <row r="195" spans="10:14" x14ac:dyDescent="0.2">
      <c r="J195" s="3"/>
      <c r="K195" s="1"/>
      <c r="M195" s="4"/>
      <c r="N195" s="1"/>
    </row>
    <row r="196" spans="10:14" x14ac:dyDescent="0.2">
      <c r="J196" s="3"/>
      <c r="K196" s="1"/>
      <c r="M196" s="4"/>
      <c r="N196" s="1"/>
    </row>
    <row r="197" spans="10:14" x14ac:dyDescent="0.2">
      <c r="J197" s="3"/>
      <c r="K197" s="1"/>
      <c r="M197" s="4"/>
      <c r="N197" s="1"/>
    </row>
    <row r="198" spans="10:14" x14ac:dyDescent="0.2">
      <c r="J198" s="3"/>
      <c r="K198" s="1"/>
      <c r="M198" s="4"/>
      <c r="N198" s="1"/>
    </row>
    <row r="199" spans="10:14" x14ac:dyDescent="0.2">
      <c r="J199" s="3"/>
      <c r="K199" s="1"/>
      <c r="M199" s="4"/>
      <c r="N199" s="1"/>
    </row>
    <row r="200" spans="10:14" x14ac:dyDescent="0.2">
      <c r="J200" s="3"/>
      <c r="K200" s="1"/>
      <c r="M200" s="4"/>
      <c r="N200" s="1"/>
    </row>
    <row r="201" spans="10:14" x14ac:dyDescent="0.2">
      <c r="J201" s="3"/>
      <c r="K201" s="1"/>
      <c r="M201" s="4"/>
      <c r="N201" s="1"/>
    </row>
    <row r="202" spans="10:14" x14ac:dyDescent="0.2">
      <c r="J202" s="3"/>
      <c r="K202" s="1"/>
      <c r="M202" s="4"/>
      <c r="N202" s="1"/>
    </row>
    <row r="203" spans="10:14" x14ac:dyDescent="0.2">
      <c r="J203" s="3"/>
      <c r="K203" s="1"/>
      <c r="M203" s="4"/>
      <c r="N203" s="1"/>
    </row>
    <row r="204" spans="10:14" x14ac:dyDescent="0.2">
      <c r="J204" s="3"/>
      <c r="K204" s="1"/>
      <c r="M204" s="4"/>
      <c r="N204" s="1"/>
    </row>
    <row r="205" spans="10:14" x14ac:dyDescent="0.2">
      <c r="J205" s="3"/>
      <c r="K205" s="1"/>
      <c r="M205" s="4"/>
      <c r="N205" s="1"/>
    </row>
    <row r="206" spans="10:14" x14ac:dyDescent="0.2">
      <c r="J206" s="3"/>
      <c r="K206" s="1"/>
      <c r="M206" s="4"/>
      <c r="N206" s="1"/>
    </row>
    <row r="207" spans="10:14" x14ac:dyDescent="0.2">
      <c r="J207" s="3"/>
      <c r="K207" s="1"/>
      <c r="M207" s="4"/>
      <c r="N207" s="1"/>
    </row>
    <row r="208" spans="10:14" x14ac:dyDescent="0.2">
      <c r="J208" s="3"/>
      <c r="K208" s="1"/>
      <c r="M208" s="4"/>
      <c r="N208" s="1"/>
    </row>
    <row r="209" spans="10:14" x14ac:dyDescent="0.2">
      <c r="J209" s="3"/>
      <c r="K209" s="1"/>
      <c r="M209" s="4"/>
      <c r="N209" s="1"/>
    </row>
    <row r="210" spans="10:14" x14ac:dyDescent="0.2">
      <c r="J210" s="3"/>
      <c r="K210" s="1"/>
      <c r="M210" s="4"/>
      <c r="N210" s="1"/>
    </row>
    <row r="211" spans="10:14" x14ac:dyDescent="0.2">
      <c r="J211" s="3"/>
      <c r="K211" s="1"/>
      <c r="M211" s="4"/>
      <c r="N211" s="1"/>
    </row>
    <row r="212" spans="10:14" x14ac:dyDescent="0.2">
      <c r="J212" s="3"/>
      <c r="K212" s="1"/>
      <c r="M212" s="4"/>
      <c r="N212" s="1"/>
    </row>
    <row r="213" spans="10:14" x14ac:dyDescent="0.2">
      <c r="J213" s="3"/>
      <c r="K213" s="1"/>
      <c r="M213" s="4"/>
      <c r="N213" s="1"/>
    </row>
    <row r="214" spans="10:14" x14ac:dyDescent="0.2">
      <c r="J214" s="3"/>
      <c r="K214" s="1"/>
      <c r="M214" s="4"/>
      <c r="N214" s="1"/>
    </row>
    <row r="215" spans="10:14" x14ac:dyDescent="0.2">
      <c r="J215" s="3"/>
      <c r="K215" s="1"/>
      <c r="M215" s="4"/>
      <c r="N215" s="1"/>
    </row>
    <row r="216" spans="10:14" x14ac:dyDescent="0.2">
      <c r="J216" s="3"/>
      <c r="K216" s="1"/>
      <c r="M216" s="4"/>
      <c r="N216" s="1"/>
    </row>
    <row r="217" spans="10:14" x14ac:dyDescent="0.2">
      <c r="J217" s="3"/>
      <c r="K217" s="1"/>
      <c r="M217" s="4"/>
      <c r="N217" s="1"/>
    </row>
    <row r="218" spans="10:14" x14ac:dyDescent="0.2">
      <c r="J218" s="3"/>
      <c r="K218" s="1"/>
      <c r="M218" s="4"/>
      <c r="N218" s="1"/>
    </row>
    <row r="219" spans="10:14" x14ac:dyDescent="0.2">
      <c r="J219" s="3"/>
      <c r="K219" s="1"/>
      <c r="M219" s="4"/>
      <c r="N219" s="1"/>
    </row>
    <row r="220" spans="10:14" x14ac:dyDescent="0.2">
      <c r="J220" s="3"/>
      <c r="K220" s="1"/>
      <c r="M220" s="4"/>
      <c r="N220" s="1"/>
    </row>
    <row r="221" spans="10:14" x14ac:dyDescent="0.2">
      <c r="J221" s="3"/>
      <c r="K221" s="1"/>
      <c r="M221" s="4"/>
      <c r="N221" s="1"/>
    </row>
    <row r="222" spans="10:14" x14ac:dyDescent="0.2">
      <c r="J222" s="3"/>
      <c r="K222" s="1"/>
      <c r="M222" s="4"/>
      <c r="N222" s="1"/>
    </row>
    <row r="223" spans="10:14" x14ac:dyDescent="0.2">
      <c r="J223" s="3"/>
      <c r="K223" s="1"/>
      <c r="M223" s="4"/>
      <c r="N223" s="1"/>
    </row>
    <row r="224" spans="10:14" x14ac:dyDescent="0.2">
      <c r="J224" s="3"/>
      <c r="K224" s="1"/>
      <c r="M224" s="4"/>
      <c r="N224" s="1"/>
    </row>
    <row r="225" spans="10:14" x14ac:dyDescent="0.2">
      <c r="J225" s="3"/>
      <c r="K225" s="1"/>
      <c r="M225" s="4"/>
      <c r="N225" s="1"/>
    </row>
    <row r="226" spans="10:14" x14ac:dyDescent="0.2">
      <c r="J226" s="3"/>
      <c r="K226" s="1"/>
      <c r="M226" s="4"/>
      <c r="N226" s="1"/>
    </row>
    <row r="227" spans="10:14" x14ac:dyDescent="0.2">
      <c r="J227" s="3"/>
      <c r="K227" s="1"/>
      <c r="M227" s="4"/>
      <c r="N227" s="1"/>
    </row>
    <row r="228" spans="10:14" x14ac:dyDescent="0.2">
      <c r="J228" s="3"/>
      <c r="K228" s="1"/>
      <c r="M228" s="4"/>
      <c r="N228" s="1"/>
    </row>
    <row r="229" spans="10:14" x14ac:dyDescent="0.2">
      <c r="J229" s="3"/>
      <c r="K229" s="1"/>
      <c r="M229" s="4"/>
      <c r="N229" s="1"/>
    </row>
    <row r="230" spans="10:14" x14ac:dyDescent="0.2">
      <c r="J230" s="3"/>
      <c r="K230" s="1"/>
      <c r="M230" s="4"/>
      <c r="N230" s="1"/>
    </row>
    <row r="231" spans="10:14" x14ac:dyDescent="0.2">
      <c r="J231" s="3"/>
      <c r="K231" s="1"/>
      <c r="M231" s="4"/>
      <c r="N231" s="1"/>
    </row>
    <row r="232" spans="10:14" x14ac:dyDescent="0.2">
      <c r="J232" s="3"/>
      <c r="K232" s="1"/>
      <c r="M232" s="4"/>
      <c r="N232" s="1"/>
    </row>
    <row r="233" spans="10:14" x14ac:dyDescent="0.2">
      <c r="J233" s="3"/>
      <c r="K233" s="1"/>
      <c r="M233" s="4"/>
      <c r="N233" s="1"/>
    </row>
    <row r="234" spans="10:14" x14ac:dyDescent="0.2">
      <c r="J234" s="3"/>
      <c r="K234" s="1"/>
      <c r="M234" s="4"/>
      <c r="N234" s="1"/>
    </row>
    <row r="235" spans="10:14" x14ac:dyDescent="0.2">
      <c r="J235" s="3"/>
      <c r="K235" s="1"/>
      <c r="M235" s="4"/>
      <c r="N235" s="1"/>
    </row>
    <row r="236" spans="10:14" x14ac:dyDescent="0.2">
      <c r="J236" s="3"/>
      <c r="K236" s="1"/>
      <c r="M236" s="4"/>
      <c r="N236" s="1"/>
    </row>
    <row r="237" spans="10:14" x14ac:dyDescent="0.2">
      <c r="J237" s="3"/>
      <c r="K237" s="1"/>
      <c r="M237" s="4"/>
      <c r="N237" s="1"/>
    </row>
    <row r="238" spans="10:14" x14ac:dyDescent="0.2">
      <c r="J238" s="3"/>
      <c r="K238" s="1"/>
      <c r="M238" s="4"/>
      <c r="N238" s="1"/>
    </row>
    <row r="239" spans="10:14" x14ac:dyDescent="0.2">
      <c r="J239" s="3"/>
      <c r="K239" s="1"/>
      <c r="M239" s="4"/>
      <c r="N239" s="1"/>
    </row>
    <row r="240" spans="10:14" x14ac:dyDescent="0.2">
      <c r="J240" s="3"/>
      <c r="K240" s="1"/>
      <c r="M240" s="4"/>
      <c r="N240" s="1"/>
    </row>
    <row r="241" spans="10:14" x14ac:dyDescent="0.2">
      <c r="J241" s="3"/>
      <c r="K241" s="1"/>
      <c r="M241" s="4"/>
      <c r="N241" s="1"/>
    </row>
    <row r="242" spans="10:14" x14ac:dyDescent="0.2">
      <c r="J242" s="3"/>
      <c r="K242" s="1"/>
      <c r="M242" s="4"/>
      <c r="N242" s="1"/>
    </row>
    <row r="243" spans="10:14" x14ac:dyDescent="0.2">
      <c r="J243" s="3"/>
      <c r="K243" s="1"/>
      <c r="M243" s="4"/>
      <c r="N243" s="1"/>
    </row>
    <row r="244" spans="10:14" x14ac:dyDescent="0.2">
      <c r="J244" s="3"/>
      <c r="K244" s="1"/>
      <c r="M244" s="4"/>
      <c r="N244" s="1"/>
    </row>
    <row r="245" spans="10:14" x14ac:dyDescent="0.2">
      <c r="J245" s="3"/>
      <c r="K245" s="1"/>
      <c r="M245" s="4"/>
      <c r="N245" s="1"/>
    </row>
    <row r="246" spans="10:14" x14ac:dyDescent="0.2">
      <c r="J246" s="3"/>
      <c r="K246" s="1"/>
      <c r="M246" s="4"/>
      <c r="N246" s="1"/>
    </row>
    <row r="247" spans="10:14" x14ac:dyDescent="0.2">
      <c r="J247" s="3"/>
      <c r="K247" s="1"/>
      <c r="M247" s="4"/>
      <c r="N247" s="1"/>
    </row>
    <row r="248" spans="10:14" x14ac:dyDescent="0.2">
      <c r="J248" s="3"/>
      <c r="K248" s="1"/>
      <c r="M248" s="4"/>
      <c r="N248" s="1"/>
    </row>
    <row r="249" spans="10:14" x14ac:dyDescent="0.2">
      <c r="J249" s="3"/>
      <c r="K249" s="1"/>
      <c r="M249" s="4"/>
      <c r="N249" s="1"/>
    </row>
    <row r="250" spans="10:14" x14ac:dyDescent="0.2">
      <c r="J250" s="3"/>
      <c r="K250" s="1"/>
      <c r="M250" s="4"/>
      <c r="N250" s="1"/>
    </row>
    <row r="251" spans="10:14" x14ac:dyDescent="0.2">
      <c r="J251" s="3"/>
      <c r="K251" s="1"/>
      <c r="M251" s="4"/>
      <c r="N251" s="1"/>
    </row>
    <row r="252" spans="10:14" x14ac:dyDescent="0.2">
      <c r="J252" s="3"/>
      <c r="K252" s="1"/>
      <c r="M252" s="4"/>
      <c r="N252" s="1"/>
    </row>
    <row r="253" spans="10:14" x14ac:dyDescent="0.2">
      <c r="J253" s="3"/>
      <c r="K253" s="1"/>
      <c r="M253" s="4"/>
      <c r="N253" s="1"/>
    </row>
    <row r="254" spans="10:14" x14ac:dyDescent="0.2">
      <c r="J254" s="3"/>
      <c r="K254" s="1"/>
      <c r="M254" s="4"/>
      <c r="N254" s="1"/>
    </row>
    <row r="255" spans="10:14" x14ac:dyDescent="0.2">
      <c r="J255" s="3"/>
      <c r="K255" s="1"/>
      <c r="M255" s="4"/>
      <c r="N255" s="1"/>
    </row>
    <row r="256" spans="10:14" x14ac:dyDescent="0.2">
      <c r="J256" s="3"/>
      <c r="K256" s="1"/>
      <c r="M256" s="4"/>
      <c r="N256" s="1"/>
    </row>
    <row r="257" spans="10:14" x14ac:dyDescent="0.2">
      <c r="J257" s="3"/>
      <c r="K257" s="1"/>
      <c r="M257" s="4"/>
      <c r="N257" s="1"/>
    </row>
    <row r="258" spans="10:14" x14ac:dyDescent="0.2">
      <c r="J258" s="3"/>
      <c r="K258" s="1"/>
      <c r="M258" s="4"/>
      <c r="N258" s="1"/>
    </row>
    <row r="259" spans="10:14" x14ac:dyDescent="0.2">
      <c r="J259" s="3"/>
      <c r="K259" s="1"/>
      <c r="M259" s="4"/>
      <c r="N259" s="1"/>
    </row>
    <row r="260" spans="10:14" x14ac:dyDescent="0.2">
      <c r="J260" s="3"/>
      <c r="K260" s="1"/>
      <c r="M260" s="4"/>
      <c r="N260" s="1"/>
    </row>
    <row r="261" spans="10:14" x14ac:dyDescent="0.2">
      <c r="J261" s="3"/>
      <c r="K261" s="1"/>
      <c r="M261" s="4"/>
      <c r="N261" s="1"/>
    </row>
    <row r="262" spans="10:14" x14ac:dyDescent="0.2">
      <c r="J262" s="3"/>
      <c r="K262" s="1"/>
      <c r="M262" s="4"/>
      <c r="N262" s="1"/>
    </row>
    <row r="263" spans="10:14" x14ac:dyDescent="0.2">
      <c r="J263" s="3"/>
      <c r="K263" s="1"/>
      <c r="M263" s="4"/>
      <c r="N263" s="1"/>
    </row>
    <row r="264" spans="10:14" x14ac:dyDescent="0.2">
      <c r="J264" s="3"/>
      <c r="K264" s="1"/>
      <c r="M264" s="4"/>
      <c r="N264" s="1"/>
    </row>
    <row r="265" spans="10:14" x14ac:dyDescent="0.2">
      <c r="J265" s="3"/>
      <c r="K265" s="1"/>
      <c r="M265" s="4"/>
      <c r="N265" s="1"/>
    </row>
    <row r="266" spans="10:14" x14ac:dyDescent="0.2">
      <c r="J266" s="3"/>
      <c r="K266" s="1"/>
      <c r="M266" s="4"/>
      <c r="N266" s="1"/>
    </row>
    <row r="267" spans="10:14" x14ac:dyDescent="0.2">
      <c r="J267" s="3"/>
      <c r="K267" s="1"/>
      <c r="M267" s="4"/>
      <c r="N267" s="1"/>
    </row>
    <row r="268" spans="10:14" x14ac:dyDescent="0.2">
      <c r="J268" s="3"/>
      <c r="K268" s="1"/>
      <c r="M268" s="4"/>
      <c r="N268" s="1"/>
    </row>
    <row r="269" spans="10:14" x14ac:dyDescent="0.2">
      <c r="J269" s="3"/>
      <c r="K269" s="1"/>
      <c r="M269" s="4"/>
      <c r="N269" s="1"/>
    </row>
    <row r="270" spans="10:14" x14ac:dyDescent="0.2">
      <c r="J270" s="3"/>
      <c r="K270" s="1"/>
      <c r="M270" s="4"/>
      <c r="N270" s="1"/>
    </row>
    <row r="271" spans="10:14" x14ac:dyDescent="0.2">
      <c r="J271" s="3"/>
      <c r="K271" s="1"/>
      <c r="M271" s="4"/>
      <c r="N271" s="1"/>
    </row>
    <row r="272" spans="10:14" x14ac:dyDescent="0.2">
      <c r="J272" s="3"/>
      <c r="K272" s="1"/>
      <c r="M272" s="4"/>
      <c r="N272" s="1"/>
    </row>
    <row r="273" spans="10:14" x14ac:dyDescent="0.2">
      <c r="J273" s="3"/>
      <c r="K273" s="1"/>
      <c r="M273" s="4"/>
      <c r="N273" s="1"/>
    </row>
    <row r="274" spans="10:14" x14ac:dyDescent="0.2">
      <c r="J274" s="3"/>
      <c r="K274" s="1"/>
      <c r="M274" s="4"/>
      <c r="N274" s="1"/>
    </row>
    <row r="275" spans="10:14" x14ac:dyDescent="0.2">
      <c r="J275" s="3"/>
      <c r="K275" s="1"/>
      <c r="M275" s="4"/>
      <c r="N275" s="1"/>
    </row>
    <row r="276" spans="10:14" x14ac:dyDescent="0.2">
      <c r="J276" s="3"/>
      <c r="K276" s="1"/>
      <c r="M276" s="4"/>
      <c r="N276" s="1"/>
    </row>
    <row r="277" spans="10:14" x14ac:dyDescent="0.2">
      <c r="J277" s="3"/>
      <c r="K277" s="1"/>
      <c r="M277" s="4"/>
      <c r="N277" s="1"/>
    </row>
    <row r="278" spans="10:14" x14ac:dyDescent="0.2">
      <c r="J278" s="3"/>
      <c r="K278" s="1"/>
      <c r="M278" s="4"/>
      <c r="N278" s="1"/>
    </row>
    <row r="279" spans="10:14" x14ac:dyDescent="0.2">
      <c r="J279" s="3"/>
      <c r="K279" s="1"/>
      <c r="M279" s="4"/>
      <c r="N279" s="1"/>
    </row>
    <row r="280" spans="10:14" x14ac:dyDescent="0.2">
      <c r="J280" s="3"/>
      <c r="K280" s="1"/>
      <c r="M280" s="4"/>
      <c r="N280" s="1"/>
    </row>
    <row r="281" spans="10:14" x14ac:dyDescent="0.2">
      <c r="J281" s="3"/>
      <c r="K281" s="1"/>
      <c r="M281" s="4"/>
      <c r="N281" s="1"/>
    </row>
    <row r="282" spans="10:14" x14ac:dyDescent="0.2">
      <c r="J282" s="3"/>
      <c r="K282" s="1"/>
      <c r="M282" s="4"/>
      <c r="N282" s="1"/>
    </row>
    <row r="283" spans="10:14" x14ac:dyDescent="0.2">
      <c r="J283" s="3"/>
      <c r="K283" s="1"/>
      <c r="M283" s="4"/>
      <c r="N283" s="1"/>
    </row>
    <row r="284" spans="10:14" x14ac:dyDescent="0.2">
      <c r="J284" s="3"/>
      <c r="K284" s="1"/>
      <c r="M284" s="4"/>
      <c r="N284" s="1"/>
    </row>
    <row r="285" spans="10:14" x14ac:dyDescent="0.2">
      <c r="J285" s="3"/>
      <c r="K285" s="1"/>
      <c r="M285" s="4"/>
      <c r="N285" s="1"/>
    </row>
    <row r="286" spans="10:14" x14ac:dyDescent="0.2">
      <c r="J286" s="3"/>
      <c r="K286" s="1"/>
      <c r="M286" s="4"/>
      <c r="N286" s="1"/>
    </row>
    <row r="287" spans="10:14" x14ac:dyDescent="0.2">
      <c r="J287" s="3"/>
      <c r="K287" s="1"/>
      <c r="M287" s="4"/>
      <c r="N287" s="1"/>
    </row>
    <row r="288" spans="10:14" x14ac:dyDescent="0.2">
      <c r="J288" s="3"/>
      <c r="K288" s="1"/>
      <c r="M288" s="4"/>
      <c r="N288" s="1"/>
    </row>
    <row r="289" spans="10:14" x14ac:dyDescent="0.2">
      <c r="J289" s="3"/>
      <c r="K289" s="1"/>
      <c r="M289" s="4"/>
      <c r="N289" s="1"/>
    </row>
    <row r="290" spans="10:14" x14ac:dyDescent="0.2">
      <c r="J290" s="3"/>
      <c r="K290" s="1"/>
      <c r="M290" s="4"/>
      <c r="N290" s="1"/>
    </row>
    <row r="291" spans="10:14" x14ac:dyDescent="0.2">
      <c r="J291" s="3"/>
      <c r="K291" s="1"/>
      <c r="M291" s="4"/>
      <c r="N291" s="1"/>
    </row>
    <row r="292" spans="10:14" x14ac:dyDescent="0.2">
      <c r="J292" s="3"/>
      <c r="K292" s="1"/>
      <c r="M292" s="4"/>
      <c r="N292" s="1"/>
    </row>
    <row r="293" spans="10:14" x14ac:dyDescent="0.2">
      <c r="J293" s="3"/>
      <c r="K293" s="1"/>
      <c r="M293" s="4"/>
      <c r="N293" s="1"/>
    </row>
    <row r="294" spans="10:14" x14ac:dyDescent="0.2">
      <c r="J294" s="3"/>
      <c r="K294" s="1"/>
      <c r="M294" s="4"/>
      <c r="N294" s="1"/>
    </row>
    <row r="295" spans="10:14" x14ac:dyDescent="0.2">
      <c r="J295" s="3"/>
      <c r="K295" s="1"/>
      <c r="M295" s="4"/>
      <c r="N295" s="1"/>
    </row>
    <row r="296" spans="10:14" x14ac:dyDescent="0.2">
      <c r="J296" s="3"/>
      <c r="K296" s="1"/>
      <c r="M296" s="4"/>
      <c r="N296" s="1"/>
    </row>
    <row r="297" spans="10:14" x14ac:dyDescent="0.2">
      <c r="J297" s="3"/>
      <c r="K297" s="1"/>
      <c r="M297" s="4"/>
      <c r="N297" s="1"/>
    </row>
    <row r="298" spans="10:14" x14ac:dyDescent="0.2">
      <c r="J298" s="3"/>
      <c r="K298" s="1"/>
      <c r="M298" s="4"/>
      <c r="N298" s="1"/>
    </row>
    <row r="299" spans="10:14" x14ac:dyDescent="0.2">
      <c r="J299" s="3"/>
      <c r="K299" s="1"/>
      <c r="M299" s="4"/>
      <c r="N299" s="1"/>
    </row>
    <row r="300" spans="10:14" x14ac:dyDescent="0.2">
      <c r="J300" s="3"/>
      <c r="K300" s="1"/>
      <c r="M300" s="4"/>
      <c r="N300" s="1"/>
    </row>
    <row r="301" spans="10:14" x14ac:dyDescent="0.2">
      <c r="J301" s="3"/>
      <c r="K301" s="1"/>
      <c r="M301" s="4"/>
      <c r="N301" s="1"/>
    </row>
    <row r="302" spans="10:14" x14ac:dyDescent="0.2">
      <c r="J302" s="3"/>
      <c r="K302" s="1"/>
      <c r="M302" s="4"/>
      <c r="N302" s="1"/>
    </row>
    <row r="303" spans="10:14" x14ac:dyDescent="0.2">
      <c r="J303" s="3"/>
      <c r="K303" s="1"/>
      <c r="M303" s="4"/>
      <c r="N303" s="1"/>
    </row>
    <row r="304" spans="10:14" x14ac:dyDescent="0.2">
      <c r="J304" s="3"/>
      <c r="K304" s="1"/>
      <c r="M304" s="4"/>
      <c r="N304" s="1"/>
    </row>
    <row r="305" spans="10:14" x14ac:dyDescent="0.2">
      <c r="J305" s="3"/>
      <c r="K305" s="1"/>
      <c r="M305" s="4"/>
      <c r="N305" s="1"/>
    </row>
    <row r="306" spans="10:14" x14ac:dyDescent="0.2">
      <c r="J306" s="3"/>
      <c r="K306" s="1"/>
      <c r="M306" s="4"/>
      <c r="N306" s="1"/>
    </row>
    <row r="307" spans="10:14" x14ac:dyDescent="0.2">
      <c r="J307" s="3"/>
      <c r="K307" s="1"/>
      <c r="M307" s="4"/>
      <c r="N307" s="1"/>
    </row>
    <row r="308" spans="10:14" x14ac:dyDescent="0.2">
      <c r="J308" s="3"/>
      <c r="K308" s="1"/>
      <c r="M308" s="4"/>
      <c r="N308" s="1"/>
    </row>
    <row r="309" spans="10:14" x14ac:dyDescent="0.2">
      <c r="J309" s="3"/>
      <c r="K309" s="1"/>
      <c r="M309" s="4"/>
      <c r="N309" s="1"/>
    </row>
    <row r="310" spans="10:14" x14ac:dyDescent="0.2">
      <c r="J310" s="3"/>
      <c r="K310" s="1"/>
      <c r="M310" s="4"/>
      <c r="N310" s="1"/>
    </row>
    <row r="311" spans="10:14" x14ac:dyDescent="0.2">
      <c r="J311" s="3"/>
      <c r="K311" s="1"/>
      <c r="M311" s="4"/>
      <c r="N311" s="1"/>
    </row>
    <row r="312" spans="10:14" x14ac:dyDescent="0.2">
      <c r="J312" s="3"/>
      <c r="K312" s="1"/>
      <c r="M312" s="4"/>
      <c r="N312" s="1"/>
    </row>
    <row r="313" spans="10:14" x14ac:dyDescent="0.2">
      <c r="J313" s="3"/>
      <c r="K313" s="1"/>
      <c r="M313" s="4"/>
      <c r="N313" s="1"/>
    </row>
    <row r="314" spans="10:14" x14ac:dyDescent="0.2">
      <c r="J314" s="3"/>
      <c r="K314" s="1"/>
      <c r="M314" s="4"/>
      <c r="N314" s="1"/>
    </row>
    <row r="315" spans="10:14" x14ac:dyDescent="0.2">
      <c r="J315" s="3"/>
      <c r="K315" s="1"/>
      <c r="M315" s="4"/>
      <c r="N315" s="1"/>
    </row>
    <row r="316" spans="10:14" x14ac:dyDescent="0.2">
      <c r="J316" s="3"/>
      <c r="K316" s="1"/>
      <c r="M316" s="4"/>
      <c r="N316" s="1"/>
    </row>
    <row r="317" spans="10:14" x14ac:dyDescent="0.2">
      <c r="J317" s="3"/>
      <c r="K317" s="1"/>
      <c r="M317" s="4"/>
      <c r="N317" s="1"/>
    </row>
    <row r="318" spans="10:14" x14ac:dyDescent="0.2">
      <c r="J318" s="3"/>
      <c r="K318" s="1"/>
      <c r="M318" s="4"/>
      <c r="N318" s="1"/>
    </row>
    <row r="319" spans="10:14" x14ac:dyDescent="0.2">
      <c r="J319" s="3"/>
      <c r="K319" s="1"/>
      <c r="M319" s="4"/>
      <c r="N319" s="1"/>
    </row>
    <row r="320" spans="10:14" x14ac:dyDescent="0.2">
      <c r="J320" s="3"/>
      <c r="K320" s="1"/>
      <c r="M320" s="4"/>
      <c r="N320" s="1"/>
    </row>
    <row r="321" spans="10:14" x14ac:dyDescent="0.2">
      <c r="J321" s="3"/>
      <c r="K321" s="1"/>
      <c r="M321" s="4"/>
      <c r="N321" s="1"/>
    </row>
    <row r="322" spans="10:14" x14ac:dyDescent="0.2">
      <c r="J322" s="3"/>
      <c r="K322" s="1"/>
      <c r="M322" s="4"/>
      <c r="N322" s="1"/>
    </row>
    <row r="323" spans="10:14" x14ac:dyDescent="0.2">
      <c r="J323" s="3"/>
      <c r="K323" s="1"/>
      <c r="M323" s="4"/>
      <c r="N323" s="1"/>
    </row>
    <row r="324" spans="10:14" x14ac:dyDescent="0.2">
      <c r="J324" s="3"/>
      <c r="K324" s="1"/>
      <c r="M324" s="4"/>
      <c r="N324" s="1"/>
    </row>
    <row r="325" spans="10:14" x14ac:dyDescent="0.2">
      <c r="J325" s="3"/>
      <c r="K325" s="1"/>
      <c r="M325" s="4"/>
      <c r="N325" s="1"/>
    </row>
    <row r="326" spans="10:14" x14ac:dyDescent="0.2">
      <c r="J326" s="3"/>
      <c r="K326" s="1"/>
      <c r="M326" s="4"/>
      <c r="N326" s="1"/>
    </row>
    <row r="327" spans="10:14" x14ac:dyDescent="0.2">
      <c r="J327" s="3"/>
      <c r="K327" s="1"/>
      <c r="M327" s="4"/>
      <c r="N327" s="1"/>
    </row>
    <row r="328" spans="10:14" x14ac:dyDescent="0.2">
      <c r="J328" s="3"/>
      <c r="K328" s="1"/>
      <c r="M328" s="4"/>
      <c r="N328" s="1"/>
    </row>
    <row r="329" spans="10:14" x14ac:dyDescent="0.2">
      <c r="J329" s="3"/>
      <c r="K329" s="1"/>
      <c r="M329" s="4"/>
      <c r="N329" s="1"/>
    </row>
    <row r="330" spans="10:14" x14ac:dyDescent="0.2">
      <c r="J330" s="3"/>
      <c r="K330" s="1"/>
      <c r="M330" s="4"/>
      <c r="N330" s="1"/>
    </row>
    <row r="331" spans="10:14" x14ac:dyDescent="0.2">
      <c r="J331" s="3"/>
      <c r="K331" s="1"/>
      <c r="M331" s="4"/>
      <c r="N331" s="1"/>
    </row>
    <row r="332" spans="10:14" x14ac:dyDescent="0.2">
      <c r="J332" s="3"/>
      <c r="K332" s="1"/>
      <c r="M332" s="4"/>
      <c r="N332" s="1"/>
    </row>
    <row r="333" spans="10:14" x14ac:dyDescent="0.2">
      <c r="J333" s="3"/>
      <c r="K333" s="1"/>
      <c r="M333" s="4"/>
      <c r="N333" s="1"/>
    </row>
    <row r="334" spans="10:14" x14ac:dyDescent="0.2">
      <c r="J334" s="3"/>
      <c r="K334" s="1"/>
      <c r="M334" s="4"/>
      <c r="N334" s="1"/>
    </row>
    <row r="335" spans="10:14" x14ac:dyDescent="0.2">
      <c r="J335" s="3"/>
      <c r="K335" s="1"/>
      <c r="M335" s="4"/>
      <c r="N335" s="1"/>
    </row>
    <row r="336" spans="10:14" x14ac:dyDescent="0.2">
      <c r="J336" s="3"/>
      <c r="K336" s="1"/>
      <c r="M336" s="4"/>
      <c r="N336" s="1"/>
    </row>
    <row r="337" spans="10:14" x14ac:dyDescent="0.2">
      <c r="J337" s="3"/>
      <c r="K337" s="1"/>
      <c r="M337" s="4"/>
      <c r="N337" s="1"/>
    </row>
    <row r="338" spans="10:14" x14ac:dyDescent="0.2">
      <c r="J338" s="3"/>
      <c r="K338" s="1"/>
      <c r="M338" s="4"/>
      <c r="N338" s="1"/>
    </row>
    <row r="339" spans="10:14" x14ac:dyDescent="0.2">
      <c r="J339" s="3"/>
      <c r="K339" s="1"/>
      <c r="M339" s="4"/>
      <c r="N339" s="1"/>
    </row>
    <row r="340" spans="10:14" x14ac:dyDescent="0.2">
      <c r="J340" s="3"/>
      <c r="K340" s="1"/>
      <c r="M340" s="4"/>
      <c r="N340" s="1"/>
    </row>
    <row r="341" spans="10:14" x14ac:dyDescent="0.2">
      <c r="J341" s="3"/>
      <c r="K341" s="1"/>
      <c r="M341" s="4"/>
      <c r="N341" s="1"/>
    </row>
    <row r="342" spans="10:14" x14ac:dyDescent="0.2">
      <c r="J342" s="3"/>
      <c r="K342" s="1"/>
      <c r="M342" s="4"/>
      <c r="N342" s="1"/>
    </row>
    <row r="343" spans="10:14" x14ac:dyDescent="0.2">
      <c r="J343" s="3"/>
      <c r="K343" s="1"/>
      <c r="M343" s="4"/>
      <c r="N343" s="1"/>
    </row>
    <row r="344" spans="10:14" x14ac:dyDescent="0.2">
      <c r="J344" s="3"/>
      <c r="K344" s="1"/>
      <c r="M344" s="4"/>
      <c r="N344" s="1"/>
    </row>
    <row r="345" spans="10:14" x14ac:dyDescent="0.2">
      <c r="J345" s="3"/>
      <c r="K345" s="1"/>
      <c r="M345" s="4"/>
      <c r="N345" s="1"/>
    </row>
    <row r="346" spans="10:14" x14ac:dyDescent="0.2">
      <c r="J346" s="3"/>
      <c r="K346" s="1"/>
      <c r="M346" s="4"/>
      <c r="N346" s="1"/>
    </row>
    <row r="347" spans="10:14" x14ac:dyDescent="0.2">
      <c r="J347" s="3"/>
      <c r="K347" s="1"/>
      <c r="M347" s="4"/>
      <c r="N347" s="1"/>
    </row>
    <row r="348" spans="10:14" x14ac:dyDescent="0.2">
      <c r="J348" s="3"/>
      <c r="K348" s="1"/>
      <c r="M348" s="4"/>
      <c r="N348" s="1"/>
    </row>
    <row r="349" spans="10:14" x14ac:dyDescent="0.2">
      <c r="J349" s="3"/>
      <c r="K349" s="1"/>
      <c r="M349" s="4"/>
      <c r="N349" s="1"/>
    </row>
    <row r="350" spans="10:14" x14ac:dyDescent="0.2">
      <c r="J350" s="3"/>
      <c r="K350" s="1"/>
      <c r="M350" s="4"/>
      <c r="N350" s="1"/>
    </row>
    <row r="351" spans="10:14" x14ac:dyDescent="0.2">
      <c r="J351" s="3"/>
      <c r="K351" s="1"/>
      <c r="M351" s="4"/>
      <c r="N351" s="1"/>
    </row>
    <row r="352" spans="10:14" x14ac:dyDescent="0.2">
      <c r="J352" s="3"/>
      <c r="K352" s="1"/>
      <c r="M352" s="4"/>
      <c r="N352" s="1"/>
    </row>
    <row r="353" spans="10:14" x14ac:dyDescent="0.2">
      <c r="J353" s="3"/>
      <c r="K353" s="1"/>
      <c r="M353" s="4"/>
      <c r="N353" s="1"/>
    </row>
    <row r="354" spans="10:14" x14ac:dyDescent="0.2">
      <c r="J354" s="3"/>
      <c r="K354" s="1"/>
      <c r="M354" s="4"/>
      <c r="N354" s="1"/>
    </row>
    <row r="355" spans="10:14" x14ac:dyDescent="0.2">
      <c r="J355" s="3"/>
      <c r="K355" s="1"/>
      <c r="M355" s="4"/>
      <c r="N355" s="1"/>
    </row>
    <row r="356" spans="10:14" x14ac:dyDescent="0.2">
      <c r="J356" s="3"/>
      <c r="K356" s="1"/>
      <c r="M356" s="4"/>
      <c r="N356" s="1"/>
    </row>
    <row r="357" spans="10:14" x14ac:dyDescent="0.2">
      <c r="J357" s="3"/>
      <c r="K357" s="1"/>
      <c r="M357" s="4"/>
      <c r="N357" s="1"/>
    </row>
    <row r="358" spans="10:14" x14ac:dyDescent="0.2">
      <c r="J358" s="3"/>
      <c r="K358" s="1"/>
      <c r="M358" s="4"/>
      <c r="N358" s="1"/>
    </row>
    <row r="359" spans="10:14" x14ac:dyDescent="0.2">
      <c r="J359" s="3"/>
      <c r="K359" s="1"/>
      <c r="M359" s="4"/>
      <c r="N359" s="1"/>
    </row>
    <row r="360" spans="10:14" x14ac:dyDescent="0.2">
      <c r="J360" s="3"/>
      <c r="K360" s="1"/>
      <c r="M360" s="4"/>
      <c r="N360" s="1"/>
    </row>
    <row r="361" spans="10:14" x14ac:dyDescent="0.2">
      <c r="J361" s="3"/>
      <c r="K361" s="1"/>
      <c r="M361" s="4"/>
      <c r="N361" s="1"/>
    </row>
    <row r="362" spans="10:14" x14ac:dyDescent="0.2">
      <c r="J362" s="3"/>
      <c r="K362" s="1"/>
      <c r="M362" s="4"/>
      <c r="N362" s="1"/>
    </row>
    <row r="363" spans="10:14" x14ac:dyDescent="0.2">
      <c r="J363" s="3"/>
      <c r="K363" s="1"/>
      <c r="M363" s="4"/>
      <c r="N363" s="1"/>
    </row>
    <row r="364" spans="10:14" x14ac:dyDescent="0.2">
      <c r="J364" s="3"/>
      <c r="K364" s="1"/>
      <c r="M364" s="4"/>
      <c r="N364" s="1"/>
    </row>
    <row r="365" spans="10:14" x14ac:dyDescent="0.2">
      <c r="J365" s="3"/>
      <c r="K365" s="1"/>
      <c r="M365" s="4"/>
      <c r="N365" s="1"/>
    </row>
    <row r="366" spans="10:14" x14ac:dyDescent="0.2">
      <c r="J366" s="3"/>
      <c r="K366" s="1"/>
      <c r="M366" s="4"/>
      <c r="N366" s="1"/>
    </row>
    <row r="367" spans="10:14" x14ac:dyDescent="0.2">
      <c r="J367" s="3"/>
      <c r="K367" s="1"/>
      <c r="M367" s="4"/>
      <c r="N367" s="1"/>
    </row>
    <row r="368" spans="10:14" x14ac:dyDescent="0.2">
      <c r="J368" s="3"/>
      <c r="K368" s="1"/>
      <c r="M368" s="4"/>
      <c r="N368" s="1"/>
    </row>
    <row r="369" spans="10:14" x14ac:dyDescent="0.2">
      <c r="J369" s="3"/>
      <c r="K369" s="1"/>
      <c r="M369" s="4"/>
      <c r="N369" s="1"/>
    </row>
    <row r="370" spans="10:14" x14ac:dyDescent="0.2">
      <c r="J370" s="3"/>
      <c r="K370" s="1"/>
      <c r="M370" s="4"/>
      <c r="N370" s="1"/>
    </row>
    <row r="371" spans="10:14" x14ac:dyDescent="0.2">
      <c r="J371" s="3"/>
      <c r="K371" s="1"/>
      <c r="M371" s="4"/>
      <c r="N371" s="1"/>
    </row>
    <row r="372" spans="10:14" x14ac:dyDescent="0.2">
      <c r="J372" s="3"/>
      <c r="K372" s="1"/>
      <c r="M372" s="4"/>
      <c r="N372" s="1"/>
    </row>
    <row r="373" spans="10:14" x14ac:dyDescent="0.2">
      <c r="J373" s="3"/>
      <c r="K373" s="1"/>
      <c r="M373" s="4"/>
      <c r="N373" s="1"/>
    </row>
    <row r="374" spans="10:14" x14ac:dyDescent="0.2">
      <c r="J374" s="3"/>
      <c r="K374" s="1"/>
      <c r="M374" s="4"/>
      <c r="N374" s="1"/>
    </row>
    <row r="375" spans="10:14" x14ac:dyDescent="0.2">
      <c r="J375" s="3"/>
      <c r="K375" s="1"/>
      <c r="M375" s="4"/>
      <c r="N375" s="1"/>
    </row>
    <row r="376" spans="10:14" x14ac:dyDescent="0.2">
      <c r="J376" s="3"/>
      <c r="K376" s="1"/>
      <c r="M376" s="4"/>
      <c r="N376" s="1"/>
    </row>
    <row r="377" spans="10:14" x14ac:dyDescent="0.2">
      <c r="J377" s="3"/>
      <c r="K377" s="1"/>
      <c r="M377" s="4"/>
      <c r="N377" s="1"/>
    </row>
    <row r="378" spans="10:14" x14ac:dyDescent="0.2">
      <c r="J378" s="3"/>
      <c r="K378" s="1"/>
      <c r="M378" s="4"/>
      <c r="N378" s="1"/>
    </row>
    <row r="379" spans="10:14" x14ac:dyDescent="0.2">
      <c r="J379" s="3"/>
      <c r="K379" s="1"/>
      <c r="M379" s="4"/>
      <c r="N379" s="1"/>
    </row>
    <row r="380" spans="10:14" x14ac:dyDescent="0.2">
      <c r="J380" s="3"/>
      <c r="K380" s="1"/>
      <c r="M380" s="4"/>
      <c r="N380" s="1"/>
    </row>
    <row r="381" spans="10:14" x14ac:dyDescent="0.2">
      <c r="J381" s="3"/>
      <c r="K381" s="1"/>
      <c r="M381" s="4"/>
      <c r="N381" s="1"/>
    </row>
    <row r="382" spans="10:14" x14ac:dyDescent="0.2">
      <c r="J382" s="3"/>
      <c r="K382" s="1"/>
      <c r="M382" s="4"/>
      <c r="N382" s="1"/>
    </row>
    <row r="383" spans="10:14" x14ac:dyDescent="0.2">
      <c r="J383" s="3"/>
      <c r="K383" s="1"/>
      <c r="M383" s="4"/>
      <c r="N383" s="1"/>
    </row>
    <row r="384" spans="10:14" x14ac:dyDescent="0.2">
      <c r="J384" s="3"/>
      <c r="K384" s="1"/>
      <c r="M384" s="4"/>
      <c r="N384" s="1"/>
    </row>
    <row r="385" spans="10:14" x14ac:dyDescent="0.2">
      <c r="J385" s="3"/>
      <c r="K385" s="1"/>
      <c r="M385" s="4"/>
      <c r="N385" s="1"/>
    </row>
    <row r="386" spans="10:14" x14ac:dyDescent="0.2">
      <c r="J386" s="3"/>
      <c r="K386" s="1"/>
      <c r="M386" s="4"/>
      <c r="N386" s="1"/>
    </row>
    <row r="387" spans="10:14" x14ac:dyDescent="0.2">
      <c r="J387" s="3"/>
      <c r="K387" s="1"/>
      <c r="M387" s="4"/>
      <c r="N387" s="1"/>
    </row>
    <row r="388" spans="10:14" x14ac:dyDescent="0.2">
      <c r="J388" s="3"/>
      <c r="K388" s="1"/>
      <c r="M388" s="4"/>
      <c r="N388" s="1"/>
    </row>
    <row r="389" spans="10:14" x14ac:dyDescent="0.2">
      <c r="J389" s="3"/>
      <c r="K389" s="1"/>
      <c r="M389" s="4"/>
      <c r="N389" s="1"/>
    </row>
    <row r="390" spans="10:14" x14ac:dyDescent="0.2">
      <c r="J390" s="3"/>
      <c r="K390" s="1"/>
      <c r="M390" s="4"/>
      <c r="N390" s="1"/>
    </row>
    <row r="391" spans="10:14" x14ac:dyDescent="0.2">
      <c r="J391" s="3"/>
      <c r="K391" s="1"/>
      <c r="M391" s="4"/>
      <c r="N391" s="1"/>
    </row>
    <row r="392" spans="10:14" x14ac:dyDescent="0.2">
      <c r="J392" s="3"/>
      <c r="K392" s="1"/>
      <c r="M392" s="4"/>
      <c r="N392" s="1"/>
    </row>
    <row r="393" spans="10:14" x14ac:dyDescent="0.2">
      <c r="J393" s="3"/>
      <c r="K393" s="1"/>
      <c r="M393" s="4"/>
      <c r="N393" s="1"/>
    </row>
    <row r="394" spans="10:14" x14ac:dyDescent="0.2">
      <c r="J394" s="3"/>
      <c r="K394" s="1"/>
      <c r="M394" s="4"/>
      <c r="N394" s="1"/>
    </row>
    <row r="395" spans="10:14" x14ac:dyDescent="0.2">
      <c r="J395" s="3"/>
      <c r="K395" s="1"/>
      <c r="M395" s="4"/>
      <c r="N395" s="1"/>
    </row>
    <row r="396" spans="10:14" x14ac:dyDescent="0.2">
      <c r="J396" s="3"/>
      <c r="K396" s="1"/>
      <c r="M396" s="4"/>
      <c r="N396" s="1"/>
    </row>
    <row r="397" spans="10:14" x14ac:dyDescent="0.2">
      <c r="J397" s="3"/>
      <c r="K397" s="1"/>
      <c r="M397" s="4"/>
      <c r="N397" s="1"/>
    </row>
    <row r="398" spans="10:14" x14ac:dyDescent="0.2">
      <c r="J398" s="3"/>
      <c r="K398" s="1"/>
      <c r="M398" s="4"/>
      <c r="N398" s="1"/>
    </row>
    <row r="399" spans="10:14" x14ac:dyDescent="0.2">
      <c r="J399" s="3"/>
      <c r="K399" s="1"/>
      <c r="M399" s="4"/>
      <c r="N399" s="1"/>
    </row>
    <row r="400" spans="10:14" x14ac:dyDescent="0.2">
      <c r="J400" s="3"/>
      <c r="K400" s="1"/>
      <c r="M400" s="4"/>
      <c r="N400" s="1"/>
    </row>
    <row r="401" spans="10:14" x14ac:dyDescent="0.2">
      <c r="J401" s="3"/>
      <c r="K401" s="1"/>
      <c r="M401" s="4"/>
      <c r="N401" s="1"/>
    </row>
    <row r="402" spans="10:14" x14ac:dyDescent="0.2">
      <c r="J402" s="3"/>
      <c r="K402" s="1"/>
      <c r="M402" s="4"/>
      <c r="N402" s="1"/>
    </row>
    <row r="403" spans="10:14" x14ac:dyDescent="0.2">
      <c r="J403" s="3"/>
      <c r="K403" s="1"/>
      <c r="M403" s="4"/>
      <c r="N403" s="1"/>
    </row>
    <row r="404" spans="10:14" x14ac:dyDescent="0.2">
      <c r="J404" s="3"/>
      <c r="K404" s="1"/>
      <c r="M404" s="4"/>
      <c r="N404" s="1"/>
    </row>
    <row r="405" spans="10:14" x14ac:dyDescent="0.2">
      <c r="J405" s="3"/>
      <c r="K405" s="1"/>
      <c r="M405" s="4"/>
      <c r="N405" s="1"/>
    </row>
    <row r="406" spans="10:14" x14ac:dyDescent="0.2">
      <c r="J406" s="3"/>
      <c r="K406" s="1"/>
      <c r="M406" s="4"/>
      <c r="N406" s="1"/>
    </row>
    <row r="407" spans="10:14" x14ac:dyDescent="0.2">
      <c r="J407" s="3"/>
      <c r="K407" s="1"/>
      <c r="M407" s="4"/>
      <c r="N407" s="1"/>
    </row>
    <row r="408" spans="10:14" x14ac:dyDescent="0.2">
      <c r="J408" s="3"/>
      <c r="K408" s="1"/>
      <c r="M408" s="4"/>
      <c r="N408" s="1"/>
    </row>
    <row r="409" spans="10:14" x14ac:dyDescent="0.2">
      <c r="J409" s="3"/>
      <c r="K409" s="1"/>
      <c r="M409" s="4"/>
      <c r="N409" s="1"/>
    </row>
    <row r="410" spans="10:14" x14ac:dyDescent="0.2">
      <c r="J410" s="3"/>
      <c r="K410" s="1"/>
      <c r="M410" s="4"/>
      <c r="N410" s="1"/>
    </row>
    <row r="411" spans="10:14" x14ac:dyDescent="0.2">
      <c r="J411" s="3"/>
      <c r="K411" s="1"/>
      <c r="M411" s="4"/>
      <c r="N411" s="1"/>
    </row>
    <row r="412" spans="10:14" x14ac:dyDescent="0.2">
      <c r="J412" s="3"/>
      <c r="K412" s="1"/>
      <c r="M412" s="4"/>
      <c r="N412" s="1"/>
    </row>
    <row r="413" spans="10:14" x14ac:dyDescent="0.2">
      <c r="J413" s="3"/>
      <c r="K413" s="1"/>
      <c r="M413" s="4"/>
      <c r="N413" s="1"/>
    </row>
    <row r="414" spans="10:14" x14ac:dyDescent="0.2">
      <c r="J414" s="3"/>
      <c r="K414" s="1"/>
      <c r="M414" s="4"/>
      <c r="N414" s="1"/>
    </row>
    <row r="415" spans="10:14" x14ac:dyDescent="0.2">
      <c r="J415" s="3"/>
      <c r="K415" s="1"/>
      <c r="M415" s="4"/>
      <c r="N415" s="1"/>
    </row>
    <row r="416" spans="10:14" x14ac:dyDescent="0.2">
      <c r="J416" s="3"/>
      <c r="K416" s="1"/>
      <c r="M416" s="4"/>
      <c r="N416" s="1"/>
    </row>
    <row r="417" spans="10:14" x14ac:dyDescent="0.2">
      <c r="J417" s="3"/>
      <c r="K417" s="1"/>
      <c r="M417" s="4"/>
      <c r="N417" s="1"/>
    </row>
    <row r="418" spans="10:14" x14ac:dyDescent="0.2">
      <c r="J418" s="3"/>
      <c r="K418" s="1"/>
      <c r="M418" s="4"/>
      <c r="N418" s="1"/>
    </row>
    <row r="419" spans="10:14" x14ac:dyDescent="0.2">
      <c r="J419" s="3"/>
      <c r="K419" s="1"/>
      <c r="M419" s="4"/>
      <c r="N419" s="1"/>
    </row>
    <row r="420" spans="10:14" x14ac:dyDescent="0.2">
      <c r="J420" s="3"/>
      <c r="K420" s="1"/>
      <c r="M420" s="4"/>
      <c r="N420" s="1"/>
    </row>
    <row r="421" spans="10:14" x14ac:dyDescent="0.2">
      <c r="J421" s="3"/>
      <c r="K421" s="1"/>
      <c r="M421" s="4"/>
      <c r="N421" s="1"/>
    </row>
    <row r="422" spans="10:14" x14ac:dyDescent="0.2">
      <c r="J422" s="3"/>
      <c r="K422" s="1"/>
      <c r="M422" s="4"/>
      <c r="N422" s="1"/>
    </row>
    <row r="423" spans="10:14" x14ac:dyDescent="0.2">
      <c r="J423" s="3"/>
      <c r="K423" s="1"/>
      <c r="M423" s="4"/>
      <c r="N423" s="1"/>
    </row>
    <row r="424" spans="10:14" x14ac:dyDescent="0.2">
      <c r="J424" s="3"/>
      <c r="K424" s="1"/>
      <c r="M424" s="4"/>
      <c r="N424" s="1"/>
    </row>
    <row r="425" spans="10:14" x14ac:dyDescent="0.2">
      <c r="J425" s="3"/>
      <c r="K425" s="1"/>
      <c r="M425" s="4"/>
      <c r="N425" s="1"/>
    </row>
    <row r="426" spans="10:14" x14ac:dyDescent="0.2">
      <c r="J426" s="3"/>
      <c r="K426" s="1"/>
      <c r="M426" s="4"/>
      <c r="N426" s="1"/>
    </row>
    <row r="427" spans="10:14" x14ac:dyDescent="0.2">
      <c r="J427" s="3"/>
      <c r="K427" s="1"/>
      <c r="M427" s="4"/>
      <c r="N427" s="1"/>
    </row>
    <row r="428" spans="10:14" x14ac:dyDescent="0.2">
      <c r="J428" s="3"/>
      <c r="K428" s="1"/>
      <c r="M428" s="4"/>
      <c r="N428" s="1"/>
    </row>
    <row r="429" spans="10:14" x14ac:dyDescent="0.2">
      <c r="J429" s="3"/>
      <c r="K429" s="1"/>
      <c r="M429" s="4"/>
      <c r="N429" s="1"/>
    </row>
    <row r="430" spans="10:14" x14ac:dyDescent="0.2">
      <c r="J430" s="3"/>
      <c r="K430" s="1"/>
      <c r="M430" s="4"/>
      <c r="N430" s="1"/>
    </row>
    <row r="431" spans="10:14" x14ac:dyDescent="0.2">
      <c r="J431" s="3"/>
      <c r="K431" s="1"/>
      <c r="M431" s="4"/>
      <c r="N431" s="1"/>
    </row>
    <row r="432" spans="10:14" x14ac:dyDescent="0.2">
      <c r="J432" s="3"/>
      <c r="K432" s="1"/>
      <c r="M432" s="4"/>
      <c r="N432" s="1"/>
    </row>
    <row r="433" spans="10:14" x14ac:dyDescent="0.2">
      <c r="J433" s="3"/>
      <c r="K433" s="1"/>
      <c r="M433" s="4"/>
      <c r="N433" s="1"/>
    </row>
    <row r="434" spans="10:14" x14ac:dyDescent="0.2">
      <c r="J434" s="3"/>
      <c r="K434" s="1"/>
      <c r="M434" s="4"/>
      <c r="N434" s="1"/>
    </row>
    <row r="435" spans="10:14" x14ac:dyDescent="0.2">
      <c r="J435" s="3"/>
      <c r="K435" s="1"/>
      <c r="M435" s="4"/>
      <c r="N435" s="1"/>
    </row>
    <row r="436" spans="10:14" x14ac:dyDescent="0.2">
      <c r="J436" s="3"/>
      <c r="K436" s="1"/>
      <c r="M436" s="4"/>
      <c r="N436" s="1"/>
    </row>
    <row r="437" spans="10:14" x14ac:dyDescent="0.2">
      <c r="J437" s="3"/>
      <c r="K437" s="1"/>
      <c r="M437" s="4"/>
      <c r="N437" s="1"/>
    </row>
    <row r="438" spans="10:14" x14ac:dyDescent="0.2">
      <c r="J438" s="3"/>
      <c r="K438" s="1"/>
      <c r="M438" s="4"/>
      <c r="N438" s="1"/>
    </row>
    <row r="439" spans="10:14" x14ac:dyDescent="0.2">
      <c r="J439" s="3"/>
      <c r="K439" s="1"/>
      <c r="M439" s="4"/>
      <c r="N439" s="1"/>
    </row>
    <row r="440" spans="10:14" x14ac:dyDescent="0.2">
      <c r="J440" s="3"/>
      <c r="K440" s="1"/>
      <c r="M440" s="4"/>
      <c r="N440" s="1"/>
    </row>
    <row r="441" spans="10:14" x14ac:dyDescent="0.2">
      <c r="J441" s="3"/>
      <c r="K441" s="1"/>
      <c r="M441" s="4"/>
      <c r="N441" s="1"/>
    </row>
    <row r="442" spans="10:14" x14ac:dyDescent="0.2">
      <c r="J442" s="3"/>
      <c r="K442" s="1"/>
      <c r="M442" s="4"/>
      <c r="N442" s="1"/>
    </row>
    <row r="443" spans="10:14" x14ac:dyDescent="0.2">
      <c r="J443" s="3"/>
      <c r="K443" s="1"/>
      <c r="M443" s="4"/>
      <c r="N443" s="1"/>
    </row>
    <row r="444" spans="10:14" x14ac:dyDescent="0.2">
      <c r="J444" s="3"/>
      <c r="K444" s="1"/>
      <c r="M444" s="4"/>
      <c r="N444" s="1"/>
    </row>
    <row r="445" spans="10:14" x14ac:dyDescent="0.2">
      <c r="J445" s="3"/>
      <c r="K445" s="1"/>
      <c r="M445" s="4"/>
      <c r="N445" s="1"/>
    </row>
    <row r="446" spans="10:14" x14ac:dyDescent="0.2">
      <c r="J446" s="3"/>
      <c r="K446" s="1"/>
      <c r="M446" s="4"/>
      <c r="N446" s="1"/>
    </row>
    <row r="447" spans="10:14" x14ac:dyDescent="0.2">
      <c r="J447" s="3"/>
      <c r="K447" s="1"/>
      <c r="M447" s="4"/>
      <c r="N447" s="1"/>
    </row>
    <row r="448" spans="10:14" x14ac:dyDescent="0.2">
      <c r="J448" s="3"/>
      <c r="K448" s="1"/>
      <c r="M448" s="4"/>
      <c r="N448" s="1"/>
    </row>
    <row r="449" spans="10:14" x14ac:dyDescent="0.2">
      <c r="J449" s="3"/>
      <c r="K449" s="1"/>
      <c r="M449" s="4"/>
      <c r="N449" s="1"/>
    </row>
    <row r="450" spans="10:14" x14ac:dyDescent="0.2">
      <c r="J450" s="3"/>
      <c r="K450" s="1"/>
      <c r="M450" s="4"/>
      <c r="N450" s="1"/>
    </row>
    <row r="451" spans="10:14" x14ac:dyDescent="0.2">
      <c r="J451" s="3"/>
      <c r="K451" s="1"/>
      <c r="M451" s="4"/>
      <c r="N451" s="1"/>
    </row>
    <row r="452" spans="10:14" x14ac:dyDescent="0.2">
      <c r="J452" s="3"/>
      <c r="K452" s="1"/>
      <c r="M452" s="4"/>
      <c r="N452" s="1"/>
    </row>
    <row r="453" spans="10:14" x14ac:dyDescent="0.2">
      <c r="J453" s="3"/>
      <c r="K453" s="1"/>
      <c r="M453" s="4"/>
      <c r="N453" s="1"/>
    </row>
    <row r="454" spans="10:14" x14ac:dyDescent="0.2">
      <c r="J454" s="3"/>
      <c r="K454" s="1"/>
      <c r="M454" s="4"/>
      <c r="N454" s="1"/>
    </row>
    <row r="455" spans="10:14" x14ac:dyDescent="0.2">
      <c r="J455" s="3"/>
      <c r="K455" s="1"/>
      <c r="M455" s="4"/>
      <c r="N455" s="1"/>
    </row>
    <row r="456" spans="10:14" x14ac:dyDescent="0.2">
      <c r="J456" s="3"/>
      <c r="K456" s="1"/>
      <c r="M456" s="4"/>
      <c r="N456" s="1"/>
    </row>
    <row r="457" spans="10:14" x14ac:dyDescent="0.2">
      <c r="J457" s="3"/>
      <c r="K457" s="1"/>
      <c r="M457" s="4"/>
      <c r="N457" s="1"/>
    </row>
    <row r="458" spans="10:14" x14ac:dyDescent="0.2">
      <c r="J458" s="3"/>
      <c r="K458" s="1"/>
      <c r="M458" s="4"/>
      <c r="N458" s="1"/>
    </row>
    <row r="459" spans="10:14" x14ac:dyDescent="0.2">
      <c r="J459" s="3"/>
      <c r="K459" s="1"/>
      <c r="M459" s="4"/>
      <c r="N459" s="1"/>
    </row>
    <row r="460" spans="10:14" x14ac:dyDescent="0.2">
      <c r="J460" s="3"/>
      <c r="K460" s="1"/>
      <c r="M460" s="4"/>
      <c r="N460" s="1"/>
    </row>
    <row r="461" spans="10:14" x14ac:dyDescent="0.2">
      <c r="J461" s="3"/>
      <c r="K461" s="1"/>
      <c r="M461" s="4"/>
      <c r="N461" s="1"/>
    </row>
    <row r="462" spans="10:14" x14ac:dyDescent="0.2">
      <c r="J462" s="3"/>
      <c r="K462" s="1"/>
      <c r="M462" s="4"/>
      <c r="N462" s="1"/>
    </row>
    <row r="463" spans="10:14" x14ac:dyDescent="0.2">
      <c r="J463" s="3"/>
      <c r="K463" s="1"/>
      <c r="M463" s="4"/>
      <c r="N463" s="1"/>
    </row>
    <row r="464" spans="10:14" x14ac:dyDescent="0.2">
      <c r="J464" s="3"/>
      <c r="K464" s="1"/>
      <c r="M464" s="4"/>
      <c r="N464" s="1"/>
    </row>
    <row r="465" spans="10:14" x14ac:dyDescent="0.2">
      <c r="J465" s="3"/>
      <c r="K465" s="1"/>
      <c r="M465" s="4"/>
      <c r="N465" s="1"/>
    </row>
    <row r="466" spans="10:14" x14ac:dyDescent="0.2">
      <c r="J466" s="3"/>
      <c r="K466" s="1"/>
      <c r="M466" s="4"/>
      <c r="N466" s="1"/>
    </row>
    <row r="467" spans="10:14" x14ac:dyDescent="0.2">
      <c r="J467" s="3"/>
      <c r="K467" s="1"/>
      <c r="M467" s="4"/>
      <c r="N467" s="1"/>
    </row>
    <row r="468" spans="10:14" x14ac:dyDescent="0.2">
      <c r="J468" s="3"/>
      <c r="K468" s="1"/>
      <c r="M468" s="4"/>
      <c r="N468" s="1"/>
    </row>
    <row r="469" spans="10:14" x14ac:dyDescent="0.2">
      <c r="J469" s="3"/>
      <c r="K469" s="1"/>
      <c r="M469" s="4"/>
      <c r="N469" s="1"/>
    </row>
    <row r="470" spans="10:14" x14ac:dyDescent="0.2">
      <c r="J470" s="3"/>
      <c r="K470" s="1"/>
      <c r="M470" s="4"/>
      <c r="N470" s="1"/>
    </row>
    <row r="471" spans="10:14" x14ac:dyDescent="0.2">
      <c r="J471" s="3"/>
      <c r="K471" s="1"/>
      <c r="M471" s="4"/>
      <c r="N471" s="1"/>
    </row>
    <row r="472" spans="10:14" x14ac:dyDescent="0.2">
      <c r="J472" s="3"/>
      <c r="K472" s="1"/>
      <c r="M472" s="4"/>
      <c r="N472" s="1"/>
    </row>
    <row r="473" spans="10:14" x14ac:dyDescent="0.2">
      <c r="J473" s="3"/>
      <c r="K473" s="1"/>
      <c r="M473" s="4"/>
      <c r="N473" s="1"/>
    </row>
    <row r="474" spans="10:14" x14ac:dyDescent="0.2">
      <c r="J474" s="3"/>
      <c r="K474" s="1"/>
      <c r="M474" s="4"/>
      <c r="N474" s="1"/>
    </row>
    <row r="475" spans="10:14" x14ac:dyDescent="0.2">
      <c r="J475" s="3"/>
      <c r="K475" s="1"/>
      <c r="M475" s="4"/>
      <c r="N475" s="1"/>
    </row>
    <row r="476" spans="10:14" x14ac:dyDescent="0.2">
      <c r="J476" s="3"/>
      <c r="K476" s="1"/>
      <c r="M476" s="4"/>
      <c r="N476" s="1"/>
    </row>
    <row r="477" spans="10:14" x14ac:dyDescent="0.2">
      <c r="J477" s="3"/>
      <c r="K477" s="1"/>
      <c r="M477" s="4"/>
      <c r="N477" s="1"/>
    </row>
    <row r="478" spans="10:14" x14ac:dyDescent="0.2">
      <c r="J478" s="3"/>
      <c r="K478" s="1"/>
      <c r="M478" s="4"/>
      <c r="N478" s="1"/>
    </row>
    <row r="479" spans="10:14" x14ac:dyDescent="0.2">
      <c r="J479" s="3"/>
      <c r="K479" s="1"/>
      <c r="M479" s="4"/>
      <c r="N479" s="1"/>
    </row>
    <row r="480" spans="10:14" x14ac:dyDescent="0.2">
      <c r="J480" s="3"/>
      <c r="K480" s="1"/>
      <c r="M480" s="4"/>
      <c r="N480" s="1"/>
    </row>
    <row r="481" spans="10:14" x14ac:dyDescent="0.2">
      <c r="J481" s="3"/>
      <c r="K481" s="1"/>
      <c r="M481" s="4"/>
      <c r="N481" s="1"/>
    </row>
    <row r="482" spans="10:14" x14ac:dyDescent="0.2">
      <c r="J482" s="3"/>
      <c r="K482" s="1"/>
      <c r="M482" s="4"/>
      <c r="N482" s="1"/>
    </row>
    <row r="483" spans="10:14" x14ac:dyDescent="0.2">
      <c r="J483" s="3"/>
      <c r="K483" s="1"/>
      <c r="M483" s="4"/>
      <c r="N483" s="1"/>
    </row>
    <row r="484" spans="10:14" x14ac:dyDescent="0.2">
      <c r="J484" s="3"/>
      <c r="K484" s="1"/>
      <c r="M484" s="4"/>
      <c r="N484" s="1"/>
    </row>
    <row r="485" spans="10:14" x14ac:dyDescent="0.2">
      <c r="J485" s="3"/>
      <c r="K485" s="1"/>
      <c r="M485" s="4"/>
      <c r="N485" s="1"/>
    </row>
    <row r="486" spans="10:14" x14ac:dyDescent="0.2">
      <c r="J486" s="3"/>
      <c r="K486" s="1"/>
      <c r="M486" s="4"/>
      <c r="N486" s="1"/>
    </row>
    <row r="487" spans="10:14" x14ac:dyDescent="0.2">
      <c r="J487" s="3"/>
      <c r="K487" s="1"/>
      <c r="M487" s="4"/>
      <c r="N487" s="1"/>
    </row>
    <row r="488" spans="10:14" x14ac:dyDescent="0.2">
      <c r="J488" s="3"/>
      <c r="K488" s="1"/>
      <c r="M488" s="4"/>
      <c r="N488" s="1"/>
    </row>
    <row r="489" spans="10:14" x14ac:dyDescent="0.2">
      <c r="J489" s="3"/>
      <c r="K489" s="1"/>
      <c r="M489" s="4"/>
      <c r="N489" s="1"/>
    </row>
    <row r="490" spans="10:14" x14ac:dyDescent="0.2">
      <c r="J490" s="3"/>
      <c r="K490" s="1"/>
      <c r="M490" s="4"/>
      <c r="N490" s="1"/>
    </row>
    <row r="491" spans="10:14" x14ac:dyDescent="0.2">
      <c r="J491" s="3"/>
      <c r="K491" s="1"/>
      <c r="M491" s="4"/>
      <c r="N491" s="1"/>
    </row>
    <row r="492" spans="10:14" x14ac:dyDescent="0.2">
      <c r="J492" s="3"/>
      <c r="K492" s="1"/>
      <c r="M492" s="4"/>
      <c r="N492" s="1"/>
    </row>
    <row r="493" spans="10:14" x14ac:dyDescent="0.2">
      <c r="J493" s="3"/>
      <c r="K493" s="1"/>
      <c r="M493" s="4"/>
      <c r="N493" s="1"/>
    </row>
    <row r="494" spans="10:14" x14ac:dyDescent="0.2">
      <c r="J494" s="3"/>
      <c r="K494" s="1"/>
      <c r="M494" s="4"/>
      <c r="N494" s="1"/>
    </row>
    <row r="495" spans="10:14" x14ac:dyDescent="0.2">
      <c r="J495" s="3"/>
      <c r="K495" s="1"/>
      <c r="M495" s="4"/>
      <c r="N495" s="1"/>
    </row>
    <row r="496" spans="10:14" x14ac:dyDescent="0.2">
      <c r="J496" s="3"/>
      <c r="K496" s="1"/>
      <c r="M496" s="4"/>
      <c r="N496" s="1"/>
    </row>
    <row r="497" spans="10:14" x14ac:dyDescent="0.2">
      <c r="J497" s="3"/>
      <c r="K497" s="1"/>
      <c r="M497" s="4"/>
      <c r="N497" s="1"/>
    </row>
    <row r="498" spans="10:14" x14ac:dyDescent="0.2">
      <c r="J498" s="3"/>
      <c r="K498" s="1"/>
      <c r="M498" s="4"/>
      <c r="N498" s="1"/>
    </row>
    <row r="499" spans="10:14" x14ac:dyDescent="0.2">
      <c r="J499" s="3"/>
      <c r="K499" s="1"/>
      <c r="M499" s="4"/>
      <c r="N499" s="1"/>
    </row>
    <row r="500" spans="10:14" x14ac:dyDescent="0.2">
      <c r="J500" s="3"/>
      <c r="K500" s="1"/>
      <c r="M500" s="4"/>
      <c r="N500" s="1"/>
    </row>
    <row r="501" spans="10:14" x14ac:dyDescent="0.2">
      <c r="J501" s="3"/>
      <c r="K501" s="1"/>
      <c r="M501" s="4"/>
      <c r="N501" s="1"/>
    </row>
    <row r="502" spans="10:14" x14ac:dyDescent="0.2">
      <c r="J502" s="3"/>
      <c r="K502" s="1"/>
      <c r="M502" s="4"/>
      <c r="N502" s="1"/>
    </row>
    <row r="503" spans="10:14" x14ac:dyDescent="0.2">
      <c r="J503" s="3"/>
      <c r="K503" s="1"/>
      <c r="M503" s="4"/>
      <c r="N503" s="1"/>
    </row>
    <row r="504" spans="10:14" x14ac:dyDescent="0.2">
      <c r="J504" s="3"/>
      <c r="K504" s="1"/>
      <c r="M504" s="4"/>
      <c r="N504" s="1"/>
    </row>
    <row r="505" spans="10:14" x14ac:dyDescent="0.2">
      <c r="J505" s="3"/>
      <c r="K505" s="1"/>
      <c r="M505" s="4"/>
      <c r="N505" s="1"/>
    </row>
    <row r="506" spans="10:14" x14ac:dyDescent="0.2">
      <c r="J506" s="3"/>
      <c r="K506" s="1"/>
      <c r="M506" s="4"/>
      <c r="N506" s="1"/>
    </row>
    <row r="507" spans="10:14" x14ac:dyDescent="0.2">
      <c r="J507" s="3"/>
      <c r="K507" s="1"/>
      <c r="M507" s="4"/>
      <c r="N507" s="1"/>
    </row>
    <row r="508" spans="10:14" x14ac:dyDescent="0.2">
      <c r="J508" s="3"/>
      <c r="K508" s="1"/>
      <c r="M508" s="4"/>
      <c r="N508" s="1"/>
    </row>
    <row r="509" spans="10:14" x14ac:dyDescent="0.2">
      <c r="J509" s="3"/>
      <c r="K509" s="1"/>
      <c r="M509" s="4"/>
      <c r="N509" s="1"/>
    </row>
    <row r="510" spans="10:14" x14ac:dyDescent="0.2">
      <c r="J510" s="3"/>
      <c r="K510" s="1"/>
      <c r="M510" s="4"/>
      <c r="N510" s="1"/>
    </row>
    <row r="511" spans="10:14" x14ac:dyDescent="0.2">
      <c r="J511" s="3"/>
      <c r="K511" s="1"/>
      <c r="M511" s="4"/>
      <c r="N511" s="1"/>
    </row>
    <row r="512" spans="10:14" x14ac:dyDescent="0.2">
      <c r="J512" s="3"/>
      <c r="K512" s="1"/>
      <c r="M512" s="4"/>
      <c r="N512" s="1"/>
    </row>
    <row r="513" spans="10:14" x14ac:dyDescent="0.2">
      <c r="J513" s="3"/>
      <c r="K513" s="1"/>
      <c r="M513" s="4"/>
      <c r="N513" s="1"/>
    </row>
    <row r="514" spans="10:14" x14ac:dyDescent="0.2">
      <c r="J514" s="3"/>
      <c r="K514" s="1"/>
      <c r="M514" s="4"/>
      <c r="N514" s="1"/>
    </row>
    <row r="515" spans="10:14" x14ac:dyDescent="0.2">
      <c r="J515" s="3"/>
      <c r="K515" s="1"/>
      <c r="M515" s="4"/>
      <c r="N515" s="1"/>
    </row>
    <row r="516" spans="10:14" x14ac:dyDescent="0.2">
      <c r="J516" s="3"/>
      <c r="K516" s="1"/>
      <c r="M516" s="4"/>
      <c r="N516" s="1"/>
    </row>
    <row r="517" spans="10:14" x14ac:dyDescent="0.2">
      <c r="J517" s="3"/>
      <c r="K517" s="1"/>
      <c r="M517" s="4"/>
      <c r="N517" s="1"/>
    </row>
    <row r="518" spans="10:14" x14ac:dyDescent="0.2">
      <c r="J518" s="3"/>
      <c r="K518" s="1"/>
      <c r="M518" s="4"/>
      <c r="N518" s="1"/>
    </row>
    <row r="519" spans="10:14" x14ac:dyDescent="0.2">
      <c r="J519" s="3"/>
      <c r="K519" s="1"/>
      <c r="M519" s="4"/>
      <c r="N519" s="1"/>
    </row>
    <row r="520" spans="10:14" x14ac:dyDescent="0.2">
      <c r="J520" s="3"/>
      <c r="K520" s="1"/>
      <c r="M520" s="4"/>
      <c r="N520" s="1"/>
    </row>
    <row r="521" spans="10:14" x14ac:dyDescent="0.2">
      <c r="J521" s="3"/>
      <c r="K521" s="1"/>
      <c r="M521" s="4"/>
      <c r="N521" s="1"/>
    </row>
    <row r="522" spans="10:14" x14ac:dyDescent="0.2">
      <c r="J522" s="3"/>
      <c r="K522" s="1"/>
      <c r="M522" s="4"/>
      <c r="N522" s="1"/>
    </row>
    <row r="523" spans="10:14" x14ac:dyDescent="0.2">
      <c r="J523" s="3"/>
      <c r="K523" s="1"/>
      <c r="M523" s="4"/>
      <c r="N523" s="1"/>
    </row>
    <row r="524" spans="10:14" x14ac:dyDescent="0.2">
      <c r="J524" s="3"/>
      <c r="K524" s="1"/>
      <c r="M524" s="4"/>
      <c r="N524" s="1"/>
    </row>
    <row r="525" spans="10:14" x14ac:dyDescent="0.2">
      <c r="J525" s="3"/>
      <c r="K525" s="1"/>
      <c r="M525" s="4"/>
      <c r="N525" s="1"/>
    </row>
    <row r="526" spans="10:14" x14ac:dyDescent="0.2">
      <c r="J526" s="3"/>
      <c r="K526" s="1"/>
      <c r="M526" s="4"/>
      <c r="N526" s="1"/>
    </row>
    <row r="527" spans="10:14" x14ac:dyDescent="0.2">
      <c r="J527" s="3"/>
      <c r="K527" s="1"/>
      <c r="M527" s="4"/>
      <c r="N527" s="1"/>
    </row>
    <row r="528" spans="10:14" x14ac:dyDescent="0.2">
      <c r="J528" s="3"/>
      <c r="K528" s="1"/>
      <c r="M528" s="4"/>
      <c r="N528" s="1"/>
    </row>
    <row r="529" spans="10:14" x14ac:dyDescent="0.2">
      <c r="J529" s="3"/>
      <c r="K529" s="1"/>
      <c r="M529" s="4"/>
      <c r="N529" s="1"/>
    </row>
    <row r="530" spans="10:14" x14ac:dyDescent="0.2">
      <c r="J530" s="3"/>
      <c r="K530" s="1"/>
      <c r="M530" s="4"/>
      <c r="N530" s="1"/>
    </row>
    <row r="531" spans="10:14" x14ac:dyDescent="0.2">
      <c r="J531" s="3"/>
      <c r="K531" s="1"/>
      <c r="M531" s="4"/>
      <c r="N531" s="1"/>
    </row>
    <row r="532" spans="10:14" x14ac:dyDescent="0.2">
      <c r="J532" s="3"/>
      <c r="K532" s="1"/>
      <c r="M532" s="4"/>
      <c r="N532" s="1"/>
    </row>
    <row r="533" spans="10:14" x14ac:dyDescent="0.2">
      <c r="J533" s="3"/>
      <c r="K533" s="1"/>
      <c r="M533" s="4"/>
      <c r="N533" s="1"/>
    </row>
    <row r="534" spans="10:14" x14ac:dyDescent="0.2">
      <c r="J534" s="3"/>
      <c r="K534" s="1"/>
      <c r="M534" s="4"/>
      <c r="N534" s="1"/>
    </row>
    <row r="535" spans="10:14" x14ac:dyDescent="0.2">
      <c r="J535" s="3"/>
      <c r="K535" s="1"/>
      <c r="M535" s="4"/>
      <c r="N535" s="1"/>
    </row>
    <row r="536" spans="10:14" x14ac:dyDescent="0.2">
      <c r="J536" s="3"/>
      <c r="K536" s="1"/>
      <c r="M536" s="4"/>
      <c r="N536" s="1"/>
    </row>
    <row r="537" spans="10:14" x14ac:dyDescent="0.2">
      <c r="J537" s="3"/>
      <c r="K537" s="1"/>
      <c r="M537" s="4"/>
      <c r="N537" s="1"/>
    </row>
    <row r="538" spans="10:14" x14ac:dyDescent="0.2">
      <c r="J538" s="3"/>
      <c r="K538" s="1"/>
      <c r="M538" s="4"/>
      <c r="N538" s="1"/>
    </row>
    <row r="539" spans="10:14" x14ac:dyDescent="0.2">
      <c r="J539" s="3"/>
      <c r="K539" s="1"/>
      <c r="M539" s="4"/>
      <c r="N539" s="1"/>
    </row>
    <row r="540" spans="10:14" x14ac:dyDescent="0.2">
      <c r="J540" s="3"/>
      <c r="K540" s="1"/>
      <c r="M540" s="4"/>
      <c r="N540" s="1"/>
    </row>
    <row r="541" spans="10:14" x14ac:dyDescent="0.2">
      <c r="J541" s="3"/>
      <c r="K541" s="1"/>
      <c r="M541" s="4"/>
      <c r="N541" s="1"/>
    </row>
    <row r="542" spans="10:14" x14ac:dyDescent="0.2">
      <c r="J542" s="3"/>
      <c r="K542" s="1"/>
      <c r="M542" s="4"/>
      <c r="N542" s="1"/>
    </row>
    <row r="543" spans="10:14" x14ac:dyDescent="0.2">
      <c r="J543" s="3"/>
      <c r="K543" s="1"/>
      <c r="M543" s="4"/>
      <c r="N543" s="1"/>
    </row>
    <row r="544" spans="10:14" x14ac:dyDescent="0.2">
      <c r="J544" s="3"/>
      <c r="K544" s="1"/>
      <c r="M544" s="4"/>
      <c r="N544" s="1"/>
    </row>
    <row r="545" spans="10:14" x14ac:dyDescent="0.2">
      <c r="J545" s="3"/>
      <c r="K545" s="1"/>
      <c r="M545" s="4"/>
      <c r="N545" s="1"/>
    </row>
    <row r="546" spans="10:14" x14ac:dyDescent="0.2">
      <c r="J546" s="3"/>
      <c r="K546" s="1"/>
      <c r="M546" s="4"/>
      <c r="N546" s="1"/>
    </row>
    <row r="547" spans="10:14" x14ac:dyDescent="0.2">
      <c r="J547" s="3"/>
      <c r="K547" s="1"/>
      <c r="M547" s="4"/>
      <c r="N547" s="1"/>
    </row>
    <row r="548" spans="10:14" x14ac:dyDescent="0.2">
      <c r="J548" s="3"/>
      <c r="K548" s="1"/>
      <c r="M548" s="4"/>
      <c r="N548" s="1"/>
    </row>
    <row r="549" spans="10:14" x14ac:dyDescent="0.2">
      <c r="J549" s="3"/>
      <c r="K549" s="1"/>
      <c r="M549" s="4"/>
      <c r="N549" s="1"/>
    </row>
    <row r="550" spans="10:14" x14ac:dyDescent="0.2">
      <c r="J550" s="3"/>
      <c r="K550" s="1"/>
      <c r="M550" s="4"/>
      <c r="N550" s="1"/>
    </row>
    <row r="551" spans="10:14" x14ac:dyDescent="0.2">
      <c r="J551" s="3"/>
      <c r="K551" s="1"/>
      <c r="M551" s="4"/>
      <c r="N551" s="1"/>
    </row>
    <row r="552" spans="10:14" x14ac:dyDescent="0.2">
      <c r="J552" s="3"/>
      <c r="K552" s="1"/>
      <c r="M552" s="4"/>
      <c r="N552" s="1"/>
    </row>
    <row r="553" spans="10:14" x14ac:dyDescent="0.2">
      <c r="J553" s="3"/>
      <c r="K553" s="1"/>
      <c r="M553" s="4"/>
      <c r="N553" s="1"/>
    </row>
    <row r="554" spans="10:14" x14ac:dyDescent="0.2">
      <c r="J554" s="3"/>
      <c r="K554" s="1"/>
      <c r="M554" s="4"/>
      <c r="N554" s="1"/>
    </row>
    <row r="555" spans="10:14" x14ac:dyDescent="0.2">
      <c r="J555" s="3"/>
      <c r="K555" s="1"/>
      <c r="M555" s="4"/>
      <c r="N555" s="1"/>
    </row>
    <row r="556" spans="10:14" x14ac:dyDescent="0.2">
      <c r="J556" s="3"/>
      <c r="K556" s="1"/>
      <c r="M556" s="4"/>
      <c r="N556" s="1"/>
    </row>
    <row r="557" spans="10:14" x14ac:dyDescent="0.2">
      <c r="J557" s="3"/>
      <c r="K557" s="1"/>
      <c r="M557" s="4"/>
      <c r="N557" s="1"/>
    </row>
    <row r="558" spans="10:14" x14ac:dyDescent="0.2">
      <c r="J558" s="3"/>
      <c r="K558" s="1"/>
      <c r="M558" s="4"/>
      <c r="N558" s="1"/>
    </row>
    <row r="559" spans="10:14" x14ac:dyDescent="0.2">
      <c r="J559" s="3"/>
      <c r="K559" s="1"/>
      <c r="M559" s="4"/>
      <c r="N559" s="1"/>
    </row>
    <row r="560" spans="10:14" x14ac:dyDescent="0.2">
      <c r="J560" s="3"/>
      <c r="K560" s="1"/>
      <c r="M560" s="4"/>
      <c r="N560" s="1"/>
    </row>
    <row r="561" spans="10:14" x14ac:dyDescent="0.2">
      <c r="J561" s="3"/>
      <c r="K561" s="1"/>
      <c r="M561" s="4"/>
      <c r="N561" s="1"/>
    </row>
    <row r="562" spans="10:14" x14ac:dyDescent="0.2">
      <c r="J562" s="3"/>
      <c r="K562" s="1"/>
      <c r="M562" s="4"/>
      <c r="N562" s="1"/>
    </row>
    <row r="563" spans="10:14" x14ac:dyDescent="0.2">
      <c r="J563" s="3"/>
      <c r="K563" s="1"/>
      <c r="M563" s="4"/>
      <c r="N563" s="1"/>
    </row>
    <row r="564" spans="10:14" x14ac:dyDescent="0.2">
      <c r="J564" s="3"/>
      <c r="K564" s="1"/>
      <c r="M564" s="4"/>
      <c r="N564" s="1"/>
    </row>
    <row r="565" spans="10:14" x14ac:dyDescent="0.2">
      <c r="J565" s="3"/>
      <c r="K565" s="1"/>
      <c r="M565" s="4"/>
      <c r="N565" s="1"/>
    </row>
    <row r="566" spans="10:14" x14ac:dyDescent="0.2">
      <c r="J566" s="3"/>
      <c r="K566" s="1"/>
      <c r="M566" s="4"/>
      <c r="N566" s="1"/>
    </row>
    <row r="567" spans="10:14" x14ac:dyDescent="0.2">
      <c r="J567" s="3"/>
      <c r="K567" s="1"/>
      <c r="M567" s="4"/>
      <c r="N567" s="1"/>
    </row>
    <row r="568" spans="10:14" x14ac:dyDescent="0.2">
      <c r="J568" s="3"/>
      <c r="K568" s="1"/>
      <c r="M568" s="4"/>
      <c r="N568" s="1"/>
    </row>
    <row r="569" spans="10:14" x14ac:dyDescent="0.2">
      <c r="J569" s="3"/>
      <c r="K569" s="1"/>
      <c r="M569" s="4"/>
      <c r="N569" s="1"/>
    </row>
    <row r="570" spans="10:14" x14ac:dyDescent="0.2">
      <c r="J570" s="3"/>
      <c r="K570" s="1"/>
      <c r="M570" s="4"/>
      <c r="N570" s="1"/>
    </row>
    <row r="571" spans="10:14" x14ac:dyDescent="0.2">
      <c r="J571" s="3"/>
      <c r="K571" s="1"/>
      <c r="M571" s="4"/>
      <c r="N571" s="1"/>
    </row>
    <row r="572" spans="10:14" x14ac:dyDescent="0.2">
      <c r="J572" s="3"/>
      <c r="K572" s="1"/>
      <c r="M572" s="4"/>
      <c r="N572" s="1"/>
    </row>
    <row r="573" spans="10:14" x14ac:dyDescent="0.2">
      <c r="J573" s="3"/>
      <c r="K573" s="1"/>
      <c r="M573" s="4"/>
      <c r="N573" s="1"/>
    </row>
    <row r="574" spans="10:14" x14ac:dyDescent="0.2">
      <c r="J574" s="3"/>
      <c r="K574" s="1"/>
      <c r="M574" s="4"/>
      <c r="N574" s="1"/>
    </row>
    <row r="575" spans="10:14" x14ac:dyDescent="0.2">
      <c r="J575" s="3"/>
      <c r="K575" s="1"/>
      <c r="M575" s="4"/>
      <c r="N575" s="1"/>
    </row>
    <row r="576" spans="10:14" x14ac:dyDescent="0.2">
      <c r="J576" s="3"/>
      <c r="K576" s="1"/>
      <c r="M576" s="4"/>
      <c r="N576" s="1"/>
    </row>
    <row r="577" spans="10:14" x14ac:dyDescent="0.2">
      <c r="J577" s="3"/>
      <c r="K577" s="1"/>
      <c r="M577" s="4"/>
      <c r="N577" s="1"/>
    </row>
    <row r="578" spans="10:14" x14ac:dyDescent="0.2">
      <c r="J578" s="3"/>
      <c r="K578" s="1"/>
      <c r="M578" s="4"/>
      <c r="N578" s="1"/>
    </row>
    <row r="579" spans="10:14" x14ac:dyDescent="0.2">
      <c r="J579" s="3"/>
      <c r="K579" s="1"/>
      <c r="M579" s="4"/>
      <c r="N579" s="1"/>
    </row>
    <row r="580" spans="10:14" x14ac:dyDescent="0.2">
      <c r="J580" s="3"/>
      <c r="K580" s="1"/>
      <c r="M580" s="4"/>
      <c r="N580" s="1"/>
    </row>
    <row r="581" spans="10:14" x14ac:dyDescent="0.2">
      <c r="J581" s="3"/>
      <c r="K581" s="1"/>
      <c r="M581" s="4"/>
      <c r="N581" s="1"/>
    </row>
    <row r="582" spans="10:14" x14ac:dyDescent="0.2">
      <c r="J582" s="3"/>
      <c r="K582" s="1"/>
      <c r="M582" s="4"/>
      <c r="N582" s="1"/>
    </row>
    <row r="583" spans="10:14" x14ac:dyDescent="0.2">
      <c r="J583" s="3"/>
      <c r="K583" s="1"/>
      <c r="M583" s="4"/>
      <c r="N583" s="1"/>
    </row>
    <row r="584" spans="10:14" x14ac:dyDescent="0.2">
      <c r="J584" s="3"/>
      <c r="K584" s="1"/>
      <c r="M584" s="4"/>
      <c r="N584" s="1"/>
    </row>
    <row r="585" spans="10:14" x14ac:dyDescent="0.2">
      <c r="J585" s="3"/>
      <c r="K585" s="1"/>
      <c r="M585" s="4"/>
      <c r="N585" s="1"/>
    </row>
    <row r="586" spans="10:14" x14ac:dyDescent="0.2">
      <c r="J586" s="3"/>
      <c r="K586" s="1"/>
      <c r="M586" s="4"/>
      <c r="N586" s="1"/>
    </row>
    <row r="587" spans="10:14" x14ac:dyDescent="0.2">
      <c r="J587" s="3"/>
      <c r="K587" s="1"/>
      <c r="M587" s="4"/>
      <c r="N587" s="1"/>
    </row>
    <row r="588" spans="10:14" x14ac:dyDescent="0.2">
      <c r="J588" s="3"/>
      <c r="K588" s="1"/>
      <c r="M588" s="4"/>
      <c r="N588" s="1"/>
    </row>
    <row r="589" spans="10:14" x14ac:dyDescent="0.2">
      <c r="J589" s="3"/>
      <c r="K589" s="1"/>
      <c r="M589" s="4"/>
      <c r="N589" s="1"/>
    </row>
    <row r="590" spans="10:14" x14ac:dyDescent="0.2">
      <c r="J590" s="3"/>
      <c r="K590" s="1"/>
      <c r="M590" s="4"/>
      <c r="N590" s="1"/>
    </row>
    <row r="591" spans="10:14" x14ac:dyDescent="0.2">
      <c r="J591" s="3"/>
      <c r="K591" s="1"/>
      <c r="M591" s="4"/>
      <c r="N591" s="1"/>
    </row>
    <row r="592" spans="10:14" x14ac:dyDescent="0.2">
      <c r="J592" s="3"/>
      <c r="K592" s="1"/>
      <c r="M592" s="4"/>
      <c r="N592" s="1"/>
    </row>
    <row r="593" spans="10:14" x14ac:dyDescent="0.2">
      <c r="J593" s="3"/>
      <c r="K593" s="1"/>
      <c r="M593" s="4"/>
      <c r="N593" s="1"/>
    </row>
    <row r="594" spans="10:14" x14ac:dyDescent="0.2">
      <c r="J594" s="3"/>
      <c r="K594" s="1"/>
      <c r="M594" s="4"/>
      <c r="N594" s="1"/>
    </row>
    <row r="595" spans="10:14" x14ac:dyDescent="0.2">
      <c r="J595" s="3"/>
      <c r="K595" s="1"/>
      <c r="M595" s="4"/>
      <c r="N595" s="1"/>
    </row>
    <row r="596" spans="10:14" x14ac:dyDescent="0.2">
      <c r="J596" s="3"/>
      <c r="K596" s="1"/>
      <c r="M596" s="4"/>
      <c r="N596" s="1"/>
    </row>
    <row r="597" spans="10:14" x14ac:dyDescent="0.2">
      <c r="J597" s="3"/>
      <c r="K597" s="1"/>
      <c r="M597" s="4"/>
      <c r="N597" s="1"/>
    </row>
    <row r="598" spans="10:14" x14ac:dyDescent="0.2">
      <c r="J598" s="3"/>
      <c r="K598" s="1"/>
      <c r="M598" s="4"/>
      <c r="N598" s="1"/>
    </row>
    <row r="599" spans="10:14" x14ac:dyDescent="0.2">
      <c r="J599" s="3"/>
      <c r="K599" s="1"/>
      <c r="M599" s="4"/>
      <c r="N599" s="1"/>
    </row>
    <row r="600" spans="10:14" x14ac:dyDescent="0.2">
      <c r="J600" s="3"/>
      <c r="K600" s="1"/>
      <c r="M600" s="4"/>
      <c r="N600" s="1"/>
    </row>
    <row r="601" spans="10:14" x14ac:dyDescent="0.2">
      <c r="J601" s="3"/>
      <c r="K601" s="1"/>
      <c r="M601" s="4"/>
      <c r="N601" s="1"/>
    </row>
    <row r="602" spans="10:14" x14ac:dyDescent="0.2">
      <c r="J602" s="3"/>
      <c r="K602" s="1"/>
      <c r="M602" s="4"/>
      <c r="N602" s="1"/>
    </row>
    <row r="603" spans="10:14" x14ac:dyDescent="0.2">
      <c r="J603" s="3"/>
      <c r="K603" s="1"/>
      <c r="M603" s="4"/>
      <c r="N603" s="1"/>
    </row>
    <row r="604" spans="10:14" x14ac:dyDescent="0.2">
      <c r="J604" s="3"/>
      <c r="K604" s="1"/>
      <c r="M604" s="4"/>
      <c r="N604" s="1"/>
    </row>
    <row r="605" spans="10:14" x14ac:dyDescent="0.2">
      <c r="J605" s="3"/>
      <c r="K605" s="1"/>
      <c r="M605" s="4"/>
      <c r="N605" s="1"/>
    </row>
    <row r="606" spans="10:14" x14ac:dyDescent="0.2">
      <c r="J606" s="3"/>
      <c r="K606" s="1"/>
      <c r="M606" s="4"/>
      <c r="N606" s="1"/>
    </row>
    <row r="607" spans="10:14" x14ac:dyDescent="0.2">
      <c r="J607" s="3"/>
      <c r="K607" s="1"/>
      <c r="M607" s="4"/>
      <c r="N607" s="1"/>
    </row>
    <row r="608" spans="10:14" x14ac:dyDescent="0.2">
      <c r="J608" s="3"/>
      <c r="K608" s="1"/>
      <c r="M608" s="4"/>
      <c r="N608" s="1"/>
    </row>
    <row r="609" spans="10:14" x14ac:dyDescent="0.2">
      <c r="J609" s="3"/>
      <c r="K609" s="1"/>
      <c r="M609" s="4"/>
      <c r="N609" s="1"/>
    </row>
    <row r="610" spans="10:14" x14ac:dyDescent="0.2">
      <c r="J610" s="3"/>
      <c r="K610" s="1"/>
      <c r="M610" s="4"/>
      <c r="N610" s="1"/>
    </row>
    <row r="611" spans="10:14" x14ac:dyDescent="0.2">
      <c r="J611" s="3"/>
      <c r="K611" s="1"/>
      <c r="M611" s="4"/>
      <c r="N611" s="1"/>
    </row>
    <row r="612" spans="10:14" x14ac:dyDescent="0.2">
      <c r="J612" s="3"/>
      <c r="K612" s="1"/>
      <c r="M612" s="4"/>
      <c r="N612" s="1"/>
    </row>
    <row r="613" spans="10:14" x14ac:dyDescent="0.2">
      <c r="J613" s="3"/>
      <c r="K613" s="1"/>
      <c r="M613" s="4"/>
      <c r="N613" s="1"/>
    </row>
    <row r="614" spans="10:14" x14ac:dyDescent="0.2">
      <c r="J614" s="3"/>
      <c r="K614" s="1"/>
      <c r="M614" s="4"/>
      <c r="N614" s="1"/>
    </row>
    <row r="615" spans="10:14" x14ac:dyDescent="0.2">
      <c r="J615" s="3"/>
      <c r="K615" s="1"/>
      <c r="M615" s="4"/>
      <c r="N615" s="1"/>
    </row>
    <row r="616" spans="10:14" x14ac:dyDescent="0.2">
      <c r="J616" s="3"/>
      <c r="K616" s="1"/>
      <c r="M616" s="4"/>
      <c r="N616" s="1"/>
    </row>
    <row r="617" spans="10:14" x14ac:dyDescent="0.2">
      <c r="J617" s="3"/>
      <c r="K617" s="1"/>
      <c r="M617" s="4"/>
      <c r="N617" s="1"/>
    </row>
    <row r="618" spans="10:14" x14ac:dyDescent="0.2">
      <c r="J618" s="3"/>
      <c r="K618" s="1"/>
      <c r="M618" s="4"/>
      <c r="N618" s="1"/>
    </row>
    <row r="619" spans="10:14" x14ac:dyDescent="0.2">
      <c r="J619" s="3"/>
      <c r="K619" s="1"/>
      <c r="M619" s="4"/>
      <c r="N619" s="1"/>
    </row>
    <row r="620" spans="10:14" x14ac:dyDescent="0.2">
      <c r="J620" s="3"/>
      <c r="K620" s="1"/>
      <c r="M620" s="4"/>
      <c r="N620" s="1"/>
    </row>
    <row r="621" spans="10:14" x14ac:dyDescent="0.2">
      <c r="J621" s="3"/>
      <c r="K621" s="1"/>
      <c r="M621" s="4"/>
      <c r="N621" s="1"/>
    </row>
    <row r="622" spans="10:14" x14ac:dyDescent="0.2">
      <c r="J622" s="3"/>
      <c r="K622" s="1"/>
      <c r="M622" s="4"/>
      <c r="N622" s="1"/>
    </row>
    <row r="623" spans="10:14" x14ac:dyDescent="0.2">
      <c r="J623" s="3"/>
      <c r="K623" s="1"/>
      <c r="M623" s="4"/>
      <c r="N623" s="1"/>
    </row>
    <row r="624" spans="10:14" x14ac:dyDescent="0.2">
      <c r="J624" s="3"/>
      <c r="K624" s="1"/>
      <c r="M624" s="4"/>
      <c r="N624" s="1"/>
    </row>
    <row r="625" spans="10:14" x14ac:dyDescent="0.2">
      <c r="J625" s="3"/>
      <c r="K625" s="1"/>
      <c r="M625" s="4"/>
      <c r="N625" s="1"/>
    </row>
    <row r="626" spans="10:14" x14ac:dyDescent="0.2">
      <c r="J626" s="3"/>
      <c r="K626" s="1"/>
      <c r="M626" s="4"/>
      <c r="N626" s="1"/>
    </row>
    <row r="627" spans="10:14" x14ac:dyDescent="0.2">
      <c r="J627" s="3"/>
      <c r="K627" s="1"/>
      <c r="M627" s="4"/>
      <c r="N627" s="1"/>
    </row>
    <row r="628" spans="10:14" x14ac:dyDescent="0.2">
      <c r="J628" s="3"/>
      <c r="K628" s="1"/>
      <c r="M628" s="4"/>
      <c r="N628" s="1"/>
    </row>
    <row r="629" spans="10:14" x14ac:dyDescent="0.2">
      <c r="J629" s="3"/>
      <c r="K629" s="1"/>
      <c r="M629" s="4"/>
      <c r="N629" s="1"/>
    </row>
    <row r="630" spans="10:14" x14ac:dyDescent="0.2">
      <c r="J630" s="3"/>
      <c r="K630" s="1"/>
      <c r="M630" s="4"/>
      <c r="N630" s="1"/>
    </row>
    <row r="631" spans="10:14" x14ac:dyDescent="0.2">
      <c r="J631" s="3"/>
      <c r="K631" s="1"/>
      <c r="M631" s="4"/>
      <c r="N631" s="1"/>
    </row>
    <row r="632" spans="10:14" x14ac:dyDescent="0.2">
      <c r="J632" s="3"/>
      <c r="K632" s="1"/>
      <c r="M632" s="4"/>
      <c r="N632" s="1"/>
    </row>
    <row r="633" spans="10:14" x14ac:dyDescent="0.2">
      <c r="J633" s="3"/>
      <c r="K633" s="1"/>
      <c r="M633" s="4"/>
      <c r="N633" s="1"/>
    </row>
    <row r="634" spans="10:14" x14ac:dyDescent="0.2">
      <c r="J634" s="3"/>
      <c r="K634" s="1"/>
      <c r="M634" s="4"/>
      <c r="N634" s="1"/>
    </row>
    <row r="635" spans="10:14" x14ac:dyDescent="0.2">
      <c r="J635" s="3"/>
      <c r="K635" s="1"/>
      <c r="M635" s="4"/>
      <c r="N635" s="1"/>
    </row>
    <row r="636" spans="10:14" x14ac:dyDescent="0.2">
      <c r="J636" s="3"/>
      <c r="K636" s="1"/>
      <c r="M636" s="4"/>
      <c r="N636" s="1"/>
    </row>
    <row r="637" spans="10:14" x14ac:dyDescent="0.2">
      <c r="J637" s="3"/>
      <c r="K637" s="1"/>
      <c r="M637" s="4"/>
      <c r="N637" s="1"/>
    </row>
    <row r="638" spans="10:14" x14ac:dyDescent="0.2">
      <c r="J638" s="3"/>
      <c r="K638" s="1"/>
      <c r="M638" s="4"/>
      <c r="N638" s="1"/>
    </row>
    <row r="639" spans="10:14" x14ac:dyDescent="0.2">
      <c r="J639" s="3"/>
      <c r="K639" s="1"/>
      <c r="M639" s="4"/>
      <c r="N639" s="1"/>
    </row>
    <row r="640" spans="10:14" x14ac:dyDescent="0.2">
      <c r="J640" s="3"/>
      <c r="K640" s="1"/>
      <c r="M640" s="4"/>
      <c r="N640" s="1"/>
    </row>
    <row r="641" spans="10:14" x14ac:dyDescent="0.2">
      <c r="J641" s="3"/>
      <c r="K641" s="1"/>
      <c r="M641" s="4"/>
      <c r="N641" s="1"/>
    </row>
    <row r="642" spans="10:14" x14ac:dyDescent="0.2">
      <c r="J642" s="3"/>
      <c r="K642" s="1"/>
      <c r="M642" s="4"/>
      <c r="N642" s="1"/>
    </row>
    <row r="643" spans="10:14" x14ac:dyDescent="0.2">
      <c r="J643" s="3"/>
      <c r="K643" s="1"/>
      <c r="M643" s="4"/>
      <c r="N643" s="1"/>
    </row>
    <row r="644" spans="10:14" x14ac:dyDescent="0.2">
      <c r="J644" s="3"/>
      <c r="K644" s="1"/>
      <c r="M644" s="4"/>
      <c r="N644" s="1"/>
    </row>
  </sheetData>
  <mergeCells count="10">
    <mergeCell ref="A4:Q4"/>
    <mergeCell ref="A1:O1"/>
    <mergeCell ref="A2:O2"/>
    <mergeCell ref="A3:O3"/>
    <mergeCell ref="A14:A16"/>
    <mergeCell ref="I14:K14"/>
    <mergeCell ref="B14:H14"/>
    <mergeCell ref="L14:O14"/>
    <mergeCell ref="A6:O6"/>
    <mergeCell ref="A7:O7"/>
  </mergeCells>
  <phoneticPr fontId="2" type="noConversion"/>
  <printOptions horizontalCentered="1"/>
  <pageMargins left="0.75" right="0.75" top="1" bottom="1" header="0" footer="0"/>
  <pageSetup scale="60" orientation="landscape" r:id="rId1"/>
  <headerFooter alignWithMargins="0">
    <oddFooter>&amp;RFSCI 7.5.9.B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7169" r:id="rId4">
          <objectPr defaultSize="0" autoPict="0" r:id="rId5">
            <anchor moveWithCells="1">
              <from>
                <xdr:col>0</xdr:col>
                <xdr:colOff>228600</xdr:colOff>
                <xdr:row>0</xdr:row>
                <xdr:rowOff>142875</xdr:rowOff>
              </from>
              <to>
                <xdr:col>1</xdr:col>
                <xdr:colOff>66675</xdr:colOff>
                <xdr:row>7</xdr:row>
                <xdr:rowOff>47625</xdr:rowOff>
              </to>
            </anchor>
          </objectPr>
        </oleObject>
      </mc:Choice>
      <mc:Fallback>
        <oleObject progId="Word.Document.8" shapeId="7169" r:id="rId4"/>
      </mc:Fallback>
    </mc:AlternateContent>
  </oleObjects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3">
    <pageSetUpPr fitToPage="1"/>
  </sheetPr>
  <dimension ref="A1:AU63"/>
  <sheetViews>
    <sheetView tabSelected="1" topLeftCell="O1" zoomScaleNormal="100" workbookViewId="0">
      <selection activeCell="O7" sqref="O7"/>
    </sheetView>
  </sheetViews>
  <sheetFormatPr baseColWidth="10" defaultRowHeight="12.75" x14ac:dyDescent="0.2"/>
  <cols>
    <col min="1" max="1" width="19.85546875" style="54" bestFit="1" customWidth="1"/>
    <col min="2" max="2" width="11" style="54" bestFit="1" customWidth="1"/>
    <col min="3" max="3" width="10.5703125" style="54" bestFit="1" customWidth="1"/>
    <col min="4" max="4" width="14.85546875" style="54" bestFit="1" customWidth="1"/>
    <col min="5" max="5" width="10.28515625" style="54" customWidth="1"/>
    <col min="6" max="6" width="11.5703125" style="54" customWidth="1"/>
    <col min="7" max="7" width="10.5703125" style="54" customWidth="1"/>
    <col min="8" max="8" width="16.42578125" style="54" bestFit="1" customWidth="1"/>
    <col min="9" max="9" width="22.85546875" style="54" bestFit="1" customWidth="1"/>
    <col min="10" max="10" width="22.42578125" style="54" bestFit="1" customWidth="1"/>
    <col min="11" max="11" width="12.42578125" style="54" customWidth="1"/>
    <col min="12" max="12" width="10.28515625" style="54" customWidth="1"/>
    <col min="13" max="13" width="10.5703125" style="54" customWidth="1"/>
    <col min="14" max="14" width="11.7109375" style="54" customWidth="1"/>
    <col min="15" max="15" width="24.28515625" style="54" bestFit="1" customWidth="1"/>
    <col min="16" max="16" width="13.42578125" style="54" customWidth="1"/>
    <col min="17" max="18" width="10.42578125" style="54" customWidth="1"/>
    <col min="19" max="19" width="13.85546875" style="54" bestFit="1" customWidth="1"/>
    <col min="20" max="20" width="11" style="54" bestFit="1" customWidth="1"/>
    <col min="21" max="21" width="9.5703125" style="54" hidden="1" customWidth="1"/>
    <col min="22" max="23" width="19.140625" style="54" hidden="1" customWidth="1"/>
    <col min="24" max="24" width="16.85546875" style="54" hidden="1" customWidth="1"/>
    <col min="25" max="26" width="14.140625" style="54" hidden="1" customWidth="1"/>
    <col min="27" max="27" width="9.42578125" style="54" hidden="1" customWidth="1"/>
    <col min="28" max="31" width="15.42578125" style="54" hidden="1" customWidth="1"/>
    <col min="32" max="36" width="10.140625" style="54" hidden="1" customWidth="1"/>
    <col min="37" max="38" width="11.7109375" style="54" bestFit="1" customWidth="1"/>
    <col min="39" max="39" width="17" style="54" customWidth="1"/>
    <col min="40" max="40" width="14.7109375" style="54" customWidth="1"/>
    <col min="41" max="41" width="14.5703125" style="54" bestFit="1" customWidth="1"/>
    <col min="42" max="42" width="8.85546875" style="54" bestFit="1" customWidth="1"/>
    <col min="43" max="43" width="13.85546875" style="54" customWidth="1"/>
    <col min="44" max="44" width="6.42578125" style="54" bestFit="1" customWidth="1"/>
    <col min="45" max="45" width="13.140625" style="54" bestFit="1" customWidth="1"/>
    <col min="46" max="46" width="6.7109375" style="54" bestFit="1" customWidth="1"/>
    <col min="47" max="47" width="11.5703125" style="54" bestFit="1" customWidth="1"/>
    <col min="48" max="16384" width="11.42578125" style="54"/>
  </cols>
  <sheetData>
    <row r="1" spans="1:47" x14ac:dyDescent="0.2">
      <c r="A1" s="384" t="s">
        <v>0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  <c r="AB1" s="384"/>
      <c r="AC1" s="384"/>
      <c r="AD1" s="384"/>
      <c r="AE1" s="384"/>
      <c r="AF1" s="384"/>
      <c r="AG1" s="384"/>
      <c r="AH1" s="384"/>
      <c r="AI1" s="384"/>
      <c r="AJ1" s="384"/>
      <c r="AK1" s="384"/>
      <c r="AL1" s="384"/>
      <c r="AM1" s="384"/>
      <c r="AN1" s="384"/>
      <c r="AO1" s="384"/>
      <c r="AP1" s="384"/>
      <c r="AQ1" s="384"/>
    </row>
    <row r="2" spans="1:47" x14ac:dyDescent="0.2">
      <c r="A2" s="383" t="s">
        <v>2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  <c r="W2" s="383"/>
      <c r="X2" s="383"/>
      <c r="Y2" s="383"/>
      <c r="Z2" s="383"/>
      <c r="AA2" s="383"/>
      <c r="AB2" s="383"/>
      <c r="AC2" s="383"/>
      <c r="AD2" s="383"/>
      <c r="AE2" s="383"/>
      <c r="AF2" s="383"/>
      <c r="AG2" s="383"/>
      <c r="AH2" s="383"/>
      <c r="AI2" s="383"/>
      <c r="AJ2" s="383"/>
      <c r="AK2" s="383"/>
      <c r="AL2" s="383"/>
      <c r="AM2" s="383"/>
      <c r="AN2" s="383"/>
      <c r="AO2" s="383"/>
      <c r="AP2" s="383"/>
      <c r="AQ2" s="383"/>
    </row>
    <row r="3" spans="1:47" x14ac:dyDescent="0.2">
      <c r="A3" s="53" t="s">
        <v>3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</row>
    <row r="4" spans="1:47" x14ac:dyDescent="0.2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</row>
    <row r="5" spans="1:47" x14ac:dyDescent="0.2">
      <c r="A5" s="363"/>
      <c r="B5" s="363"/>
      <c r="C5" s="363"/>
      <c r="D5" s="363"/>
      <c r="E5" s="363"/>
      <c r="F5" s="363"/>
      <c r="G5" s="363"/>
      <c r="H5" s="363"/>
      <c r="I5" s="53"/>
    </row>
    <row r="6" spans="1:47" x14ac:dyDescent="0.2">
      <c r="A6" s="364" t="s">
        <v>1</v>
      </c>
      <c r="B6" s="364"/>
      <c r="C6" s="364"/>
      <c r="D6" s="364"/>
      <c r="E6" s="364"/>
      <c r="F6" s="364"/>
      <c r="G6" s="364"/>
      <c r="H6" s="364"/>
      <c r="I6" s="364"/>
      <c r="J6" s="364"/>
      <c r="K6" s="364"/>
      <c r="L6" s="364"/>
      <c r="M6" s="364"/>
      <c r="N6" s="364"/>
      <c r="O6" s="364"/>
      <c r="P6" s="364"/>
      <c r="Q6" s="364"/>
      <c r="R6" s="364"/>
      <c r="S6" s="364"/>
      <c r="T6" s="364"/>
      <c r="U6" s="364"/>
      <c r="V6" s="364"/>
      <c r="W6" s="364"/>
      <c r="X6" s="364"/>
      <c r="Y6" s="364"/>
      <c r="Z6" s="364"/>
      <c r="AA6" s="364"/>
      <c r="AB6" s="364"/>
      <c r="AC6" s="364"/>
      <c r="AD6" s="364"/>
      <c r="AE6" s="364"/>
      <c r="AF6" s="364"/>
      <c r="AG6" s="364"/>
      <c r="AH6" s="364"/>
      <c r="AI6" s="364"/>
      <c r="AJ6" s="364"/>
      <c r="AK6" s="364"/>
      <c r="AL6" s="364"/>
      <c r="AM6" s="364"/>
      <c r="AN6" s="364"/>
      <c r="AO6" s="364"/>
      <c r="AP6" s="364"/>
      <c r="AQ6" s="364"/>
    </row>
    <row r="7" spans="1:47" x14ac:dyDescent="0.2">
      <c r="A7" s="365" t="s">
        <v>147</v>
      </c>
      <c r="B7" s="365"/>
      <c r="C7" s="365"/>
      <c r="D7" s="365"/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365"/>
      <c r="P7" s="365"/>
      <c r="Q7" s="365"/>
      <c r="R7" s="365"/>
      <c r="S7" s="365"/>
      <c r="T7" s="365"/>
      <c r="U7" s="365"/>
      <c r="V7" s="365"/>
      <c r="W7" s="365"/>
      <c r="X7" s="365"/>
      <c r="Y7" s="365"/>
      <c r="Z7" s="365"/>
      <c r="AA7" s="365"/>
      <c r="AB7" s="365"/>
      <c r="AC7" s="365"/>
      <c r="AD7" s="365"/>
      <c r="AE7" s="365"/>
      <c r="AF7" s="365"/>
      <c r="AG7" s="365"/>
      <c r="AH7" s="365"/>
      <c r="AI7" s="365"/>
      <c r="AJ7" s="365"/>
      <c r="AK7" s="365"/>
      <c r="AL7" s="365"/>
      <c r="AM7" s="365"/>
      <c r="AN7" s="365"/>
      <c r="AO7" s="365"/>
      <c r="AP7" s="365"/>
      <c r="AQ7" s="365"/>
    </row>
    <row r="8" spans="1:47" x14ac:dyDescent="0.2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</row>
    <row r="9" spans="1:47" s="63" customFormat="1" ht="24" x14ac:dyDescent="0.2">
      <c r="A9" s="56" t="s">
        <v>10</v>
      </c>
      <c r="B9" s="367" t="s">
        <v>148</v>
      </c>
      <c r="C9" s="367" t="s">
        <v>149</v>
      </c>
      <c r="D9" s="367" t="s">
        <v>150</v>
      </c>
      <c r="E9" s="367" t="s">
        <v>151</v>
      </c>
      <c r="F9" s="367" t="s">
        <v>152</v>
      </c>
      <c r="G9" s="367" t="s">
        <v>153</v>
      </c>
      <c r="H9" s="367" t="s">
        <v>154</v>
      </c>
      <c r="I9" s="367" t="s">
        <v>155</v>
      </c>
      <c r="J9" s="367" t="s">
        <v>156</v>
      </c>
      <c r="K9" s="367" t="s">
        <v>157</v>
      </c>
      <c r="L9" s="367" t="s">
        <v>158</v>
      </c>
      <c r="M9" s="367" t="s">
        <v>159</v>
      </c>
      <c r="N9" s="367" t="s">
        <v>160</v>
      </c>
      <c r="O9" s="367" t="s">
        <v>161</v>
      </c>
      <c r="P9" s="367" t="s">
        <v>162</v>
      </c>
      <c r="Q9" s="367" t="s">
        <v>163</v>
      </c>
      <c r="R9" s="367" t="s">
        <v>164</v>
      </c>
      <c r="S9" s="367" t="s">
        <v>165</v>
      </c>
      <c r="T9" s="367" t="s">
        <v>166</v>
      </c>
      <c r="U9" s="62" t="s">
        <v>129</v>
      </c>
      <c r="V9" s="62" t="s">
        <v>130</v>
      </c>
      <c r="W9" s="62" t="s">
        <v>131</v>
      </c>
      <c r="X9" s="62" t="s">
        <v>132</v>
      </c>
      <c r="Y9" s="62" t="s">
        <v>133</v>
      </c>
      <c r="Z9" s="62" t="s">
        <v>134</v>
      </c>
      <c r="AA9" s="62" t="s">
        <v>135</v>
      </c>
      <c r="AB9" s="62" t="s">
        <v>136</v>
      </c>
      <c r="AC9" s="62" t="s">
        <v>137</v>
      </c>
      <c r="AD9" s="62" t="s">
        <v>138</v>
      </c>
      <c r="AE9" s="62" t="s">
        <v>139</v>
      </c>
      <c r="AF9" s="62" t="s">
        <v>140</v>
      </c>
      <c r="AG9" s="62" t="s">
        <v>141</v>
      </c>
      <c r="AH9" s="62" t="s">
        <v>142</v>
      </c>
      <c r="AI9" s="62" t="s">
        <v>143</v>
      </c>
      <c r="AJ9" s="62" t="s">
        <v>144</v>
      </c>
      <c r="AK9" s="390" t="s">
        <v>18</v>
      </c>
      <c r="AL9" s="391"/>
      <c r="AM9" s="392" t="s">
        <v>19</v>
      </c>
      <c r="AN9" s="392"/>
      <c r="AO9" s="92" t="s">
        <v>16</v>
      </c>
      <c r="AP9" s="393" t="s">
        <v>29</v>
      </c>
      <c r="AQ9" s="394"/>
    </row>
    <row r="10" spans="1:47" x14ac:dyDescent="0.2">
      <c r="A10" s="56"/>
      <c r="B10" s="388" t="s">
        <v>26</v>
      </c>
      <c r="C10" s="389"/>
      <c r="D10" s="389"/>
      <c r="E10" s="389"/>
      <c r="F10" s="389"/>
      <c r="G10" s="389"/>
      <c r="H10" s="389"/>
      <c r="I10" s="389"/>
      <c r="J10" s="389"/>
      <c r="K10" s="389"/>
      <c r="L10" s="389"/>
      <c r="M10" s="389"/>
      <c r="N10" s="389"/>
      <c r="O10" s="389"/>
      <c r="P10" s="389"/>
      <c r="Q10" s="389"/>
      <c r="R10" s="389"/>
      <c r="S10" s="389"/>
      <c r="T10" s="389"/>
      <c r="U10" s="389"/>
      <c r="V10" s="389"/>
      <c r="W10" s="389"/>
      <c r="X10" s="389"/>
      <c r="Y10" s="389"/>
      <c r="Z10" s="107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57"/>
      <c r="AL10" s="57"/>
      <c r="AM10" s="57"/>
      <c r="AN10" s="57"/>
      <c r="AO10" s="65"/>
      <c r="AP10" s="66" t="s">
        <v>17</v>
      </c>
      <c r="AQ10" s="67" t="s">
        <v>30</v>
      </c>
    </row>
    <row r="11" spans="1:47" x14ac:dyDescent="0.2">
      <c r="A11" s="105">
        <v>20130501</v>
      </c>
      <c r="B11" s="58">
        <v>8</v>
      </c>
      <c r="C11" s="58">
        <v>759</v>
      </c>
      <c r="D11" s="58">
        <v>1745</v>
      </c>
      <c r="E11" s="58">
        <v>313</v>
      </c>
      <c r="F11" s="58">
        <v>4693</v>
      </c>
      <c r="G11" s="58">
        <v>8491</v>
      </c>
      <c r="H11" s="58">
        <v>975</v>
      </c>
      <c r="I11" s="58">
        <v>11531</v>
      </c>
      <c r="J11" s="58">
        <v>293</v>
      </c>
      <c r="K11" s="58">
        <v>21104</v>
      </c>
      <c r="L11" s="58">
        <v>134</v>
      </c>
      <c r="M11" s="58">
        <v>106</v>
      </c>
      <c r="N11" s="58">
        <v>10147</v>
      </c>
      <c r="O11" s="58">
        <v>1114</v>
      </c>
      <c r="P11" s="58">
        <v>2813</v>
      </c>
      <c r="Q11" s="58">
        <v>58</v>
      </c>
      <c r="R11" s="58">
        <v>392</v>
      </c>
      <c r="S11" s="58">
        <v>5635</v>
      </c>
      <c r="T11" s="58">
        <v>1043</v>
      </c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>
        <f>SUM(B11:AJ11)</f>
        <v>71354</v>
      </c>
      <c r="AL11" s="58">
        <f>AVERAGE($AK$11:$AK$17)</f>
        <v>79061.857142857145</v>
      </c>
      <c r="AM11" s="58">
        <v>71354</v>
      </c>
      <c r="AN11" s="58">
        <f>AVERAGE($AM$11:$AM$17)</f>
        <v>79061.857142857145</v>
      </c>
      <c r="AO11" s="58">
        <v>71354</v>
      </c>
      <c r="AP11" s="68">
        <f>(AM11-AK11)/AM11</f>
        <v>0</v>
      </c>
      <c r="AQ11" s="68">
        <f>(AO11-AM11)/AO11</f>
        <v>0</v>
      </c>
      <c r="AR11" s="3"/>
      <c r="AS11" s="69"/>
      <c r="AT11" s="69"/>
      <c r="AU11" s="69"/>
    </row>
    <row r="12" spans="1:47" x14ac:dyDescent="0.2">
      <c r="A12" s="105">
        <v>20130502</v>
      </c>
      <c r="B12" s="58">
        <v>71</v>
      </c>
      <c r="C12" s="58">
        <v>6661</v>
      </c>
      <c r="D12" s="58">
        <v>1264</v>
      </c>
      <c r="E12" s="58">
        <v>2284</v>
      </c>
      <c r="F12" s="58">
        <v>4721</v>
      </c>
      <c r="G12" s="58">
        <v>7715</v>
      </c>
      <c r="H12" s="58">
        <v>1089</v>
      </c>
      <c r="I12" s="58">
        <v>12886</v>
      </c>
      <c r="J12" s="58">
        <v>1562</v>
      </c>
      <c r="K12" s="58">
        <v>24706</v>
      </c>
      <c r="L12" s="58">
        <v>1813</v>
      </c>
      <c r="M12" s="58">
        <v>437</v>
      </c>
      <c r="N12" s="58">
        <v>11085</v>
      </c>
      <c r="O12" s="58">
        <v>4398</v>
      </c>
      <c r="P12" s="58">
        <v>2258</v>
      </c>
      <c r="Q12" s="58">
        <v>452</v>
      </c>
      <c r="R12" s="58">
        <v>1664</v>
      </c>
      <c r="S12" s="58">
        <v>5945</v>
      </c>
      <c r="T12" s="58">
        <v>5973</v>
      </c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>
        <f t="shared" ref="AK12:AK41" si="0">SUM(B12:AJ12)</f>
        <v>96984</v>
      </c>
      <c r="AL12" s="58">
        <f t="shared" ref="AL12:AL17" si="1">AVERAGE($AK$11:$AK$17)</f>
        <v>79061.857142857145</v>
      </c>
      <c r="AM12" s="58">
        <v>96984</v>
      </c>
      <c r="AN12" s="58">
        <f t="shared" ref="AN12:AN17" si="2">AVERAGE($AM$11:$AM$17)</f>
        <v>79061.857142857145</v>
      </c>
      <c r="AO12" s="58">
        <v>96984</v>
      </c>
      <c r="AP12" s="68">
        <f t="shared" ref="AP12:AP41" si="3">(AM12-AK12)/AM12</f>
        <v>0</v>
      </c>
      <c r="AQ12" s="68">
        <f t="shared" ref="AQ12:AQ41" si="4">(AO12-AM12)/AO12</f>
        <v>0</v>
      </c>
      <c r="AR12" s="3"/>
      <c r="AS12" s="70"/>
      <c r="AT12" s="71"/>
    </row>
    <row r="13" spans="1:47" x14ac:dyDescent="0.2">
      <c r="A13" s="105">
        <v>20130503</v>
      </c>
      <c r="B13" s="58">
        <v>53</v>
      </c>
      <c r="C13" s="58">
        <v>6856</v>
      </c>
      <c r="D13" s="58">
        <v>1536</v>
      </c>
      <c r="E13" s="58">
        <v>2813</v>
      </c>
      <c r="F13" s="58">
        <v>465</v>
      </c>
      <c r="G13" s="58">
        <v>7266</v>
      </c>
      <c r="H13" s="58">
        <v>1013</v>
      </c>
      <c r="I13" s="58">
        <v>10814</v>
      </c>
      <c r="J13" s="58">
        <v>1597</v>
      </c>
      <c r="K13" s="58">
        <v>26571</v>
      </c>
      <c r="L13" s="58">
        <v>1695</v>
      </c>
      <c r="M13" s="58">
        <v>317</v>
      </c>
      <c r="N13" s="58">
        <v>10543</v>
      </c>
      <c r="O13" s="58">
        <v>4213</v>
      </c>
      <c r="P13" s="58">
        <v>394</v>
      </c>
      <c r="Q13" s="58">
        <v>279</v>
      </c>
      <c r="R13" s="58">
        <v>1646</v>
      </c>
      <c r="S13" s="58">
        <v>5830</v>
      </c>
      <c r="T13" s="58">
        <v>6108</v>
      </c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>
        <f t="shared" si="0"/>
        <v>90009</v>
      </c>
      <c r="AL13" s="58">
        <f t="shared" si="1"/>
        <v>79061.857142857145</v>
      </c>
      <c r="AM13" s="58">
        <v>90009</v>
      </c>
      <c r="AN13" s="58">
        <f t="shared" si="2"/>
        <v>79061.857142857145</v>
      </c>
      <c r="AO13" s="58">
        <v>90009</v>
      </c>
      <c r="AP13" s="68">
        <f t="shared" si="3"/>
        <v>0</v>
      </c>
      <c r="AQ13" s="68">
        <f t="shared" si="4"/>
        <v>0</v>
      </c>
      <c r="AR13" s="3"/>
      <c r="AS13" s="70"/>
      <c r="AT13" s="71"/>
    </row>
    <row r="14" spans="1:47" x14ac:dyDescent="0.2">
      <c r="A14" s="105">
        <v>20130504</v>
      </c>
      <c r="B14" s="58">
        <v>0</v>
      </c>
      <c r="C14" s="58">
        <v>2574</v>
      </c>
      <c r="D14" s="58">
        <v>96</v>
      </c>
      <c r="E14" s="58">
        <v>1128</v>
      </c>
      <c r="F14" s="58">
        <v>0</v>
      </c>
      <c r="G14" s="58">
        <v>7815</v>
      </c>
      <c r="H14" s="58">
        <v>1019</v>
      </c>
      <c r="I14" s="58">
        <v>11067</v>
      </c>
      <c r="J14" s="58">
        <v>313</v>
      </c>
      <c r="K14" s="58">
        <v>18629</v>
      </c>
      <c r="L14" s="58">
        <v>0</v>
      </c>
      <c r="M14" s="58">
        <v>161</v>
      </c>
      <c r="N14" s="58">
        <v>10104</v>
      </c>
      <c r="O14" s="58">
        <v>1113</v>
      </c>
      <c r="P14" s="58">
        <v>0</v>
      </c>
      <c r="Q14" s="58">
        <v>9</v>
      </c>
      <c r="R14" s="58">
        <v>465</v>
      </c>
      <c r="S14" s="58">
        <v>6156</v>
      </c>
      <c r="T14" s="58">
        <v>285</v>
      </c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>
        <f t="shared" si="0"/>
        <v>60934</v>
      </c>
      <c r="AL14" s="58">
        <f>AVERAGE($AK$11:$AK$17)</f>
        <v>79061.857142857145</v>
      </c>
      <c r="AM14" s="58">
        <v>60934</v>
      </c>
      <c r="AN14" s="58">
        <f t="shared" si="2"/>
        <v>79061.857142857145</v>
      </c>
      <c r="AO14" s="58">
        <v>60934</v>
      </c>
      <c r="AP14" s="68">
        <f t="shared" si="3"/>
        <v>0</v>
      </c>
      <c r="AQ14" s="68">
        <f t="shared" si="4"/>
        <v>0</v>
      </c>
      <c r="AR14" s="3"/>
      <c r="AS14" s="70"/>
      <c r="AT14" s="71"/>
    </row>
    <row r="15" spans="1:47" x14ac:dyDescent="0.2">
      <c r="A15" s="105">
        <v>20130505</v>
      </c>
      <c r="B15" s="58">
        <v>0</v>
      </c>
      <c r="C15" s="58">
        <v>2770</v>
      </c>
      <c r="D15" s="58">
        <v>889</v>
      </c>
      <c r="E15" s="58">
        <v>741</v>
      </c>
      <c r="F15" s="58">
        <v>117</v>
      </c>
      <c r="G15" s="58">
        <v>6355</v>
      </c>
      <c r="H15" s="58">
        <v>1002</v>
      </c>
      <c r="I15" s="58">
        <v>10520</v>
      </c>
      <c r="J15" s="58">
        <v>306</v>
      </c>
      <c r="K15" s="58">
        <v>11528</v>
      </c>
      <c r="L15" s="58">
        <v>187</v>
      </c>
      <c r="M15" s="58">
        <v>121</v>
      </c>
      <c r="N15" s="58">
        <v>10027</v>
      </c>
      <c r="O15" s="58">
        <v>1442</v>
      </c>
      <c r="P15" s="58">
        <v>190</v>
      </c>
      <c r="Q15" s="58">
        <v>50</v>
      </c>
      <c r="R15" s="58">
        <v>0</v>
      </c>
      <c r="S15" s="58">
        <v>5702</v>
      </c>
      <c r="T15" s="58">
        <v>201</v>
      </c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>
        <f t="shared" si="0"/>
        <v>52148</v>
      </c>
      <c r="AL15" s="58">
        <f t="shared" si="1"/>
        <v>79061.857142857145</v>
      </c>
      <c r="AM15" s="58">
        <v>52148</v>
      </c>
      <c r="AN15" s="58">
        <f t="shared" si="2"/>
        <v>79061.857142857145</v>
      </c>
      <c r="AO15" s="58">
        <v>52148</v>
      </c>
      <c r="AP15" s="68">
        <f t="shared" si="3"/>
        <v>0</v>
      </c>
      <c r="AQ15" s="68">
        <f t="shared" si="4"/>
        <v>0</v>
      </c>
      <c r="AR15" s="3"/>
      <c r="AS15" s="70"/>
      <c r="AT15" s="71"/>
    </row>
    <row r="16" spans="1:47" x14ac:dyDescent="0.2">
      <c r="A16" s="105">
        <v>20130506</v>
      </c>
      <c r="B16" s="58">
        <v>1</v>
      </c>
      <c r="C16" s="58">
        <v>5750</v>
      </c>
      <c r="D16" s="58">
        <v>1685</v>
      </c>
      <c r="E16" s="58">
        <v>2106</v>
      </c>
      <c r="F16" s="58">
        <v>1274</v>
      </c>
      <c r="G16" s="58">
        <v>8403</v>
      </c>
      <c r="H16" s="58">
        <v>994</v>
      </c>
      <c r="I16" s="58">
        <v>8111</v>
      </c>
      <c r="J16" s="58">
        <v>1711</v>
      </c>
      <c r="K16" s="58">
        <v>28193</v>
      </c>
      <c r="L16" s="58">
        <v>1939</v>
      </c>
      <c r="M16" s="58">
        <v>572</v>
      </c>
      <c r="N16" s="58">
        <v>9830</v>
      </c>
      <c r="O16" s="58">
        <v>6741</v>
      </c>
      <c r="P16" s="58">
        <v>2549</v>
      </c>
      <c r="Q16" s="58">
        <v>202</v>
      </c>
      <c r="R16" s="58">
        <v>406</v>
      </c>
      <c r="S16" s="58">
        <v>6209</v>
      </c>
      <c r="T16" s="58">
        <v>6000</v>
      </c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>
        <f t="shared" si="0"/>
        <v>92676</v>
      </c>
      <c r="AL16" s="58">
        <f>AVERAGE($AK$11:$AK$17)</f>
        <v>79061.857142857145</v>
      </c>
      <c r="AM16" s="58">
        <v>92676</v>
      </c>
      <c r="AN16" s="58">
        <f t="shared" si="2"/>
        <v>79061.857142857145</v>
      </c>
      <c r="AO16" s="58">
        <v>92676</v>
      </c>
      <c r="AP16" s="68">
        <f t="shared" si="3"/>
        <v>0</v>
      </c>
      <c r="AQ16" s="68">
        <f t="shared" si="4"/>
        <v>0</v>
      </c>
      <c r="AR16" s="3"/>
      <c r="AS16" s="70"/>
      <c r="AT16" s="71"/>
    </row>
    <row r="17" spans="1:47" x14ac:dyDescent="0.2">
      <c r="A17" s="105">
        <v>20130507</v>
      </c>
      <c r="B17" s="58">
        <v>0</v>
      </c>
      <c r="C17" s="58">
        <v>5735</v>
      </c>
      <c r="D17" s="58">
        <v>1646</v>
      </c>
      <c r="E17" s="58">
        <v>3644</v>
      </c>
      <c r="F17" s="58">
        <v>62</v>
      </c>
      <c r="G17" s="58">
        <v>8376</v>
      </c>
      <c r="H17" s="58">
        <v>814</v>
      </c>
      <c r="I17" s="58">
        <v>11120</v>
      </c>
      <c r="J17" s="58">
        <v>1440</v>
      </c>
      <c r="K17" s="58">
        <v>25882</v>
      </c>
      <c r="L17" s="58">
        <v>1877</v>
      </c>
      <c r="M17" s="58">
        <v>459</v>
      </c>
      <c r="N17" s="58">
        <v>5737</v>
      </c>
      <c r="O17" s="58">
        <v>6569</v>
      </c>
      <c r="P17" s="58">
        <v>2878</v>
      </c>
      <c r="Q17" s="58">
        <v>12</v>
      </c>
      <c r="R17" s="58">
        <v>1623</v>
      </c>
      <c r="S17" s="58">
        <v>5615</v>
      </c>
      <c r="T17" s="58">
        <v>5839</v>
      </c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>
        <f t="shared" si="0"/>
        <v>89328</v>
      </c>
      <c r="AL17" s="58">
        <f t="shared" si="1"/>
        <v>79061.857142857145</v>
      </c>
      <c r="AM17" s="58">
        <v>89328</v>
      </c>
      <c r="AN17" s="58">
        <f t="shared" si="2"/>
        <v>79061.857142857145</v>
      </c>
      <c r="AO17" s="58">
        <v>89328</v>
      </c>
      <c r="AP17" s="68">
        <f t="shared" si="3"/>
        <v>0</v>
      </c>
      <c r="AQ17" s="68">
        <f t="shared" si="4"/>
        <v>0</v>
      </c>
      <c r="AR17" s="3"/>
      <c r="AS17" s="70"/>
      <c r="AT17" s="71"/>
    </row>
    <row r="18" spans="1:47" x14ac:dyDescent="0.2">
      <c r="A18" s="105">
        <v>20130508</v>
      </c>
      <c r="B18" s="58">
        <v>1</v>
      </c>
      <c r="C18" s="58">
        <v>5460</v>
      </c>
      <c r="D18" s="58">
        <v>1516</v>
      </c>
      <c r="E18" s="58">
        <v>2177</v>
      </c>
      <c r="F18" s="58">
        <v>65</v>
      </c>
      <c r="G18" s="58">
        <v>8630</v>
      </c>
      <c r="H18" s="58">
        <v>1037</v>
      </c>
      <c r="I18" s="58">
        <v>11086</v>
      </c>
      <c r="J18" s="58">
        <v>1052</v>
      </c>
      <c r="K18" s="58">
        <v>19111</v>
      </c>
      <c r="L18" s="58">
        <v>1472</v>
      </c>
      <c r="M18" s="58">
        <v>275</v>
      </c>
      <c r="N18" s="58">
        <v>8998</v>
      </c>
      <c r="O18" s="58">
        <v>7426</v>
      </c>
      <c r="P18" s="58">
        <v>2822</v>
      </c>
      <c r="Q18" s="58">
        <v>148</v>
      </c>
      <c r="R18" s="58">
        <v>1421</v>
      </c>
      <c r="S18" s="58">
        <v>5986</v>
      </c>
      <c r="T18" s="58">
        <v>5509</v>
      </c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>
        <f t="shared" si="0"/>
        <v>84192</v>
      </c>
      <c r="AL18" s="58">
        <f>AVERAGE($AK$18:$AK$24)</f>
        <v>73822.571428571435</v>
      </c>
      <c r="AM18" s="58">
        <v>84192</v>
      </c>
      <c r="AN18" s="58">
        <f t="shared" ref="AN18:AN24" si="5">AVERAGE($AM$18:$AM$24)</f>
        <v>73822.571428571435</v>
      </c>
      <c r="AO18" s="58">
        <v>84192</v>
      </c>
      <c r="AP18" s="68">
        <f t="shared" si="3"/>
        <v>0</v>
      </c>
      <c r="AQ18" s="68">
        <f t="shared" si="4"/>
        <v>0</v>
      </c>
      <c r="AR18" s="3"/>
      <c r="AS18" s="72"/>
      <c r="AT18" s="71"/>
    </row>
    <row r="19" spans="1:47" x14ac:dyDescent="0.2">
      <c r="A19" s="105">
        <v>20130509</v>
      </c>
      <c r="B19" s="58">
        <v>0</v>
      </c>
      <c r="C19" s="58">
        <v>6363</v>
      </c>
      <c r="D19" s="58">
        <v>1309</v>
      </c>
      <c r="E19" s="58">
        <v>1462</v>
      </c>
      <c r="F19" s="58">
        <v>54</v>
      </c>
      <c r="G19" s="58">
        <v>4657</v>
      </c>
      <c r="H19" s="58">
        <v>1019</v>
      </c>
      <c r="I19" s="58">
        <v>11089</v>
      </c>
      <c r="J19" s="58">
        <v>907</v>
      </c>
      <c r="K19" s="58">
        <v>27262</v>
      </c>
      <c r="L19" s="58">
        <v>1757</v>
      </c>
      <c r="M19" s="58">
        <v>285</v>
      </c>
      <c r="N19" s="58">
        <v>6793</v>
      </c>
      <c r="O19" s="58">
        <v>7928</v>
      </c>
      <c r="P19" s="58">
        <v>2429</v>
      </c>
      <c r="Q19" s="58">
        <v>551</v>
      </c>
      <c r="R19" s="58">
        <v>1207</v>
      </c>
      <c r="S19" s="58">
        <v>5273</v>
      </c>
      <c r="T19" s="58">
        <v>5424</v>
      </c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>
        <f t="shared" si="0"/>
        <v>85769</v>
      </c>
      <c r="AL19" s="58">
        <f t="shared" ref="AL19:AL24" si="6">AVERAGE($AK$18:$AK$24)</f>
        <v>73822.571428571435</v>
      </c>
      <c r="AM19" s="58">
        <v>85769</v>
      </c>
      <c r="AN19" s="58">
        <f t="shared" si="5"/>
        <v>73822.571428571435</v>
      </c>
      <c r="AO19" s="58">
        <v>85769</v>
      </c>
      <c r="AP19" s="68">
        <f t="shared" si="3"/>
        <v>0</v>
      </c>
      <c r="AQ19" s="68">
        <f t="shared" si="4"/>
        <v>0</v>
      </c>
      <c r="AR19" s="3"/>
      <c r="AS19" s="72"/>
      <c r="AT19" s="71"/>
    </row>
    <row r="20" spans="1:47" s="77" customFormat="1" x14ac:dyDescent="0.2">
      <c r="A20" s="106">
        <v>20130510</v>
      </c>
      <c r="B20" s="58">
        <v>1</v>
      </c>
      <c r="C20" s="58">
        <v>7198</v>
      </c>
      <c r="D20" s="58">
        <v>1238</v>
      </c>
      <c r="E20" s="58">
        <v>471</v>
      </c>
      <c r="F20" s="58">
        <v>33</v>
      </c>
      <c r="G20" s="58">
        <v>0</v>
      </c>
      <c r="H20" s="58">
        <v>941</v>
      </c>
      <c r="I20" s="58">
        <v>10835</v>
      </c>
      <c r="J20" s="58">
        <v>130</v>
      </c>
      <c r="K20" s="58">
        <v>25423</v>
      </c>
      <c r="L20" s="58">
        <v>1415</v>
      </c>
      <c r="M20" s="58">
        <v>0</v>
      </c>
      <c r="N20" s="58">
        <v>9691</v>
      </c>
      <c r="O20" s="58">
        <v>6175</v>
      </c>
      <c r="P20" s="58">
        <v>279</v>
      </c>
      <c r="Q20" s="58">
        <v>266</v>
      </c>
      <c r="R20" s="58">
        <v>1563</v>
      </c>
      <c r="S20" s="58">
        <v>5361</v>
      </c>
      <c r="T20" s="58">
        <v>477</v>
      </c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>
        <f t="shared" si="0"/>
        <v>71497</v>
      </c>
      <c r="AL20" s="73">
        <f t="shared" si="6"/>
        <v>73822.571428571435</v>
      </c>
      <c r="AM20" s="58">
        <v>71497</v>
      </c>
      <c r="AN20" s="73">
        <f t="shared" si="5"/>
        <v>73822.571428571435</v>
      </c>
      <c r="AO20" s="73">
        <v>71497</v>
      </c>
      <c r="AP20" s="74">
        <f t="shared" si="3"/>
        <v>0</v>
      </c>
      <c r="AQ20" s="74">
        <f t="shared" si="4"/>
        <v>0</v>
      </c>
      <c r="AR20" s="75"/>
      <c r="AS20" s="72"/>
      <c r="AT20" s="76"/>
    </row>
    <row r="21" spans="1:47" s="77" customFormat="1" x14ac:dyDescent="0.2">
      <c r="A21" s="106">
        <v>20130511</v>
      </c>
      <c r="B21" s="58">
        <v>0</v>
      </c>
      <c r="C21" s="58">
        <v>2998</v>
      </c>
      <c r="D21" s="58">
        <v>103</v>
      </c>
      <c r="E21" s="58">
        <v>538</v>
      </c>
      <c r="F21" s="58">
        <v>2</v>
      </c>
      <c r="G21" s="58">
        <v>3134</v>
      </c>
      <c r="H21" s="58">
        <v>1005</v>
      </c>
      <c r="I21" s="58">
        <v>11851</v>
      </c>
      <c r="J21" s="58">
        <v>0</v>
      </c>
      <c r="K21" s="58">
        <v>20745</v>
      </c>
      <c r="L21" s="58">
        <v>0</v>
      </c>
      <c r="M21" s="58">
        <v>0</v>
      </c>
      <c r="N21" s="58">
        <v>10012</v>
      </c>
      <c r="O21" s="58">
        <v>1234</v>
      </c>
      <c r="P21" s="58">
        <v>0</v>
      </c>
      <c r="Q21" s="58">
        <v>127</v>
      </c>
      <c r="R21" s="58">
        <v>531</v>
      </c>
      <c r="S21" s="58">
        <v>5414</v>
      </c>
      <c r="T21" s="58">
        <v>0</v>
      </c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>
        <f t="shared" si="0"/>
        <v>57694</v>
      </c>
      <c r="AL21" s="73">
        <f t="shared" si="6"/>
        <v>73822.571428571435</v>
      </c>
      <c r="AM21" s="58">
        <v>57694</v>
      </c>
      <c r="AN21" s="73">
        <f t="shared" si="5"/>
        <v>73822.571428571435</v>
      </c>
      <c r="AO21" s="73">
        <v>57694</v>
      </c>
      <c r="AP21" s="74">
        <f t="shared" si="3"/>
        <v>0</v>
      </c>
      <c r="AQ21" s="74">
        <f t="shared" si="4"/>
        <v>0</v>
      </c>
      <c r="AR21" s="75"/>
      <c r="AS21" s="72"/>
      <c r="AT21" s="76"/>
    </row>
    <row r="22" spans="1:47" s="77" customFormat="1" x14ac:dyDescent="0.2">
      <c r="A22" s="106">
        <v>20130512</v>
      </c>
      <c r="B22" s="58">
        <v>0</v>
      </c>
      <c r="C22" s="58">
        <v>3501</v>
      </c>
      <c r="D22" s="58">
        <v>774</v>
      </c>
      <c r="E22" s="58">
        <v>807</v>
      </c>
      <c r="F22" s="58">
        <v>479</v>
      </c>
      <c r="G22" s="58">
        <v>6209</v>
      </c>
      <c r="H22" s="58">
        <v>1069</v>
      </c>
      <c r="I22" s="58">
        <v>9579</v>
      </c>
      <c r="J22" s="58">
        <v>201</v>
      </c>
      <c r="K22" s="58">
        <v>10041</v>
      </c>
      <c r="L22" s="58">
        <v>109</v>
      </c>
      <c r="M22" s="58">
        <v>0</v>
      </c>
      <c r="N22" s="58">
        <v>9572</v>
      </c>
      <c r="O22" s="58">
        <v>1389</v>
      </c>
      <c r="P22" s="58">
        <v>1014</v>
      </c>
      <c r="Q22" s="58">
        <v>14</v>
      </c>
      <c r="R22" s="58">
        <v>0</v>
      </c>
      <c r="S22" s="58">
        <v>5423</v>
      </c>
      <c r="T22" s="58">
        <v>2727</v>
      </c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>
        <f t="shared" si="0"/>
        <v>52908</v>
      </c>
      <c r="AL22" s="73">
        <f t="shared" si="6"/>
        <v>73822.571428571435</v>
      </c>
      <c r="AM22" s="58">
        <v>52908</v>
      </c>
      <c r="AN22" s="73">
        <f t="shared" si="5"/>
        <v>73822.571428571435</v>
      </c>
      <c r="AO22" s="73">
        <v>52908</v>
      </c>
      <c r="AP22" s="74">
        <f t="shared" si="3"/>
        <v>0</v>
      </c>
      <c r="AQ22" s="74">
        <f t="shared" si="4"/>
        <v>0</v>
      </c>
      <c r="AR22" s="75"/>
      <c r="AS22" s="72"/>
      <c r="AT22" s="76"/>
    </row>
    <row r="23" spans="1:47" s="77" customFormat="1" x14ac:dyDescent="0.2">
      <c r="A23" s="106">
        <v>20130513</v>
      </c>
      <c r="B23" s="58">
        <v>0</v>
      </c>
      <c r="C23" s="58">
        <v>7017</v>
      </c>
      <c r="D23" s="58">
        <v>1507</v>
      </c>
      <c r="E23" s="58">
        <v>2791</v>
      </c>
      <c r="F23" s="58">
        <v>4481</v>
      </c>
      <c r="G23" s="58">
        <v>8860</v>
      </c>
      <c r="H23" s="58">
        <v>1046</v>
      </c>
      <c r="I23" s="58">
        <v>9612</v>
      </c>
      <c r="J23" s="58">
        <v>1059</v>
      </c>
      <c r="K23" s="58">
        <v>11089</v>
      </c>
      <c r="L23" s="58">
        <v>1845</v>
      </c>
      <c r="M23" s="58">
        <v>0</v>
      </c>
      <c r="N23" s="58">
        <v>9324</v>
      </c>
      <c r="O23" s="58">
        <v>6971</v>
      </c>
      <c r="P23" s="58">
        <v>3313</v>
      </c>
      <c r="Q23" s="58">
        <v>15</v>
      </c>
      <c r="R23" s="58">
        <v>344</v>
      </c>
      <c r="S23" s="58">
        <v>4944</v>
      </c>
      <c r="T23" s="58">
        <v>5709</v>
      </c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>
        <f t="shared" si="0"/>
        <v>79927</v>
      </c>
      <c r="AL23" s="73">
        <f t="shared" si="6"/>
        <v>73822.571428571435</v>
      </c>
      <c r="AM23" s="58">
        <v>79927</v>
      </c>
      <c r="AN23" s="73">
        <f t="shared" si="5"/>
        <v>73822.571428571435</v>
      </c>
      <c r="AO23" s="73">
        <v>79927</v>
      </c>
      <c r="AP23" s="74">
        <f t="shared" si="3"/>
        <v>0</v>
      </c>
      <c r="AQ23" s="74">
        <f t="shared" si="4"/>
        <v>0</v>
      </c>
      <c r="AR23" s="75"/>
      <c r="AS23" s="72"/>
      <c r="AT23" s="76"/>
    </row>
    <row r="24" spans="1:47" s="77" customFormat="1" x14ac:dyDescent="0.2">
      <c r="A24" s="106">
        <v>20130514</v>
      </c>
      <c r="B24" s="58">
        <v>0</v>
      </c>
      <c r="C24" s="58">
        <v>7396</v>
      </c>
      <c r="D24" s="58">
        <v>1609</v>
      </c>
      <c r="E24" s="58">
        <v>2801</v>
      </c>
      <c r="F24" s="58">
        <v>3568</v>
      </c>
      <c r="G24" s="58">
        <v>8984</v>
      </c>
      <c r="H24" s="58">
        <v>1051</v>
      </c>
      <c r="I24" s="58">
        <v>10702</v>
      </c>
      <c r="J24" s="58">
        <v>1415</v>
      </c>
      <c r="K24" s="58">
        <v>14056</v>
      </c>
      <c r="L24" s="58">
        <v>1584</v>
      </c>
      <c r="M24" s="58">
        <v>333</v>
      </c>
      <c r="N24" s="58">
        <v>9283</v>
      </c>
      <c r="O24" s="58">
        <v>6820</v>
      </c>
      <c r="P24" s="58">
        <v>2915</v>
      </c>
      <c r="Q24" s="58">
        <v>11</v>
      </c>
      <c r="R24" s="58">
        <v>1524</v>
      </c>
      <c r="S24" s="58">
        <v>5249</v>
      </c>
      <c r="T24" s="58">
        <v>5470</v>
      </c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>
        <f t="shared" si="0"/>
        <v>84771</v>
      </c>
      <c r="AL24" s="73">
        <f t="shared" si="6"/>
        <v>73822.571428571435</v>
      </c>
      <c r="AM24" s="58">
        <v>84771</v>
      </c>
      <c r="AN24" s="73">
        <f t="shared" si="5"/>
        <v>73822.571428571435</v>
      </c>
      <c r="AO24" s="73">
        <v>84771</v>
      </c>
      <c r="AP24" s="74">
        <f t="shared" si="3"/>
        <v>0</v>
      </c>
      <c r="AQ24" s="74">
        <f t="shared" si="4"/>
        <v>0</v>
      </c>
      <c r="AR24" s="78"/>
      <c r="AS24" s="72"/>
      <c r="AT24" s="76"/>
    </row>
    <row r="25" spans="1:47" s="77" customFormat="1" x14ac:dyDescent="0.2">
      <c r="A25" s="106">
        <v>20130515</v>
      </c>
      <c r="B25" s="58">
        <v>0</v>
      </c>
      <c r="C25" s="58">
        <v>7088</v>
      </c>
      <c r="D25" s="58">
        <v>1456</v>
      </c>
      <c r="E25" s="58">
        <v>1688</v>
      </c>
      <c r="F25" s="58">
        <v>2090</v>
      </c>
      <c r="G25" s="58">
        <v>6968</v>
      </c>
      <c r="H25" s="58">
        <v>985</v>
      </c>
      <c r="I25" s="58">
        <v>10613</v>
      </c>
      <c r="J25" s="58">
        <v>1726</v>
      </c>
      <c r="K25" s="58">
        <v>14035</v>
      </c>
      <c r="L25" s="58">
        <v>1624</v>
      </c>
      <c r="M25" s="58">
        <v>502</v>
      </c>
      <c r="N25" s="58">
        <v>7978</v>
      </c>
      <c r="O25" s="58">
        <v>6831</v>
      </c>
      <c r="P25" s="58">
        <v>2441</v>
      </c>
      <c r="Q25" s="58">
        <v>21</v>
      </c>
      <c r="R25" s="58">
        <v>1624</v>
      </c>
      <c r="S25" s="58">
        <v>5744</v>
      </c>
      <c r="T25" s="58">
        <v>6268</v>
      </c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>
        <f t="shared" si="0"/>
        <v>79682</v>
      </c>
      <c r="AL25" s="73">
        <f>AVERAGE($AK$25:$AK$31)</f>
        <v>70327.142857142855</v>
      </c>
      <c r="AM25" s="58">
        <v>79682</v>
      </c>
      <c r="AN25" s="73">
        <f t="shared" ref="AN25:AN31" si="7">AVERAGE($AM$25:$AM$31)</f>
        <v>70327.142857142855</v>
      </c>
      <c r="AO25" s="73">
        <v>0</v>
      </c>
      <c r="AP25" s="74">
        <f t="shared" si="3"/>
        <v>0</v>
      </c>
      <c r="AQ25" s="74" t="e">
        <f t="shared" si="4"/>
        <v>#DIV/0!</v>
      </c>
      <c r="AR25" s="79"/>
      <c r="AS25" s="80"/>
      <c r="AT25" s="81"/>
      <c r="AU25" s="82"/>
    </row>
    <row r="26" spans="1:47" s="77" customFormat="1" x14ac:dyDescent="0.2">
      <c r="A26" s="106">
        <v>20130516</v>
      </c>
      <c r="B26" s="58">
        <v>1</v>
      </c>
      <c r="C26" s="58">
        <v>7005</v>
      </c>
      <c r="D26" s="58">
        <v>1826</v>
      </c>
      <c r="E26" s="58">
        <v>2127</v>
      </c>
      <c r="F26" s="58">
        <v>1485</v>
      </c>
      <c r="G26" s="58">
        <v>7292</v>
      </c>
      <c r="H26" s="58">
        <v>878</v>
      </c>
      <c r="I26" s="58">
        <v>8510</v>
      </c>
      <c r="J26" s="58">
        <v>1403</v>
      </c>
      <c r="K26" s="58">
        <v>11117</v>
      </c>
      <c r="L26" s="58">
        <v>1629</v>
      </c>
      <c r="M26" s="58">
        <v>291</v>
      </c>
      <c r="N26" s="58">
        <v>9953</v>
      </c>
      <c r="O26" s="58">
        <v>7173</v>
      </c>
      <c r="P26" s="58">
        <v>1981</v>
      </c>
      <c r="Q26" s="58">
        <v>29</v>
      </c>
      <c r="R26" s="58">
        <v>1650</v>
      </c>
      <c r="S26" s="58">
        <v>5674</v>
      </c>
      <c r="T26" s="58">
        <v>5928</v>
      </c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>
        <f t="shared" si="0"/>
        <v>75952</v>
      </c>
      <c r="AL26" s="73">
        <f t="shared" ref="AL26:AL31" si="8">AVERAGE($AK$25:$AK$31)</f>
        <v>70327.142857142855</v>
      </c>
      <c r="AM26" s="58">
        <v>75952</v>
      </c>
      <c r="AN26" s="73">
        <f t="shared" si="7"/>
        <v>70327.142857142855</v>
      </c>
      <c r="AO26" s="73">
        <v>0</v>
      </c>
      <c r="AP26" s="74">
        <f t="shared" si="3"/>
        <v>0</v>
      </c>
      <c r="AQ26" s="74" t="e">
        <f t="shared" si="4"/>
        <v>#DIV/0!</v>
      </c>
      <c r="AR26" s="79"/>
      <c r="AS26" s="78"/>
      <c r="AT26" s="81"/>
      <c r="AU26" s="82"/>
    </row>
    <row r="27" spans="1:47" x14ac:dyDescent="0.2">
      <c r="A27" s="105">
        <v>20130517</v>
      </c>
      <c r="B27" s="58">
        <v>1</v>
      </c>
      <c r="C27" s="58">
        <v>6892</v>
      </c>
      <c r="D27" s="58">
        <v>1081</v>
      </c>
      <c r="E27" s="58">
        <v>2299</v>
      </c>
      <c r="F27" s="58">
        <v>244</v>
      </c>
      <c r="G27" s="58">
        <v>7496</v>
      </c>
      <c r="H27" s="58">
        <v>700</v>
      </c>
      <c r="I27" s="58">
        <v>11120</v>
      </c>
      <c r="J27" s="58">
        <v>1584</v>
      </c>
      <c r="K27" s="58">
        <v>12842</v>
      </c>
      <c r="L27" s="58">
        <v>1445</v>
      </c>
      <c r="M27" s="58">
        <v>300</v>
      </c>
      <c r="N27" s="58">
        <v>7914</v>
      </c>
      <c r="O27" s="58">
        <v>5456</v>
      </c>
      <c r="P27" s="58">
        <v>0</v>
      </c>
      <c r="Q27" s="58">
        <v>10</v>
      </c>
      <c r="R27" s="58">
        <v>1608</v>
      </c>
      <c r="S27" s="58">
        <v>4288</v>
      </c>
      <c r="T27" s="58">
        <v>5996</v>
      </c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>
        <f t="shared" si="0"/>
        <v>71276</v>
      </c>
      <c r="AL27" s="58">
        <f t="shared" si="8"/>
        <v>70327.142857142855</v>
      </c>
      <c r="AM27" s="58">
        <v>71276</v>
      </c>
      <c r="AN27" s="58">
        <f t="shared" si="7"/>
        <v>70327.142857142855</v>
      </c>
      <c r="AO27" s="58">
        <v>0</v>
      </c>
      <c r="AP27" s="68">
        <f t="shared" si="3"/>
        <v>0</v>
      </c>
      <c r="AQ27" s="68" t="e">
        <f t="shared" si="4"/>
        <v>#DIV/0!</v>
      </c>
      <c r="AR27" s="83"/>
      <c r="AS27" s="84"/>
      <c r="AT27" s="85"/>
      <c r="AU27" s="86"/>
    </row>
    <row r="28" spans="1:47" x14ac:dyDescent="0.2">
      <c r="A28" s="105">
        <v>20130518</v>
      </c>
      <c r="B28" s="58">
        <v>0</v>
      </c>
      <c r="C28" s="58">
        <v>5183</v>
      </c>
      <c r="D28" s="58">
        <v>0</v>
      </c>
      <c r="E28" s="58">
        <v>1021</v>
      </c>
      <c r="F28" s="58">
        <v>194</v>
      </c>
      <c r="G28" s="58">
        <v>6122</v>
      </c>
      <c r="H28" s="58">
        <v>760</v>
      </c>
      <c r="I28" s="58">
        <v>10782</v>
      </c>
      <c r="J28" s="58">
        <v>304</v>
      </c>
      <c r="K28" s="58">
        <v>12909</v>
      </c>
      <c r="L28" s="58">
        <v>1</v>
      </c>
      <c r="M28" s="58">
        <v>189</v>
      </c>
      <c r="N28" s="58">
        <v>8279</v>
      </c>
      <c r="O28" s="58">
        <v>1086</v>
      </c>
      <c r="P28" s="58">
        <v>233</v>
      </c>
      <c r="Q28" s="58">
        <v>10</v>
      </c>
      <c r="R28" s="58">
        <v>450</v>
      </c>
      <c r="S28" s="58">
        <v>5860</v>
      </c>
      <c r="T28" s="58">
        <v>898</v>
      </c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>
        <f t="shared" si="0"/>
        <v>54281</v>
      </c>
      <c r="AL28" s="58">
        <f t="shared" si="8"/>
        <v>70327.142857142855</v>
      </c>
      <c r="AM28" s="58">
        <v>54281</v>
      </c>
      <c r="AN28" s="58">
        <f t="shared" si="7"/>
        <v>70327.142857142855</v>
      </c>
      <c r="AO28" s="58">
        <v>0</v>
      </c>
      <c r="AP28" s="68">
        <f t="shared" si="3"/>
        <v>0</v>
      </c>
      <c r="AQ28" s="68" t="e">
        <f t="shared" si="4"/>
        <v>#DIV/0!</v>
      </c>
      <c r="AR28" s="83"/>
      <c r="AS28" s="84"/>
      <c r="AT28" s="85"/>
      <c r="AU28" s="86"/>
    </row>
    <row r="29" spans="1:47" x14ac:dyDescent="0.2">
      <c r="A29" s="105">
        <v>20130519</v>
      </c>
      <c r="B29" s="58">
        <v>6</v>
      </c>
      <c r="C29" s="58">
        <v>3259</v>
      </c>
      <c r="D29" s="58">
        <v>672</v>
      </c>
      <c r="E29" s="58">
        <v>832</v>
      </c>
      <c r="F29" s="58">
        <v>4427</v>
      </c>
      <c r="G29" s="58">
        <v>5217</v>
      </c>
      <c r="H29" s="58">
        <v>959</v>
      </c>
      <c r="I29" s="58">
        <v>9713</v>
      </c>
      <c r="J29" s="58">
        <v>308</v>
      </c>
      <c r="K29" s="58">
        <v>11959</v>
      </c>
      <c r="L29" s="58">
        <v>142</v>
      </c>
      <c r="M29" s="58">
        <v>128</v>
      </c>
      <c r="N29" s="58">
        <v>8067</v>
      </c>
      <c r="O29" s="58">
        <v>1334</v>
      </c>
      <c r="P29" s="58">
        <v>1914</v>
      </c>
      <c r="Q29" s="58">
        <v>3</v>
      </c>
      <c r="R29" s="58">
        <v>0</v>
      </c>
      <c r="S29" s="58">
        <v>5585</v>
      </c>
      <c r="T29" s="58">
        <v>139</v>
      </c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>
        <f t="shared" si="0"/>
        <v>54664</v>
      </c>
      <c r="AL29" s="58">
        <f t="shared" si="8"/>
        <v>70327.142857142855</v>
      </c>
      <c r="AM29" s="58">
        <v>54664</v>
      </c>
      <c r="AN29" s="58">
        <f t="shared" si="7"/>
        <v>70327.142857142855</v>
      </c>
      <c r="AO29" s="58">
        <v>0</v>
      </c>
      <c r="AP29" s="68">
        <f t="shared" si="3"/>
        <v>0</v>
      </c>
      <c r="AQ29" s="68" t="e">
        <f t="shared" si="4"/>
        <v>#DIV/0!</v>
      </c>
      <c r="AR29" s="83"/>
      <c r="AS29" s="84"/>
      <c r="AT29" s="85"/>
      <c r="AU29" s="86"/>
    </row>
    <row r="30" spans="1:47" x14ac:dyDescent="0.2">
      <c r="A30" s="105">
        <v>20130520</v>
      </c>
      <c r="B30" s="58">
        <v>73</v>
      </c>
      <c r="C30" s="58">
        <v>6276</v>
      </c>
      <c r="D30" s="58">
        <v>1950</v>
      </c>
      <c r="E30" s="58">
        <v>3482</v>
      </c>
      <c r="F30" s="58">
        <v>4476</v>
      </c>
      <c r="G30" s="58">
        <v>7814</v>
      </c>
      <c r="H30" s="58">
        <v>950</v>
      </c>
      <c r="I30" s="58">
        <v>7956</v>
      </c>
      <c r="J30" s="58">
        <v>812</v>
      </c>
      <c r="K30" s="58">
        <v>12752</v>
      </c>
      <c r="L30" s="58">
        <v>1725</v>
      </c>
      <c r="M30" s="58">
        <v>345</v>
      </c>
      <c r="N30" s="58">
        <v>8014</v>
      </c>
      <c r="O30" s="58">
        <v>8666</v>
      </c>
      <c r="P30" s="58">
        <v>3082</v>
      </c>
      <c r="Q30" s="58">
        <v>724</v>
      </c>
      <c r="R30" s="58">
        <v>373</v>
      </c>
      <c r="S30" s="58">
        <v>5183</v>
      </c>
      <c r="T30" s="58">
        <v>5105</v>
      </c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>
        <f t="shared" si="0"/>
        <v>79758</v>
      </c>
      <c r="AL30" s="58">
        <f t="shared" si="8"/>
        <v>70327.142857142855</v>
      </c>
      <c r="AM30" s="58">
        <v>79758</v>
      </c>
      <c r="AN30" s="58">
        <f t="shared" si="7"/>
        <v>70327.142857142855</v>
      </c>
      <c r="AO30" s="58">
        <v>0</v>
      </c>
      <c r="AP30" s="68">
        <f t="shared" si="3"/>
        <v>0</v>
      </c>
      <c r="AQ30" s="68" t="e">
        <f t="shared" si="4"/>
        <v>#DIV/0!</v>
      </c>
      <c r="AS30" s="84"/>
      <c r="AT30" s="85"/>
      <c r="AU30" s="86"/>
    </row>
    <row r="31" spans="1:47" x14ac:dyDescent="0.2">
      <c r="A31" s="105">
        <v>20130521</v>
      </c>
      <c r="B31" s="58">
        <v>0</v>
      </c>
      <c r="C31" s="58">
        <v>6134</v>
      </c>
      <c r="D31" s="58">
        <v>1702</v>
      </c>
      <c r="E31" s="58">
        <v>3544</v>
      </c>
      <c r="F31" s="58">
        <v>4779</v>
      </c>
      <c r="G31" s="58">
        <v>7462</v>
      </c>
      <c r="H31" s="58">
        <v>915</v>
      </c>
      <c r="I31" s="58">
        <v>0</v>
      </c>
      <c r="J31" s="58">
        <v>1137</v>
      </c>
      <c r="K31" s="58">
        <v>12648</v>
      </c>
      <c r="L31" s="58">
        <v>1868</v>
      </c>
      <c r="M31" s="58">
        <v>407</v>
      </c>
      <c r="N31" s="58">
        <v>9118</v>
      </c>
      <c r="O31" s="58">
        <v>10919</v>
      </c>
      <c r="P31" s="58">
        <v>2975</v>
      </c>
      <c r="Q31" s="58">
        <v>274</v>
      </c>
      <c r="R31" s="58">
        <v>1626</v>
      </c>
      <c r="S31" s="58">
        <v>5229</v>
      </c>
      <c r="T31" s="58">
        <v>5940</v>
      </c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>
        <f t="shared" si="0"/>
        <v>76677</v>
      </c>
      <c r="AL31" s="58">
        <f t="shared" si="8"/>
        <v>70327.142857142855</v>
      </c>
      <c r="AM31" s="58">
        <v>76677</v>
      </c>
      <c r="AN31" s="58">
        <f t="shared" si="7"/>
        <v>70327.142857142855</v>
      </c>
      <c r="AO31" s="58">
        <v>0</v>
      </c>
      <c r="AP31" s="68">
        <f t="shared" si="3"/>
        <v>0</v>
      </c>
      <c r="AQ31" s="68" t="e">
        <f t="shared" si="4"/>
        <v>#DIV/0!</v>
      </c>
      <c r="AR31" s="83"/>
      <c r="AS31" s="84"/>
      <c r="AT31" s="85"/>
      <c r="AU31" s="86"/>
    </row>
    <row r="32" spans="1:47" x14ac:dyDescent="0.2">
      <c r="A32" s="105">
        <v>20130522</v>
      </c>
      <c r="B32" s="58">
        <v>8</v>
      </c>
      <c r="C32" s="58">
        <v>6431</v>
      </c>
      <c r="D32" s="58">
        <v>1484</v>
      </c>
      <c r="E32" s="58">
        <v>2997</v>
      </c>
      <c r="F32" s="58">
        <v>4772</v>
      </c>
      <c r="G32" s="58">
        <v>7236</v>
      </c>
      <c r="H32" s="58">
        <v>902</v>
      </c>
      <c r="I32" s="58">
        <v>9125</v>
      </c>
      <c r="J32" s="58">
        <v>1811</v>
      </c>
      <c r="K32" s="58">
        <v>13133</v>
      </c>
      <c r="L32" s="58">
        <v>1785</v>
      </c>
      <c r="M32" s="58">
        <v>241</v>
      </c>
      <c r="N32" s="58">
        <v>9343</v>
      </c>
      <c r="O32" s="58">
        <v>11941</v>
      </c>
      <c r="P32" s="58">
        <v>3109</v>
      </c>
      <c r="Q32" s="58">
        <v>137</v>
      </c>
      <c r="R32" s="58">
        <v>1625</v>
      </c>
      <c r="S32" s="58">
        <v>5118</v>
      </c>
      <c r="T32" s="58">
        <v>5972</v>
      </c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>
        <f t="shared" si="0"/>
        <v>87170</v>
      </c>
      <c r="AL32" s="58">
        <f t="shared" ref="AL32:AL38" si="9">AVERAGE($AK$32:$AK$38)</f>
        <v>82087</v>
      </c>
      <c r="AM32" s="58">
        <v>87170</v>
      </c>
      <c r="AN32" s="58">
        <f>AVERAGE($AM$32:$AM$38)</f>
        <v>82087</v>
      </c>
      <c r="AO32" s="58">
        <v>0</v>
      </c>
      <c r="AP32" s="68">
        <f t="shared" si="3"/>
        <v>0</v>
      </c>
      <c r="AQ32" s="68" t="e">
        <f t="shared" si="4"/>
        <v>#DIV/0!</v>
      </c>
      <c r="AR32" s="83"/>
      <c r="AS32" s="84"/>
      <c r="AT32" s="86"/>
      <c r="AU32" s="86"/>
    </row>
    <row r="33" spans="1:47" x14ac:dyDescent="0.2">
      <c r="A33" s="105">
        <v>20130523</v>
      </c>
      <c r="B33" s="58">
        <v>61</v>
      </c>
      <c r="C33" s="58">
        <v>6813</v>
      </c>
      <c r="D33" s="58">
        <v>1631</v>
      </c>
      <c r="E33" s="58">
        <v>2508</v>
      </c>
      <c r="F33" s="58">
        <v>4815</v>
      </c>
      <c r="G33" s="58">
        <v>8328</v>
      </c>
      <c r="H33" s="58">
        <v>743</v>
      </c>
      <c r="I33" s="58">
        <v>11908</v>
      </c>
      <c r="J33" s="58">
        <v>1660</v>
      </c>
      <c r="K33" s="58">
        <v>13641</v>
      </c>
      <c r="L33" s="58">
        <v>1661</v>
      </c>
      <c r="M33" s="58">
        <v>397</v>
      </c>
      <c r="N33" s="58">
        <v>8912</v>
      </c>
      <c r="O33" s="58">
        <v>10099</v>
      </c>
      <c r="P33" s="58">
        <v>3086</v>
      </c>
      <c r="Q33" s="58">
        <v>272</v>
      </c>
      <c r="R33" s="58">
        <v>1626</v>
      </c>
      <c r="S33" s="58">
        <v>5619</v>
      </c>
      <c r="T33" s="58">
        <v>6135</v>
      </c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>
        <f t="shared" si="0"/>
        <v>89915</v>
      </c>
      <c r="AL33" s="58">
        <f t="shared" si="9"/>
        <v>82087</v>
      </c>
      <c r="AM33" s="58">
        <v>89915</v>
      </c>
      <c r="AN33" s="58">
        <f t="shared" ref="AN33:AN38" si="10">AVERAGE($AM$32:$AM$38)</f>
        <v>82087</v>
      </c>
      <c r="AO33" s="58">
        <v>0</v>
      </c>
      <c r="AP33" s="68">
        <f t="shared" si="3"/>
        <v>0</v>
      </c>
      <c r="AQ33" s="68" t="e">
        <f t="shared" si="4"/>
        <v>#DIV/0!</v>
      </c>
      <c r="AR33" s="83"/>
      <c r="AS33" s="84"/>
      <c r="AT33" s="86"/>
      <c r="AU33" s="86"/>
    </row>
    <row r="34" spans="1:47" x14ac:dyDescent="0.2">
      <c r="A34" s="105">
        <v>20130524</v>
      </c>
      <c r="B34" s="58">
        <v>2</v>
      </c>
      <c r="C34" s="58">
        <v>7348</v>
      </c>
      <c r="D34" s="58">
        <v>916</v>
      </c>
      <c r="E34" s="58">
        <v>1385</v>
      </c>
      <c r="F34" s="58">
        <v>4847</v>
      </c>
      <c r="G34" s="58">
        <v>8683</v>
      </c>
      <c r="H34" s="58">
        <v>1056</v>
      </c>
      <c r="I34" s="58">
        <v>8528</v>
      </c>
      <c r="J34" s="58">
        <v>2092</v>
      </c>
      <c r="K34" s="58">
        <v>13444</v>
      </c>
      <c r="L34" s="58">
        <v>1864</v>
      </c>
      <c r="M34" s="58">
        <v>401</v>
      </c>
      <c r="N34" s="58">
        <v>9659</v>
      </c>
      <c r="O34" s="58">
        <v>9460</v>
      </c>
      <c r="P34" s="58">
        <v>501</v>
      </c>
      <c r="Q34" s="58">
        <v>29</v>
      </c>
      <c r="R34" s="58">
        <v>1627</v>
      </c>
      <c r="S34" s="58">
        <v>5757</v>
      </c>
      <c r="T34" s="58">
        <v>5912</v>
      </c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>
        <f t="shared" si="0"/>
        <v>83511</v>
      </c>
      <c r="AL34" s="58">
        <f t="shared" si="9"/>
        <v>82087</v>
      </c>
      <c r="AM34" s="58">
        <v>83511</v>
      </c>
      <c r="AN34" s="58">
        <f t="shared" si="10"/>
        <v>82087</v>
      </c>
      <c r="AO34" s="58">
        <v>0</v>
      </c>
      <c r="AP34" s="68">
        <f t="shared" si="3"/>
        <v>0</v>
      </c>
      <c r="AQ34" s="68" t="e">
        <f t="shared" si="4"/>
        <v>#DIV/0!</v>
      </c>
      <c r="AR34" s="83"/>
      <c r="AS34" s="84"/>
      <c r="AT34" s="86"/>
      <c r="AU34" s="86"/>
    </row>
    <row r="35" spans="1:47" x14ac:dyDescent="0.2">
      <c r="A35" s="105">
        <v>20130525</v>
      </c>
      <c r="B35" s="58">
        <v>0</v>
      </c>
      <c r="C35" s="58">
        <v>3753</v>
      </c>
      <c r="D35" s="58">
        <v>0</v>
      </c>
      <c r="E35" s="58">
        <v>536</v>
      </c>
      <c r="F35" s="58">
        <v>473</v>
      </c>
      <c r="G35" s="58">
        <v>7936</v>
      </c>
      <c r="H35" s="58">
        <v>1031</v>
      </c>
      <c r="I35" s="58">
        <v>10532</v>
      </c>
      <c r="J35" s="58">
        <v>411</v>
      </c>
      <c r="K35" s="58">
        <v>14463</v>
      </c>
      <c r="L35" s="58">
        <v>161</v>
      </c>
      <c r="M35" s="58">
        <v>192</v>
      </c>
      <c r="N35" s="58">
        <v>9384</v>
      </c>
      <c r="O35" s="58">
        <v>6886</v>
      </c>
      <c r="P35" s="58">
        <v>0</v>
      </c>
      <c r="Q35" s="58">
        <v>9</v>
      </c>
      <c r="R35" s="58">
        <v>311</v>
      </c>
      <c r="S35" s="58">
        <v>5952</v>
      </c>
      <c r="T35" s="58">
        <v>1032</v>
      </c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>
        <f t="shared" si="0"/>
        <v>63062</v>
      </c>
      <c r="AL35" s="58">
        <f t="shared" si="9"/>
        <v>82087</v>
      </c>
      <c r="AM35" s="58">
        <v>63062</v>
      </c>
      <c r="AN35" s="58">
        <f t="shared" si="10"/>
        <v>82087</v>
      </c>
      <c r="AO35" s="58">
        <v>0</v>
      </c>
      <c r="AP35" s="68">
        <f t="shared" si="3"/>
        <v>0</v>
      </c>
      <c r="AQ35" s="68" t="e">
        <f t="shared" si="4"/>
        <v>#DIV/0!</v>
      </c>
      <c r="AR35" s="83"/>
      <c r="AS35" s="84"/>
      <c r="AT35" s="86"/>
      <c r="AU35" s="86"/>
    </row>
    <row r="36" spans="1:47" x14ac:dyDescent="0.2">
      <c r="A36" s="105">
        <v>20130526</v>
      </c>
      <c r="B36" s="58">
        <v>4</v>
      </c>
      <c r="C36" s="58">
        <v>3018</v>
      </c>
      <c r="D36" s="58">
        <v>760</v>
      </c>
      <c r="E36" s="58">
        <v>925</v>
      </c>
      <c r="F36" s="58">
        <v>600</v>
      </c>
      <c r="G36" s="58">
        <v>6509</v>
      </c>
      <c r="H36" s="58">
        <v>1074</v>
      </c>
      <c r="I36" s="58">
        <v>10551</v>
      </c>
      <c r="J36" s="58">
        <v>313</v>
      </c>
      <c r="K36" s="58">
        <v>15039</v>
      </c>
      <c r="L36" s="58">
        <v>218</v>
      </c>
      <c r="M36" s="58">
        <v>84</v>
      </c>
      <c r="N36" s="58">
        <v>9006</v>
      </c>
      <c r="O36" s="58">
        <v>6637</v>
      </c>
      <c r="P36" s="58">
        <v>1117</v>
      </c>
      <c r="Q36" s="58">
        <v>26</v>
      </c>
      <c r="R36" s="58">
        <v>0</v>
      </c>
      <c r="S36" s="58">
        <v>6039</v>
      </c>
      <c r="T36" s="58">
        <v>316</v>
      </c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>
        <f t="shared" si="0"/>
        <v>62236</v>
      </c>
      <c r="AL36" s="58">
        <f t="shared" si="9"/>
        <v>82087</v>
      </c>
      <c r="AM36" s="58">
        <v>62236</v>
      </c>
      <c r="AN36" s="58">
        <f t="shared" si="10"/>
        <v>82087</v>
      </c>
      <c r="AO36" s="58">
        <v>0</v>
      </c>
      <c r="AP36" s="68">
        <f t="shared" si="3"/>
        <v>0</v>
      </c>
      <c r="AQ36" s="68" t="e">
        <f t="shared" si="4"/>
        <v>#DIV/0!</v>
      </c>
      <c r="AR36" s="83"/>
      <c r="AS36" s="84"/>
      <c r="AT36" s="86"/>
      <c r="AU36" s="86"/>
    </row>
    <row r="37" spans="1:47" x14ac:dyDescent="0.2">
      <c r="A37" s="105">
        <v>20130527</v>
      </c>
      <c r="B37" s="58">
        <v>90</v>
      </c>
      <c r="C37" s="58">
        <v>6398</v>
      </c>
      <c r="D37" s="58">
        <v>1321</v>
      </c>
      <c r="E37" s="58">
        <v>2738</v>
      </c>
      <c r="F37" s="58">
        <v>1923</v>
      </c>
      <c r="G37" s="58">
        <v>7886</v>
      </c>
      <c r="H37" s="58">
        <v>1079</v>
      </c>
      <c r="I37" s="58">
        <v>10295</v>
      </c>
      <c r="J37" s="58">
        <v>2082</v>
      </c>
      <c r="K37" s="58">
        <v>20144</v>
      </c>
      <c r="L37" s="58">
        <v>1735</v>
      </c>
      <c r="M37" s="58">
        <v>478</v>
      </c>
      <c r="N37" s="58">
        <v>8204</v>
      </c>
      <c r="O37" s="58">
        <v>10339</v>
      </c>
      <c r="P37" s="58">
        <v>3332</v>
      </c>
      <c r="Q37" s="58">
        <v>228</v>
      </c>
      <c r="R37" s="58">
        <v>109</v>
      </c>
      <c r="S37" s="58">
        <v>5921</v>
      </c>
      <c r="T37" s="58">
        <v>6033</v>
      </c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>
        <f t="shared" si="0"/>
        <v>90335</v>
      </c>
      <c r="AL37" s="58">
        <f t="shared" si="9"/>
        <v>82087</v>
      </c>
      <c r="AM37" s="58">
        <v>90335</v>
      </c>
      <c r="AN37" s="58">
        <f t="shared" si="10"/>
        <v>82087</v>
      </c>
      <c r="AO37" s="58">
        <v>0</v>
      </c>
      <c r="AP37" s="68">
        <f t="shared" si="3"/>
        <v>0</v>
      </c>
      <c r="AQ37" s="68" t="e">
        <f t="shared" si="4"/>
        <v>#DIV/0!</v>
      </c>
      <c r="AR37" s="83"/>
      <c r="AS37" s="84"/>
      <c r="AT37" s="86"/>
      <c r="AU37" s="86"/>
    </row>
    <row r="38" spans="1:47" x14ac:dyDescent="0.2">
      <c r="A38" s="105">
        <v>20130528</v>
      </c>
      <c r="B38" s="58">
        <v>82</v>
      </c>
      <c r="C38" s="58">
        <v>7532</v>
      </c>
      <c r="D38" s="58">
        <v>1380</v>
      </c>
      <c r="E38" s="58">
        <v>2155</v>
      </c>
      <c r="F38" s="58">
        <v>4776</v>
      </c>
      <c r="G38" s="58">
        <v>7810</v>
      </c>
      <c r="H38" s="58">
        <v>1049</v>
      </c>
      <c r="I38" s="58">
        <v>11647</v>
      </c>
      <c r="J38" s="58">
        <v>1923</v>
      </c>
      <c r="K38" s="58">
        <v>26497</v>
      </c>
      <c r="L38" s="58">
        <v>1747</v>
      </c>
      <c r="M38" s="58">
        <v>488</v>
      </c>
      <c r="N38" s="58">
        <v>9456</v>
      </c>
      <c r="O38" s="58">
        <v>5820</v>
      </c>
      <c r="P38" s="58">
        <v>2741</v>
      </c>
      <c r="Q38" s="58">
        <v>213</v>
      </c>
      <c r="R38" s="58">
        <v>496</v>
      </c>
      <c r="S38" s="58">
        <v>5977</v>
      </c>
      <c r="T38" s="58">
        <v>6591</v>
      </c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>
        <f t="shared" si="0"/>
        <v>98380</v>
      </c>
      <c r="AL38" s="58">
        <f t="shared" si="9"/>
        <v>82087</v>
      </c>
      <c r="AM38" s="58">
        <v>98380</v>
      </c>
      <c r="AN38" s="58">
        <f t="shared" si="10"/>
        <v>82087</v>
      </c>
      <c r="AO38" s="58">
        <v>0</v>
      </c>
      <c r="AP38" s="68">
        <f t="shared" si="3"/>
        <v>0</v>
      </c>
      <c r="AQ38" s="68" t="e">
        <f t="shared" si="4"/>
        <v>#DIV/0!</v>
      </c>
      <c r="AR38" s="84"/>
      <c r="AS38" s="84"/>
      <c r="AT38" s="86"/>
      <c r="AU38" s="86"/>
    </row>
    <row r="39" spans="1:47" x14ac:dyDescent="0.2">
      <c r="A39" s="105">
        <v>20130529</v>
      </c>
      <c r="B39" s="58">
        <v>72</v>
      </c>
      <c r="C39" s="58">
        <v>7804</v>
      </c>
      <c r="D39" s="58">
        <v>1345</v>
      </c>
      <c r="E39" s="58">
        <v>2679</v>
      </c>
      <c r="F39" s="58">
        <v>4731</v>
      </c>
      <c r="G39" s="58">
        <v>7776</v>
      </c>
      <c r="H39" s="58">
        <v>1060</v>
      </c>
      <c r="I39" s="58">
        <v>11129</v>
      </c>
      <c r="J39" s="58">
        <v>1723</v>
      </c>
      <c r="K39" s="58">
        <v>27552</v>
      </c>
      <c r="L39" s="58">
        <v>1674</v>
      </c>
      <c r="M39" s="58">
        <v>320</v>
      </c>
      <c r="N39" s="58">
        <v>9556</v>
      </c>
      <c r="O39" s="58">
        <v>8850</v>
      </c>
      <c r="P39" s="58">
        <v>2461</v>
      </c>
      <c r="Q39" s="58">
        <v>304</v>
      </c>
      <c r="R39" s="58">
        <v>1608</v>
      </c>
      <c r="S39" s="58">
        <v>5848</v>
      </c>
      <c r="T39" s="58">
        <v>6373</v>
      </c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>
        <f t="shared" si="0"/>
        <v>102865</v>
      </c>
      <c r="AL39" s="58">
        <f>AVERAGE($AK$39:$AK$41)</f>
        <v>99133</v>
      </c>
      <c r="AM39" s="58">
        <v>102865</v>
      </c>
      <c r="AN39" s="58">
        <f>AVERAGE($AM$39:$AM$41)</f>
        <v>99133</v>
      </c>
      <c r="AO39" s="58">
        <v>0</v>
      </c>
      <c r="AP39" s="68">
        <f t="shared" si="3"/>
        <v>0</v>
      </c>
      <c r="AQ39" s="68" t="e">
        <f t="shared" si="4"/>
        <v>#DIV/0!</v>
      </c>
      <c r="AR39" s="84"/>
      <c r="AS39" s="84"/>
      <c r="AT39" s="86"/>
      <c r="AU39" s="86"/>
    </row>
    <row r="40" spans="1:47" x14ac:dyDescent="0.2">
      <c r="A40" s="105">
        <v>20130530</v>
      </c>
      <c r="B40" s="58">
        <v>18</v>
      </c>
      <c r="C40" s="58">
        <v>6786</v>
      </c>
      <c r="D40" s="58">
        <v>1280</v>
      </c>
      <c r="E40" s="58">
        <v>2638</v>
      </c>
      <c r="F40" s="58">
        <v>4748</v>
      </c>
      <c r="G40" s="58">
        <v>8338</v>
      </c>
      <c r="H40" s="58">
        <v>992</v>
      </c>
      <c r="I40" s="58">
        <v>13104</v>
      </c>
      <c r="J40" s="58">
        <v>2216</v>
      </c>
      <c r="K40" s="58">
        <v>26553</v>
      </c>
      <c r="L40" s="58">
        <v>1767</v>
      </c>
      <c r="M40" s="58">
        <v>602</v>
      </c>
      <c r="N40" s="58">
        <v>8820</v>
      </c>
      <c r="O40" s="58">
        <v>8967</v>
      </c>
      <c r="P40" s="58">
        <v>2396</v>
      </c>
      <c r="Q40" s="58">
        <v>459</v>
      </c>
      <c r="R40" s="58">
        <v>1648</v>
      </c>
      <c r="S40" s="58">
        <v>5346</v>
      </c>
      <c r="T40" s="58">
        <v>5842</v>
      </c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>
        <f t="shared" si="0"/>
        <v>102520</v>
      </c>
      <c r="AL40" s="58">
        <f>AVERAGE($AK$39:$AK$41)</f>
        <v>99133</v>
      </c>
      <c r="AM40" s="58">
        <v>102520</v>
      </c>
      <c r="AN40" s="58">
        <f>AVERAGE($AM$39:$AM$41)</f>
        <v>99133</v>
      </c>
      <c r="AO40" s="58">
        <v>0</v>
      </c>
      <c r="AP40" s="68">
        <f t="shared" si="3"/>
        <v>0</v>
      </c>
      <c r="AQ40" s="68" t="e">
        <f t="shared" si="4"/>
        <v>#DIV/0!</v>
      </c>
      <c r="AR40" s="84"/>
      <c r="AS40" s="84"/>
      <c r="AT40" s="86"/>
      <c r="AU40" s="86"/>
    </row>
    <row r="41" spans="1:47" x14ac:dyDescent="0.2">
      <c r="A41" s="105">
        <v>20130531</v>
      </c>
      <c r="B41" s="58">
        <v>90</v>
      </c>
      <c r="C41" s="58">
        <v>6645</v>
      </c>
      <c r="D41" s="58">
        <v>746</v>
      </c>
      <c r="E41" s="58">
        <v>570</v>
      </c>
      <c r="F41" s="58">
        <v>4777</v>
      </c>
      <c r="G41" s="58">
        <v>8250</v>
      </c>
      <c r="H41" s="58">
        <v>1016</v>
      </c>
      <c r="I41" s="58">
        <v>11967</v>
      </c>
      <c r="J41" s="58">
        <v>1858</v>
      </c>
      <c r="K41" s="58">
        <v>27354</v>
      </c>
      <c r="L41" s="58">
        <v>1555</v>
      </c>
      <c r="M41" s="58">
        <v>824</v>
      </c>
      <c r="N41" s="58">
        <v>8929</v>
      </c>
      <c r="O41" s="58">
        <v>9332</v>
      </c>
      <c r="P41" s="58">
        <v>0</v>
      </c>
      <c r="Q41" s="58">
        <v>150</v>
      </c>
      <c r="R41" s="58">
        <v>1621</v>
      </c>
      <c r="S41" s="58">
        <v>5762</v>
      </c>
      <c r="T41" s="58">
        <v>568</v>
      </c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>
        <f t="shared" si="0"/>
        <v>92014</v>
      </c>
      <c r="AL41" s="58">
        <f>AVERAGE($AK$39:$AK$41)</f>
        <v>99133</v>
      </c>
      <c r="AM41" s="58">
        <v>92014</v>
      </c>
      <c r="AN41" s="58">
        <f>AVERAGE($AM$39:$AM$41)</f>
        <v>99133</v>
      </c>
      <c r="AO41" s="58">
        <v>0</v>
      </c>
      <c r="AP41" s="68">
        <f t="shared" si="3"/>
        <v>0</v>
      </c>
      <c r="AQ41" s="68" t="e">
        <f t="shared" si="4"/>
        <v>#DIV/0!</v>
      </c>
      <c r="AR41" s="84"/>
      <c r="AS41" s="84"/>
      <c r="AT41" s="86"/>
      <c r="AU41" s="86"/>
    </row>
    <row r="42" spans="1:47" s="61" customFormat="1" ht="13.5" thickBot="1" x14ac:dyDescent="0.25">
      <c r="A42" s="101"/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>
        <f>SUM(AK11:AK41)</f>
        <v>2434489</v>
      </c>
      <c r="AL42" s="102">
        <f>SUM(AL11:AL41)</f>
        <v>2434489.0000000009</v>
      </c>
      <c r="AM42" s="102">
        <f>SUM(AM11:AM41)</f>
        <v>2434489</v>
      </c>
      <c r="AN42" s="102">
        <f>SUM(AN11:AN41)</f>
        <v>2434489.0000000009</v>
      </c>
      <c r="AO42" s="102">
        <f>SUM(AO11:AO41)</f>
        <v>1070191</v>
      </c>
      <c r="AP42" s="176">
        <f>(AM42-AK42)/AM42</f>
        <v>0</v>
      </c>
      <c r="AQ42" s="103">
        <f>(AO42-AM42)/AO42</f>
        <v>-1.2748172989681281</v>
      </c>
      <c r="AR42" s="25"/>
    </row>
    <row r="43" spans="1:47" s="87" customFormat="1" x14ac:dyDescent="0.2">
      <c r="A43" s="385" t="s">
        <v>27</v>
      </c>
      <c r="B43" s="386"/>
      <c r="C43" s="386"/>
      <c r="D43" s="386"/>
      <c r="E43" s="386"/>
      <c r="F43" s="386"/>
      <c r="G43" s="386"/>
      <c r="H43" s="386"/>
      <c r="I43" s="386"/>
      <c r="J43" s="386"/>
      <c r="K43" s="386"/>
      <c r="L43" s="386"/>
      <c r="M43" s="386"/>
      <c r="N43" s="386"/>
      <c r="O43" s="386"/>
      <c r="P43" s="386"/>
      <c r="Q43" s="386"/>
      <c r="R43" s="386"/>
      <c r="S43" s="386"/>
      <c r="T43" s="386"/>
      <c r="U43" s="386"/>
      <c r="V43" s="386"/>
      <c r="W43" s="386"/>
      <c r="X43" s="386"/>
      <c r="Y43" s="386"/>
      <c r="Z43" s="386"/>
      <c r="AA43" s="386"/>
      <c r="AB43" s="386"/>
      <c r="AC43" s="386"/>
      <c r="AD43" s="386"/>
      <c r="AE43" s="386"/>
      <c r="AF43" s="386"/>
      <c r="AG43" s="386"/>
      <c r="AH43" s="386"/>
      <c r="AI43" s="386"/>
      <c r="AJ43" s="386"/>
      <c r="AK43" s="386"/>
      <c r="AL43" s="386"/>
      <c r="AM43" s="386"/>
      <c r="AN43" s="386"/>
      <c r="AO43" s="386"/>
      <c r="AP43" s="386"/>
      <c r="AQ43" s="387"/>
      <c r="AR43" s="94"/>
    </row>
    <row r="44" spans="1:47" s="60" customFormat="1" x14ac:dyDescent="0.2">
      <c r="A44" s="160" t="s">
        <v>20</v>
      </c>
      <c r="B44" s="59">
        <f>SUM(B11:B24)</f>
        <v>135</v>
      </c>
      <c r="C44" s="59">
        <f t="shared" ref="C44:Z44" si="11">SUM(C11:C24)</f>
        <v>71038</v>
      </c>
      <c r="D44" s="59">
        <f t="shared" si="11"/>
        <v>16917</v>
      </c>
      <c r="E44" s="59">
        <f t="shared" si="11"/>
        <v>24076</v>
      </c>
      <c r="F44" s="59">
        <f t="shared" si="11"/>
        <v>20014</v>
      </c>
      <c r="G44" s="59">
        <f t="shared" si="11"/>
        <v>94895</v>
      </c>
      <c r="H44" s="59">
        <f t="shared" si="11"/>
        <v>14074</v>
      </c>
      <c r="I44" s="59">
        <f t="shared" si="11"/>
        <v>150803</v>
      </c>
      <c r="J44" s="59">
        <f t="shared" si="11"/>
        <v>11986</v>
      </c>
      <c r="K44" s="59">
        <f t="shared" si="11"/>
        <v>284340</v>
      </c>
      <c r="L44" s="59">
        <f t="shared" si="11"/>
        <v>15827</v>
      </c>
      <c r="M44" s="59">
        <f t="shared" si="11"/>
        <v>3066</v>
      </c>
      <c r="N44" s="59">
        <f t="shared" si="11"/>
        <v>131146</v>
      </c>
      <c r="O44" s="59">
        <f t="shared" si="11"/>
        <v>63533</v>
      </c>
      <c r="P44" s="59">
        <f t="shared" si="11"/>
        <v>23854</v>
      </c>
      <c r="Q44" s="59">
        <f t="shared" si="11"/>
        <v>2194</v>
      </c>
      <c r="R44" s="59">
        <f t="shared" si="11"/>
        <v>12786</v>
      </c>
      <c r="S44" s="59">
        <f t="shared" si="11"/>
        <v>78742</v>
      </c>
      <c r="T44" s="59">
        <f t="shared" si="11"/>
        <v>50765</v>
      </c>
      <c r="U44" s="59">
        <f t="shared" si="11"/>
        <v>0</v>
      </c>
      <c r="V44" s="59">
        <f t="shared" si="11"/>
        <v>0</v>
      </c>
      <c r="W44" s="59">
        <f t="shared" si="11"/>
        <v>0</v>
      </c>
      <c r="X44" s="59">
        <f t="shared" si="11"/>
        <v>0</v>
      </c>
      <c r="Y44" s="59">
        <f t="shared" si="11"/>
        <v>0</v>
      </c>
      <c r="Z44" s="59">
        <f t="shared" si="11"/>
        <v>0</v>
      </c>
      <c r="AA44" s="59">
        <f t="shared" ref="AA44:AO44" si="12">SUM(AA11:AA24)</f>
        <v>0</v>
      </c>
      <c r="AB44" s="59">
        <f t="shared" si="12"/>
        <v>0</v>
      </c>
      <c r="AC44" s="59">
        <f>SUM(AC11:AC24)</f>
        <v>0</v>
      </c>
      <c r="AD44" s="59">
        <f>SUM(AD11:AD24)</f>
        <v>0</v>
      </c>
      <c r="AE44" s="59">
        <f>SUM(AE11:AE24)</f>
        <v>0</v>
      </c>
      <c r="AF44" s="59">
        <f t="shared" si="12"/>
        <v>0</v>
      </c>
      <c r="AG44" s="59">
        <f>SUM(AG11:AG24)</f>
        <v>0</v>
      </c>
      <c r="AH44" s="59">
        <f>SUM(AH11:AH24)</f>
        <v>0</v>
      </c>
      <c r="AI44" s="59">
        <f>SUM(AI11:AI24)</f>
        <v>0</v>
      </c>
      <c r="AJ44" s="59">
        <f>SUM(AJ11:AJ24)</f>
        <v>0</v>
      </c>
      <c r="AK44" s="59">
        <f t="shared" si="12"/>
        <v>1070191</v>
      </c>
      <c r="AL44" s="59">
        <f t="shared" si="12"/>
        <v>1070191.0000000002</v>
      </c>
      <c r="AM44" s="59">
        <f t="shared" si="12"/>
        <v>1070191</v>
      </c>
      <c r="AN44" s="59">
        <f t="shared" si="12"/>
        <v>1070191.0000000002</v>
      </c>
      <c r="AO44" s="59">
        <f t="shared" si="12"/>
        <v>1070191</v>
      </c>
      <c r="AP44" s="51">
        <f>(AM44-AK44)/AM44</f>
        <v>0</v>
      </c>
      <c r="AQ44" s="23">
        <f>(AO44-AM44)/AO44</f>
        <v>0</v>
      </c>
    </row>
    <row r="45" spans="1:47" s="60" customFormat="1" x14ac:dyDescent="0.2">
      <c r="A45" s="104" t="s">
        <v>21</v>
      </c>
      <c r="B45" s="88">
        <f t="shared" ref="B45:W45" si="13">B44/$AK$44</f>
        <v>1.2614570670095338E-4</v>
      </c>
      <c r="C45" s="88">
        <f t="shared" si="13"/>
        <v>6.6378805278683894E-2</v>
      </c>
      <c r="D45" s="88">
        <f t="shared" si="13"/>
        <v>1.5807458668592803E-2</v>
      </c>
      <c r="E45" s="88">
        <f t="shared" si="13"/>
        <v>2.2496918774312247E-2</v>
      </c>
      <c r="F45" s="88">
        <f t="shared" si="13"/>
        <v>1.8701334621576898E-2</v>
      </c>
      <c r="G45" s="88">
        <f t="shared" si="13"/>
        <v>8.8671087684347935E-2</v>
      </c>
      <c r="H45" s="88">
        <f t="shared" si="13"/>
        <v>1.3150923526734947E-2</v>
      </c>
      <c r="I45" s="88">
        <f t="shared" si="13"/>
        <v>0.14091222968610276</v>
      </c>
      <c r="J45" s="88">
        <f t="shared" si="13"/>
        <v>1.1199869929760202E-2</v>
      </c>
      <c r="K45" s="88">
        <f t="shared" si="13"/>
        <v>0.26569089069147472</v>
      </c>
      <c r="L45" s="88">
        <f t="shared" si="13"/>
        <v>1.4788948888562883E-2</v>
      </c>
      <c r="M45" s="88">
        <f t="shared" si="13"/>
        <v>2.8649091610749855E-3</v>
      </c>
      <c r="N45" s="88">
        <f t="shared" si="13"/>
        <v>0.12254448037780172</v>
      </c>
      <c r="O45" s="88">
        <f t="shared" si="13"/>
        <v>5.9366038398753117E-2</v>
      </c>
      <c r="P45" s="88">
        <f t="shared" si="13"/>
        <v>2.2289479167737349E-2</v>
      </c>
      <c r="Q45" s="88">
        <f t="shared" si="13"/>
        <v>2.0501013370510498E-3</v>
      </c>
      <c r="R45" s="88">
        <f t="shared" si="13"/>
        <v>1.1947400043543629E-2</v>
      </c>
      <c r="S45" s="88">
        <f t="shared" si="13"/>
        <v>7.3577520274418301E-2</v>
      </c>
      <c r="T45" s="88">
        <f t="shared" si="13"/>
        <v>4.743545778276962E-2</v>
      </c>
      <c r="U45" s="88">
        <f t="shared" si="13"/>
        <v>0</v>
      </c>
      <c r="V45" s="88">
        <f t="shared" si="13"/>
        <v>0</v>
      </c>
      <c r="W45" s="88">
        <f t="shared" si="13"/>
        <v>0</v>
      </c>
      <c r="X45" s="88">
        <f>X44/$AK$44</f>
        <v>0</v>
      </c>
      <c r="Y45" s="88">
        <f>Y44/$AK$44</f>
        <v>0</v>
      </c>
      <c r="Z45" s="88">
        <f>Z44/$AK$44</f>
        <v>0</v>
      </c>
      <c r="AA45" s="88">
        <f t="shared" ref="AA45:AF45" si="14">AA44/$AK$44</f>
        <v>0</v>
      </c>
      <c r="AB45" s="88">
        <f t="shared" si="14"/>
        <v>0</v>
      </c>
      <c r="AC45" s="88">
        <f t="shared" si="14"/>
        <v>0</v>
      </c>
      <c r="AD45" s="88">
        <f t="shared" si="14"/>
        <v>0</v>
      </c>
      <c r="AE45" s="88">
        <f t="shared" si="14"/>
        <v>0</v>
      </c>
      <c r="AF45" s="88">
        <f t="shared" si="14"/>
        <v>0</v>
      </c>
      <c r="AG45" s="88">
        <f>AG44/$AK$44</f>
        <v>0</v>
      </c>
      <c r="AH45" s="88">
        <f>AH44/$AK$44</f>
        <v>0</v>
      </c>
      <c r="AI45" s="88">
        <f>AI44/$AK$44</f>
        <v>0</v>
      </c>
      <c r="AJ45" s="88">
        <f>AJ44/$AK$44</f>
        <v>0</v>
      </c>
      <c r="AK45" s="89">
        <f>SUM(B45:AJ45)</f>
        <v>1</v>
      </c>
      <c r="AL45" s="95"/>
      <c r="AM45" s="95"/>
      <c r="AN45" s="95"/>
      <c r="AO45" s="95"/>
      <c r="AP45" s="95"/>
      <c r="AQ45" s="97"/>
    </row>
    <row r="46" spans="1:47" s="60" customFormat="1" x14ac:dyDescent="0.2">
      <c r="A46" s="161" t="s">
        <v>22</v>
      </c>
      <c r="B46" s="90">
        <f t="shared" ref="B46:AF46" si="15">B45*$AM$44</f>
        <v>135</v>
      </c>
      <c r="C46" s="90">
        <f t="shared" si="15"/>
        <v>71038</v>
      </c>
      <c r="D46" s="90">
        <f t="shared" si="15"/>
        <v>16917</v>
      </c>
      <c r="E46" s="90">
        <f t="shared" si="15"/>
        <v>24076</v>
      </c>
      <c r="F46" s="90">
        <f t="shared" si="15"/>
        <v>20014</v>
      </c>
      <c r="G46" s="90">
        <f t="shared" si="15"/>
        <v>94895</v>
      </c>
      <c r="H46" s="90">
        <f t="shared" si="15"/>
        <v>14074</v>
      </c>
      <c r="I46" s="90">
        <f t="shared" si="15"/>
        <v>150803</v>
      </c>
      <c r="J46" s="90">
        <f t="shared" si="15"/>
        <v>11986</v>
      </c>
      <c r="K46" s="90">
        <f t="shared" si="15"/>
        <v>284340</v>
      </c>
      <c r="L46" s="90">
        <f t="shared" si="15"/>
        <v>15827</v>
      </c>
      <c r="M46" s="90">
        <f t="shared" si="15"/>
        <v>3066</v>
      </c>
      <c r="N46" s="90">
        <f t="shared" si="15"/>
        <v>131146</v>
      </c>
      <c r="O46" s="90">
        <f t="shared" si="15"/>
        <v>63533</v>
      </c>
      <c r="P46" s="90">
        <f t="shared" si="15"/>
        <v>23854</v>
      </c>
      <c r="Q46" s="90">
        <f t="shared" si="15"/>
        <v>2194</v>
      </c>
      <c r="R46" s="90">
        <f t="shared" si="15"/>
        <v>12786</v>
      </c>
      <c r="S46" s="90">
        <f t="shared" si="15"/>
        <v>78742</v>
      </c>
      <c r="T46" s="90">
        <f t="shared" si="15"/>
        <v>50765</v>
      </c>
      <c r="U46" s="90">
        <f t="shared" si="15"/>
        <v>0</v>
      </c>
      <c r="V46" s="90">
        <f t="shared" si="15"/>
        <v>0</v>
      </c>
      <c r="W46" s="90">
        <f t="shared" si="15"/>
        <v>0</v>
      </c>
      <c r="X46" s="90">
        <f t="shared" si="15"/>
        <v>0</v>
      </c>
      <c r="Y46" s="90">
        <f t="shared" si="15"/>
        <v>0</v>
      </c>
      <c r="Z46" s="90">
        <f t="shared" si="15"/>
        <v>0</v>
      </c>
      <c r="AA46" s="90">
        <f t="shared" si="15"/>
        <v>0</v>
      </c>
      <c r="AB46" s="90">
        <f t="shared" si="15"/>
        <v>0</v>
      </c>
      <c r="AC46" s="90">
        <f t="shared" si="15"/>
        <v>0</v>
      </c>
      <c r="AD46" s="90">
        <f t="shared" si="15"/>
        <v>0</v>
      </c>
      <c r="AE46" s="90">
        <f t="shared" si="15"/>
        <v>0</v>
      </c>
      <c r="AF46" s="90">
        <f t="shared" si="15"/>
        <v>0</v>
      </c>
      <c r="AG46" s="90">
        <f>AG45*$AM$44</f>
        <v>0</v>
      </c>
      <c r="AH46" s="90">
        <f>AH45*$AM$44</f>
        <v>0</v>
      </c>
      <c r="AI46" s="90">
        <f>AI45*$AM$44</f>
        <v>0</v>
      </c>
      <c r="AJ46" s="90">
        <f>AJ45*$AM$44</f>
        <v>0</v>
      </c>
      <c r="AK46" s="91">
        <f>SUM(B46:AJ46)</f>
        <v>1070191</v>
      </c>
      <c r="AL46" s="95"/>
      <c r="AM46" s="96"/>
      <c r="AN46" s="95"/>
      <c r="AO46" s="95"/>
      <c r="AP46" s="95"/>
      <c r="AQ46" s="97"/>
    </row>
    <row r="47" spans="1:47" s="60" customFormat="1" ht="13.5" thickBot="1" x14ac:dyDescent="0.25">
      <c r="A47" s="162" t="s">
        <v>48</v>
      </c>
      <c r="B47" s="93">
        <f>(B46-B44)/B44</f>
        <v>0</v>
      </c>
      <c r="C47" s="93">
        <f t="shared" ref="C47:AK47" si="16">(C46-C44)/C44</f>
        <v>0</v>
      </c>
      <c r="D47" s="93">
        <f t="shared" si="16"/>
        <v>0</v>
      </c>
      <c r="E47" s="93">
        <f t="shared" si="16"/>
        <v>0</v>
      </c>
      <c r="F47" s="93">
        <f t="shared" si="16"/>
        <v>0</v>
      </c>
      <c r="G47" s="93">
        <f t="shared" si="16"/>
        <v>0</v>
      </c>
      <c r="H47" s="93">
        <f t="shared" si="16"/>
        <v>0</v>
      </c>
      <c r="I47" s="93">
        <f t="shared" si="16"/>
        <v>0</v>
      </c>
      <c r="J47" s="93">
        <f t="shared" si="16"/>
        <v>0</v>
      </c>
      <c r="K47" s="93">
        <f t="shared" si="16"/>
        <v>0</v>
      </c>
      <c r="L47" s="93">
        <f t="shared" si="16"/>
        <v>0</v>
      </c>
      <c r="M47" s="93">
        <f t="shared" si="16"/>
        <v>0</v>
      </c>
      <c r="N47" s="93">
        <f t="shared" si="16"/>
        <v>0</v>
      </c>
      <c r="O47" s="93">
        <f t="shared" si="16"/>
        <v>0</v>
      </c>
      <c r="P47" s="93">
        <f t="shared" si="16"/>
        <v>0</v>
      </c>
      <c r="Q47" s="93">
        <f t="shared" si="16"/>
        <v>0</v>
      </c>
      <c r="R47" s="93">
        <f t="shared" si="16"/>
        <v>0</v>
      </c>
      <c r="S47" s="93">
        <f t="shared" si="16"/>
        <v>0</v>
      </c>
      <c r="T47" s="93">
        <f t="shared" si="16"/>
        <v>0</v>
      </c>
      <c r="U47" s="93" t="e">
        <f t="shared" si="16"/>
        <v>#DIV/0!</v>
      </c>
      <c r="V47" s="93" t="e">
        <f t="shared" si="16"/>
        <v>#DIV/0!</v>
      </c>
      <c r="W47" s="93" t="e">
        <f t="shared" si="16"/>
        <v>#DIV/0!</v>
      </c>
      <c r="X47" s="93" t="e">
        <f t="shared" si="16"/>
        <v>#DIV/0!</v>
      </c>
      <c r="Y47" s="93" t="e">
        <f t="shared" si="16"/>
        <v>#DIV/0!</v>
      </c>
      <c r="Z47" s="93" t="e">
        <f t="shared" si="16"/>
        <v>#DIV/0!</v>
      </c>
      <c r="AA47" s="93" t="e">
        <f t="shared" si="16"/>
        <v>#DIV/0!</v>
      </c>
      <c r="AB47" s="93" t="e">
        <f t="shared" si="16"/>
        <v>#DIV/0!</v>
      </c>
      <c r="AC47" s="93" t="e">
        <f t="shared" si="16"/>
        <v>#DIV/0!</v>
      </c>
      <c r="AD47" s="93" t="e">
        <f t="shared" si="16"/>
        <v>#DIV/0!</v>
      </c>
      <c r="AE47" s="93" t="e">
        <f t="shared" si="16"/>
        <v>#DIV/0!</v>
      </c>
      <c r="AF47" s="93" t="e">
        <f t="shared" si="16"/>
        <v>#DIV/0!</v>
      </c>
      <c r="AG47" s="93" t="e">
        <f>(AG46-AG44)/AG44</f>
        <v>#DIV/0!</v>
      </c>
      <c r="AH47" s="93" t="e">
        <f>(AH46-AH44)/AH44</f>
        <v>#DIV/0!</v>
      </c>
      <c r="AI47" s="93" t="e">
        <f>(AI46-AI44)/AI44</f>
        <v>#DIV/0!</v>
      </c>
      <c r="AJ47" s="93" t="e">
        <f>(AJ46-AJ44)/AJ44</f>
        <v>#DIV/0!</v>
      </c>
      <c r="AK47" s="93">
        <f t="shared" si="16"/>
        <v>0</v>
      </c>
      <c r="AL47" s="98"/>
      <c r="AM47" s="99"/>
      <c r="AN47" s="98"/>
      <c r="AO47" s="98"/>
      <c r="AP47" s="98"/>
      <c r="AQ47" s="100"/>
    </row>
    <row r="48" spans="1:47" s="87" customFormat="1" ht="13.5" thickBot="1" x14ac:dyDescent="0.25">
      <c r="A48" s="163"/>
      <c r="B48" s="164"/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4"/>
      <c r="W48" s="164"/>
      <c r="X48" s="164"/>
      <c r="Y48" s="164"/>
      <c r="Z48" s="164"/>
      <c r="AA48" s="164"/>
      <c r="AB48" s="164"/>
      <c r="AC48" s="164"/>
      <c r="AD48" s="164"/>
      <c r="AE48" s="164"/>
      <c r="AF48" s="164"/>
      <c r="AG48" s="164"/>
      <c r="AH48" s="164"/>
      <c r="AI48" s="164"/>
      <c r="AJ48" s="164"/>
      <c r="AK48" s="164"/>
      <c r="AM48" s="165"/>
    </row>
    <row r="49" spans="1:43" s="87" customFormat="1" x14ac:dyDescent="0.2">
      <c r="A49" s="385" t="s">
        <v>28</v>
      </c>
      <c r="B49" s="386"/>
      <c r="C49" s="386"/>
      <c r="D49" s="386"/>
      <c r="E49" s="386"/>
      <c r="F49" s="386"/>
      <c r="G49" s="386"/>
      <c r="H49" s="386"/>
      <c r="I49" s="386"/>
      <c r="J49" s="386"/>
      <c r="K49" s="386"/>
      <c r="L49" s="386"/>
      <c r="M49" s="386"/>
      <c r="N49" s="386"/>
      <c r="O49" s="386"/>
      <c r="P49" s="386"/>
      <c r="Q49" s="386"/>
      <c r="R49" s="386"/>
      <c r="S49" s="386"/>
      <c r="T49" s="386"/>
      <c r="U49" s="386"/>
      <c r="V49" s="386"/>
      <c r="W49" s="386"/>
      <c r="X49" s="386"/>
      <c r="Y49" s="386"/>
      <c r="Z49" s="386"/>
      <c r="AA49" s="386"/>
      <c r="AB49" s="386"/>
      <c r="AC49" s="386"/>
      <c r="AD49" s="386"/>
      <c r="AE49" s="386"/>
      <c r="AF49" s="386"/>
      <c r="AG49" s="386"/>
      <c r="AH49" s="386"/>
      <c r="AI49" s="386"/>
      <c r="AJ49" s="386"/>
      <c r="AK49" s="386"/>
      <c r="AL49" s="386"/>
      <c r="AM49" s="386"/>
      <c r="AN49" s="386"/>
      <c r="AO49" s="386"/>
      <c r="AP49" s="386"/>
      <c r="AQ49" s="387"/>
    </row>
    <row r="50" spans="1:43" s="60" customFormat="1" x14ac:dyDescent="0.2">
      <c r="A50" s="160" t="s">
        <v>20</v>
      </c>
      <c r="B50" s="59">
        <f>SUM(B25:B41)</f>
        <v>508</v>
      </c>
      <c r="C50" s="59">
        <f t="shared" ref="C50:AN50" si="17">SUM(C25:C41)</f>
        <v>104365</v>
      </c>
      <c r="D50" s="59">
        <f t="shared" si="17"/>
        <v>19550</v>
      </c>
      <c r="E50" s="59">
        <f t="shared" si="17"/>
        <v>34124</v>
      </c>
      <c r="F50" s="59">
        <f t="shared" si="17"/>
        <v>54157</v>
      </c>
      <c r="G50" s="59">
        <f t="shared" si="17"/>
        <v>127123</v>
      </c>
      <c r="H50" s="59">
        <f t="shared" si="17"/>
        <v>16149</v>
      </c>
      <c r="I50" s="59">
        <f t="shared" si="17"/>
        <v>167480</v>
      </c>
      <c r="J50" s="59">
        <f t="shared" si="17"/>
        <v>23363</v>
      </c>
      <c r="K50" s="59">
        <f t="shared" si="17"/>
        <v>286082</v>
      </c>
      <c r="L50" s="59">
        <f t="shared" si="17"/>
        <v>22601</v>
      </c>
      <c r="M50" s="59">
        <f t="shared" si="17"/>
        <v>6189</v>
      </c>
      <c r="N50" s="59">
        <f t="shared" si="17"/>
        <v>150592</v>
      </c>
      <c r="O50" s="59">
        <f t="shared" si="17"/>
        <v>129796</v>
      </c>
      <c r="P50" s="59">
        <f t="shared" si="17"/>
        <v>31369</v>
      </c>
      <c r="Q50" s="59">
        <f t="shared" si="17"/>
        <v>2898</v>
      </c>
      <c r="R50" s="59">
        <f t="shared" si="17"/>
        <v>18002</v>
      </c>
      <c r="S50" s="59">
        <f t="shared" si="17"/>
        <v>94902</v>
      </c>
      <c r="T50" s="59">
        <f t="shared" si="17"/>
        <v>75048</v>
      </c>
      <c r="U50" s="59">
        <f t="shared" si="17"/>
        <v>0</v>
      </c>
      <c r="V50" s="59">
        <f t="shared" si="17"/>
        <v>0</v>
      </c>
      <c r="W50" s="59">
        <f t="shared" si="17"/>
        <v>0</v>
      </c>
      <c r="X50" s="59">
        <f t="shared" si="17"/>
        <v>0</v>
      </c>
      <c r="Y50" s="59">
        <f t="shared" si="17"/>
        <v>0</v>
      </c>
      <c r="Z50" s="59">
        <f t="shared" si="17"/>
        <v>0</v>
      </c>
      <c r="AA50" s="59">
        <f t="shared" si="17"/>
        <v>0</v>
      </c>
      <c r="AB50" s="59">
        <f t="shared" si="17"/>
        <v>0</v>
      </c>
      <c r="AC50" s="59">
        <f>SUM(AC25:AC41)</f>
        <v>0</v>
      </c>
      <c r="AD50" s="59">
        <f>SUM(AD25:AD41)</f>
        <v>0</v>
      </c>
      <c r="AE50" s="59">
        <f>SUM(AE25:AE41)</f>
        <v>0</v>
      </c>
      <c r="AF50" s="59">
        <f t="shared" si="17"/>
        <v>0</v>
      </c>
      <c r="AG50" s="59">
        <f t="shared" ref="AG50:AL50" si="18">SUM(AG25:AG41)</f>
        <v>0</v>
      </c>
      <c r="AH50" s="59">
        <f t="shared" si="18"/>
        <v>0</v>
      </c>
      <c r="AI50" s="59">
        <f t="shared" si="18"/>
        <v>0</v>
      </c>
      <c r="AJ50" s="59">
        <f t="shared" si="18"/>
        <v>0</v>
      </c>
      <c r="AK50" s="59">
        <f t="shared" si="18"/>
        <v>1364298</v>
      </c>
      <c r="AL50" s="59">
        <f t="shared" si="18"/>
        <v>1364298</v>
      </c>
      <c r="AM50" s="59">
        <f t="shared" si="17"/>
        <v>1364298</v>
      </c>
      <c r="AN50" s="59">
        <f t="shared" si="17"/>
        <v>1364298</v>
      </c>
      <c r="AO50" s="59">
        <f>SUM(AO25:AO41)</f>
        <v>0</v>
      </c>
      <c r="AP50" s="103">
        <f>(AM50-AK50)/AM50</f>
        <v>0</v>
      </c>
      <c r="AQ50" s="128" t="e">
        <f>(AO50-AM50)/AO50</f>
        <v>#DIV/0!</v>
      </c>
    </row>
    <row r="51" spans="1:43" s="60" customFormat="1" x14ac:dyDescent="0.2">
      <c r="A51" s="104" t="s">
        <v>21</v>
      </c>
      <c r="B51" s="88">
        <f t="shared" ref="B51:AF51" si="19">B50/$AK$50</f>
        <v>3.723526678189076E-4</v>
      </c>
      <c r="C51" s="88">
        <f t="shared" si="19"/>
        <v>7.6497216883701355E-2</v>
      </c>
      <c r="D51" s="88">
        <f t="shared" si="19"/>
        <v>1.4329713889487488E-2</v>
      </c>
      <c r="E51" s="88">
        <f t="shared" si="19"/>
        <v>2.5012130780811818E-2</v>
      </c>
      <c r="F51" s="88">
        <f t="shared" si="19"/>
        <v>3.9695872895804292E-2</v>
      </c>
      <c r="G51" s="88">
        <f t="shared" si="19"/>
        <v>9.3178323210911393E-2</v>
      </c>
      <c r="H51" s="88">
        <f t="shared" si="19"/>
        <v>1.1836856757101454E-2</v>
      </c>
      <c r="I51" s="88">
        <f t="shared" si="19"/>
        <v>0.1227591039494304</v>
      </c>
      <c r="J51" s="88">
        <f t="shared" si="19"/>
        <v>1.7124557831206966E-2</v>
      </c>
      <c r="K51" s="88">
        <f t="shared" si="19"/>
        <v>0.20969172424206442</v>
      </c>
      <c r="L51" s="88">
        <f t="shared" si="19"/>
        <v>1.6566028829478604E-2</v>
      </c>
      <c r="M51" s="88">
        <f t="shared" si="19"/>
        <v>4.5363989392346836E-3</v>
      </c>
      <c r="N51" s="88">
        <f t="shared" si="19"/>
        <v>0.1103805766775294</v>
      </c>
      <c r="O51" s="88">
        <f t="shared" si="19"/>
        <v>9.5137572583116004E-2</v>
      </c>
      <c r="P51" s="88">
        <f t="shared" si="19"/>
        <v>2.2992777237817546E-2</v>
      </c>
      <c r="Q51" s="88">
        <f t="shared" si="19"/>
        <v>2.12416935302991E-3</v>
      </c>
      <c r="R51" s="88">
        <f t="shared" si="19"/>
        <v>1.3195064421409398E-2</v>
      </c>
      <c r="S51" s="88">
        <f t="shared" si="19"/>
        <v>6.9561048979035367E-2</v>
      </c>
      <c r="T51" s="88">
        <f t="shared" si="19"/>
        <v>5.5008509871010587E-2</v>
      </c>
      <c r="U51" s="88">
        <f t="shared" si="19"/>
        <v>0</v>
      </c>
      <c r="V51" s="88">
        <f t="shared" si="19"/>
        <v>0</v>
      </c>
      <c r="W51" s="88">
        <f t="shared" si="19"/>
        <v>0</v>
      </c>
      <c r="X51" s="88">
        <f t="shared" si="19"/>
        <v>0</v>
      </c>
      <c r="Y51" s="88">
        <f t="shared" si="19"/>
        <v>0</v>
      </c>
      <c r="Z51" s="88">
        <f t="shared" si="19"/>
        <v>0</v>
      </c>
      <c r="AA51" s="88">
        <f t="shared" si="19"/>
        <v>0</v>
      </c>
      <c r="AB51" s="88">
        <f t="shared" si="19"/>
        <v>0</v>
      </c>
      <c r="AC51" s="88">
        <f t="shared" si="19"/>
        <v>0</v>
      </c>
      <c r="AD51" s="88">
        <f t="shared" si="19"/>
        <v>0</v>
      </c>
      <c r="AE51" s="88">
        <f t="shared" si="19"/>
        <v>0</v>
      </c>
      <c r="AF51" s="88">
        <f t="shared" si="19"/>
        <v>0</v>
      </c>
      <c r="AG51" s="88">
        <f>AG50/$AK$50</f>
        <v>0</v>
      </c>
      <c r="AH51" s="88">
        <f>AH50/$AK$50</f>
        <v>0</v>
      </c>
      <c r="AI51" s="88">
        <f>AI50/$AK$50</f>
        <v>0</v>
      </c>
      <c r="AJ51" s="88">
        <f>AJ50/$AK$50</f>
        <v>0</v>
      </c>
      <c r="AK51" s="88">
        <f>SUM(B51:AJ51)</f>
        <v>0.99999999999999989</v>
      </c>
      <c r="AL51" s="95"/>
      <c r="AM51" s="95"/>
      <c r="AN51" s="95"/>
      <c r="AO51" s="95"/>
      <c r="AP51" s="95"/>
      <c r="AQ51" s="97"/>
    </row>
    <row r="52" spans="1:43" s="60" customFormat="1" x14ac:dyDescent="0.2">
      <c r="A52" s="161" t="s">
        <v>22</v>
      </c>
      <c r="B52" s="90">
        <f t="shared" ref="B52:AF52" si="20">B51*$AM$50</f>
        <v>508</v>
      </c>
      <c r="C52" s="90">
        <f t="shared" si="20"/>
        <v>104364.99999999999</v>
      </c>
      <c r="D52" s="90">
        <f t="shared" si="20"/>
        <v>19550</v>
      </c>
      <c r="E52" s="90">
        <f t="shared" si="20"/>
        <v>34124</v>
      </c>
      <c r="F52" s="90">
        <f t="shared" si="20"/>
        <v>54157.000000000007</v>
      </c>
      <c r="G52" s="90">
        <f t="shared" si="20"/>
        <v>127122.99999999999</v>
      </c>
      <c r="H52" s="90">
        <f t="shared" si="20"/>
        <v>16149</v>
      </c>
      <c r="I52" s="90">
        <f t="shared" si="20"/>
        <v>167480</v>
      </c>
      <c r="J52" s="90">
        <f t="shared" si="20"/>
        <v>23363.000000000004</v>
      </c>
      <c r="K52" s="90">
        <f t="shared" si="20"/>
        <v>286082</v>
      </c>
      <c r="L52" s="90">
        <f t="shared" si="20"/>
        <v>22601</v>
      </c>
      <c r="M52" s="90">
        <f t="shared" si="20"/>
        <v>6189</v>
      </c>
      <c r="N52" s="90">
        <f t="shared" si="20"/>
        <v>150592</v>
      </c>
      <c r="O52" s="90">
        <f t="shared" si="20"/>
        <v>129796</v>
      </c>
      <c r="P52" s="90">
        <f t="shared" si="20"/>
        <v>31369.000000000004</v>
      </c>
      <c r="Q52" s="90">
        <f t="shared" si="20"/>
        <v>2898</v>
      </c>
      <c r="R52" s="90">
        <f t="shared" si="20"/>
        <v>18002</v>
      </c>
      <c r="S52" s="90">
        <f t="shared" si="20"/>
        <v>94902</v>
      </c>
      <c r="T52" s="90">
        <f t="shared" si="20"/>
        <v>75048</v>
      </c>
      <c r="U52" s="90">
        <f t="shared" si="20"/>
        <v>0</v>
      </c>
      <c r="V52" s="90">
        <f t="shared" si="20"/>
        <v>0</v>
      </c>
      <c r="W52" s="90">
        <f t="shared" si="20"/>
        <v>0</v>
      </c>
      <c r="X52" s="90">
        <f t="shared" si="20"/>
        <v>0</v>
      </c>
      <c r="Y52" s="90">
        <f t="shared" si="20"/>
        <v>0</v>
      </c>
      <c r="Z52" s="90">
        <f t="shared" si="20"/>
        <v>0</v>
      </c>
      <c r="AA52" s="90">
        <f t="shared" si="20"/>
        <v>0</v>
      </c>
      <c r="AB52" s="90">
        <f t="shared" si="20"/>
        <v>0</v>
      </c>
      <c r="AC52" s="90">
        <f t="shared" si="20"/>
        <v>0</v>
      </c>
      <c r="AD52" s="90">
        <f t="shared" si="20"/>
        <v>0</v>
      </c>
      <c r="AE52" s="90">
        <f t="shared" si="20"/>
        <v>0</v>
      </c>
      <c r="AF52" s="90">
        <f t="shared" si="20"/>
        <v>0</v>
      </c>
      <c r="AG52" s="90">
        <f>AG51*$AM$50</f>
        <v>0</v>
      </c>
      <c r="AH52" s="90">
        <f>AH51*$AM$50</f>
        <v>0</v>
      </c>
      <c r="AI52" s="90">
        <f>AI51*$AM$50</f>
        <v>0</v>
      </c>
      <c r="AJ52" s="90">
        <f>AJ51*$AM$50</f>
        <v>0</v>
      </c>
      <c r="AK52" s="90">
        <f>SUM(B52:AJ52)</f>
        <v>1364298</v>
      </c>
      <c r="AL52" s="95"/>
      <c r="AM52" s="95"/>
      <c r="AN52" s="95"/>
      <c r="AO52" s="95"/>
      <c r="AP52" s="95"/>
      <c r="AQ52" s="97"/>
    </row>
    <row r="53" spans="1:43" s="60" customFormat="1" ht="13.5" thickBot="1" x14ac:dyDescent="0.25">
      <c r="A53" s="162" t="s">
        <v>48</v>
      </c>
      <c r="B53" s="93">
        <f t="shared" ref="B53:AF53" si="21">(B52-B50)/B50</f>
        <v>0</v>
      </c>
      <c r="C53" s="93">
        <f t="shared" si="21"/>
        <v>-1.3943290593941313E-16</v>
      </c>
      <c r="D53" s="93">
        <f t="shared" si="21"/>
        <v>0</v>
      </c>
      <c r="E53" s="93">
        <f t="shared" si="21"/>
        <v>0</v>
      </c>
      <c r="F53" s="93">
        <f t="shared" si="21"/>
        <v>1.3434934753002244E-16</v>
      </c>
      <c r="G53" s="93">
        <f t="shared" si="21"/>
        <v>-1.1447114391862095E-16</v>
      </c>
      <c r="H53" s="93">
        <f t="shared" si="21"/>
        <v>0</v>
      </c>
      <c r="I53" s="93">
        <f t="shared" si="21"/>
        <v>0</v>
      </c>
      <c r="J53" s="93">
        <f t="shared" si="21"/>
        <v>1.5571539644273907E-16</v>
      </c>
      <c r="K53" s="93">
        <f t="shared" si="21"/>
        <v>0</v>
      </c>
      <c r="L53" s="93">
        <f t="shared" si="21"/>
        <v>0</v>
      </c>
      <c r="M53" s="93">
        <f t="shared" si="21"/>
        <v>0</v>
      </c>
      <c r="N53" s="93">
        <f t="shared" si="21"/>
        <v>0</v>
      </c>
      <c r="O53" s="93">
        <f t="shared" si="21"/>
        <v>0</v>
      </c>
      <c r="P53" s="93">
        <f t="shared" si="21"/>
        <v>1.1597369400018212E-16</v>
      </c>
      <c r="Q53" s="93">
        <f t="shared" si="21"/>
        <v>0</v>
      </c>
      <c r="R53" s="93">
        <f t="shared" si="21"/>
        <v>0</v>
      </c>
      <c r="S53" s="93">
        <f t="shared" si="21"/>
        <v>0</v>
      </c>
      <c r="T53" s="93">
        <f t="shared" si="21"/>
        <v>0</v>
      </c>
      <c r="U53" s="93" t="e">
        <f t="shared" si="21"/>
        <v>#DIV/0!</v>
      </c>
      <c r="V53" s="93" t="e">
        <f t="shared" si="21"/>
        <v>#DIV/0!</v>
      </c>
      <c r="W53" s="93" t="e">
        <f t="shared" si="21"/>
        <v>#DIV/0!</v>
      </c>
      <c r="X53" s="93" t="e">
        <f t="shared" si="21"/>
        <v>#DIV/0!</v>
      </c>
      <c r="Y53" s="93" t="e">
        <f t="shared" si="21"/>
        <v>#DIV/0!</v>
      </c>
      <c r="Z53" s="93" t="e">
        <f t="shared" si="21"/>
        <v>#DIV/0!</v>
      </c>
      <c r="AA53" s="93" t="e">
        <f t="shared" si="21"/>
        <v>#DIV/0!</v>
      </c>
      <c r="AB53" s="93" t="e">
        <f t="shared" si="21"/>
        <v>#DIV/0!</v>
      </c>
      <c r="AC53" s="93" t="e">
        <f t="shared" si="21"/>
        <v>#DIV/0!</v>
      </c>
      <c r="AD53" s="93" t="e">
        <f t="shared" si="21"/>
        <v>#DIV/0!</v>
      </c>
      <c r="AE53" s="93" t="e">
        <f t="shared" si="21"/>
        <v>#DIV/0!</v>
      </c>
      <c r="AF53" s="93" t="e">
        <f t="shared" si="21"/>
        <v>#DIV/0!</v>
      </c>
      <c r="AG53" s="93" t="e">
        <f>(AG52-AG50)/AG50</f>
        <v>#DIV/0!</v>
      </c>
      <c r="AH53" s="93" t="e">
        <f>(AH52-AH50)/AH50</f>
        <v>#DIV/0!</v>
      </c>
      <c r="AI53" s="93" t="e">
        <f>(AI52-AI50)/AI50</f>
        <v>#DIV/0!</v>
      </c>
      <c r="AJ53" s="93" t="e">
        <f>(AJ52-AJ50)/AJ50</f>
        <v>#DIV/0!</v>
      </c>
      <c r="AK53" s="93">
        <f>(AK52-AK50)/AK50</f>
        <v>0</v>
      </c>
      <c r="AL53" s="98"/>
      <c r="AM53" s="99"/>
      <c r="AN53" s="98"/>
      <c r="AO53" s="98"/>
      <c r="AP53" s="98"/>
      <c r="AQ53" s="100"/>
    </row>
    <row r="55" spans="1:43" x14ac:dyDescent="0.2">
      <c r="L55" s="54">
        <f>L46-L44</f>
        <v>0</v>
      </c>
      <c r="P55" s="54">
        <f>P46-P44</f>
        <v>0</v>
      </c>
      <c r="U55" s="54">
        <f>U46-U44</f>
        <v>0</v>
      </c>
      <c r="X55" s="54">
        <f>X46-X44</f>
        <v>0</v>
      </c>
    </row>
    <row r="56" spans="1:43" x14ac:dyDescent="0.2">
      <c r="L56" s="70">
        <f>L55/L44</f>
        <v>0</v>
      </c>
      <c r="P56" s="70">
        <f>P55/P44</f>
        <v>0</v>
      </c>
      <c r="T56" s="70"/>
      <c r="U56" s="70" t="e">
        <f>U55/U44</f>
        <v>#DIV/0!</v>
      </c>
      <c r="X56" s="70" t="e">
        <f>X55/X44</f>
        <v>#DIV/0!</v>
      </c>
    </row>
    <row r="57" spans="1:43" x14ac:dyDescent="0.2">
      <c r="L57" s="54">
        <f>L44*1.12%</f>
        <v>177.26240000000001</v>
      </c>
      <c r="P57" s="54">
        <f>P44*1.12%</f>
        <v>267.16480000000001</v>
      </c>
      <c r="U57" s="54">
        <f>U44*1.12%</f>
        <v>0</v>
      </c>
      <c r="X57" s="54">
        <f>X44*1.12%</f>
        <v>0</v>
      </c>
    </row>
    <row r="58" spans="1:43" x14ac:dyDescent="0.2">
      <c r="L58" s="54">
        <f>L52-L50</f>
        <v>0</v>
      </c>
      <c r="P58" s="54">
        <f>P52-P50</f>
        <v>0</v>
      </c>
      <c r="U58" s="54">
        <f>U52-U50</f>
        <v>0</v>
      </c>
      <c r="X58" s="54">
        <f>X52-X50</f>
        <v>0</v>
      </c>
    </row>
    <row r="59" spans="1:43" x14ac:dyDescent="0.2">
      <c r="L59" s="70">
        <f>L58/L50</f>
        <v>0</v>
      </c>
      <c r="P59" s="70">
        <f>P58/P50</f>
        <v>0</v>
      </c>
      <c r="T59" s="70"/>
      <c r="U59" s="70" t="e">
        <f>U58/U50</f>
        <v>#DIV/0!</v>
      </c>
      <c r="X59" s="70" t="e">
        <f>X58/X50</f>
        <v>#DIV/0!</v>
      </c>
    </row>
    <row r="60" spans="1:43" x14ac:dyDescent="0.2">
      <c r="L60" s="54">
        <f>L50*1.31%</f>
        <v>296.07310000000001</v>
      </c>
      <c r="P60" s="54">
        <f>P50*1.31%</f>
        <v>410.93389999999999</v>
      </c>
      <c r="U60" s="54">
        <f>U50*1.31%</f>
        <v>0</v>
      </c>
      <c r="X60" s="54">
        <f>X50*1.31%</f>
        <v>0</v>
      </c>
    </row>
    <row r="63" spans="1:43" x14ac:dyDescent="0.2">
      <c r="L63" s="54" t="e">
        <f>((L57+L60)*#REF!)/1000000</f>
        <v>#REF!</v>
      </c>
      <c r="P63" s="54" t="e">
        <f>((P57+P60)*#REF!)/1000000</f>
        <v>#REF!</v>
      </c>
      <c r="U63" s="54" t="e">
        <f>((U57+U60)*#REF!)/1000000</f>
        <v>#REF!</v>
      </c>
      <c r="X63" s="54" t="e">
        <f>((X57+X60)*#REF!)/1000000</f>
        <v>#REF!</v>
      </c>
    </row>
  </sheetData>
  <mergeCells count="8">
    <mergeCell ref="A2:AQ2"/>
    <mergeCell ref="A1:AQ1"/>
    <mergeCell ref="A43:AQ43"/>
    <mergeCell ref="A49:AQ49"/>
    <mergeCell ref="B10:Y10"/>
    <mergeCell ref="AK9:AL9"/>
    <mergeCell ref="AM9:AN9"/>
    <mergeCell ref="AP9:AQ9"/>
  </mergeCells>
  <phoneticPr fontId="2" type="noConversion"/>
  <printOptions verticalCentered="1" headings="1"/>
  <pageMargins left="0.39370078740157483" right="0.39370078740157483" top="0.78740157480314965" bottom="0.78740157480314965" header="0" footer="0"/>
  <pageSetup scale="31" fitToHeight="100" orientation="landscape" r:id="rId1"/>
  <headerFooter alignWithMargins="0">
    <oddFooter>&amp;LFSCI 7.5.9.A&amp;R&amp;F&amp;D&amp;P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8197" r:id="rId4">
          <objectPr defaultSize="0" autoPict="0" r:id="rId5">
            <anchor moveWithCells="1">
              <from>
                <xdr:col>1</xdr:col>
                <xdr:colOff>180975</xdr:colOff>
                <xdr:row>0</xdr:row>
                <xdr:rowOff>9525</xdr:rowOff>
              </from>
              <to>
                <xdr:col>2</xdr:col>
                <xdr:colOff>247650</xdr:colOff>
                <xdr:row>4</xdr:row>
                <xdr:rowOff>152400</xdr:rowOff>
              </to>
            </anchor>
          </objectPr>
        </oleObject>
      </mc:Choice>
      <mc:Fallback>
        <oleObject progId="Word.Document.8" shapeId="81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topLeftCell="A21" zoomScale="85" zoomScaleNormal="85" workbookViewId="0">
      <selection activeCell="E52" sqref="E52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293" customWidth="1"/>
    <col min="32" max="32" width="18.85546875" style="293" bestFit="1" customWidth="1"/>
    <col min="33" max="33" width="9.5703125" style="293" customWidth="1"/>
    <col min="34" max="35" width="13" style="293" customWidth="1"/>
    <col min="36" max="36" width="14.5703125" style="293" bestFit="1" customWidth="1"/>
    <col min="37" max="37" width="4.85546875" style="293" customWidth="1"/>
    <col min="38" max="39" width="12.85546875" style="293" customWidth="1"/>
    <col min="40" max="40" width="11.5703125" style="293" bestFit="1" customWidth="1"/>
    <col min="41" max="55" width="11.42578125" style="293"/>
    <col min="56" max="16384" width="11.42578125" style="1"/>
  </cols>
  <sheetData>
    <row r="1" spans="1:41" ht="13.5" thickBot="1" x14ac:dyDescent="0.25">
      <c r="AJ1" s="294" t="s">
        <v>111</v>
      </c>
    </row>
    <row r="2" spans="1:41" ht="51.75" thickBot="1" x14ac:dyDescent="0.25">
      <c r="A2" s="177" t="s">
        <v>57</v>
      </c>
      <c r="B2" s="178" t="s">
        <v>58</v>
      </c>
      <c r="C2" s="178" t="s">
        <v>59</v>
      </c>
      <c r="D2" s="178" t="s">
        <v>60</v>
      </c>
      <c r="E2" s="178" t="s">
        <v>62</v>
      </c>
      <c r="F2" s="179" t="s">
        <v>63</v>
      </c>
      <c r="G2" s="179" t="s">
        <v>61</v>
      </c>
      <c r="H2" s="179" t="s">
        <v>64</v>
      </c>
      <c r="I2" s="179" t="s">
        <v>65</v>
      </c>
      <c r="J2" s="179" t="s">
        <v>66</v>
      </c>
      <c r="K2" s="179" t="s">
        <v>67</v>
      </c>
      <c r="L2" s="179" t="s">
        <v>68</v>
      </c>
      <c r="M2" s="179" t="s">
        <v>69</v>
      </c>
      <c r="N2" s="180" t="s">
        <v>70</v>
      </c>
      <c r="O2" s="181" t="s">
        <v>71</v>
      </c>
      <c r="Q2" s="182" t="s">
        <v>72</v>
      </c>
      <c r="R2" s="183" t="s">
        <v>73</v>
      </c>
      <c r="S2" s="184" t="s">
        <v>74</v>
      </c>
      <c r="T2" s="185" t="s">
        <v>75</v>
      </c>
      <c r="V2" s="185" t="s">
        <v>76</v>
      </c>
      <c r="W2" s="186" t="s">
        <v>77</v>
      </c>
      <c r="Y2" s="187" t="s">
        <v>78</v>
      </c>
      <c r="Z2" s="188" t="s">
        <v>79</v>
      </c>
      <c r="AA2" s="189" t="s">
        <v>80</v>
      </c>
      <c r="AF2" s="295" t="s">
        <v>112</v>
      </c>
      <c r="AG2" s="296" t="s">
        <v>62</v>
      </c>
      <c r="AH2" s="297" t="s">
        <v>113</v>
      </c>
      <c r="AI2" s="298" t="s">
        <v>114</v>
      </c>
      <c r="AJ2" s="299" t="s">
        <v>115</v>
      </c>
      <c r="AL2" s="300" t="s">
        <v>116</v>
      </c>
      <c r="AM2" s="301" t="s">
        <v>117</v>
      </c>
      <c r="AN2" s="186" t="s">
        <v>118</v>
      </c>
      <c r="AO2" s="186" t="s">
        <v>119</v>
      </c>
    </row>
    <row r="3" spans="1:41" x14ac:dyDescent="0.2">
      <c r="A3" s="190">
        <v>275</v>
      </c>
      <c r="B3" s="191">
        <v>0.375</v>
      </c>
      <c r="C3" s="192">
        <v>2013</v>
      </c>
      <c r="D3" s="192">
        <v>5</v>
      </c>
      <c r="E3" s="192">
        <v>1</v>
      </c>
      <c r="F3" s="193">
        <v>771082</v>
      </c>
      <c r="G3" s="192">
        <v>0</v>
      </c>
      <c r="H3" s="193">
        <v>342861</v>
      </c>
      <c r="I3" s="192">
        <v>0</v>
      </c>
      <c r="J3" s="192">
        <v>0</v>
      </c>
      <c r="K3" s="192">
        <v>0</v>
      </c>
      <c r="L3" s="194">
        <v>314.00099999999998</v>
      </c>
      <c r="M3" s="193">
        <v>25.6</v>
      </c>
      <c r="N3" s="195">
        <v>0</v>
      </c>
      <c r="O3" s="196">
        <v>10147</v>
      </c>
      <c r="P3" s="197">
        <f>F4-F3</f>
        <v>10147</v>
      </c>
      <c r="Q3" s="1">
        <v>1</v>
      </c>
      <c r="R3" s="198" t="e">
        <f>S3/4.1868</f>
        <v>#REF!</v>
      </c>
      <c r="S3" s="199" t="e">
        <f>#REF!</f>
        <v>#REF!</v>
      </c>
      <c r="T3" s="200" t="e">
        <f>R3*0.11237</f>
        <v>#REF!</v>
      </c>
      <c r="U3" s="201"/>
      <c r="V3" s="200">
        <f>O3</f>
        <v>10147</v>
      </c>
      <c r="W3" s="202">
        <f>V3*35.31467</f>
        <v>358337.95649000001</v>
      </c>
      <c r="X3" s="201"/>
      <c r="Y3" s="203" t="e">
        <f>V3*R3/1000000</f>
        <v>#REF!</v>
      </c>
      <c r="Z3" s="204" t="e">
        <f>S3*V3/1000000</f>
        <v>#REF!</v>
      </c>
      <c r="AA3" s="205" t="e">
        <f>W3*T3/1000000</f>
        <v>#REF!</v>
      </c>
      <c r="AE3" s="302" t="str">
        <f>RIGHT(F3,6)</f>
        <v>771082</v>
      </c>
      <c r="AF3" s="190">
        <v>275</v>
      </c>
      <c r="AG3" s="195">
        <v>1</v>
      </c>
      <c r="AH3" s="303">
        <v>771097</v>
      </c>
      <c r="AI3" s="304">
        <f>IFERROR(AE3*1,0)</f>
        <v>771082</v>
      </c>
      <c r="AJ3" s="305">
        <f>(AI3-AH3)</f>
        <v>-15</v>
      </c>
      <c r="AL3" s="306">
        <f>AH4-AH3</f>
        <v>10148</v>
      </c>
      <c r="AM3" s="307">
        <f>AI4-AI3</f>
        <v>10147</v>
      </c>
      <c r="AN3" s="308">
        <f>(AM3-AL3)</f>
        <v>-1</v>
      </c>
      <c r="AO3" s="309">
        <f>IFERROR(AN3/AM3,"")</f>
        <v>-9.8551295949541741E-5</v>
      </c>
    </row>
    <row r="4" spans="1:41" x14ac:dyDescent="0.2">
      <c r="A4" s="206">
        <v>275</v>
      </c>
      <c r="B4" s="207">
        <v>0.375</v>
      </c>
      <c r="C4" s="208">
        <v>2013</v>
      </c>
      <c r="D4" s="208">
        <v>5</v>
      </c>
      <c r="E4" s="208">
        <v>2</v>
      </c>
      <c r="F4" s="209">
        <v>781229</v>
      </c>
      <c r="G4" s="208">
        <v>0</v>
      </c>
      <c r="H4" s="209">
        <v>343310</v>
      </c>
      <c r="I4" s="208">
        <v>0</v>
      </c>
      <c r="J4" s="208">
        <v>0</v>
      </c>
      <c r="K4" s="208">
        <v>0</v>
      </c>
      <c r="L4" s="210">
        <v>315.637</v>
      </c>
      <c r="M4" s="209">
        <v>25.7</v>
      </c>
      <c r="N4" s="211">
        <v>0</v>
      </c>
      <c r="O4" s="212">
        <v>11085</v>
      </c>
      <c r="P4" s="197">
        <f t="shared" ref="P4:P33" si="0">F5-F4</f>
        <v>11085</v>
      </c>
      <c r="Q4" s="1">
        <v>2</v>
      </c>
      <c r="R4" s="213" t="e">
        <f t="shared" ref="R4:R33" si="1">S4/4.1868</f>
        <v>#REF!</v>
      </c>
      <c r="S4" s="214" t="e">
        <f>#REF!</f>
        <v>#REF!</v>
      </c>
      <c r="T4" s="215" t="e">
        <f>R4*0.11237</f>
        <v>#REF!</v>
      </c>
      <c r="U4" s="201"/>
      <c r="V4" s="215">
        <f t="shared" ref="V4:V33" si="2">O4</f>
        <v>11085</v>
      </c>
      <c r="W4" s="216">
        <f>V4*35.31467</f>
        <v>391463.11695</v>
      </c>
      <c r="X4" s="201"/>
      <c r="Y4" s="217" t="e">
        <f>V4*R4/1000000</f>
        <v>#REF!</v>
      </c>
      <c r="Z4" s="214" t="e">
        <f>S4*V4/1000000</f>
        <v>#REF!</v>
      </c>
      <c r="AA4" s="215" t="e">
        <f>W4*T4/1000000</f>
        <v>#REF!</v>
      </c>
      <c r="AE4" s="302" t="str">
        <f t="shared" ref="AE4:AE34" si="3">RIGHT(F4,6)</f>
        <v>781229</v>
      </c>
      <c r="AF4" s="206">
        <v>275</v>
      </c>
      <c r="AG4" s="310">
        <v>2</v>
      </c>
      <c r="AH4" s="311">
        <v>781245</v>
      </c>
      <c r="AI4" s="312">
        <f t="shared" ref="AI4:AI34" si="4">IFERROR(AE4*1,0)</f>
        <v>781229</v>
      </c>
      <c r="AJ4" s="313">
        <f t="shared" ref="AJ4:AJ34" si="5">(AI4-AH4)</f>
        <v>-16</v>
      </c>
      <c r="AL4" s="306">
        <f t="shared" ref="AL4:AM33" si="6">AH5-AH4</f>
        <v>11082</v>
      </c>
      <c r="AM4" s="314">
        <f t="shared" si="6"/>
        <v>11085</v>
      </c>
      <c r="AN4" s="315">
        <f t="shared" ref="AN4:AN33" si="7">(AM4-AL4)</f>
        <v>3</v>
      </c>
      <c r="AO4" s="316">
        <f t="shared" ref="AO4:AO33" si="8">IFERROR(AN4/AM4,"")</f>
        <v>2.7063599458728013E-4</v>
      </c>
    </row>
    <row r="5" spans="1:41" x14ac:dyDescent="0.2">
      <c r="A5" s="206">
        <v>275</v>
      </c>
      <c r="B5" s="207">
        <v>0.375</v>
      </c>
      <c r="C5" s="208">
        <v>2013</v>
      </c>
      <c r="D5" s="208">
        <v>5</v>
      </c>
      <c r="E5" s="208">
        <v>3</v>
      </c>
      <c r="F5" s="209">
        <v>792314</v>
      </c>
      <c r="G5" s="208">
        <v>0</v>
      </c>
      <c r="H5" s="209">
        <v>343806</v>
      </c>
      <c r="I5" s="208">
        <v>0</v>
      </c>
      <c r="J5" s="208">
        <v>0</v>
      </c>
      <c r="K5" s="208">
        <v>0</v>
      </c>
      <c r="L5" s="210">
        <v>311.46699999999998</v>
      </c>
      <c r="M5" s="209">
        <v>25.3</v>
      </c>
      <c r="N5" s="211">
        <v>0</v>
      </c>
      <c r="O5" s="212">
        <v>10543</v>
      </c>
      <c r="P5" s="197">
        <f t="shared" si="0"/>
        <v>10543</v>
      </c>
      <c r="Q5" s="1">
        <v>3</v>
      </c>
      <c r="R5" s="213" t="e">
        <f t="shared" si="1"/>
        <v>#REF!</v>
      </c>
      <c r="S5" s="214" t="e">
        <f>#REF!</f>
        <v>#REF!</v>
      </c>
      <c r="T5" s="215" t="e">
        <f t="shared" ref="T5:T33" si="9">R5*0.11237</f>
        <v>#REF!</v>
      </c>
      <c r="U5" s="201"/>
      <c r="V5" s="215">
        <f t="shared" si="2"/>
        <v>10543</v>
      </c>
      <c r="W5" s="216">
        <f t="shared" ref="W5:W33" si="10">V5*35.31467</f>
        <v>372322.56581</v>
      </c>
      <c r="X5" s="201"/>
      <c r="Y5" s="217" t="e">
        <f t="shared" ref="Y5:Y33" si="11">V5*R5/1000000</f>
        <v>#REF!</v>
      </c>
      <c r="Z5" s="214" t="e">
        <f t="shared" ref="Z5:Z33" si="12">S5*V5/1000000</f>
        <v>#REF!</v>
      </c>
      <c r="AA5" s="215" t="e">
        <f t="shared" ref="AA5:AA33" si="13">W5*T5/1000000</f>
        <v>#REF!</v>
      </c>
      <c r="AE5" s="302" t="str">
        <f t="shared" si="3"/>
        <v>792314</v>
      </c>
      <c r="AF5" s="206">
        <v>275</v>
      </c>
      <c r="AG5" s="310">
        <v>3</v>
      </c>
      <c r="AH5" s="311">
        <v>792327</v>
      </c>
      <c r="AI5" s="312">
        <f t="shared" si="4"/>
        <v>792314</v>
      </c>
      <c r="AJ5" s="313">
        <f t="shared" si="5"/>
        <v>-13</v>
      </c>
      <c r="AL5" s="306">
        <f t="shared" si="6"/>
        <v>10548</v>
      </c>
      <c r="AM5" s="314">
        <f t="shared" si="6"/>
        <v>10543</v>
      </c>
      <c r="AN5" s="315">
        <f t="shared" si="7"/>
        <v>-5</v>
      </c>
      <c r="AO5" s="316">
        <f t="shared" si="8"/>
        <v>-4.7424831641847674E-4</v>
      </c>
    </row>
    <row r="6" spans="1:41" x14ac:dyDescent="0.2">
      <c r="A6" s="206">
        <v>275</v>
      </c>
      <c r="B6" s="207">
        <v>0.375</v>
      </c>
      <c r="C6" s="208">
        <v>2013</v>
      </c>
      <c r="D6" s="208">
        <v>5</v>
      </c>
      <c r="E6" s="208">
        <v>4</v>
      </c>
      <c r="F6" s="209">
        <v>802857</v>
      </c>
      <c r="G6" s="208">
        <v>0</v>
      </c>
      <c r="H6" s="209">
        <v>344276</v>
      </c>
      <c r="I6" s="208">
        <v>0</v>
      </c>
      <c r="J6" s="208">
        <v>0</v>
      </c>
      <c r="K6" s="208">
        <v>0</v>
      </c>
      <c r="L6" s="210">
        <v>312.173</v>
      </c>
      <c r="M6" s="209">
        <v>25.3</v>
      </c>
      <c r="N6" s="211">
        <v>0</v>
      </c>
      <c r="O6" s="212">
        <v>10104</v>
      </c>
      <c r="P6" s="197">
        <f t="shared" si="0"/>
        <v>10104</v>
      </c>
      <c r="Q6" s="1">
        <v>4</v>
      </c>
      <c r="R6" s="213" t="e">
        <f t="shared" si="1"/>
        <v>#REF!</v>
      </c>
      <c r="S6" s="214" t="e">
        <f>#REF!</f>
        <v>#REF!</v>
      </c>
      <c r="T6" s="215" t="e">
        <f t="shared" si="9"/>
        <v>#REF!</v>
      </c>
      <c r="U6" s="201"/>
      <c r="V6" s="215">
        <f t="shared" si="2"/>
        <v>10104</v>
      </c>
      <c r="W6" s="216">
        <f t="shared" si="10"/>
        <v>356819.42567999999</v>
      </c>
      <c r="X6" s="201"/>
      <c r="Y6" s="217" t="e">
        <f t="shared" si="11"/>
        <v>#REF!</v>
      </c>
      <c r="Z6" s="214" t="e">
        <f t="shared" si="12"/>
        <v>#REF!</v>
      </c>
      <c r="AA6" s="215" t="e">
        <f t="shared" si="13"/>
        <v>#REF!</v>
      </c>
      <c r="AE6" s="302" t="str">
        <f t="shared" si="3"/>
        <v>802857</v>
      </c>
      <c r="AF6" s="206">
        <v>275</v>
      </c>
      <c r="AG6" s="310">
        <v>4</v>
      </c>
      <c r="AH6" s="311">
        <v>802875</v>
      </c>
      <c r="AI6" s="312">
        <f t="shared" si="4"/>
        <v>802857</v>
      </c>
      <c r="AJ6" s="313">
        <f t="shared" si="5"/>
        <v>-18</v>
      </c>
      <c r="AL6" s="306">
        <f t="shared" si="6"/>
        <v>10102</v>
      </c>
      <c r="AM6" s="314">
        <f t="shared" si="6"/>
        <v>10104</v>
      </c>
      <c r="AN6" s="315">
        <f t="shared" si="7"/>
        <v>2</v>
      </c>
      <c r="AO6" s="316">
        <f t="shared" si="8"/>
        <v>1.9794140934283451E-4</v>
      </c>
    </row>
    <row r="7" spans="1:41" x14ac:dyDescent="0.2">
      <c r="A7" s="206">
        <v>275</v>
      </c>
      <c r="B7" s="207">
        <v>0.375</v>
      </c>
      <c r="C7" s="208">
        <v>2013</v>
      </c>
      <c r="D7" s="208">
        <v>5</v>
      </c>
      <c r="E7" s="208">
        <v>5</v>
      </c>
      <c r="F7" s="209">
        <v>812961</v>
      </c>
      <c r="G7" s="208">
        <v>0</v>
      </c>
      <c r="H7" s="209">
        <v>344720</v>
      </c>
      <c r="I7" s="208">
        <v>0</v>
      </c>
      <c r="J7" s="208">
        <v>0</v>
      </c>
      <c r="K7" s="208">
        <v>0</v>
      </c>
      <c r="L7" s="210">
        <v>316.62900000000002</v>
      </c>
      <c r="M7" s="209">
        <v>25.5</v>
      </c>
      <c r="N7" s="211">
        <v>0</v>
      </c>
      <c r="O7" s="212">
        <v>10027</v>
      </c>
      <c r="P7" s="197">
        <f t="shared" si="0"/>
        <v>10027</v>
      </c>
      <c r="Q7" s="1">
        <v>5</v>
      </c>
      <c r="R7" s="213" t="e">
        <f t="shared" si="1"/>
        <v>#REF!</v>
      </c>
      <c r="S7" s="214" t="e">
        <f>#REF!</f>
        <v>#REF!</v>
      </c>
      <c r="T7" s="215" t="e">
        <f t="shared" si="9"/>
        <v>#REF!</v>
      </c>
      <c r="U7" s="201"/>
      <c r="V7" s="215">
        <f t="shared" si="2"/>
        <v>10027</v>
      </c>
      <c r="W7" s="216">
        <f t="shared" si="10"/>
        <v>354100.19608999998</v>
      </c>
      <c r="X7" s="201"/>
      <c r="Y7" s="217" t="e">
        <f t="shared" si="11"/>
        <v>#REF!</v>
      </c>
      <c r="Z7" s="214" t="e">
        <f t="shared" si="12"/>
        <v>#REF!</v>
      </c>
      <c r="AA7" s="215" t="e">
        <f t="shared" si="13"/>
        <v>#REF!</v>
      </c>
      <c r="AE7" s="302" t="str">
        <f t="shared" si="3"/>
        <v>812961</v>
      </c>
      <c r="AF7" s="206">
        <v>275</v>
      </c>
      <c r="AG7" s="310">
        <v>5</v>
      </c>
      <c r="AH7" s="311">
        <v>812977</v>
      </c>
      <c r="AI7" s="312">
        <f t="shared" si="4"/>
        <v>812961</v>
      </c>
      <c r="AJ7" s="313">
        <f t="shared" si="5"/>
        <v>-16</v>
      </c>
      <c r="AL7" s="306">
        <f t="shared" si="6"/>
        <v>10028</v>
      </c>
      <c r="AM7" s="314">
        <f t="shared" si="6"/>
        <v>10027</v>
      </c>
      <c r="AN7" s="315">
        <f t="shared" si="7"/>
        <v>-1</v>
      </c>
      <c r="AO7" s="316">
        <f t="shared" si="8"/>
        <v>-9.9730727037000098E-5</v>
      </c>
    </row>
    <row r="8" spans="1:41" x14ac:dyDescent="0.2">
      <c r="A8" s="206">
        <v>275</v>
      </c>
      <c r="B8" s="207">
        <v>0.375</v>
      </c>
      <c r="C8" s="208">
        <v>2013</v>
      </c>
      <c r="D8" s="208">
        <v>5</v>
      </c>
      <c r="E8" s="208">
        <v>6</v>
      </c>
      <c r="F8" s="209">
        <v>822988</v>
      </c>
      <c r="G8" s="208">
        <v>0</v>
      </c>
      <c r="H8" s="209">
        <v>345160</v>
      </c>
      <c r="I8" s="208">
        <v>0</v>
      </c>
      <c r="J8" s="208">
        <v>0</v>
      </c>
      <c r="K8" s="208">
        <v>0</v>
      </c>
      <c r="L8" s="210">
        <v>317.56400000000002</v>
      </c>
      <c r="M8" s="209">
        <v>25.6</v>
      </c>
      <c r="N8" s="211">
        <v>0</v>
      </c>
      <c r="O8" s="212">
        <v>9830</v>
      </c>
      <c r="P8" s="197">
        <f t="shared" si="0"/>
        <v>9830</v>
      </c>
      <c r="Q8" s="1">
        <v>6</v>
      </c>
      <c r="R8" s="213" t="e">
        <f t="shared" si="1"/>
        <v>#REF!</v>
      </c>
      <c r="S8" s="214" t="e">
        <f>#REF!</f>
        <v>#REF!</v>
      </c>
      <c r="T8" s="215" t="e">
        <f t="shared" si="9"/>
        <v>#REF!</v>
      </c>
      <c r="U8" s="201"/>
      <c r="V8" s="215">
        <f t="shared" si="2"/>
        <v>9830</v>
      </c>
      <c r="W8" s="216">
        <f t="shared" si="10"/>
        <v>347143.20610000001</v>
      </c>
      <c r="X8" s="201"/>
      <c r="Y8" s="217" t="e">
        <f t="shared" si="11"/>
        <v>#REF!</v>
      </c>
      <c r="Z8" s="214" t="e">
        <f t="shared" si="12"/>
        <v>#REF!</v>
      </c>
      <c r="AA8" s="215" t="e">
        <f t="shared" si="13"/>
        <v>#REF!</v>
      </c>
      <c r="AE8" s="302" t="str">
        <f t="shared" si="3"/>
        <v>822988</v>
      </c>
      <c r="AF8" s="206">
        <v>275</v>
      </c>
      <c r="AG8" s="310">
        <v>6</v>
      </c>
      <c r="AH8" s="311">
        <v>823005</v>
      </c>
      <c r="AI8" s="312">
        <f t="shared" si="4"/>
        <v>822988</v>
      </c>
      <c r="AJ8" s="313">
        <f t="shared" si="5"/>
        <v>-17</v>
      </c>
      <c r="AL8" s="306">
        <f t="shared" si="6"/>
        <v>9831</v>
      </c>
      <c r="AM8" s="314">
        <f t="shared" si="6"/>
        <v>9830</v>
      </c>
      <c r="AN8" s="315">
        <f t="shared" si="7"/>
        <v>-1</v>
      </c>
      <c r="AO8" s="316">
        <f t="shared" si="8"/>
        <v>-1.017293997965412E-4</v>
      </c>
    </row>
    <row r="9" spans="1:41" x14ac:dyDescent="0.2">
      <c r="A9" s="206">
        <v>275</v>
      </c>
      <c r="B9" s="207">
        <v>0.375</v>
      </c>
      <c r="C9" s="208">
        <v>2013</v>
      </c>
      <c r="D9" s="208">
        <v>5</v>
      </c>
      <c r="E9" s="208">
        <v>7</v>
      </c>
      <c r="F9" s="209">
        <v>832818</v>
      </c>
      <c r="G9" s="208">
        <v>0</v>
      </c>
      <c r="H9" s="209">
        <v>345601</v>
      </c>
      <c r="I9" s="208">
        <v>0</v>
      </c>
      <c r="J9" s="208">
        <v>0</v>
      </c>
      <c r="K9" s="208">
        <v>0</v>
      </c>
      <c r="L9" s="210">
        <v>310.94799999999998</v>
      </c>
      <c r="M9" s="209">
        <v>25.8</v>
      </c>
      <c r="N9" s="211">
        <v>0</v>
      </c>
      <c r="O9" s="212">
        <v>5737</v>
      </c>
      <c r="P9" s="197">
        <f t="shared" si="0"/>
        <v>5737</v>
      </c>
      <c r="Q9" s="1">
        <v>7</v>
      </c>
      <c r="R9" s="213" t="e">
        <f t="shared" si="1"/>
        <v>#REF!</v>
      </c>
      <c r="S9" s="214" t="e">
        <f>#REF!</f>
        <v>#REF!</v>
      </c>
      <c r="T9" s="215" t="e">
        <f t="shared" si="9"/>
        <v>#REF!</v>
      </c>
      <c r="U9" s="201"/>
      <c r="V9" s="215">
        <f t="shared" si="2"/>
        <v>5737</v>
      </c>
      <c r="W9" s="216">
        <f t="shared" si="10"/>
        <v>202600.26178999999</v>
      </c>
      <c r="X9" s="201"/>
      <c r="Y9" s="217" t="e">
        <f t="shared" si="11"/>
        <v>#REF!</v>
      </c>
      <c r="Z9" s="214" t="e">
        <f t="shared" si="12"/>
        <v>#REF!</v>
      </c>
      <c r="AA9" s="215" t="e">
        <f t="shared" si="13"/>
        <v>#REF!</v>
      </c>
      <c r="AE9" s="302" t="str">
        <f t="shared" si="3"/>
        <v>832818</v>
      </c>
      <c r="AF9" s="206">
        <v>275</v>
      </c>
      <c r="AG9" s="310">
        <v>7</v>
      </c>
      <c r="AH9" s="311">
        <v>832836</v>
      </c>
      <c r="AI9" s="312">
        <f t="shared" si="4"/>
        <v>832818</v>
      </c>
      <c r="AJ9" s="313">
        <f t="shared" si="5"/>
        <v>-18</v>
      </c>
      <c r="AL9" s="306">
        <f t="shared" si="6"/>
        <v>5721</v>
      </c>
      <c r="AM9" s="314">
        <f t="shared" si="6"/>
        <v>5737</v>
      </c>
      <c r="AN9" s="315">
        <f t="shared" si="7"/>
        <v>16</v>
      </c>
      <c r="AO9" s="316">
        <f t="shared" si="8"/>
        <v>2.7889140665853232E-3</v>
      </c>
    </row>
    <row r="10" spans="1:41" x14ac:dyDescent="0.2">
      <c r="A10" s="206">
        <v>275</v>
      </c>
      <c r="B10" s="207">
        <v>0.375</v>
      </c>
      <c r="C10" s="208">
        <v>2013</v>
      </c>
      <c r="D10" s="208">
        <v>5</v>
      </c>
      <c r="E10" s="208">
        <v>8</v>
      </c>
      <c r="F10" s="209">
        <v>838555</v>
      </c>
      <c r="G10" s="208">
        <v>0</v>
      </c>
      <c r="H10" s="209">
        <v>345858</v>
      </c>
      <c r="I10" s="208">
        <v>0</v>
      </c>
      <c r="J10" s="208">
        <v>0</v>
      </c>
      <c r="K10" s="208">
        <v>0</v>
      </c>
      <c r="L10" s="210">
        <v>312.245</v>
      </c>
      <c r="M10" s="209">
        <v>25</v>
      </c>
      <c r="N10" s="211">
        <v>0</v>
      </c>
      <c r="O10" s="212">
        <v>8998</v>
      </c>
      <c r="P10" s="197">
        <f t="shared" si="0"/>
        <v>8998</v>
      </c>
      <c r="Q10" s="1">
        <v>8</v>
      </c>
      <c r="R10" s="213" t="e">
        <f t="shared" si="1"/>
        <v>#REF!</v>
      </c>
      <c r="S10" s="214" t="e">
        <f>#REF!</f>
        <v>#REF!</v>
      </c>
      <c r="T10" s="215" t="e">
        <f t="shared" si="9"/>
        <v>#REF!</v>
      </c>
      <c r="U10" s="201"/>
      <c r="V10" s="215">
        <f t="shared" si="2"/>
        <v>8998</v>
      </c>
      <c r="W10" s="216">
        <f t="shared" si="10"/>
        <v>317761.40065999998</v>
      </c>
      <c r="X10" s="201"/>
      <c r="Y10" s="217" t="e">
        <f t="shared" si="11"/>
        <v>#REF!</v>
      </c>
      <c r="Z10" s="214" t="e">
        <f t="shared" si="12"/>
        <v>#REF!</v>
      </c>
      <c r="AA10" s="215" t="e">
        <f t="shared" si="13"/>
        <v>#REF!</v>
      </c>
      <c r="AE10" s="302" t="str">
        <f t="shared" si="3"/>
        <v>838555</v>
      </c>
      <c r="AF10" s="206">
        <v>275</v>
      </c>
      <c r="AG10" s="310">
        <v>8</v>
      </c>
      <c r="AH10" s="311">
        <v>838557</v>
      </c>
      <c r="AI10" s="312">
        <f t="shared" si="4"/>
        <v>838555</v>
      </c>
      <c r="AJ10" s="313">
        <f t="shared" si="5"/>
        <v>-2</v>
      </c>
      <c r="AL10" s="306">
        <f t="shared" si="6"/>
        <v>9010</v>
      </c>
      <c r="AM10" s="314">
        <f t="shared" si="6"/>
        <v>8998</v>
      </c>
      <c r="AN10" s="315">
        <f t="shared" si="7"/>
        <v>-12</v>
      </c>
      <c r="AO10" s="316">
        <f t="shared" si="8"/>
        <v>-1.3336296954878863E-3</v>
      </c>
    </row>
    <row r="11" spans="1:41" x14ac:dyDescent="0.2">
      <c r="A11" s="206">
        <v>275</v>
      </c>
      <c r="B11" s="207">
        <v>0.375</v>
      </c>
      <c r="C11" s="208">
        <v>2013</v>
      </c>
      <c r="D11" s="208">
        <v>5</v>
      </c>
      <c r="E11" s="208">
        <v>9</v>
      </c>
      <c r="F11" s="209">
        <v>847553</v>
      </c>
      <c r="G11" s="208">
        <v>0</v>
      </c>
      <c r="H11" s="209">
        <v>346261</v>
      </c>
      <c r="I11" s="208">
        <v>0</v>
      </c>
      <c r="J11" s="208">
        <v>0</v>
      </c>
      <c r="K11" s="208">
        <v>0</v>
      </c>
      <c r="L11" s="210">
        <v>312.5</v>
      </c>
      <c r="M11" s="209">
        <v>26</v>
      </c>
      <c r="N11" s="211">
        <v>0</v>
      </c>
      <c r="O11" s="212">
        <v>6793</v>
      </c>
      <c r="P11" s="197">
        <f t="shared" si="0"/>
        <v>6793</v>
      </c>
      <c r="Q11" s="1">
        <v>9</v>
      </c>
      <c r="R11" s="258" t="e">
        <f t="shared" si="1"/>
        <v>#REF!</v>
      </c>
      <c r="S11" s="214" t="e">
        <f>#REF!</f>
        <v>#REF!</v>
      </c>
      <c r="T11" s="215" t="e">
        <f t="shared" si="9"/>
        <v>#REF!</v>
      </c>
      <c r="V11" s="218">
        <f t="shared" si="2"/>
        <v>6793</v>
      </c>
      <c r="W11" s="219">
        <f t="shared" si="10"/>
        <v>239892.55330999999</v>
      </c>
      <c r="Y11" s="217" t="e">
        <f t="shared" si="11"/>
        <v>#REF!</v>
      </c>
      <c r="Z11" s="214" t="e">
        <f t="shared" si="12"/>
        <v>#REF!</v>
      </c>
      <c r="AA11" s="215" t="e">
        <f t="shared" si="13"/>
        <v>#REF!</v>
      </c>
      <c r="AE11" s="302" t="str">
        <f t="shared" si="3"/>
        <v>847553</v>
      </c>
      <c r="AF11" s="206">
        <v>275</v>
      </c>
      <c r="AG11" s="310">
        <v>9</v>
      </c>
      <c r="AH11" s="311">
        <v>847567</v>
      </c>
      <c r="AI11" s="312">
        <f t="shared" si="4"/>
        <v>847553</v>
      </c>
      <c r="AJ11" s="313">
        <f t="shared" si="5"/>
        <v>-14</v>
      </c>
      <c r="AL11" s="306">
        <f t="shared" si="6"/>
        <v>6789</v>
      </c>
      <c r="AM11" s="314">
        <f t="shared" si="6"/>
        <v>6793</v>
      </c>
      <c r="AN11" s="315">
        <f t="shared" si="7"/>
        <v>4</v>
      </c>
      <c r="AO11" s="316">
        <f t="shared" si="8"/>
        <v>5.8884145443839251E-4</v>
      </c>
    </row>
    <row r="12" spans="1:41" x14ac:dyDescent="0.2">
      <c r="A12" s="206">
        <v>275</v>
      </c>
      <c r="B12" s="207">
        <v>0.375</v>
      </c>
      <c r="C12" s="208">
        <v>2013</v>
      </c>
      <c r="D12" s="208">
        <v>5</v>
      </c>
      <c r="E12" s="208">
        <v>10</v>
      </c>
      <c r="F12" s="209">
        <v>854346</v>
      </c>
      <c r="G12" s="208">
        <v>0</v>
      </c>
      <c r="H12" s="209">
        <v>346565</v>
      </c>
      <c r="I12" s="208">
        <v>0</v>
      </c>
      <c r="J12" s="208">
        <v>0</v>
      </c>
      <c r="K12" s="208">
        <v>0</v>
      </c>
      <c r="L12" s="210">
        <v>311.94099999999997</v>
      </c>
      <c r="M12" s="209">
        <v>25.8</v>
      </c>
      <c r="N12" s="211">
        <v>0</v>
      </c>
      <c r="O12" s="212">
        <v>9691</v>
      </c>
      <c r="P12" s="197">
        <f t="shared" si="0"/>
        <v>9691</v>
      </c>
      <c r="Q12" s="1">
        <v>10</v>
      </c>
      <c r="R12" s="258" t="e">
        <f t="shared" si="1"/>
        <v>#REF!</v>
      </c>
      <c r="S12" s="214" t="e">
        <f>#REF!</f>
        <v>#REF!</v>
      </c>
      <c r="T12" s="215" t="e">
        <f t="shared" si="9"/>
        <v>#REF!</v>
      </c>
      <c r="V12" s="218">
        <f t="shared" si="2"/>
        <v>9691</v>
      </c>
      <c r="W12" s="219">
        <f t="shared" si="10"/>
        <v>342234.46697000001</v>
      </c>
      <c r="Y12" s="217" t="e">
        <f t="shared" si="11"/>
        <v>#REF!</v>
      </c>
      <c r="Z12" s="214" t="e">
        <f t="shared" si="12"/>
        <v>#REF!</v>
      </c>
      <c r="AA12" s="215" t="e">
        <f t="shared" si="13"/>
        <v>#REF!</v>
      </c>
      <c r="AE12" s="302" t="str">
        <f t="shared" si="3"/>
        <v>854346</v>
      </c>
      <c r="AF12" s="206">
        <v>275</v>
      </c>
      <c r="AG12" s="310">
        <v>10</v>
      </c>
      <c r="AH12" s="311">
        <v>854356</v>
      </c>
      <c r="AI12" s="312">
        <f t="shared" si="4"/>
        <v>854346</v>
      </c>
      <c r="AJ12" s="313">
        <f t="shared" si="5"/>
        <v>-10</v>
      </c>
      <c r="AL12" s="306">
        <f t="shared" si="6"/>
        <v>9705</v>
      </c>
      <c r="AM12" s="314">
        <f t="shared" si="6"/>
        <v>9691</v>
      </c>
      <c r="AN12" s="315">
        <f t="shared" si="7"/>
        <v>-14</v>
      </c>
      <c r="AO12" s="316">
        <f t="shared" si="8"/>
        <v>-1.4446393561036012E-3</v>
      </c>
    </row>
    <row r="13" spans="1:41" x14ac:dyDescent="0.2">
      <c r="A13" s="206">
        <v>275</v>
      </c>
      <c r="B13" s="207">
        <v>0.375</v>
      </c>
      <c r="C13" s="208">
        <v>2013</v>
      </c>
      <c r="D13" s="208">
        <v>5</v>
      </c>
      <c r="E13" s="208">
        <v>11</v>
      </c>
      <c r="F13" s="209">
        <v>864037</v>
      </c>
      <c r="G13" s="208">
        <v>0</v>
      </c>
      <c r="H13" s="209">
        <v>346995</v>
      </c>
      <c r="I13" s="208">
        <v>0</v>
      </c>
      <c r="J13" s="208">
        <v>0</v>
      </c>
      <c r="K13" s="208">
        <v>0</v>
      </c>
      <c r="L13" s="210">
        <v>314.42200000000003</v>
      </c>
      <c r="M13" s="209">
        <v>26.3</v>
      </c>
      <c r="N13" s="211">
        <v>0</v>
      </c>
      <c r="O13" s="212">
        <v>10012</v>
      </c>
      <c r="P13" s="197">
        <f t="shared" si="0"/>
        <v>10012</v>
      </c>
      <c r="Q13" s="1">
        <v>11</v>
      </c>
      <c r="R13" s="258" t="e">
        <f t="shared" si="1"/>
        <v>#REF!</v>
      </c>
      <c r="S13" s="214" t="e">
        <f>#REF!</f>
        <v>#REF!</v>
      </c>
      <c r="T13" s="215" t="e">
        <f t="shared" si="9"/>
        <v>#REF!</v>
      </c>
      <c r="V13" s="218">
        <f t="shared" si="2"/>
        <v>10012</v>
      </c>
      <c r="W13" s="219">
        <f t="shared" si="10"/>
        <v>353570.47603999998</v>
      </c>
      <c r="Y13" s="217" t="e">
        <f t="shared" si="11"/>
        <v>#REF!</v>
      </c>
      <c r="Z13" s="214" t="e">
        <f t="shared" si="12"/>
        <v>#REF!</v>
      </c>
      <c r="AA13" s="215" t="e">
        <f t="shared" si="13"/>
        <v>#REF!</v>
      </c>
      <c r="AE13" s="302" t="str">
        <f t="shared" si="3"/>
        <v>864037</v>
      </c>
      <c r="AF13" s="206">
        <v>275</v>
      </c>
      <c r="AG13" s="310">
        <v>11</v>
      </c>
      <c r="AH13" s="311">
        <v>864061</v>
      </c>
      <c r="AI13" s="312">
        <f t="shared" si="4"/>
        <v>864037</v>
      </c>
      <c r="AJ13" s="313">
        <f t="shared" si="5"/>
        <v>-24</v>
      </c>
      <c r="AL13" s="306">
        <f t="shared" si="6"/>
        <v>10010</v>
      </c>
      <c r="AM13" s="314">
        <f t="shared" si="6"/>
        <v>10012</v>
      </c>
      <c r="AN13" s="315">
        <f t="shared" si="7"/>
        <v>2</v>
      </c>
      <c r="AO13" s="316">
        <f t="shared" si="8"/>
        <v>1.9976028765481422E-4</v>
      </c>
    </row>
    <row r="14" spans="1:41" x14ac:dyDescent="0.2">
      <c r="A14" s="206">
        <v>275</v>
      </c>
      <c r="B14" s="207">
        <v>0.375</v>
      </c>
      <c r="C14" s="208">
        <v>2013</v>
      </c>
      <c r="D14" s="208">
        <v>5</v>
      </c>
      <c r="E14" s="208">
        <v>12</v>
      </c>
      <c r="F14" s="209">
        <v>874049</v>
      </c>
      <c r="G14" s="208">
        <v>0</v>
      </c>
      <c r="H14" s="209">
        <v>347437</v>
      </c>
      <c r="I14" s="208">
        <v>0</v>
      </c>
      <c r="J14" s="208">
        <v>0</v>
      </c>
      <c r="K14" s="208">
        <v>0</v>
      </c>
      <c r="L14" s="210">
        <v>316.238</v>
      </c>
      <c r="M14" s="209">
        <v>25.6</v>
      </c>
      <c r="N14" s="211">
        <v>0</v>
      </c>
      <c r="O14" s="212">
        <v>9572</v>
      </c>
      <c r="P14" s="197">
        <f t="shared" si="0"/>
        <v>9572</v>
      </c>
      <c r="Q14" s="1">
        <v>12</v>
      </c>
      <c r="R14" s="258" t="e">
        <f t="shared" si="1"/>
        <v>#REF!</v>
      </c>
      <c r="S14" s="214" t="e">
        <f>#REF!</f>
        <v>#REF!</v>
      </c>
      <c r="T14" s="215" t="e">
        <f t="shared" si="9"/>
        <v>#REF!</v>
      </c>
      <c r="V14" s="218">
        <f t="shared" si="2"/>
        <v>9572</v>
      </c>
      <c r="W14" s="219">
        <f t="shared" si="10"/>
        <v>338032.02123999997</v>
      </c>
      <c r="Y14" s="217" t="e">
        <f t="shared" si="11"/>
        <v>#REF!</v>
      </c>
      <c r="Z14" s="214" t="e">
        <f t="shared" si="12"/>
        <v>#REF!</v>
      </c>
      <c r="AA14" s="215" t="e">
        <f t="shared" si="13"/>
        <v>#REF!</v>
      </c>
      <c r="AE14" s="302" t="str">
        <f t="shared" si="3"/>
        <v>874049</v>
      </c>
      <c r="AF14" s="206">
        <v>275</v>
      </c>
      <c r="AG14" s="310">
        <v>12</v>
      </c>
      <c r="AH14" s="311">
        <v>874071</v>
      </c>
      <c r="AI14" s="312">
        <f t="shared" si="4"/>
        <v>874049</v>
      </c>
      <c r="AJ14" s="313">
        <f t="shared" si="5"/>
        <v>-22</v>
      </c>
      <c r="AL14" s="306">
        <f t="shared" si="6"/>
        <v>9576</v>
      </c>
      <c r="AM14" s="314">
        <f t="shared" si="6"/>
        <v>9572</v>
      </c>
      <c r="AN14" s="315">
        <f t="shared" si="7"/>
        <v>-4</v>
      </c>
      <c r="AO14" s="316">
        <f t="shared" si="8"/>
        <v>-4.1788549937317178E-4</v>
      </c>
    </row>
    <row r="15" spans="1:41" x14ac:dyDescent="0.2">
      <c r="A15" s="206">
        <v>275</v>
      </c>
      <c r="B15" s="207">
        <v>0.375</v>
      </c>
      <c r="C15" s="208">
        <v>2013</v>
      </c>
      <c r="D15" s="208">
        <v>5</v>
      </c>
      <c r="E15" s="208">
        <v>13</v>
      </c>
      <c r="F15" s="209">
        <v>883621</v>
      </c>
      <c r="G15" s="208">
        <v>0</v>
      </c>
      <c r="H15" s="209">
        <v>347856</v>
      </c>
      <c r="I15" s="208">
        <v>0</v>
      </c>
      <c r="J15" s="208">
        <v>0</v>
      </c>
      <c r="K15" s="208">
        <v>0</v>
      </c>
      <c r="L15" s="210">
        <v>317.44</v>
      </c>
      <c r="M15" s="209">
        <v>25.3</v>
      </c>
      <c r="N15" s="211">
        <v>0</v>
      </c>
      <c r="O15" s="212">
        <v>9324</v>
      </c>
      <c r="P15" s="197">
        <f t="shared" si="0"/>
        <v>9324</v>
      </c>
      <c r="Q15" s="1">
        <v>13</v>
      </c>
      <c r="R15" s="258" t="e">
        <f t="shared" si="1"/>
        <v>#REF!</v>
      </c>
      <c r="S15" s="214" t="e">
        <f>#REF!</f>
        <v>#REF!</v>
      </c>
      <c r="T15" s="215" t="e">
        <f t="shared" si="9"/>
        <v>#REF!</v>
      </c>
      <c r="V15" s="218">
        <f t="shared" si="2"/>
        <v>9324</v>
      </c>
      <c r="W15" s="219">
        <f t="shared" si="10"/>
        <v>329273.98307999998</v>
      </c>
      <c r="Y15" s="217" t="e">
        <f t="shared" si="11"/>
        <v>#REF!</v>
      </c>
      <c r="Z15" s="214" t="e">
        <f t="shared" si="12"/>
        <v>#REF!</v>
      </c>
      <c r="AA15" s="215" t="e">
        <f t="shared" si="13"/>
        <v>#REF!</v>
      </c>
      <c r="AE15" s="302" t="str">
        <f t="shared" si="3"/>
        <v>883621</v>
      </c>
      <c r="AF15" s="206">
        <v>275</v>
      </c>
      <c r="AG15" s="310">
        <v>13</v>
      </c>
      <c r="AH15" s="311">
        <v>883647</v>
      </c>
      <c r="AI15" s="312">
        <f t="shared" si="4"/>
        <v>883621</v>
      </c>
      <c r="AJ15" s="313">
        <f t="shared" si="5"/>
        <v>-26</v>
      </c>
      <c r="AL15" s="306">
        <f t="shared" si="6"/>
        <v>9311</v>
      </c>
      <c r="AM15" s="314">
        <f t="shared" si="6"/>
        <v>9324</v>
      </c>
      <c r="AN15" s="315">
        <f t="shared" si="7"/>
        <v>13</v>
      </c>
      <c r="AO15" s="316">
        <f t="shared" si="8"/>
        <v>1.3942513942513943E-3</v>
      </c>
    </row>
    <row r="16" spans="1:41" x14ac:dyDescent="0.2">
      <c r="A16" s="206">
        <v>275</v>
      </c>
      <c r="B16" s="207">
        <v>0.375</v>
      </c>
      <c r="C16" s="208">
        <v>2013</v>
      </c>
      <c r="D16" s="208">
        <v>5</v>
      </c>
      <c r="E16" s="208">
        <v>14</v>
      </c>
      <c r="F16" s="209">
        <v>892945</v>
      </c>
      <c r="G16" s="208">
        <v>0</v>
      </c>
      <c r="H16" s="209">
        <v>348269</v>
      </c>
      <c r="I16" s="208">
        <v>0</v>
      </c>
      <c r="J16" s="208">
        <v>0</v>
      </c>
      <c r="K16" s="208">
        <v>0</v>
      </c>
      <c r="L16" s="210">
        <v>314.40100000000001</v>
      </c>
      <c r="M16" s="209">
        <v>24.8</v>
      </c>
      <c r="N16" s="211">
        <v>0</v>
      </c>
      <c r="O16" s="212">
        <v>9283</v>
      </c>
      <c r="P16" s="197">
        <f t="shared" si="0"/>
        <v>9283</v>
      </c>
      <c r="Q16" s="1">
        <v>14</v>
      </c>
      <c r="R16" s="258" t="e">
        <f t="shared" si="1"/>
        <v>#REF!</v>
      </c>
      <c r="S16" s="214" t="e">
        <f>#REF!</f>
        <v>#REF!</v>
      </c>
      <c r="T16" s="215" t="e">
        <f t="shared" si="9"/>
        <v>#REF!</v>
      </c>
      <c r="V16" s="218">
        <f t="shared" si="2"/>
        <v>9283</v>
      </c>
      <c r="W16" s="219">
        <f t="shared" si="10"/>
        <v>327826.08160999999</v>
      </c>
      <c r="Y16" s="217" t="e">
        <f t="shared" si="11"/>
        <v>#REF!</v>
      </c>
      <c r="Z16" s="214" t="e">
        <f t="shared" si="12"/>
        <v>#REF!</v>
      </c>
      <c r="AA16" s="215" t="e">
        <f t="shared" si="13"/>
        <v>#REF!</v>
      </c>
      <c r="AE16" s="302" t="str">
        <f t="shared" si="3"/>
        <v>892945</v>
      </c>
      <c r="AF16" s="206">
        <v>275</v>
      </c>
      <c r="AG16" s="310">
        <v>14</v>
      </c>
      <c r="AH16" s="311">
        <v>892958</v>
      </c>
      <c r="AI16" s="312">
        <f t="shared" si="4"/>
        <v>892945</v>
      </c>
      <c r="AJ16" s="313">
        <f t="shared" si="5"/>
        <v>-13</v>
      </c>
      <c r="AL16" s="306">
        <f t="shared" si="6"/>
        <v>9296</v>
      </c>
      <c r="AM16" s="314">
        <f t="shared" si="6"/>
        <v>9283</v>
      </c>
      <c r="AN16" s="315">
        <f t="shared" si="7"/>
        <v>-13</v>
      </c>
      <c r="AO16" s="316">
        <f t="shared" si="8"/>
        <v>-1.400409350425509E-3</v>
      </c>
    </row>
    <row r="17" spans="1:41" x14ac:dyDescent="0.2">
      <c r="A17" s="206">
        <v>275</v>
      </c>
      <c r="B17" s="207">
        <v>0.375</v>
      </c>
      <c r="C17" s="208">
        <v>2013</v>
      </c>
      <c r="D17" s="208">
        <v>5</v>
      </c>
      <c r="E17" s="208">
        <v>15</v>
      </c>
      <c r="F17" s="209">
        <v>902228</v>
      </c>
      <c r="G17" s="208">
        <v>0</v>
      </c>
      <c r="H17" s="209">
        <v>348681</v>
      </c>
      <c r="I17" s="208">
        <v>0</v>
      </c>
      <c r="J17" s="208">
        <v>0</v>
      </c>
      <c r="K17" s="208">
        <v>0</v>
      </c>
      <c r="L17" s="210">
        <v>313.32400000000001</v>
      </c>
      <c r="M17" s="209">
        <v>25.1</v>
      </c>
      <c r="N17" s="211">
        <v>0</v>
      </c>
      <c r="O17" s="212">
        <v>7978</v>
      </c>
      <c r="P17" s="197">
        <f t="shared" si="0"/>
        <v>7978</v>
      </c>
      <c r="Q17" s="1">
        <v>15</v>
      </c>
      <c r="R17" s="258" t="e">
        <f t="shared" si="1"/>
        <v>#REF!</v>
      </c>
      <c r="S17" s="214" t="e">
        <f>#REF!</f>
        <v>#REF!</v>
      </c>
      <c r="T17" s="215" t="e">
        <f t="shared" si="9"/>
        <v>#REF!</v>
      </c>
      <c r="V17" s="218">
        <f t="shared" si="2"/>
        <v>7978</v>
      </c>
      <c r="W17" s="219">
        <f t="shared" si="10"/>
        <v>281740.43725999998</v>
      </c>
      <c r="Y17" s="217" t="e">
        <f t="shared" si="11"/>
        <v>#REF!</v>
      </c>
      <c r="Z17" s="214" t="e">
        <f t="shared" si="12"/>
        <v>#REF!</v>
      </c>
      <c r="AA17" s="215" t="e">
        <f t="shared" si="13"/>
        <v>#REF!</v>
      </c>
      <c r="AE17" s="302" t="str">
        <f t="shared" si="3"/>
        <v>902228</v>
      </c>
      <c r="AF17" s="206">
        <v>275</v>
      </c>
      <c r="AG17" s="310">
        <v>15</v>
      </c>
      <c r="AH17" s="311">
        <v>902254</v>
      </c>
      <c r="AI17" s="312">
        <f t="shared" si="4"/>
        <v>902228</v>
      </c>
      <c r="AJ17" s="313">
        <f t="shared" si="5"/>
        <v>-26</v>
      </c>
      <c r="AL17" s="306">
        <f t="shared" si="6"/>
        <v>7974</v>
      </c>
      <c r="AM17" s="314">
        <f t="shared" si="6"/>
        <v>7978</v>
      </c>
      <c r="AN17" s="315">
        <f t="shared" si="7"/>
        <v>4</v>
      </c>
      <c r="AO17" s="316">
        <f t="shared" si="8"/>
        <v>5.0137879167711202E-4</v>
      </c>
    </row>
    <row r="18" spans="1:41" x14ac:dyDescent="0.2">
      <c r="A18" s="206">
        <v>275</v>
      </c>
      <c r="B18" s="207">
        <v>0.375</v>
      </c>
      <c r="C18" s="208">
        <v>2013</v>
      </c>
      <c r="D18" s="208">
        <v>5</v>
      </c>
      <c r="E18" s="208">
        <v>16</v>
      </c>
      <c r="F18" s="209">
        <v>910206</v>
      </c>
      <c r="G18" s="208">
        <v>0</v>
      </c>
      <c r="H18" s="209">
        <v>349036</v>
      </c>
      <c r="I18" s="208">
        <v>0</v>
      </c>
      <c r="J18" s="208">
        <v>0</v>
      </c>
      <c r="K18" s="208">
        <v>0</v>
      </c>
      <c r="L18" s="210">
        <v>313.53899999999999</v>
      </c>
      <c r="M18" s="209">
        <v>25.4</v>
      </c>
      <c r="N18" s="211">
        <v>0</v>
      </c>
      <c r="O18" s="212">
        <v>9953</v>
      </c>
      <c r="P18" s="197">
        <f t="shared" si="0"/>
        <v>9953</v>
      </c>
      <c r="Q18" s="1">
        <v>16</v>
      </c>
      <c r="R18" s="258" t="e">
        <f t="shared" si="1"/>
        <v>#REF!</v>
      </c>
      <c r="S18" s="214" t="e">
        <f>#REF!</f>
        <v>#REF!</v>
      </c>
      <c r="T18" s="215" t="e">
        <f t="shared" si="9"/>
        <v>#REF!</v>
      </c>
      <c r="V18" s="218">
        <f t="shared" si="2"/>
        <v>9953</v>
      </c>
      <c r="W18" s="219">
        <f t="shared" si="10"/>
        <v>351486.91051000002</v>
      </c>
      <c r="Y18" s="217" t="e">
        <f t="shared" si="11"/>
        <v>#REF!</v>
      </c>
      <c r="Z18" s="214" t="e">
        <f t="shared" si="12"/>
        <v>#REF!</v>
      </c>
      <c r="AA18" s="215" t="e">
        <f t="shared" si="13"/>
        <v>#REF!</v>
      </c>
      <c r="AE18" s="302" t="str">
        <f t="shared" si="3"/>
        <v>910206</v>
      </c>
      <c r="AF18" s="206">
        <v>275</v>
      </c>
      <c r="AG18" s="310">
        <v>16</v>
      </c>
      <c r="AH18" s="311">
        <v>910228</v>
      </c>
      <c r="AI18" s="312">
        <f t="shared" si="4"/>
        <v>910206</v>
      </c>
      <c r="AJ18" s="313">
        <f t="shared" si="5"/>
        <v>-22</v>
      </c>
      <c r="AL18" s="306">
        <f t="shared" si="6"/>
        <v>9958</v>
      </c>
      <c r="AM18" s="314">
        <f t="shared" si="6"/>
        <v>9953</v>
      </c>
      <c r="AN18" s="315">
        <f t="shared" si="7"/>
        <v>-5</v>
      </c>
      <c r="AO18" s="316">
        <f t="shared" si="8"/>
        <v>-5.0236109715663614E-4</v>
      </c>
    </row>
    <row r="19" spans="1:41" x14ac:dyDescent="0.2">
      <c r="A19" s="206">
        <v>275</v>
      </c>
      <c r="B19" s="207">
        <v>0.375</v>
      </c>
      <c r="C19" s="208">
        <v>2013</v>
      </c>
      <c r="D19" s="208">
        <v>5</v>
      </c>
      <c r="E19" s="208">
        <v>17</v>
      </c>
      <c r="F19" s="209">
        <v>920159</v>
      </c>
      <c r="G19" s="208">
        <v>0</v>
      </c>
      <c r="H19" s="209">
        <v>349478</v>
      </c>
      <c r="I19" s="208">
        <v>0</v>
      </c>
      <c r="J19" s="208">
        <v>0</v>
      </c>
      <c r="K19" s="208">
        <v>0</v>
      </c>
      <c r="L19" s="210">
        <v>314</v>
      </c>
      <c r="M19" s="209">
        <v>25.6</v>
      </c>
      <c r="N19" s="211">
        <v>0</v>
      </c>
      <c r="O19" s="212">
        <v>7914</v>
      </c>
      <c r="P19" s="197">
        <f t="shared" si="0"/>
        <v>7914</v>
      </c>
      <c r="Q19" s="1">
        <v>17</v>
      </c>
      <c r="R19" s="258" t="e">
        <f t="shared" si="1"/>
        <v>#REF!</v>
      </c>
      <c r="S19" s="214" t="e">
        <f>#REF!</f>
        <v>#REF!</v>
      </c>
      <c r="T19" s="215" t="e">
        <f t="shared" si="9"/>
        <v>#REF!</v>
      </c>
      <c r="V19" s="218">
        <f t="shared" si="2"/>
        <v>7914</v>
      </c>
      <c r="W19" s="219">
        <f t="shared" si="10"/>
        <v>279480.29837999999</v>
      </c>
      <c r="Y19" s="217" t="e">
        <f t="shared" si="11"/>
        <v>#REF!</v>
      </c>
      <c r="Z19" s="214" t="e">
        <f t="shared" si="12"/>
        <v>#REF!</v>
      </c>
      <c r="AA19" s="215" t="e">
        <f t="shared" si="13"/>
        <v>#REF!</v>
      </c>
      <c r="AE19" s="302" t="str">
        <f t="shared" si="3"/>
        <v>920159</v>
      </c>
      <c r="AF19" s="206">
        <v>275</v>
      </c>
      <c r="AG19" s="310">
        <v>17</v>
      </c>
      <c r="AH19" s="311">
        <v>920186</v>
      </c>
      <c r="AI19" s="312">
        <f t="shared" si="4"/>
        <v>920159</v>
      </c>
      <c r="AJ19" s="313">
        <f t="shared" si="5"/>
        <v>-27</v>
      </c>
      <c r="AL19" s="306">
        <f t="shared" si="6"/>
        <v>7912</v>
      </c>
      <c r="AM19" s="314">
        <f t="shared" si="6"/>
        <v>7914</v>
      </c>
      <c r="AN19" s="315">
        <f t="shared" si="7"/>
        <v>2</v>
      </c>
      <c r="AO19" s="316">
        <f t="shared" si="8"/>
        <v>2.5271670457417233E-4</v>
      </c>
    </row>
    <row r="20" spans="1:41" x14ac:dyDescent="0.2">
      <c r="A20" s="206">
        <v>275</v>
      </c>
      <c r="B20" s="207">
        <v>0.375</v>
      </c>
      <c r="C20" s="208">
        <v>2013</v>
      </c>
      <c r="D20" s="208">
        <v>5</v>
      </c>
      <c r="E20" s="208">
        <v>18</v>
      </c>
      <c r="F20" s="209">
        <v>928073</v>
      </c>
      <c r="G20" s="208">
        <v>0</v>
      </c>
      <c r="H20" s="209">
        <v>349829</v>
      </c>
      <c r="I20" s="208">
        <v>0</v>
      </c>
      <c r="J20" s="208">
        <v>0</v>
      </c>
      <c r="K20" s="208">
        <v>0</v>
      </c>
      <c r="L20" s="210">
        <v>314.46199999999999</v>
      </c>
      <c r="M20" s="209">
        <v>25.9</v>
      </c>
      <c r="N20" s="211">
        <v>0</v>
      </c>
      <c r="O20" s="212">
        <v>8279</v>
      </c>
      <c r="P20" s="197">
        <f t="shared" si="0"/>
        <v>8279</v>
      </c>
      <c r="Q20" s="1">
        <v>18</v>
      </c>
      <c r="R20" s="258" t="e">
        <f t="shared" si="1"/>
        <v>#REF!</v>
      </c>
      <c r="S20" s="214" t="e">
        <f>#REF!</f>
        <v>#REF!</v>
      </c>
      <c r="T20" s="215" t="e">
        <f t="shared" si="9"/>
        <v>#REF!</v>
      </c>
      <c r="V20" s="218">
        <f t="shared" si="2"/>
        <v>8279</v>
      </c>
      <c r="W20" s="219">
        <f t="shared" si="10"/>
        <v>292370.15292999998</v>
      </c>
      <c r="Y20" s="217" t="e">
        <f t="shared" si="11"/>
        <v>#REF!</v>
      </c>
      <c r="Z20" s="214" t="e">
        <f t="shared" si="12"/>
        <v>#REF!</v>
      </c>
      <c r="AA20" s="215" t="e">
        <f t="shared" si="13"/>
        <v>#REF!</v>
      </c>
      <c r="AE20" s="302" t="str">
        <f t="shared" si="3"/>
        <v>928073</v>
      </c>
      <c r="AF20" s="206">
        <v>275</v>
      </c>
      <c r="AG20" s="310">
        <v>18</v>
      </c>
      <c r="AH20" s="311">
        <v>928098</v>
      </c>
      <c r="AI20" s="312">
        <f t="shared" si="4"/>
        <v>928073</v>
      </c>
      <c r="AJ20" s="313">
        <f t="shared" si="5"/>
        <v>-25</v>
      </c>
      <c r="AL20" s="306">
        <f t="shared" si="6"/>
        <v>8269</v>
      </c>
      <c r="AM20" s="314">
        <f t="shared" si="6"/>
        <v>8279</v>
      </c>
      <c r="AN20" s="315">
        <f t="shared" si="7"/>
        <v>10</v>
      </c>
      <c r="AO20" s="316">
        <f t="shared" si="8"/>
        <v>1.2078753472641623E-3</v>
      </c>
    </row>
    <row r="21" spans="1:41" x14ac:dyDescent="0.2">
      <c r="A21" s="206">
        <v>275</v>
      </c>
      <c r="B21" s="207">
        <v>0.375</v>
      </c>
      <c r="C21" s="208">
        <v>2013</v>
      </c>
      <c r="D21" s="208">
        <v>5</v>
      </c>
      <c r="E21" s="208">
        <v>19</v>
      </c>
      <c r="F21" s="209">
        <v>936352</v>
      </c>
      <c r="G21" s="208">
        <v>0</v>
      </c>
      <c r="H21" s="209">
        <v>350194</v>
      </c>
      <c r="I21" s="208">
        <v>0</v>
      </c>
      <c r="J21" s="208">
        <v>0</v>
      </c>
      <c r="K21" s="208">
        <v>0</v>
      </c>
      <c r="L21" s="210">
        <v>316.00200000000001</v>
      </c>
      <c r="M21" s="209">
        <v>26</v>
      </c>
      <c r="N21" s="211">
        <v>0</v>
      </c>
      <c r="O21" s="212">
        <v>8067</v>
      </c>
      <c r="P21" s="197">
        <f t="shared" si="0"/>
        <v>8067</v>
      </c>
      <c r="Q21" s="1">
        <v>19</v>
      </c>
      <c r="R21" s="258" t="e">
        <f t="shared" si="1"/>
        <v>#REF!</v>
      </c>
      <c r="S21" s="214" t="e">
        <f>#REF!</f>
        <v>#REF!</v>
      </c>
      <c r="T21" s="215" t="e">
        <f t="shared" si="9"/>
        <v>#REF!</v>
      </c>
      <c r="V21" s="218">
        <f t="shared" si="2"/>
        <v>8067</v>
      </c>
      <c r="W21" s="219">
        <f t="shared" si="10"/>
        <v>284883.44289000001</v>
      </c>
      <c r="Y21" s="217" t="e">
        <f t="shared" si="11"/>
        <v>#REF!</v>
      </c>
      <c r="Z21" s="214" t="e">
        <f t="shared" si="12"/>
        <v>#REF!</v>
      </c>
      <c r="AA21" s="215" t="e">
        <f t="shared" si="13"/>
        <v>#REF!</v>
      </c>
      <c r="AE21" s="302" t="str">
        <f t="shared" si="3"/>
        <v>936352</v>
      </c>
      <c r="AF21" s="206">
        <v>275</v>
      </c>
      <c r="AG21" s="310">
        <v>19</v>
      </c>
      <c r="AH21" s="311">
        <v>936367</v>
      </c>
      <c r="AI21" s="312">
        <f t="shared" si="4"/>
        <v>936352</v>
      </c>
      <c r="AJ21" s="313">
        <f t="shared" si="5"/>
        <v>-15</v>
      </c>
      <c r="AL21" s="306">
        <f t="shared" si="6"/>
        <v>8069</v>
      </c>
      <c r="AM21" s="314">
        <f t="shared" si="6"/>
        <v>8067</v>
      </c>
      <c r="AN21" s="315">
        <f t="shared" si="7"/>
        <v>-2</v>
      </c>
      <c r="AO21" s="316">
        <f t="shared" si="8"/>
        <v>-2.4792363951902817E-4</v>
      </c>
    </row>
    <row r="22" spans="1:41" x14ac:dyDescent="0.2">
      <c r="A22" s="206">
        <v>275</v>
      </c>
      <c r="B22" s="207">
        <v>0.375</v>
      </c>
      <c r="C22" s="208">
        <v>2013</v>
      </c>
      <c r="D22" s="208">
        <v>5</v>
      </c>
      <c r="E22" s="208">
        <v>20</v>
      </c>
      <c r="F22" s="209">
        <v>944419</v>
      </c>
      <c r="G22" s="208">
        <v>0</v>
      </c>
      <c r="H22" s="209">
        <v>350550</v>
      </c>
      <c r="I22" s="208">
        <v>0</v>
      </c>
      <c r="J22" s="208">
        <v>0</v>
      </c>
      <c r="K22" s="208">
        <v>0</v>
      </c>
      <c r="L22" s="210">
        <v>316.37900000000002</v>
      </c>
      <c r="M22" s="209">
        <v>25.9</v>
      </c>
      <c r="N22" s="211">
        <v>0</v>
      </c>
      <c r="O22" s="212">
        <v>8014</v>
      </c>
      <c r="P22" s="197">
        <f t="shared" si="0"/>
        <v>8014</v>
      </c>
      <c r="Q22" s="1">
        <v>20</v>
      </c>
      <c r="R22" s="258" t="e">
        <f t="shared" si="1"/>
        <v>#REF!</v>
      </c>
      <c r="S22" s="214" t="e">
        <f>#REF!</f>
        <v>#REF!</v>
      </c>
      <c r="T22" s="215" t="e">
        <f t="shared" si="9"/>
        <v>#REF!</v>
      </c>
      <c r="V22" s="218">
        <f t="shared" si="2"/>
        <v>8014</v>
      </c>
      <c r="W22" s="219">
        <f t="shared" si="10"/>
        <v>283011.76538</v>
      </c>
      <c r="Y22" s="217" t="e">
        <f t="shared" si="11"/>
        <v>#REF!</v>
      </c>
      <c r="Z22" s="214" t="e">
        <f t="shared" si="12"/>
        <v>#REF!</v>
      </c>
      <c r="AA22" s="215" t="e">
        <f t="shared" si="13"/>
        <v>#REF!</v>
      </c>
      <c r="AE22" s="302" t="str">
        <f t="shared" si="3"/>
        <v>944419</v>
      </c>
      <c r="AF22" s="206">
        <v>275</v>
      </c>
      <c r="AG22" s="310">
        <v>20</v>
      </c>
      <c r="AH22" s="311">
        <v>944436</v>
      </c>
      <c r="AI22" s="312">
        <f t="shared" si="4"/>
        <v>944419</v>
      </c>
      <c r="AJ22" s="313">
        <f t="shared" si="5"/>
        <v>-17</v>
      </c>
      <c r="AL22" s="306">
        <f t="shared" si="6"/>
        <v>8019</v>
      </c>
      <c r="AM22" s="314">
        <f t="shared" si="6"/>
        <v>8014</v>
      </c>
      <c r="AN22" s="315">
        <f t="shared" si="7"/>
        <v>-5</v>
      </c>
      <c r="AO22" s="316">
        <f t="shared" si="8"/>
        <v>-6.2390816071874219E-4</v>
      </c>
    </row>
    <row r="23" spans="1:41" x14ac:dyDescent="0.2">
      <c r="A23" s="206">
        <v>275</v>
      </c>
      <c r="B23" s="207">
        <v>0.375</v>
      </c>
      <c r="C23" s="208">
        <v>2013</v>
      </c>
      <c r="D23" s="208">
        <v>5</v>
      </c>
      <c r="E23" s="208">
        <v>21</v>
      </c>
      <c r="F23" s="209">
        <v>952433</v>
      </c>
      <c r="G23" s="208">
        <v>0</v>
      </c>
      <c r="H23" s="209">
        <v>350908</v>
      </c>
      <c r="I23" s="208">
        <v>0</v>
      </c>
      <c r="J23" s="208">
        <v>0</v>
      </c>
      <c r="K23" s="208">
        <v>0</v>
      </c>
      <c r="L23" s="210">
        <v>312.73899999999998</v>
      </c>
      <c r="M23" s="209">
        <v>25.7</v>
      </c>
      <c r="N23" s="211">
        <v>0</v>
      </c>
      <c r="O23" s="212">
        <v>9118</v>
      </c>
      <c r="P23" s="197">
        <f t="shared" si="0"/>
        <v>9118</v>
      </c>
      <c r="Q23" s="1">
        <v>21</v>
      </c>
      <c r="R23" s="258" t="e">
        <f t="shared" si="1"/>
        <v>#REF!</v>
      </c>
      <c r="S23" s="214" t="e">
        <f>#REF!</f>
        <v>#REF!</v>
      </c>
      <c r="T23" s="215" t="e">
        <f t="shared" si="9"/>
        <v>#REF!</v>
      </c>
      <c r="V23" s="218">
        <f t="shared" si="2"/>
        <v>9118</v>
      </c>
      <c r="W23" s="219">
        <f t="shared" si="10"/>
        <v>321999.16106000001</v>
      </c>
      <c r="Y23" s="217" t="e">
        <f t="shared" si="11"/>
        <v>#REF!</v>
      </c>
      <c r="Z23" s="214" t="e">
        <f t="shared" si="12"/>
        <v>#REF!</v>
      </c>
      <c r="AA23" s="215" t="e">
        <f t="shared" si="13"/>
        <v>#REF!</v>
      </c>
      <c r="AE23" s="302" t="str">
        <f t="shared" si="3"/>
        <v>952433</v>
      </c>
      <c r="AF23" s="206">
        <v>275</v>
      </c>
      <c r="AG23" s="310">
        <v>21</v>
      </c>
      <c r="AH23" s="311">
        <v>952455</v>
      </c>
      <c r="AI23" s="312">
        <f t="shared" si="4"/>
        <v>952433</v>
      </c>
      <c r="AJ23" s="313">
        <f t="shared" si="5"/>
        <v>-22</v>
      </c>
      <c r="AL23" s="306">
        <f t="shared" si="6"/>
        <v>9109</v>
      </c>
      <c r="AM23" s="314">
        <f t="shared" si="6"/>
        <v>9118</v>
      </c>
      <c r="AN23" s="315">
        <f t="shared" si="7"/>
        <v>9</v>
      </c>
      <c r="AO23" s="316">
        <f t="shared" si="8"/>
        <v>9.8705856547488488E-4</v>
      </c>
    </row>
    <row r="24" spans="1:41" x14ac:dyDescent="0.2">
      <c r="A24" s="206">
        <v>275</v>
      </c>
      <c r="B24" s="207">
        <v>0.375</v>
      </c>
      <c r="C24" s="208">
        <v>2013</v>
      </c>
      <c r="D24" s="208">
        <v>5</v>
      </c>
      <c r="E24" s="208">
        <v>22</v>
      </c>
      <c r="F24" s="209">
        <v>961551</v>
      </c>
      <c r="G24" s="208">
        <v>0</v>
      </c>
      <c r="H24" s="209">
        <v>351316</v>
      </c>
      <c r="I24" s="208">
        <v>0</v>
      </c>
      <c r="J24" s="208">
        <v>0</v>
      </c>
      <c r="K24" s="208">
        <v>0</v>
      </c>
      <c r="L24" s="210">
        <v>311.98099999999999</v>
      </c>
      <c r="M24" s="209">
        <v>26.1</v>
      </c>
      <c r="N24" s="211">
        <v>0</v>
      </c>
      <c r="O24" s="212">
        <v>9343</v>
      </c>
      <c r="P24" s="197">
        <f t="shared" si="0"/>
        <v>9343</v>
      </c>
      <c r="Q24" s="1">
        <v>22</v>
      </c>
      <c r="R24" s="258" t="e">
        <f t="shared" si="1"/>
        <v>#REF!</v>
      </c>
      <c r="S24" s="214" t="e">
        <f>#REF!</f>
        <v>#REF!</v>
      </c>
      <c r="T24" s="215" t="e">
        <f t="shared" si="9"/>
        <v>#REF!</v>
      </c>
      <c r="V24" s="218">
        <f t="shared" si="2"/>
        <v>9343</v>
      </c>
      <c r="W24" s="219">
        <f t="shared" si="10"/>
        <v>329944.96181000001</v>
      </c>
      <c r="Y24" s="217" t="e">
        <f t="shared" si="11"/>
        <v>#REF!</v>
      </c>
      <c r="Z24" s="214" t="e">
        <f t="shared" si="12"/>
        <v>#REF!</v>
      </c>
      <c r="AA24" s="215" t="e">
        <f t="shared" si="13"/>
        <v>#REF!</v>
      </c>
      <c r="AE24" s="302" t="str">
        <f t="shared" si="3"/>
        <v>961551</v>
      </c>
      <c r="AF24" s="206">
        <v>275</v>
      </c>
      <c r="AG24" s="310">
        <v>22</v>
      </c>
      <c r="AH24" s="311">
        <v>961564</v>
      </c>
      <c r="AI24" s="312">
        <f t="shared" si="4"/>
        <v>961551</v>
      </c>
      <c r="AJ24" s="313">
        <f t="shared" si="5"/>
        <v>-13</v>
      </c>
      <c r="AL24" s="306">
        <f t="shared" si="6"/>
        <v>9354</v>
      </c>
      <c r="AM24" s="314">
        <f t="shared" si="6"/>
        <v>9343</v>
      </c>
      <c r="AN24" s="315">
        <f t="shared" si="7"/>
        <v>-11</v>
      </c>
      <c r="AO24" s="316">
        <f t="shared" si="8"/>
        <v>-1.1773520282564486E-3</v>
      </c>
    </row>
    <row r="25" spans="1:41" x14ac:dyDescent="0.2">
      <c r="A25" s="206">
        <v>275</v>
      </c>
      <c r="B25" s="207">
        <v>0.375</v>
      </c>
      <c r="C25" s="208">
        <v>2013</v>
      </c>
      <c r="D25" s="208">
        <v>5</v>
      </c>
      <c r="E25" s="208">
        <v>23</v>
      </c>
      <c r="F25" s="209">
        <v>970894</v>
      </c>
      <c r="G25" s="208">
        <v>0</v>
      </c>
      <c r="H25" s="209">
        <v>351734</v>
      </c>
      <c r="I25" s="208">
        <v>0</v>
      </c>
      <c r="J25" s="208">
        <v>0</v>
      </c>
      <c r="K25" s="208">
        <v>0</v>
      </c>
      <c r="L25" s="210">
        <v>311.733</v>
      </c>
      <c r="M25" s="209">
        <v>25.7</v>
      </c>
      <c r="N25" s="211">
        <v>0</v>
      </c>
      <c r="O25" s="212">
        <v>8912</v>
      </c>
      <c r="P25" s="197">
        <f t="shared" si="0"/>
        <v>8912</v>
      </c>
      <c r="Q25" s="1">
        <v>23</v>
      </c>
      <c r="R25" s="258" t="e">
        <f t="shared" si="1"/>
        <v>#REF!</v>
      </c>
      <c r="S25" s="214" t="e">
        <f>#REF!</f>
        <v>#REF!</v>
      </c>
      <c r="T25" s="215" t="e">
        <f t="shared" si="9"/>
        <v>#REF!</v>
      </c>
      <c r="V25" s="218">
        <f t="shared" si="2"/>
        <v>8912</v>
      </c>
      <c r="W25" s="219">
        <f t="shared" si="10"/>
        <v>314724.33903999999</v>
      </c>
      <c r="Y25" s="217" t="e">
        <f t="shared" si="11"/>
        <v>#REF!</v>
      </c>
      <c r="Z25" s="214" t="e">
        <f t="shared" si="12"/>
        <v>#REF!</v>
      </c>
      <c r="AA25" s="215" t="e">
        <f t="shared" si="13"/>
        <v>#REF!</v>
      </c>
      <c r="AE25" s="302" t="str">
        <f t="shared" si="3"/>
        <v>970894</v>
      </c>
      <c r="AF25" s="206">
        <v>275</v>
      </c>
      <c r="AG25" s="310">
        <v>23</v>
      </c>
      <c r="AH25" s="311">
        <v>970918</v>
      </c>
      <c r="AI25" s="312">
        <f t="shared" si="4"/>
        <v>970894</v>
      </c>
      <c r="AJ25" s="313">
        <f t="shared" si="5"/>
        <v>-24</v>
      </c>
      <c r="AL25" s="306">
        <f t="shared" si="6"/>
        <v>8909</v>
      </c>
      <c r="AM25" s="314">
        <f t="shared" si="6"/>
        <v>8912</v>
      </c>
      <c r="AN25" s="315">
        <f t="shared" si="7"/>
        <v>3</v>
      </c>
      <c r="AO25" s="316">
        <f t="shared" si="8"/>
        <v>3.3662477558348296E-4</v>
      </c>
    </row>
    <row r="26" spans="1:41" x14ac:dyDescent="0.2">
      <c r="A26" s="206">
        <v>275</v>
      </c>
      <c r="B26" s="207">
        <v>0.375</v>
      </c>
      <c r="C26" s="208">
        <v>2013</v>
      </c>
      <c r="D26" s="208">
        <v>5</v>
      </c>
      <c r="E26" s="208">
        <v>24</v>
      </c>
      <c r="F26" s="209">
        <v>979806</v>
      </c>
      <c r="G26" s="208">
        <v>0</v>
      </c>
      <c r="H26" s="209">
        <v>352133</v>
      </c>
      <c r="I26" s="208">
        <v>0</v>
      </c>
      <c r="J26" s="208">
        <v>0</v>
      </c>
      <c r="K26" s="208">
        <v>0</v>
      </c>
      <c r="L26" s="210">
        <v>311.71699999999998</v>
      </c>
      <c r="M26" s="209">
        <v>25.6</v>
      </c>
      <c r="N26" s="211">
        <v>0</v>
      </c>
      <c r="O26" s="212">
        <v>9659</v>
      </c>
      <c r="P26" s="197">
        <f t="shared" si="0"/>
        <v>9659</v>
      </c>
      <c r="Q26" s="1">
        <v>24</v>
      </c>
      <c r="R26" s="258" t="e">
        <f t="shared" si="1"/>
        <v>#REF!</v>
      </c>
      <c r="S26" s="214" t="e">
        <f>#REF!</f>
        <v>#REF!</v>
      </c>
      <c r="T26" s="215" t="e">
        <f t="shared" si="9"/>
        <v>#REF!</v>
      </c>
      <c r="V26" s="218">
        <f t="shared" si="2"/>
        <v>9659</v>
      </c>
      <c r="W26" s="219">
        <f t="shared" si="10"/>
        <v>341104.39753000002</v>
      </c>
      <c r="Y26" s="217" t="e">
        <f t="shared" si="11"/>
        <v>#REF!</v>
      </c>
      <c r="Z26" s="214" t="e">
        <f t="shared" si="12"/>
        <v>#REF!</v>
      </c>
      <c r="AA26" s="215" t="e">
        <f t="shared" si="13"/>
        <v>#REF!</v>
      </c>
      <c r="AE26" s="302" t="str">
        <f t="shared" si="3"/>
        <v>979806</v>
      </c>
      <c r="AF26" s="206">
        <v>275</v>
      </c>
      <c r="AG26" s="310">
        <v>24</v>
      </c>
      <c r="AH26" s="311">
        <v>979827</v>
      </c>
      <c r="AI26" s="312">
        <f t="shared" si="4"/>
        <v>979806</v>
      </c>
      <c r="AJ26" s="313">
        <f t="shared" si="5"/>
        <v>-21</v>
      </c>
      <c r="AL26" s="306">
        <f t="shared" si="6"/>
        <v>9666</v>
      </c>
      <c r="AM26" s="314">
        <f t="shared" si="6"/>
        <v>9659</v>
      </c>
      <c r="AN26" s="315">
        <f t="shared" si="7"/>
        <v>-7</v>
      </c>
      <c r="AO26" s="316">
        <f t="shared" si="8"/>
        <v>-7.247127031783829E-4</v>
      </c>
    </row>
    <row r="27" spans="1:41" x14ac:dyDescent="0.2">
      <c r="A27" s="206">
        <v>275</v>
      </c>
      <c r="B27" s="207">
        <v>0.375</v>
      </c>
      <c r="C27" s="208">
        <v>2013</v>
      </c>
      <c r="D27" s="208">
        <v>5</v>
      </c>
      <c r="E27" s="208">
        <v>25</v>
      </c>
      <c r="F27" s="209">
        <v>989465</v>
      </c>
      <c r="G27" s="208">
        <v>0</v>
      </c>
      <c r="H27" s="209">
        <v>352565</v>
      </c>
      <c r="I27" s="208">
        <v>0</v>
      </c>
      <c r="J27" s="208">
        <v>0</v>
      </c>
      <c r="K27" s="208">
        <v>0</v>
      </c>
      <c r="L27" s="210">
        <v>311.74700000000001</v>
      </c>
      <c r="M27" s="209">
        <v>25.6</v>
      </c>
      <c r="N27" s="211">
        <v>0</v>
      </c>
      <c r="O27" s="212">
        <v>9384</v>
      </c>
      <c r="P27" s="197">
        <f t="shared" si="0"/>
        <v>9384</v>
      </c>
      <c r="Q27" s="1">
        <v>25</v>
      </c>
      <c r="R27" s="258" t="e">
        <f t="shared" si="1"/>
        <v>#REF!</v>
      </c>
      <c r="S27" s="214" t="e">
        <f>#REF!</f>
        <v>#REF!</v>
      </c>
      <c r="T27" s="215" t="e">
        <f t="shared" si="9"/>
        <v>#REF!</v>
      </c>
      <c r="V27" s="218">
        <f t="shared" si="2"/>
        <v>9384</v>
      </c>
      <c r="W27" s="219">
        <f t="shared" si="10"/>
        <v>331392.86327999999</v>
      </c>
      <c r="Y27" s="217" t="e">
        <f t="shared" si="11"/>
        <v>#REF!</v>
      </c>
      <c r="Z27" s="214" t="e">
        <f t="shared" si="12"/>
        <v>#REF!</v>
      </c>
      <c r="AA27" s="215" t="e">
        <f t="shared" si="13"/>
        <v>#REF!</v>
      </c>
      <c r="AE27" s="302" t="str">
        <f t="shared" si="3"/>
        <v>989465</v>
      </c>
      <c r="AF27" s="206">
        <v>275</v>
      </c>
      <c r="AG27" s="310">
        <v>25</v>
      </c>
      <c r="AH27" s="311">
        <v>989493</v>
      </c>
      <c r="AI27" s="312">
        <f t="shared" si="4"/>
        <v>989465</v>
      </c>
      <c r="AJ27" s="313">
        <f t="shared" si="5"/>
        <v>-28</v>
      </c>
      <c r="AL27" s="306">
        <f t="shared" si="6"/>
        <v>9382</v>
      </c>
      <c r="AM27" s="314">
        <f t="shared" si="6"/>
        <v>9384</v>
      </c>
      <c r="AN27" s="315">
        <f t="shared" si="7"/>
        <v>2</v>
      </c>
      <c r="AO27" s="316">
        <f t="shared" si="8"/>
        <v>2.1312872975277067E-4</v>
      </c>
    </row>
    <row r="28" spans="1:41" x14ac:dyDescent="0.2">
      <c r="A28" s="206">
        <v>275</v>
      </c>
      <c r="B28" s="207">
        <v>0.375</v>
      </c>
      <c r="C28" s="208">
        <v>2013</v>
      </c>
      <c r="D28" s="208">
        <v>5</v>
      </c>
      <c r="E28" s="208">
        <v>26</v>
      </c>
      <c r="F28" s="209">
        <v>998849</v>
      </c>
      <c r="G28" s="208">
        <v>0</v>
      </c>
      <c r="H28" s="209">
        <v>352980</v>
      </c>
      <c r="I28" s="208">
        <v>0</v>
      </c>
      <c r="J28" s="208">
        <v>0</v>
      </c>
      <c r="K28" s="208">
        <v>0</v>
      </c>
      <c r="L28" s="210">
        <v>315.11099999999999</v>
      </c>
      <c r="M28" s="209">
        <v>25.7</v>
      </c>
      <c r="N28" s="211">
        <v>0</v>
      </c>
      <c r="O28" s="212">
        <v>9006</v>
      </c>
      <c r="P28" s="197">
        <f t="shared" si="0"/>
        <v>-990994</v>
      </c>
      <c r="Q28" s="1">
        <v>26</v>
      </c>
      <c r="R28" s="258" t="e">
        <f t="shared" si="1"/>
        <v>#REF!</v>
      </c>
      <c r="S28" s="214" t="e">
        <f>#REF!</f>
        <v>#REF!</v>
      </c>
      <c r="T28" s="215" t="e">
        <f t="shared" si="9"/>
        <v>#REF!</v>
      </c>
      <c r="V28" s="218">
        <f t="shared" si="2"/>
        <v>9006</v>
      </c>
      <c r="W28" s="219">
        <f t="shared" si="10"/>
        <v>318043.91801999998</v>
      </c>
      <c r="Y28" s="217" t="e">
        <f t="shared" si="11"/>
        <v>#REF!</v>
      </c>
      <c r="Z28" s="214" t="e">
        <f t="shared" si="12"/>
        <v>#REF!</v>
      </c>
      <c r="AA28" s="215" t="e">
        <f t="shared" si="13"/>
        <v>#REF!</v>
      </c>
      <c r="AE28" s="302" t="str">
        <f t="shared" si="3"/>
        <v>998849</v>
      </c>
      <c r="AF28" s="206">
        <v>275</v>
      </c>
      <c r="AG28" s="310">
        <v>26</v>
      </c>
      <c r="AH28" s="311">
        <v>998875</v>
      </c>
      <c r="AI28" s="312">
        <f t="shared" si="4"/>
        <v>998849</v>
      </c>
      <c r="AJ28" s="313">
        <f t="shared" si="5"/>
        <v>-26</v>
      </c>
      <c r="AL28" s="306">
        <f t="shared" si="6"/>
        <v>-990996</v>
      </c>
      <c r="AM28" s="314">
        <f t="shared" si="6"/>
        <v>-990994</v>
      </c>
      <c r="AN28" s="315">
        <f t="shared" si="7"/>
        <v>2</v>
      </c>
      <c r="AO28" s="316">
        <f t="shared" si="8"/>
        <v>-2.0181756902665406E-6</v>
      </c>
    </row>
    <row r="29" spans="1:41" x14ac:dyDescent="0.2">
      <c r="A29" s="206">
        <v>275</v>
      </c>
      <c r="B29" s="207">
        <v>0.375</v>
      </c>
      <c r="C29" s="208">
        <v>2013</v>
      </c>
      <c r="D29" s="208">
        <v>5</v>
      </c>
      <c r="E29" s="208">
        <v>27</v>
      </c>
      <c r="F29" s="209">
        <v>7855</v>
      </c>
      <c r="G29" s="208">
        <v>0</v>
      </c>
      <c r="H29" s="209">
        <v>353377</v>
      </c>
      <c r="I29" s="208">
        <v>0</v>
      </c>
      <c r="J29" s="208">
        <v>0</v>
      </c>
      <c r="K29" s="208">
        <v>0</v>
      </c>
      <c r="L29" s="210">
        <v>315.71899999999999</v>
      </c>
      <c r="M29" s="209">
        <v>25.3</v>
      </c>
      <c r="N29" s="211">
        <v>0</v>
      </c>
      <c r="O29" s="212">
        <v>8204</v>
      </c>
      <c r="P29" s="197">
        <f t="shared" si="0"/>
        <v>8204</v>
      </c>
      <c r="Q29" s="1">
        <v>27</v>
      </c>
      <c r="R29" s="258" t="e">
        <f t="shared" si="1"/>
        <v>#REF!</v>
      </c>
      <c r="S29" s="214" t="e">
        <f>#REF!</f>
        <v>#REF!</v>
      </c>
      <c r="T29" s="215" t="e">
        <f t="shared" si="9"/>
        <v>#REF!</v>
      </c>
      <c r="V29" s="218">
        <f t="shared" si="2"/>
        <v>8204</v>
      </c>
      <c r="W29" s="219">
        <f t="shared" si="10"/>
        <v>289721.55268000002</v>
      </c>
      <c r="Y29" s="217" t="e">
        <f t="shared" si="11"/>
        <v>#REF!</v>
      </c>
      <c r="Z29" s="214" t="e">
        <f t="shared" si="12"/>
        <v>#REF!</v>
      </c>
      <c r="AA29" s="215" t="e">
        <f t="shared" si="13"/>
        <v>#REF!</v>
      </c>
      <c r="AE29" s="302" t="str">
        <f t="shared" si="3"/>
        <v>7855</v>
      </c>
      <c r="AF29" s="206">
        <v>275</v>
      </c>
      <c r="AG29" s="310">
        <v>27</v>
      </c>
      <c r="AH29" s="311">
        <v>7879</v>
      </c>
      <c r="AI29" s="312">
        <f t="shared" si="4"/>
        <v>7855</v>
      </c>
      <c r="AJ29" s="313">
        <f t="shared" si="5"/>
        <v>-24</v>
      </c>
      <c r="AL29" s="306">
        <f t="shared" si="6"/>
        <v>8208</v>
      </c>
      <c r="AM29" s="314">
        <f t="shared" si="6"/>
        <v>8204</v>
      </c>
      <c r="AN29" s="315">
        <f t="shared" si="7"/>
        <v>-4</v>
      </c>
      <c r="AO29" s="316">
        <f t="shared" si="8"/>
        <v>-4.8756704046806434E-4</v>
      </c>
    </row>
    <row r="30" spans="1:41" x14ac:dyDescent="0.2">
      <c r="A30" s="206">
        <v>275</v>
      </c>
      <c r="B30" s="207">
        <v>0.375</v>
      </c>
      <c r="C30" s="208">
        <v>2013</v>
      </c>
      <c r="D30" s="208">
        <v>5</v>
      </c>
      <c r="E30" s="208">
        <v>28</v>
      </c>
      <c r="F30" s="209">
        <v>16059</v>
      </c>
      <c r="G30" s="208">
        <v>0</v>
      </c>
      <c r="H30" s="209">
        <v>353744</v>
      </c>
      <c r="I30" s="208">
        <v>0</v>
      </c>
      <c r="J30" s="208">
        <v>0</v>
      </c>
      <c r="K30" s="208">
        <v>0</v>
      </c>
      <c r="L30" s="210">
        <v>311.40100000000001</v>
      </c>
      <c r="M30" s="209">
        <v>25.1</v>
      </c>
      <c r="N30" s="211">
        <v>0</v>
      </c>
      <c r="O30" s="212">
        <v>9456</v>
      </c>
      <c r="P30" s="197">
        <f t="shared" si="0"/>
        <v>9456</v>
      </c>
      <c r="Q30" s="1">
        <v>28</v>
      </c>
      <c r="R30" s="258" t="e">
        <f t="shared" si="1"/>
        <v>#REF!</v>
      </c>
      <c r="S30" s="214" t="e">
        <f>#REF!</f>
        <v>#REF!</v>
      </c>
      <c r="T30" s="215" t="e">
        <f t="shared" si="9"/>
        <v>#REF!</v>
      </c>
      <c r="V30" s="218">
        <f t="shared" si="2"/>
        <v>9456</v>
      </c>
      <c r="W30" s="219">
        <f t="shared" si="10"/>
        <v>333935.51951999997</v>
      </c>
      <c r="Y30" s="217" t="e">
        <f t="shared" si="11"/>
        <v>#REF!</v>
      </c>
      <c r="Z30" s="214" t="e">
        <f t="shared" si="12"/>
        <v>#REF!</v>
      </c>
      <c r="AA30" s="215" t="e">
        <f t="shared" si="13"/>
        <v>#REF!</v>
      </c>
      <c r="AE30" s="302" t="str">
        <f t="shared" si="3"/>
        <v>16059</v>
      </c>
      <c r="AF30" s="206">
        <v>275</v>
      </c>
      <c r="AG30" s="310">
        <v>28</v>
      </c>
      <c r="AH30" s="311">
        <v>16087</v>
      </c>
      <c r="AI30" s="312">
        <f t="shared" si="4"/>
        <v>16059</v>
      </c>
      <c r="AJ30" s="313">
        <f t="shared" si="5"/>
        <v>-28</v>
      </c>
      <c r="AL30" s="306">
        <f t="shared" si="6"/>
        <v>9461</v>
      </c>
      <c r="AM30" s="314">
        <f t="shared" si="6"/>
        <v>9456</v>
      </c>
      <c r="AN30" s="315">
        <f t="shared" si="7"/>
        <v>-5</v>
      </c>
      <c r="AO30" s="316">
        <f t="shared" si="8"/>
        <v>-5.287648054145516E-4</v>
      </c>
    </row>
    <row r="31" spans="1:41" x14ac:dyDescent="0.2">
      <c r="A31" s="206">
        <v>275</v>
      </c>
      <c r="B31" s="207">
        <v>0.375</v>
      </c>
      <c r="C31" s="208">
        <v>2013</v>
      </c>
      <c r="D31" s="208">
        <v>5</v>
      </c>
      <c r="E31" s="208">
        <v>29</v>
      </c>
      <c r="F31" s="209">
        <v>25515</v>
      </c>
      <c r="G31" s="208">
        <v>0</v>
      </c>
      <c r="H31" s="209">
        <v>354171</v>
      </c>
      <c r="I31" s="208">
        <v>0</v>
      </c>
      <c r="J31" s="208">
        <v>0</v>
      </c>
      <c r="K31" s="208">
        <v>0</v>
      </c>
      <c r="L31" s="210">
        <v>309.19400000000002</v>
      </c>
      <c r="M31" s="209">
        <v>25.7</v>
      </c>
      <c r="N31" s="211">
        <v>0</v>
      </c>
      <c r="O31" s="212">
        <v>9556</v>
      </c>
      <c r="P31" s="197">
        <f t="shared" si="0"/>
        <v>9556</v>
      </c>
      <c r="Q31" s="1">
        <v>29</v>
      </c>
      <c r="R31" s="258" t="e">
        <f t="shared" si="1"/>
        <v>#REF!</v>
      </c>
      <c r="S31" s="214" t="e">
        <f>#REF!</f>
        <v>#REF!</v>
      </c>
      <c r="T31" s="215" t="e">
        <f t="shared" si="9"/>
        <v>#REF!</v>
      </c>
      <c r="V31" s="218">
        <f t="shared" si="2"/>
        <v>9556</v>
      </c>
      <c r="W31" s="219">
        <f t="shared" si="10"/>
        <v>337466.98651999998</v>
      </c>
      <c r="Y31" s="217" t="e">
        <f t="shared" si="11"/>
        <v>#REF!</v>
      </c>
      <c r="Z31" s="214" t="e">
        <f t="shared" si="12"/>
        <v>#REF!</v>
      </c>
      <c r="AA31" s="215" t="e">
        <f t="shared" si="13"/>
        <v>#REF!</v>
      </c>
      <c r="AE31" s="302" t="str">
        <f t="shared" si="3"/>
        <v>25515</v>
      </c>
      <c r="AF31" s="206">
        <v>275</v>
      </c>
      <c r="AG31" s="310">
        <v>29</v>
      </c>
      <c r="AH31" s="311">
        <v>25548</v>
      </c>
      <c r="AI31" s="312">
        <f t="shared" si="4"/>
        <v>25515</v>
      </c>
      <c r="AJ31" s="313">
        <f t="shared" si="5"/>
        <v>-33</v>
      </c>
      <c r="AL31" s="306">
        <f t="shared" si="6"/>
        <v>9545</v>
      </c>
      <c r="AM31" s="314">
        <f t="shared" si="6"/>
        <v>9556</v>
      </c>
      <c r="AN31" s="315">
        <f t="shared" si="7"/>
        <v>11</v>
      </c>
      <c r="AO31" s="316">
        <f t="shared" si="8"/>
        <v>1.1511092507325241E-3</v>
      </c>
    </row>
    <row r="32" spans="1:41" x14ac:dyDescent="0.2">
      <c r="A32" s="206">
        <v>275</v>
      </c>
      <c r="B32" s="207">
        <v>0.375</v>
      </c>
      <c r="C32" s="208">
        <v>2013</v>
      </c>
      <c r="D32" s="208">
        <v>5</v>
      </c>
      <c r="E32" s="208">
        <v>30</v>
      </c>
      <c r="F32" s="209">
        <v>35071</v>
      </c>
      <c r="G32" s="208">
        <v>0</v>
      </c>
      <c r="H32" s="209">
        <v>354604</v>
      </c>
      <c r="I32" s="208">
        <v>0</v>
      </c>
      <c r="J32" s="208">
        <v>0</v>
      </c>
      <c r="K32" s="208">
        <v>0</v>
      </c>
      <c r="L32" s="210">
        <v>307.92</v>
      </c>
      <c r="M32" s="209">
        <v>25.7</v>
      </c>
      <c r="N32" s="211">
        <v>0</v>
      </c>
      <c r="O32" s="212">
        <v>8820</v>
      </c>
      <c r="P32" s="197">
        <f t="shared" si="0"/>
        <v>8820</v>
      </c>
      <c r="Q32" s="1">
        <v>30</v>
      </c>
      <c r="R32" s="258" t="e">
        <f t="shared" si="1"/>
        <v>#REF!</v>
      </c>
      <c r="S32" s="214" t="e">
        <f>#REF!</f>
        <v>#REF!</v>
      </c>
      <c r="T32" s="215" t="e">
        <f t="shared" si="9"/>
        <v>#REF!</v>
      </c>
      <c r="V32" s="218">
        <f t="shared" si="2"/>
        <v>8820</v>
      </c>
      <c r="W32" s="219">
        <f t="shared" si="10"/>
        <v>311475.38939999999</v>
      </c>
      <c r="Y32" s="217" t="e">
        <f t="shared" si="11"/>
        <v>#REF!</v>
      </c>
      <c r="Z32" s="214" t="e">
        <f t="shared" si="12"/>
        <v>#REF!</v>
      </c>
      <c r="AA32" s="215" t="e">
        <f t="shared" si="13"/>
        <v>#REF!</v>
      </c>
      <c r="AE32" s="302" t="str">
        <f t="shared" si="3"/>
        <v>35071</v>
      </c>
      <c r="AF32" s="206">
        <v>275</v>
      </c>
      <c r="AG32" s="310">
        <v>30</v>
      </c>
      <c r="AH32" s="311">
        <v>35093</v>
      </c>
      <c r="AI32" s="312">
        <f t="shared" si="4"/>
        <v>35071</v>
      </c>
      <c r="AJ32" s="313">
        <f t="shared" si="5"/>
        <v>-22</v>
      </c>
      <c r="AL32" s="306">
        <f t="shared" si="6"/>
        <v>8824</v>
      </c>
      <c r="AM32" s="314">
        <f t="shared" si="6"/>
        <v>8820</v>
      </c>
      <c r="AN32" s="315">
        <f t="shared" si="7"/>
        <v>-4</v>
      </c>
      <c r="AO32" s="316">
        <f t="shared" si="8"/>
        <v>-4.5351473922902497E-4</v>
      </c>
    </row>
    <row r="33" spans="1:41" ht="13.5" thickBot="1" x14ac:dyDescent="0.25">
      <c r="A33" s="206">
        <v>275</v>
      </c>
      <c r="B33" s="207">
        <v>0.375</v>
      </c>
      <c r="C33" s="208">
        <v>2013</v>
      </c>
      <c r="D33" s="208">
        <v>5</v>
      </c>
      <c r="E33" s="208">
        <v>31</v>
      </c>
      <c r="F33" s="209">
        <v>43891</v>
      </c>
      <c r="G33" s="208">
        <v>0</v>
      </c>
      <c r="H33" s="209">
        <v>355003</v>
      </c>
      <c r="I33" s="208">
        <v>0</v>
      </c>
      <c r="J33" s="208">
        <v>0</v>
      </c>
      <c r="K33" s="208">
        <v>0</v>
      </c>
      <c r="L33" s="210">
        <v>308.38099999999997</v>
      </c>
      <c r="M33" s="209">
        <v>25.8</v>
      </c>
      <c r="N33" s="211">
        <v>0</v>
      </c>
      <c r="O33" s="212">
        <v>8929</v>
      </c>
      <c r="P33" s="197">
        <f t="shared" si="0"/>
        <v>8907</v>
      </c>
      <c r="Q33" s="1">
        <v>31</v>
      </c>
      <c r="R33" s="259" t="e">
        <f t="shared" si="1"/>
        <v>#REF!</v>
      </c>
      <c r="S33" s="220" t="e">
        <f>#REF!</f>
        <v>#REF!</v>
      </c>
      <c r="T33" s="221" t="e">
        <f t="shared" si="9"/>
        <v>#REF!</v>
      </c>
      <c r="V33" s="222">
        <f t="shared" si="2"/>
        <v>8929</v>
      </c>
      <c r="W33" s="223">
        <f t="shared" si="10"/>
        <v>315324.68842999998</v>
      </c>
      <c r="Y33" s="217" t="e">
        <f t="shared" si="11"/>
        <v>#REF!</v>
      </c>
      <c r="Z33" s="214" t="e">
        <f t="shared" si="12"/>
        <v>#REF!</v>
      </c>
      <c r="AA33" s="215" t="e">
        <f t="shared" si="13"/>
        <v>#REF!</v>
      </c>
      <c r="AE33" s="302" t="str">
        <f t="shared" si="3"/>
        <v>43891</v>
      </c>
      <c r="AF33" s="206">
        <v>275</v>
      </c>
      <c r="AG33" s="310">
        <v>31</v>
      </c>
      <c r="AH33" s="311">
        <v>43917</v>
      </c>
      <c r="AI33" s="312">
        <f t="shared" si="4"/>
        <v>43891</v>
      </c>
      <c r="AJ33" s="313">
        <f t="shared" si="5"/>
        <v>-26</v>
      </c>
      <c r="AL33" s="306">
        <f t="shared" si="6"/>
        <v>8903</v>
      </c>
      <c r="AM33" s="317">
        <f t="shared" si="6"/>
        <v>8907</v>
      </c>
      <c r="AN33" s="315">
        <f t="shared" si="7"/>
        <v>4</v>
      </c>
      <c r="AO33" s="316">
        <f t="shared" si="8"/>
        <v>4.4908498933423149E-4</v>
      </c>
    </row>
    <row r="34" spans="1:41" ht="13.5" thickBot="1" x14ac:dyDescent="0.25">
      <c r="A34" s="35">
        <v>275</v>
      </c>
      <c r="B34" s="224">
        <v>0.375</v>
      </c>
      <c r="C34" s="33">
        <v>2013</v>
      </c>
      <c r="D34" s="33">
        <v>6</v>
      </c>
      <c r="E34" s="33">
        <v>1</v>
      </c>
      <c r="F34" s="225">
        <v>52798</v>
      </c>
      <c r="G34" s="33">
        <v>0</v>
      </c>
      <c r="H34" s="225">
        <v>355405</v>
      </c>
      <c r="I34" s="33">
        <v>0</v>
      </c>
      <c r="J34" s="33">
        <v>0</v>
      </c>
      <c r="K34" s="33">
        <v>0</v>
      </c>
      <c r="L34" s="226">
        <v>309.12299999999999</v>
      </c>
      <c r="M34" s="225">
        <v>25.7</v>
      </c>
      <c r="N34" s="227">
        <v>0</v>
      </c>
      <c r="O34" s="228">
        <v>9502</v>
      </c>
      <c r="R34" s="229"/>
      <c r="S34" s="230"/>
      <c r="T34" s="231"/>
      <c r="V34" s="232"/>
      <c r="W34" s="233"/>
      <c r="Y34" s="234"/>
      <c r="Z34" s="235"/>
      <c r="AA34" s="236"/>
      <c r="AE34" s="302" t="str">
        <f t="shared" si="3"/>
        <v>52798</v>
      </c>
      <c r="AF34" s="35">
        <v>275</v>
      </c>
      <c r="AG34" s="318">
        <v>1</v>
      </c>
      <c r="AH34" s="319">
        <v>52820</v>
      </c>
      <c r="AI34" s="320">
        <f t="shared" si="4"/>
        <v>52798</v>
      </c>
      <c r="AJ34" s="321">
        <f t="shared" si="5"/>
        <v>-22</v>
      </c>
      <c r="AL34" s="322"/>
      <c r="AM34" s="323"/>
      <c r="AN34" s="324"/>
      <c r="AO34" s="324"/>
    </row>
    <row r="35" spans="1:41" ht="13.5" thickBot="1" x14ac:dyDescent="0.25">
      <c r="AE35" s="302"/>
    </row>
    <row r="36" spans="1:41" ht="13.5" thickBot="1" x14ac:dyDescent="0.25">
      <c r="D36" s="237" t="s">
        <v>81</v>
      </c>
      <c r="E36" s="238">
        <f>COUNT(E3:E34)</f>
        <v>32</v>
      </c>
      <c r="K36" s="237" t="s">
        <v>82</v>
      </c>
      <c r="L36" s="239">
        <f>MAX(L3:L34)</f>
        <v>317.56400000000002</v>
      </c>
      <c r="M36" s="239">
        <f>MAX(M3:M34)</f>
        <v>26.3</v>
      </c>
      <c r="N36" s="237" t="s">
        <v>26</v>
      </c>
      <c r="O36" s="239">
        <f>SUM(O3:O33)</f>
        <v>281738</v>
      </c>
      <c r="Q36" s="237" t="s">
        <v>83</v>
      </c>
      <c r="R36" s="240" t="e">
        <f>AVERAGE(R3:R33)</f>
        <v>#REF!</v>
      </c>
      <c r="S36" s="240" t="e">
        <f>AVERAGE(S3:S33)</f>
        <v>#REF!</v>
      </c>
      <c r="T36" s="241" t="e">
        <f>AVERAGE(T3:T33)</f>
        <v>#REF!</v>
      </c>
      <c r="V36" s="242">
        <f>SUM(V3:V33)</f>
        <v>281738</v>
      </c>
      <c r="W36" s="243">
        <f>SUM(W3:W33)</f>
        <v>9949484.4964599963</v>
      </c>
      <c r="Y36" s="244" t="e">
        <f>SUM(Y3:Y33)</f>
        <v>#REF!</v>
      </c>
      <c r="Z36" s="245" t="e">
        <f>SUM(Z3:Z33)</f>
        <v>#REF!</v>
      </c>
      <c r="AA36" s="246" t="e">
        <f>SUM(AA3:AA33)</f>
        <v>#REF!</v>
      </c>
      <c r="AF36" s="325" t="s">
        <v>120</v>
      </c>
      <c r="AG36" s="238">
        <f>COUNT(AG3:AG34)</f>
        <v>32</v>
      </c>
      <c r="AJ36" s="326">
        <f>SUM(AJ3:AJ33)</f>
        <v>-623</v>
      </c>
      <c r="AK36" s="327" t="s">
        <v>88</v>
      </c>
      <c r="AL36" s="328"/>
      <c r="AM36" s="328"/>
      <c r="AN36" s="326">
        <f>SUM(AN3:AN33)</f>
        <v>-7</v>
      </c>
      <c r="AO36" s="329" t="s">
        <v>88</v>
      </c>
    </row>
    <row r="37" spans="1:41" ht="13.5" thickBot="1" x14ac:dyDescent="0.25">
      <c r="K37" s="237" t="s">
        <v>83</v>
      </c>
      <c r="L37" s="247">
        <f>AVERAGE(L3:L34)</f>
        <v>313.18993749999987</v>
      </c>
      <c r="M37" s="247">
        <f>AVERAGE(M3:M34)</f>
        <v>25.600000000000009</v>
      </c>
      <c r="N37" s="237" t="s">
        <v>84</v>
      </c>
      <c r="O37" s="248">
        <f>O36*35.31467</f>
        <v>9949484.4964600001</v>
      </c>
      <c r="R37" s="249" t="s">
        <v>85</v>
      </c>
      <c r="S37" s="249" t="s">
        <v>86</v>
      </c>
      <c r="T37" s="249" t="s">
        <v>87</v>
      </c>
      <c r="V37" s="250" t="s">
        <v>88</v>
      </c>
      <c r="W37" s="250" t="s">
        <v>88</v>
      </c>
      <c r="Y37" s="250" t="s">
        <v>88</v>
      </c>
      <c r="Z37" s="250" t="s">
        <v>88</v>
      </c>
      <c r="AA37" s="250" t="s">
        <v>88</v>
      </c>
      <c r="AF37" s="325" t="s">
        <v>121</v>
      </c>
      <c r="AG37" s="330">
        <f>-COUNT(AG3:AG34)+COUNT(E3:E34)</f>
        <v>0</v>
      </c>
      <c r="AN37" s="331">
        <f>IFERROR(AN36/SUM(AM3:AM33),"")</f>
        <v>9.7454488753751994E-6</v>
      </c>
      <c r="AO37" s="329" t="s">
        <v>122</v>
      </c>
    </row>
    <row r="38" spans="1:41" ht="13.5" thickBot="1" x14ac:dyDescent="0.25">
      <c r="K38" s="237" t="s">
        <v>89</v>
      </c>
      <c r="L38" s="248">
        <f>MIN(L3:L34)</f>
        <v>307.92</v>
      </c>
      <c r="M38" s="248">
        <f>MIN(M3:M34)</f>
        <v>24.8</v>
      </c>
      <c r="V38" s="6" t="s">
        <v>26</v>
      </c>
      <c r="W38" s="6" t="s">
        <v>90</v>
      </c>
      <c r="Y38" s="6" t="s">
        <v>91</v>
      </c>
      <c r="Z38" s="6" t="s">
        <v>92</v>
      </c>
      <c r="AA38" s="6" t="s">
        <v>93</v>
      </c>
    </row>
    <row r="39" spans="1:41" ht="13.5" thickBot="1" x14ac:dyDescent="0.25">
      <c r="L39" s="251" t="s">
        <v>94</v>
      </c>
      <c r="M39" s="6" t="s">
        <v>95</v>
      </c>
    </row>
    <row r="40" spans="1:41" ht="13.5" thickBot="1" x14ac:dyDescent="0.25">
      <c r="AF40" s="325" t="s">
        <v>123</v>
      </c>
      <c r="AG40" s="238">
        <v>1</v>
      </c>
      <c r="AH40" s="293" t="s">
        <v>26</v>
      </c>
    </row>
    <row r="41" spans="1:41" ht="13.5" thickBot="1" x14ac:dyDescent="0.25">
      <c r="AF41" s="325" t="s">
        <v>124</v>
      </c>
      <c r="AG41" s="332">
        <v>0.01</v>
      </c>
    </row>
    <row r="43" spans="1:41" x14ac:dyDescent="0.2">
      <c r="K43" s="252" t="s">
        <v>96</v>
      </c>
      <c r="L43" s="253">
        <v>0.1</v>
      </c>
      <c r="M43" s="252"/>
    </row>
    <row r="44" spans="1:41" x14ac:dyDescent="0.2">
      <c r="K44" s="254" t="s">
        <v>97</v>
      </c>
      <c r="L44" s="255">
        <f>L37*(1+$L$43)</f>
        <v>344.50893124999988</v>
      </c>
      <c r="M44" s="255">
        <f>M37*(1+$L$43)</f>
        <v>28.160000000000011</v>
      </c>
    </row>
    <row r="45" spans="1:41" x14ac:dyDescent="0.2">
      <c r="K45" s="254" t="s">
        <v>98</v>
      </c>
      <c r="L45" s="255">
        <f>L37*(1-$L$43)</f>
        <v>281.87094374999987</v>
      </c>
      <c r="M45" s="255">
        <f>M37*(1-$L$43)</f>
        <v>23.04000000000001</v>
      </c>
    </row>
    <row r="47" spans="1:41" x14ac:dyDescent="0.2">
      <c r="A47" s="237" t="s">
        <v>99</v>
      </c>
      <c r="B47" s="366" t="s">
        <v>145</v>
      </c>
    </row>
    <row r="48" spans="1:41" x14ac:dyDescent="0.2">
      <c r="A48" s="237" t="s">
        <v>101</v>
      </c>
      <c r="B48" s="257">
        <v>41199</v>
      </c>
    </row>
  </sheetData>
  <phoneticPr fontId="0" type="noConversion"/>
  <conditionalFormatting sqref="L3:L34">
    <cfRule type="cellIs" dxfId="863" priority="47" stopIfTrue="1" operator="lessThan">
      <formula>$L$45</formula>
    </cfRule>
    <cfRule type="cellIs" dxfId="862" priority="48" stopIfTrue="1" operator="greaterThan">
      <formula>$L$44</formula>
    </cfRule>
  </conditionalFormatting>
  <conditionalFormatting sqref="M3:M34">
    <cfRule type="cellIs" dxfId="861" priority="45" stopIfTrue="1" operator="lessThan">
      <formula>$M$45</formula>
    </cfRule>
    <cfRule type="cellIs" dxfId="860" priority="46" stopIfTrue="1" operator="greaterThan">
      <formula>$M$44</formula>
    </cfRule>
  </conditionalFormatting>
  <conditionalFormatting sqref="O3:O34">
    <cfRule type="cellIs" dxfId="859" priority="44" stopIfTrue="1" operator="lessThan">
      <formula>0</formula>
    </cfRule>
  </conditionalFormatting>
  <conditionalFormatting sqref="O3:O33">
    <cfRule type="cellIs" dxfId="858" priority="43" stopIfTrue="1" operator="lessThan">
      <formula>0</formula>
    </cfRule>
  </conditionalFormatting>
  <conditionalFormatting sqref="O3">
    <cfRule type="cellIs" dxfId="857" priority="42" stopIfTrue="1" operator="notEqual">
      <formula>$P$3</formula>
    </cfRule>
  </conditionalFormatting>
  <conditionalFormatting sqref="O4">
    <cfRule type="cellIs" dxfId="856" priority="41" stopIfTrue="1" operator="notEqual">
      <formula>P$4</formula>
    </cfRule>
  </conditionalFormatting>
  <conditionalFormatting sqref="O5">
    <cfRule type="cellIs" dxfId="855" priority="40" stopIfTrue="1" operator="notEqual">
      <formula>$P$5</formula>
    </cfRule>
  </conditionalFormatting>
  <conditionalFormatting sqref="O6">
    <cfRule type="cellIs" dxfId="854" priority="39" stopIfTrue="1" operator="notEqual">
      <formula>$P$6</formula>
    </cfRule>
  </conditionalFormatting>
  <conditionalFormatting sqref="O7">
    <cfRule type="cellIs" dxfId="853" priority="38" stopIfTrue="1" operator="notEqual">
      <formula>$P$7</formula>
    </cfRule>
  </conditionalFormatting>
  <conditionalFormatting sqref="O8">
    <cfRule type="cellIs" dxfId="852" priority="37" stopIfTrue="1" operator="notEqual">
      <formula>$P$8</formula>
    </cfRule>
  </conditionalFormatting>
  <conditionalFormatting sqref="O9">
    <cfRule type="cellIs" dxfId="851" priority="36" stopIfTrue="1" operator="notEqual">
      <formula>$P$9</formula>
    </cfRule>
  </conditionalFormatting>
  <conditionalFormatting sqref="O10">
    <cfRule type="cellIs" dxfId="850" priority="34" stopIfTrue="1" operator="notEqual">
      <formula>$P$10</formula>
    </cfRule>
    <cfRule type="cellIs" dxfId="849" priority="35" stopIfTrue="1" operator="greaterThan">
      <formula>$P$10</formula>
    </cfRule>
  </conditionalFormatting>
  <conditionalFormatting sqref="O11">
    <cfRule type="cellIs" dxfId="848" priority="32" stopIfTrue="1" operator="notEqual">
      <formula>$P$11</formula>
    </cfRule>
    <cfRule type="cellIs" dxfId="847" priority="33" stopIfTrue="1" operator="greaterThan">
      <formula>$P$11</formula>
    </cfRule>
  </conditionalFormatting>
  <conditionalFormatting sqref="O12">
    <cfRule type="cellIs" dxfId="846" priority="31" stopIfTrue="1" operator="notEqual">
      <formula>$P$12</formula>
    </cfRule>
  </conditionalFormatting>
  <conditionalFormatting sqref="O14">
    <cfRule type="cellIs" dxfId="845" priority="30" stopIfTrue="1" operator="notEqual">
      <formula>$P$14</formula>
    </cfRule>
  </conditionalFormatting>
  <conditionalFormatting sqref="O15">
    <cfRule type="cellIs" dxfId="844" priority="29" stopIfTrue="1" operator="notEqual">
      <formula>$P$15</formula>
    </cfRule>
  </conditionalFormatting>
  <conditionalFormatting sqref="O16">
    <cfRule type="cellIs" dxfId="843" priority="28" stopIfTrue="1" operator="notEqual">
      <formula>$P$16</formula>
    </cfRule>
  </conditionalFormatting>
  <conditionalFormatting sqref="O17">
    <cfRule type="cellIs" dxfId="842" priority="27" stopIfTrue="1" operator="notEqual">
      <formula>$P$17</formula>
    </cfRule>
  </conditionalFormatting>
  <conditionalFormatting sqref="O18">
    <cfRule type="cellIs" dxfId="841" priority="26" stopIfTrue="1" operator="notEqual">
      <formula>$P$18</formula>
    </cfRule>
  </conditionalFormatting>
  <conditionalFormatting sqref="O19">
    <cfRule type="cellIs" dxfId="840" priority="24" stopIfTrue="1" operator="notEqual">
      <formula>$P$19</formula>
    </cfRule>
    <cfRule type="cellIs" dxfId="839" priority="25" stopIfTrue="1" operator="greaterThan">
      <formula>$P$19</formula>
    </cfRule>
  </conditionalFormatting>
  <conditionalFormatting sqref="O20">
    <cfRule type="cellIs" dxfId="838" priority="22" stopIfTrue="1" operator="notEqual">
      <formula>$P$20</formula>
    </cfRule>
    <cfRule type="cellIs" dxfId="837" priority="23" stopIfTrue="1" operator="greaterThan">
      <formula>$P$20</formula>
    </cfRule>
  </conditionalFormatting>
  <conditionalFormatting sqref="O21">
    <cfRule type="cellIs" dxfId="836" priority="21" stopIfTrue="1" operator="notEqual">
      <formula>$P$21</formula>
    </cfRule>
  </conditionalFormatting>
  <conditionalFormatting sqref="O22">
    <cfRule type="cellIs" dxfId="835" priority="20" stopIfTrue="1" operator="notEqual">
      <formula>$P$22</formula>
    </cfRule>
  </conditionalFormatting>
  <conditionalFormatting sqref="O23">
    <cfRule type="cellIs" dxfId="834" priority="19" stopIfTrue="1" operator="notEqual">
      <formula>$P$23</formula>
    </cfRule>
  </conditionalFormatting>
  <conditionalFormatting sqref="O24">
    <cfRule type="cellIs" dxfId="833" priority="17" stopIfTrue="1" operator="notEqual">
      <formula>$P$24</formula>
    </cfRule>
    <cfRule type="cellIs" dxfId="832" priority="18" stopIfTrue="1" operator="greaterThan">
      <formula>$P$24</formula>
    </cfRule>
  </conditionalFormatting>
  <conditionalFormatting sqref="O25">
    <cfRule type="cellIs" dxfId="831" priority="15" stopIfTrue="1" operator="notEqual">
      <formula>$P$25</formula>
    </cfRule>
    <cfRule type="cellIs" dxfId="830" priority="16" stopIfTrue="1" operator="greaterThan">
      <formula>$P$25</formula>
    </cfRule>
  </conditionalFormatting>
  <conditionalFormatting sqref="O26">
    <cfRule type="cellIs" dxfId="829" priority="14" stopIfTrue="1" operator="notEqual">
      <formula>$P$26</formula>
    </cfRule>
  </conditionalFormatting>
  <conditionalFormatting sqref="O27">
    <cfRule type="cellIs" dxfId="828" priority="13" stopIfTrue="1" operator="notEqual">
      <formula>$P$27</formula>
    </cfRule>
  </conditionalFormatting>
  <conditionalFormatting sqref="O28">
    <cfRule type="cellIs" dxfId="827" priority="12" stopIfTrue="1" operator="notEqual">
      <formula>$P$28</formula>
    </cfRule>
  </conditionalFormatting>
  <conditionalFormatting sqref="O29">
    <cfRule type="cellIs" dxfId="826" priority="11" stopIfTrue="1" operator="notEqual">
      <formula>$P$29</formula>
    </cfRule>
  </conditionalFormatting>
  <conditionalFormatting sqref="O30">
    <cfRule type="cellIs" dxfId="825" priority="10" stopIfTrue="1" operator="notEqual">
      <formula>$P$30</formula>
    </cfRule>
  </conditionalFormatting>
  <conditionalFormatting sqref="O31">
    <cfRule type="cellIs" dxfId="824" priority="8" stopIfTrue="1" operator="notEqual">
      <formula>$P$31</formula>
    </cfRule>
    <cfRule type="cellIs" dxfId="823" priority="9" stopIfTrue="1" operator="greaterThan">
      <formula>$P$31</formula>
    </cfRule>
  </conditionalFormatting>
  <conditionalFormatting sqref="O32">
    <cfRule type="cellIs" dxfId="822" priority="6" stopIfTrue="1" operator="notEqual">
      <formula>$P$32</formula>
    </cfRule>
    <cfRule type="cellIs" dxfId="821" priority="7" stopIfTrue="1" operator="greaterThan">
      <formula>$P$32</formula>
    </cfRule>
  </conditionalFormatting>
  <conditionalFormatting sqref="O33">
    <cfRule type="cellIs" dxfId="820" priority="5" stopIfTrue="1" operator="notEqual">
      <formula>$P$33</formula>
    </cfRule>
  </conditionalFormatting>
  <conditionalFormatting sqref="O13">
    <cfRule type="cellIs" dxfId="819" priority="4" stopIfTrue="1" operator="notEqual">
      <formula>$P$13</formula>
    </cfRule>
  </conditionalFormatting>
  <conditionalFormatting sqref="AG3:AG34">
    <cfRule type="cellIs" dxfId="818" priority="3" stopIfTrue="1" operator="notEqual">
      <formula>E3</formula>
    </cfRule>
  </conditionalFormatting>
  <conditionalFormatting sqref="AH3:AH34">
    <cfRule type="cellIs" dxfId="817" priority="2" stopIfTrue="1" operator="notBetween">
      <formula>AI3+$AG$40</formula>
      <formula>AI3-$AG$40</formula>
    </cfRule>
  </conditionalFormatting>
  <conditionalFormatting sqref="AL3:AL33">
    <cfRule type="cellIs" dxfId="816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topLeftCell="A14" zoomScale="85" zoomScaleNormal="85" workbookViewId="0">
      <selection activeCell="F43" sqref="F43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293" customWidth="1"/>
    <col min="32" max="32" width="18.85546875" style="293" bestFit="1" customWidth="1"/>
    <col min="33" max="33" width="9.5703125" style="293" customWidth="1"/>
    <col min="34" max="35" width="13" style="293" customWidth="1"/>
    <col min="36" max="36" width="14.5703125" style="293" bestFit="1" customWidth="1"/>
    <col min="37" max="37" width="4.85546875" style="293" customWidth="1"/>
    <col min="38" max="39" width="12.85546875" style="293" customWidth="1"/>
    <col min="40" max="40" width="11.5703125" style="293" bestFit="1" customWidth="1"/>
    <col min="41" max="55" width="11.42578125" style="293"/>
    <col min="56" max="16384" width="11.42578125" style="1"/>
  </cols>
  <sheetData>
    <row r="1" spans="1:41" ht="13.5" thickBot="1" x14ac:dyDescent="0.25">
      <c r="AJ1" s="294" t="s">
        <v>111</v>
      </c>
    </row>
    <row r="2" spans="1:41" ht="51.75" thickBot="1" x14ac:dyDescent="0.25">
      <c r="A2" s="177" t="s">
        <v>57</v>
      </c>
      <c r="B2" s="178" t="s">
        <v>58</v>
      </c>
      <c r="C2" s="178" t="s">
        <v>59</v>
      </c>
      <c r="D2" s="178" t="s">
        <v>60</v>
      </c>
      <c r="E2" s="178" t="s">
        <v>62</v>
      </c>
      <c r="F2" s="179" t="s">
        <v>63</v>
      </c>
      <c r="G2" s="179" t="s">
        <v>61</v>
      </c>
      <c r="H2" s="179" t="s">
        <v>64</v>
      </c>
      <c r="I2" s="179" t="s">
        <v>65</v>
      </c>
      <c r="J2" s="179" t="s">
        <v>66</v>
      </c>
      <c r="K2" s="179" t="s">
        <v>67</v>
      </c>
      <c r="L2" s="179" t="s">
        <v>68</v>
      </c>
      <c r="M2" s="179" t="s">
        <v>69</v>
      </c>
      <c r="N2" s="180" t="s">
        <v>70</v>
      </c>
      <c r="O2" s="181" t="s">
        <v>71</v>
      </c>
      <c r="Q2" s="182" t="s">
        <v>72</v>
      </c>
      <c r="R2" s="183" t="s">
        <v>73</v>
      </c>
      <c r="S2" s="184" t="s">
        <v>74</v>
      </c>
      <c r="T2" s="185" t="s">
        <v>75</v>
      </c>
      <c r="V2" s="185" t="s">
        <v>76</v>
      </c>
      <c r="W2" s="186" t="s">
        <v>77</v>
      </c>
      <c r="Y2" s="187" t="s">
        <v>78</v>
      </c>
      <c r="Z2" s="188" t="s">
        <v>79</v>
      </c>
      <c r="AA2" s="189" t="s">
        <v>80</v>
      </c>
      <c r="AF2" s="295" t="s">
        <v>112</v>
      </c>
      <c r="AG2" s="296" t="s">
        <v>62</v>
      </c>
      <c r="AH2" s="297" t="s">
        <v>113</v>
      </c>
      <c r="AI2" s="298" t="s">
        <v>114</v>
      </c>
      <c r="AJ2" s="299" t="s">
        <v>115</v>
      </c>
      <c r="AL2" s="300" t="s">
        <v>116</v>
      </c>
      <c r="AM2" s="301" t="s">
        <v>117</v>
      </c>
      <c r="AN2" s="186" t="s">
        <v>118</v>
      </c>
      <c r="AO2" s="186" t="s">
        <v>119</v>
      </c>
    </row>
    <row r="3" spans="1:41" x14ac:dyDescent="0.2">
      <c r="A3" s="190">
        <v>195</v>
      </c>
      <c r="B3" s="191">
        <v>0.375</v>
      </c>
      <c r="C3" s="192">
        <v>2013</v>
      </c>
      <c r="D3" s="192">
        <v>5</v>
      </c>
      <c r="E3" s="192">
        <v>1</v>
      </c>
      <c r="F3" s="193">
        <v>546705</v>
      </c>
      <c r="G3" s="192">
        <v>0</v>
      </c>
      <c r="H3" s="193">
        <v>23779</v>
      </c>
      <c r="I3" s="192">
        <v>0</v>
      </c>
      <c r="J3" s="192">
        <v>0</v>
      </c>
      <c r="K3" s="192">
        <v>0</v>
      </c>
      <c r="L3" s="194">
        <v>316.303</v>
      </c>
      <c r="M3" s="193">
        <v>21.7</v>
      </c>
      <c r="N3" s="195">
        <v>0</v>
      </c>
      <c r="O3" s="196">
        <v>106</v>
      </c>
      <c r="P3" s="197">
        <f>F4-F3</f>
        <v>106</v>
      </c>
      <c r="Q3" s="1">
        <v>1</v>
      </c>
      <c r="R3" s="198" t="e">
        <f>S3/4.1868</f>
        <v>#REF!</v>
      </c>
      <c r="S3" s="199" t="e">
        <f>#REF!</f>
        <v>#REF!</v>
      </c>
      <c r="T3" s="200" t="e">
        <f>R3*0.11237</f>
        <v>#REF!</v>
      </c>
      <c r="U3" s="201"/>
      <c r="V3" s="200">
        <f>O3</f>
        <v>106</v>
      </c>
      <c r="W3" s="202">
        <f>V3*35.31467</f>
        <v>3743.35502</v>
      </c>
      <c r="X3" s="201"/>
      <c r="Y3" s="203" t="e">
        <f>V3*R3/1000000</f>
        <v>#REF!</v>
      </c>
      <c r="Z3" s="204" t="e">
        <f>S3*V3/1000000</f>
        <v>#REF!</v>
      </c>
      <c r="AA3" s="205" t="e">
        <f>W3*T3/1000000</f>
        <v>#REF!</v>
      </c>
      <c r="AE3" s="302" t="str">
        <f>RIGHT(F3,6)</f>
        <v>546705</v>
      </c>
      <c r="AF3" s="190">
        <v>195</v>
      </c>
      <c r="AG3" s="195">
        <v>1</v>
      </c>
      <c r="AH3" s="303">
        <v>546705</v>
      </c>
      <c r="AI3" s="304">
        <f>IFERROR(AE3*1,0)</f>
        <v>546705</v>
      </c>
      <c r="AJ3" s="305">
        <f>(AI3-AH3)</f>
        <v>0</v>
      </c>
      <c r="AL3" s="306">
        <f>AH4-AH3</f>
        <v>106</v>
      </c>
      <c r="AM3" s="307">
        <f>AI4-AI3</f>
        <v>106</v>
      </c>
      <c r="AN3" s="308">
        <f>(AM3-AL3)</f>
        <v>0</v>
      </c>
      <c r="AO3" s="309">
        <f>IFERROR(AN3/AM3,"")</f>
        <v>0</v>
      </c>
    </row>
    <row r="4" spans="1:41" x14ac:dyDescent="0.2">
      <c r="A4" s="206">
        <v>195</v>
      </c>
      <c r="B4" s="207">
        <v>0.375</v>
      </c>
      <c r="C4" s="208">
        <v>2013</v>
      </c>
      <c r="D4" s="208">
        <v>5</v>
      </c>
      <c r="E4" s="208">
        <v>2</v>
      </c>
      <c r="F4" s="209">
        <v>546811</v>
      </c>
      <c r="G4" s="208">
        <v>0</v>
      </c>
      <c r="H4" s="209">
        <v>23783</v>
      </c>
      <c r="I4" s="208">
        <v>0</v>
      </c>
      <c r="J4" s="208">
        <v>0</v>
      </c>
      <c r="K4" s="208">
        <v>0</v>
      </c>
      <c r="L4" s="210">
        <v>317.84500000000003</v>
      </c>
      <c r="M4" s="209">
        <v>23.3</v>
      </c>
      <c r="N4" s="211">
        <v>0</v>
      </c>
      <c r="O4" s="212">
        <v>437</v>
      </c>
      <c r="P4" s="197">
        <f t="shared" ref="P4:P33" si="0">F5-F4</f>
        <v>437</v>
      </c>
      <c r="Q4" s="1">
        <v>2</v>
      </c>
      <c r="R4" s="213" t="e">
        <f t="shared" ref="R4:R33" si="1">S4/4.1868</f>
        <v>#REF!</v>
      </c>
      <c r="S4" s="214" t="e">
        <f>#REF!</f>
        <v>#REF!</v>
      </c>
      <c r="T4" s="215" t="e">
        <f>R4*0.11237</f>
        <v>#REF!</v>
      </c>
      <c r="U4" s="201"/>
      <c r="V4" s="215">
        <f t="shared" ref="V4:V33" si="2">O4</f>
        <v>437</v>
      </c>
      <c r="W4" s="216">
        <f>V4*35.31467</f>
        <v>15432.51079</v>
      </c>
      <c r="X4" s="201"/>
      <c r="Y4" s="217" t="e">
        <f>V4*R4/1000000</f>
        <v>#REF!</v>
      </c>
      <c r="Z4" s="214" t="e">
        <f>S4*V4/1000000</f>
        <v>#REF!</v>
      </c>
      <c r="AA4" s="215" t="e">
        <f>W4*T4/1000000</f>
        <v>#REF!</v>
      </c>
      <c r="AE4" s="302" t="str">
        <f t="shared" ref="AE4:AE34" si="3">RIGHT(F4,6)</f>
        <v>546811</v>
      </c>
      <c r="AF4" s="206">
        <v>195</v>
      </c>
      <c r="AG4" s="310">
        <v>2</v>
      </c>
      <c r="AH4" s="311">
        <v>546811</v>
      </c>
      <c r="AI4" s="312">
        <f t="shared" ref="AI4:AI34" si="4">IFERROR(AE4*1,0)</f>
        <v>546811</v>
      </c>
      <c r="AJ4" s="313">
        <f t="shared" ref="AJ4:AJ34" si="5">(AI4-AH4)</f>
        <v>0</v>
      </c>
      <c r="AL4" s="306">
        <f t="shared" ref="AL4:AM33" si="6">AH5-AH4</f>
        <v>437</v>
      </c>
      <c r="AM4" s="314">
        <f t="shared" si="6"/>
        <v>437</v>
      </c>
      <c r="AN4" s="315">
        <f t="shared" ref="AN4:AN33" si="7">(AM4-AL4)</f>
        <v>0</v>
      </c>
      <c r="AO4" s="316">
        <f t="shared" ref="AO4:AO33" si="8">IFERROR(AN4/AM4,"")</f>
        <v>0</v>
      </c>
    </row>
    <row r="5" spans="1:41" x14ac:dyDescent="0.2">
      <c r="A5" s="206">
        <v>195</v>
      </c>
      <c r="B5" s="207">
        <v>0.375</v>
      </c>
      <c r="C5" s="208">
        <v>2013</v>
      </c>
      <c r="D5" s="208">
        <v>5</v>
      </c>
      <c r="E5" s="208">
        <v>3</v>
      </c>
      <c r="F5" s="209">
        <v>547248</v>
      </c>
      <c r="G5" s="208">
        <v>0</v>
      </c>
      <c r="H5" s="209">
        <v>23803</v>
      </c>
      <c r="I5" s="208">
        <v>0</v>
      </c>
      <c r="J5" s="208">
        <v>0</v>
      </c>
      <c r="K5" s="208">
        <v>0</v>
      </c>
      <c r="L5" s="210">
        <v>314.20999999999998</v>
      </c>
      <c r="M5" s="209">
        <v>21.7</v>
      </c>
      <c r="N5" s="211">
        <v>0</v>
      </c>
      <c r="O5" s="212">
        <v>317</v>
      </c>
      <c r="P5" s="197">
        <f t="shared" si="0"/>
        <v>317</v>
      </c>
      <c r="Q5" s="1">
        <v>3</v>
      </c>
      <c r="R5" s="213" t="e">
        <f t="shared" si="1"/>
        <v>#REF!</v>
      </c>
      <c r="S5" s="214" t="e">
        <f>#REF!</f>
        <v>#REF!</v>
      </c>
      <c r="T5" s="215" t="e">
        <f t="shared" ref="T5:T33" si="9">R5*0.11237</f>
        <v>#REF!</v>
      </c>
      <c r="U5" s="201"/>
      <c r="V5" s="215">
        <f t="shared" si="2"/>
        <v>317</v>
      </c>
      <c r="W5" s="216">
        <f t="shared" ref="W5:W33" si="10">V5*35.31467</f>
        <v>11194.750389999999</v>
      </c>
      <c r="X5" s="201"/>
      <c r="Y5" s="217" t="e">
        <f t="shared" ref="Y5:Y33" si="11">V5*R5/1000000</f>
        <v>#REF!</v>
      </c>
      <c r="Z5" s="214" t="e">
        <f t="shared" ref="Z5:Z33" si="12">S5*V5/1000000</f>
        <v>#REF!</v>
      </c>
      <c r="AA5" s="215" t="e">
        <f t="shared" ref="AA5:AA33" si="13">W5*T5/1000000</f>
        <v>#REF!</v>
      </c>
      <c r="AE5" s="302" t="str">
        <f t="shared" si="3"/>
        <v>547248</v>
      </c>
      <c r="AF5" s="206">
        <v>195</v>
      </c>
      <c r="AG5" s="310">
        <v>3</v>
      </c>
      <c r="AH5" s="311">
        <v>547248</v>
      </c>
      <c r="AI5" s="312">
        <f t="shared" si="4"/>
        <v>547248</v>
      </c>
      <c r="AJ5" s="313">
        <f t="shared" si="5"/>
        <v>0</v>
      </c>
      <c r="AL5" s="306">
        <f t="shared" si="6"/>
        <v>317</v>
      </c>
      <c r="AM5" s="314">
        <f t="shared" si="6"/>
        <v>317</v>
      </c>
      <c r="AN5" s="315">
        <f t="shared" si="7"/>
        <v>0</v>
      </c>
      <c r="AO5" s="316">
        <f t="shared" si="8"/>
        <v>0</v>
      </c>
    </row>
    <row r="6" spans="1:41" x14ac:dyDescent="0.2">
      <c r="A6" s="206">
        <v>195</v>
      </c>
      <c r="B6" s="207">
        <v>0.375</v>
      </c>
      <c r="C6" s="208">
        <v>2013</v>
      </c>
      <c r="D6" s="208">
        <v>5</v>
      </c>
      <c r="E6" s="208">
        <v>4</v>
      </c>
      <c r="F6" s="209">
        <v>547565</v>
      </c>
      <c r="G6" s="208">
        <v>0</v>
      </c>
      <c r="H6" s="209">
        <v>23817</v>
      </c>
      <c r="I6" s="208">
        <v>0</v>
      </c>
      <c r="J6" s="208">
        <v>0</v>
      </c>
      <c r="K6" s="208">
        <v>0</v>
      </c>
      <c r="L6" s="210">
        <v>314.95299999999997</v>
      </c>
      <c r="M6" s="209">
        <v>21.1</v>
      </c>
      <c r="N6" s="211">
        <v>0</v>
      </c>
      <c r="O6" s="212">
        <v>161</v>
      </c>
      <c r="P6" s="197">
        <f t="shared" si="0"/>
        <v>161</v>
      </c>
      <c r="Q6" s="1">
        <v>4</v>
      </c>
      <c r="R6" s="213" t="e">
        <f t="shared" si="1"/>
        <v>#REF!</v>
      </c>
      <c r="S6" s="214" t="e">
        <f>#REF!</f>
        <v>#REF!</v>
      </c>
      <c r="T6" s="215" t="e">
        <f t="shared" si="9"/>
        <v>#REF!</v>
      </c>
      <c r="U6" s="201"/>
      <c r="V6" s="215">
        <f t="shared" si="2"/>
        <v>161</v>
      </c>
      <c r="W6" s="216">
        <f t="shared" si="10"/>
        <v>5685.6618699999999</v>
      </c>
      <c r="X6" s="201"/>
      <c r="Y6" s="217" t="e">
        <f t="shared" si="11"/>
        <v>#REF!</v>
      </c>
      <c r="Z6" s="214" t="e">
        <f t="shared" si="12"/>
        <v>#REF!</v>
      </c>
      <c r="AA6" s="215" t="e">
        <f t="shared" si="13"/>
        <v>#REF!</v>
      </c>
      <c r="AE6" s="302" t="str">
        <f t="shared" si="3"/>
        <v>547565</v>
      </c>
      <c r="AF6" s="206">
        <v>195</v>
      </c>
      <c r="AG6" s="310">
        <v>4</v>
      </c>
      <c r="AH6" s="311">
        <v>547565</v>
      </c>
      <c r="AI6" s="312">
        <f t="shared" si="4"/>
        <v>547565</v>
      </c>
      <c r="AJ6" s="313">
        <f t="shared" si="5"/>
        <v>0</v>
      </c>
      <c r="AL6" s="306">
        <f t="shared" si="6"/>
        <v>161</v>
      </c>
      <c r="AM6" s="314">
        <f t="shared" si="6"/>
        <v>161</v>
      </c>
      <c r="AN6" s="315">
        <f t="shared" si="7"/>
        <v>0</v>
      </c>
      <c r="AO6" s="316">
        <f t="shared" si="8"/>
        <v>0</v>
      </c>
    </row>
    <row r="7" spans="1:41" x14ac:dyDescent="0.2">
      <c r="A7" s="206">
        <v>195</v>
      </c>
      <c r="B7" s="207">
        <v>0.375</v>
      </c>
      <c r="C7" s="208">
        <v>2013</v>
      </c>
      <c r="D7" s="208">
        <v>5</v>
      </c>
      <c r="E7" s="208">
        <v>5</v>
      </c>
      <c r="F7" s="209">
        <v>547726</v>
      </c>
      <c r="G7" s="208">
        <v>0</v>
      </c>
      <c r="H7" s="209">
        <v>23824</v>
      </c>
      <c r="I7" s="208">
        <v>0</v>
      </c>
      <c r="J7" s="208">
        <v>0</v>
      </c>
      <c r="K7" s="208">
        <v>0</v>
      </c>
      <c r="L7" s="210">
        <v>318.76</v>
      </c>
      <c r="M7" s="209">
        <v>21.6</v>
      </c>
      <c r="N7" s="211">
        <v>0</v>
      </c>
      <c r="O7" s="212">
        <v>121</v>
      </c>
      <c r="P7" s="197">
        <f t="shared" si="0"/>
        <v>121</v>
      </c>
      <c r="Q7" s="1">
        <v>5</v>
      </c>
      <c r="R7" s="213" t="e">
        <f t="shared" si="1"/>
        <v>#REF!</v>
      </c>
      <c r="S7" s="214" t="e">
        <f>#REF!</f>
        <v>#REF!</v>
      </c>
      <c r="T7" s="215" t="e">
        <f t="shared" si="9"/>
        <v>#REF!</v>
      </c>
      <c r="U7" s="201"/>
      <c r="V7" s="215">
        <f t="shared" si="2"/>
        <v>121</v>
      </c>
      <c r="W7" s="216">
        <f t="shared" si="10"/>
        <v>4273.0750699999999</v>
      </c>
      <c r="X7" s="201"/>
      <c r="Y7" s="217" t="e">
        <f t="shared" si="11"/>
        <v>#REF!</v>
      </c>
      <c r="Z7" s="214" t="e">
        <f t="shared" si="12"/>
        <v>#REF!</v>
      </c>
      <c r="AA7" s="215" t="e">
        <f t="shared" si="13"/>
        <v>#REF!</v>
      </c>
      <c r="AE7" s="302" t="str">
        <f t="shared" si="3"/>
        <v>547726</v>
      </c>
      <c r="AF7" s="206">
        <v>195</v>
      </c>
      <c r="AG7" s="310">
        <v>5</v>
      </c>
      <c r="AH7" s="311">
        <v>547726</v>
      </c>
      <c r="AI7" s="312">
        <f t="shared" si="4"/>
        <v>547726</v>
      </c>
      <c r="AJ7" s="313">
        <f t="shared" si="5"/>
        <v>0</v>
      </c>
      <c r="AL7" s="306">
        <f t="shared" si="6"/>
        <v>121</v>
      </c>
      <c r="AM7" s="314">
        <f t="shared" si="6"/>
        <v>121</v>
      </c>
      <c r="AN7" s="315">
        <f t="shared" si="7"/>
        <v>0</v>
      </c>
      <c r="AO7" s="316">
        <f t="shared" si="8"/>
        <v>0</v>
      </c>
    </row>
    <row r="8" spans="1:41" x14ac:dyDescent="0.2">
      <c r="A8" s="206">
        <v>195</v>
      </c>
      <c r="B8" s="207">
        <v>0.375</v>
      </c>
      <c r="C8" s="208">
        <v>2013</v>
      </c>
      <c r="D8" s="208">
        <v>5</v>
      </c>
      <c r="E8" s="208">
        <v>6</v>
      </c>
      <c r="F8" s="209">
        <v>547847</v>
      </c>
      <c r="G8" s="208">
        <v>0</v>
      </c>
      <c r="H8" s="209">
        <v>23829</v>
      </c>
      <c r="I8" s="208">
        <v>0</v>
      </c>
      <c r="J8" s="208">
        <v>0</v>
      </c>
      <c r="K8" s="208">
        <v>0</v>
      </c>
      <c r="L8" s="210">
        <v>319.41800000000001</v>
      </c>
      <c r="M8" s="209">
        <v>22.1</v>
      </c>
      <c r="N8" s="211">
        <v>0</v>
      </c>
      <c r="O8" s="212">
        <v>572</v>
      </c>
      <c r="P8" s="197">
        <f t="shared" si="0"/>
        <v>572</v>
      </c>
      <c r="Q8" s="1">
        <v>6</v>
      </c>
      <c r="R8" s="213" t="e">
        <f t="shared" si="1"/>
        <v>#REF!</v>
      </c>
      <c r="S8" s="214" t="e">
        <f>#REF!</f>
        <v>#REF!</v>
      </c>
      <c r="T8" s="215" t="e">
        <f t="shared" si="9"/>
        <v>#REF!</v>
      </c>
      <c r="U8" s="201"/>
      <c r="V8" s="215">
        <f t="shared" si="2"/>
        <v>572</v>
      </c>
      <c r="W8" s="216">
        <f t="shared" si="10"/>
        <v>20199.991239999999</v>
      </c>
      <c r="X8" s="201"/>
      <c r="Y8" s="217" t="e">
        <f t="shared" si="11"/>
        <v>#REF!</v>
      </c>
      <c r="Z8" s="214" t="e">
        <f t="shared" si="12"/>
        <v>#REF!</v>
      </c>
      <c r="AA8" s="215" t="e">
        <f t="shared" si="13"/>
        <v>#REF!</v>
      </c>
      <c r="AE8" s="302" t="str">
        <f t="shared" si="3"/>
        <v>547847</v>
      </c>
      <c r="AF8" s="206">
        <v>195</v>
      </c>
      <c r="AG8" s="310">
        <v>6</v>
      </c>
      <c r="AH8" s="311">
        <v>547847</v>
      </c>
      <c r="AI8" s="312">
        <f t="shared" si="4"/>
        <v>547847</v>
      </c>
      <c r="AJ8" s="313">
        <f t="shared" si="5"/>
        <v>0</v>
      </c>
      <c r="AL8" s="306">
        <f t="shared" si="6"/>
        <v>572</v>
      </c>
      <c r="AM8" s="314">
        <f t="shared" si="6"/>
        <v>572</v>
      </c>
      <c r="AN8" s="315">
        <f t="shared" si="7"/>
        <v>0</v>
      </c>
      <c r="AO8" s="316">
        <f t="shared" si="8"/>
        <v>0</v>
      </c>
    </row>
    <row r="9" spans="1:41" x14ac:dyDescent="0.2">
      <c r="A9" s="206">
        <v>195</v>
      </c>
      <c r="B9" s="207">
        <v>0.375</v>
      </c>
      <c r="C9" s="208">
        <v>2013</v>
      </c>
      <c r="D9" s="208">
        <v>5</v>
      </c>
      <c r="E9" s="208">
        <v>7</v>
      </c>
      <c r="F9" s="209">
        <v>548419</v>
      </c>
      <c r="G9" s="208">
        <v>0</v>
      </c>
      <c r="H9" s="209">
        <v>23854</v>
      </c>
      <c r="I9" s="208">
        <v>0</v>
      </c>
      <c r="J9" s="208">
        <v>0</v>
      </c>
      <c r="K9" s="208">
        <v>0</v>
      </c>
      <c r="L9" s="210">
        <v>313.68400000000003</v>
      </c>
      <c r="M9" s="209">
        <v>22.8</v>
      </c>
      <c r="N9" s="211">
        <v>0</v>
      </c>
      <c r="O9" s="212">
        <v>459</v>
      </c>
      <c r="P9" s="197">
        <f t="shared" si="0"/>
        <v>459</v>
      </c>
      <c r="Q9" s="1">
        <v>7</v>
      </c>
      <c r="R9" s="213" t="e">
        <f t="shared" si="1"/>
        <v>#REF!</v>
      </c>
      <c r="S9" s="214" t="e">
        <f>#REF!</f>
        <v>#REF!</v>
      </c>
      <c r="T9" s="215" t="e">
        <f t="shared" si="9"/>
        <v>#REF!</v>
      </c>
      <c r="U9" s="201"/>
      <c r="V9" s="215">
        <f t="shared" si="2"/>
        <v>459</v>
      </c>
      <c r="W9" s="216">
        <f t="shared" si="10"/>
        <v>16209.43353</v>
      </c>
      <c r="X9" s="201"/>
      <c r="Y9" s="217" t="e">
        <f t="shared" si="11"/>
        <v>#REF!</v>
      </c>
      <c r="Z9" s="214" t="e">
        <f t="shared" si="12"/>
        <v>#REF!</v>
      </c>
      <c r="AA9" s="215" t="e">
        <f t="shared" si="13"/>
        <v>#REF!</v>
      </c>
      <c r="AE9" s="302" t="str">
        <f t="shared" si="3"/>
        <v>548419</v>
      </c>
      <c r="AF9" s="206">
        <v>195</v>
      </c>
      <c r="AG9" s="310">
        <v>7</v>
      </c>
      <c r="AH9" s="311">
        <v>548419</v>
      </c>
      <c r="AI9" s="312">
        <f t="shared" si="4"/>
        <v>548419</v>
      </c>
      <c r="AJ9" s="313">
        <f t="shared" si="5"/>
        <v>0</v>
      </c>
      <c r="AL9" s="306">
        <f t="shared" si="6"/>
        <v>459</v>
      </c>
      <c r="AM9" s="314">
        <f t="shared" si="6"/>
        <v>459</v>
      </c>
      <c r="AN9" s="315">
        <f t="shared" si="7"/>
        <v>0</v>
      </c>
      <c r="AO9" s="316">
        <f t="shared" si="8"/>
        <v>0</v>
      </c>
    </row>
    <row r="10" spans="1:41" x14ac:dyDescent="0.2">
      <c r="A10" s="206">
        <v>195</v>
      </c>
      <c r="B10" s="207">
        <v>0.375</v>
      </c>
      <c r="C10" s="208">
        <v>2013</v>
      </c>
      <c r="D10" s="208">
        <v>5</v>
      </c>
      <c r="E10" s="208">
        <v>8</v>
      </c>
      <c r="F10" s="209">
        <v>548878</v>
      </c>
      <c r="G10" s="208">
        <v>0</v>
      </c>
      <c r="H10" s="209">
        <v>23875</v>
      </c>
      <c r="I10" s="208">
        <v>0</v>
      </c>
      <c r="J10" s="208">
        <v>0</v>
      </c>
      <c r="K10" s="208">
        <v>0</v>
      </c>
      <c r="L10" s="210">
        <v>314.71899999999999</v>
      </c>
      <c r="M10" s="209">
        <v>23.5</v>
      </c>
      <c r="N10" s="211">
        <v>0</v>
      </c>
      <c r="O10" s="212">
        <v>275</v>
      </c>
      <c r="P10" s="197">
        <f t="shared" si="0"/>
        <v>275</v>
      </c>
      <c r="Q10" s="1">
        <v>8</v>
      </c>
      <c r="R10" s="213" t="e">
        <f t="shared" si="1"/>
        <v>#REF!</v>
      </c>
      <c r="S10" s="214" t="e">
        <f>#REF!</f>
        <v>#REF!</v>
      </c>
      <c r="T10" s="215" t="e">
        <f t="shared" si="9"/>
        <v>#REF!</v>
      </c>
      <c r="U10" s="201"/>
      <c r="V10" s="215">
        <f t="shared" si="2"/>
        <v>275</v>
      </c>
      <c r="W10" s="216">
        <f t="shared" si="10"/>
        <v>9711.5342500000006</v>
      </c>
      <c r="X10" s="201"/>
      <c r="Y10" s="217" t="e">
        <f t="shared" si="11"/>
        <v>#REF!</v>
      </c>
      <c r="Z10" s="214" t="e">
        <f t="shared" si="12"/>
        <v>#REF!</v>
      </c>
      <c r="AA10" s="215" t="e">
        <f t="shared" si="13"/>
        <v>#REF!</v>
      </c>
      <c r="AE10" s="302" t="str">
        <f t="shared" si="3"/>
        <v>548878</v>
      </c>
      <c r="AF10" s="206">
        <v>195</v>
      </c>
      <c r="AG10" s="310">
        <v>8</v>
      </c>
      <c r="AH10" s="311">
        <v>548878</v>
      </c>
      <c r="AI10" s="312">
        <f t="shared" si="4"/>
        <v>548878</v>
      </c>
      <c r="AJ10" s="313">
        <f t="shared" si="5"/>
        <v>0</v>
      </c>
      <c r="AL10" s="306">
        <f t="shared" si="6"/>
        <v>277</v>
      </c>
      <c r="AM10" s="314">
        <f t="shared" si="6"/>
        <v>275</v>
      </c>
      <c r="AN10" s="315">
        <f t="shared" si="7"/>
        <v>-2</v>
      </c>
      <c r="AO10" s="316">
        <f t="shared" si="8"/>
        <v>-7.2727272727272727E-3</v>
      </c>
    </row>
    <row r="11" spans="1:41" x14ac:dyDescent="0.2">
      <c r="A11" s="206">
        <v>195</v>
      </c>
      <c r="B11" s="207">
        <v>0.375</v>
      </c>
      <c r="C11" s="208">
        <v>2013</v>
      </c>
      <c r="D11" s="208">
        <v>5</v>
      </c>
      <c r="E11" s="208">
        <v>9</v>
      </c>
      <c r="F11" s="209">
        <v>549153</v>
      </c>
      <c r="G11" s="208">
        <v>0</v>
      </c>
      <c r="H11" s="209">
        <v>23887</v>
      </c>
      <c r="I11" s="208">
        <v>0</v>
      </c>
      <c r="J11" s="208">
        <v>0</v>
      </c>
      <c r="K11" s="208">
        <v>0</v>
      </c>
      <c r="L11" s="210">
        <v>314.94400000000002</v>
      </c>
      <c r="M11" s="209">
        <v>24.4</v>
      </c>
      <c r="N11" s="211">
        <v>0</v>
      </c>
      <c r="O11" s="212">
        <v>285</v>
      </c>
      <c r="P11" s="197">
        <f t="shared" si="0"/>
        <v>285</v>
      </c>
      <c r="Q11" s="1">
        <v>9</v>
      </c>
      <c r="R11" s="258" t="e">
        <f t="shared" si="1"/>
        <v>#REF!</v>
      </c>
      <c r="S11" s="214" t="e">
        <f>#REF!</f>
        <v>#REF!</v>
      </c>
      <c r="T11" s="215" t="e">
        <f t="shared" si="9"/>
        <v>#REF!</v>
      </c>
      <c r="V11" s="218">
        <f t="shared" si="2"/>
        <v>285</v>
      </c>
      <c r="W11" s="219">
        <f t="shared" si="10"/>
        <v>10064.68095</v>
      </c>
      <c r="Y11" s="217" t="e">
        <f t="shared" si="11"/>
        <v>#REF!</v>
      </c>
      <c r="Z11" s="214" t="e">
        <f t="shared" si="12"/>
        <v>#REF!</v>
      </c>
      <c r="AA11" s="215" t="e">
        <f t="shared" si="13"/>
        <v>#REF!</v>
      </c>
      <c r="AE11" s="302" t="str">
        <f t="shared" si="3"/>
        <v>549153</v>
      </c>
      <c r="AF11" s="206">
        <v>195</v>
      </c>
      <c r="AG11" s="310">
        <v>9</v>
      </c>
      <c r="AH11" s="311">
        <v>549155</v>
      </c>
      <c r="AI11" s="312">
        <f t="shared" si="4"/>
        <v>549153</v>
      </c>
      <c r="AJ11" s="313">
        <f t="shared" si="5"/>
        <v>-2</v>
      </c>
      <c r="AL11" s="306">
        <f t="shared" si="6"/>
        <v>283</v>
      </c>
      <c r="AM11" s="314">
        <f t="shared" si="6"/>
        <v>285</v>
      </c>
      <c r="AN11" s="315">
        <f t="shared" si="7"/>
        <v>2</v>
      </c>
      <c r="AO11" s="316">
        <f t="shared" si="8"/>
        <v>7.0175438596491229E-3</v>
      </c>
    </row>
    <row r="12" spans="1:41" x14ac:dyDescent="0.2">
      <c r="A12" s="206">
        <v>195</v>
      </c>
      <c r="B12" s="207">
        <v>0.375</v>
      </c>
      <c r="C12" s="208">
        <v>2013</v>
      </c>
      <c r="D12" s="208">
        <v>5</v>
      </c>
      <c r="E12" s="208">
        <v>10</v>
      </c>
      <c r="F12" s="209">
        <v>549438</v>
      </c>
      <c r="G12" s="208">
        <v>0</v>
      </c>
      <c r="H12" s="209">
        <v>23899</v>
      </c>
      <c r="I12" s="208">
        <v>0</v>
      </c>
      <c r="J12" s="208">
        <v>0</v>
      </c>
      <c r="K12" s="208">
        <v>0</v>
      </c>
      <c r="L12" s="210">
        <v>314.39400000000001</v>
      </c>
      <c r="M12" s="209">
        <v>24</v>
      </c>
      <c r="N12" s="211">
        <v>0</v>
      </c>
      <c r="O12" s="212">
        <v>0</v>
      </c>
      <c r="P12" s="197">
        <f t="shared" si="0"/>
        <v>0</v>
      </c>
      <c r="Q12" s="1">
        <v>10</v>
      </c>
      <c r="R12" s="258" t="e">
        <f t="shared" si="1"/>
        <v>#REF!</v>
      </c>
      <c r="S12" s="214" t="e">
        <f>#REF!</f>
        <v>#REF!</v>
      </c>
      <c r="T12" s="215" t="e">
        <f t="shared" si="9"/>
        <v>#REF!</v>
      </c>
      <c r="V12" s="218">
        <f t="shared" si="2"/>
        <v>0</v>
      </c>
      <c r="W12" s="219">
        <f t="shared" si="10"/>
        <v>0</v>
      </c>
      <c r="Y12" s="217" t="e">
        <f t="shared" si="11"/>
        <v>#REF!</v>
      </c>
      <c r="Z12" s="214" t="e">
        <f t="shared" si="12"/>
        <v>#REF!</v>
      </c>
      <c r="AA12" s="215" t="e">
        <f t="shared" si="13"/>
        <v>#REF!</v>
      </c>
      <c r="AE12" s="302" t="str">
        <f t="shared" si="3"/>
        <v>549438</v>
      </c>
      <c r="AF12" s="206">
        <v>195</v>
      </c>
      <c r="AG12" s="310">
        <v>10</v>
      </c>
      <c r="AH12" s="311">
        <v>549438</v>
      </c>
      <c r="AI12" s="312">
        <f t="shared" si="4"/>
        <v>549438</v>
      </c>
      <c r="AJ12" s="313">
        <f t="shared" si="5"/>
        <v>0</v>
      </c>
      <c r="AL12" s="306">
        <f t="shared" si="6"/>
        <v>0</v>
      </c>
      <c r="AM12" s="314">
        <f t="shared" si="6"/>
        <v>0</v>
      </c>
      <c r="AN12" s="315">
        <f t="shared" si="7"/>
        <v>0</v>
      </c>
      <c r="AO12" s="316" t="str">
        <f t="shared" si="8"/>
        <v/>
      </c>
    </row>
    <row r="13" spans="1:41" x14ac:dyDescent="0.2">
      <c r="A13" s="206">
        <v>195</v>
      </c>
      <c r="B13" s="207">
        <v>0.375</v>
      </c>
      <c r="C13" s="208">
        <v>2013</v>
      </c>
      <c r="D13" s="208">
        <v>5</v>
      </c>
      <c r="E13" s="208">
        <v>11</v>
      </c>
      <c r="F13" s="209">
        <v>549438</v>
      </c>
      <c r="G13" s="208">
        <v>0</v>
      </c>
      <c r="H13" s="209">
        <v>23899</v>
      </c>
      <c r="I13" s="208">
        <v>0</v>
      </c>
      <c r="J13" s="208">
        <v>0</v>
      </c>
      <c r="K13" s="208">
        <v>0</v>
      </c>
      <c r="L13" s="210">
        <v>316.70999999999998</v>
      </c>
      <c r="M13" s="209">
        <v>24.9</v>
      </c>
      <c r="N13" s="211">
        <v>0</v>
      </c>
      <c r="O13" s="212">
        <v>0</v>
      </c>
      <c r="P13" s="197">
        <f t="shared" si="0"/>
        <v>0</v>
      </c>
      <c r="Q13" s="1">
        <v>11</v>
      </c>
      <c r="R13" s="258" t="e">
        <f t="shared" si="1"/>
        <v>#REF!</v>
      </c>
      <c r="S13" s="214" t="e">
        <f>#REF!</f>
        <v>#REF!</v>
      </c>
      <c r="T13" s="215" t="e">
        <f t="shared" si="9"/>
        <v>#REF!</v>
      </c>
      <c r="V13" s="218">
        <f t="shared" si="2"/>
        <v>0</v>
      </c>
      <c r="W13" s="219">
        <f t="shared" si="10"/>
        <v>0</v>
      </c>
      <c r="Y13" s="217" t="e">
        <f t="shared" si="11"/>
        <v>#REF!</v>
      </c>
      <c r="Z13" s="214" t="e">
        <f t="shared" si="12"/>
        <v>#REF!</v>
      </c>
      <c r="AA13" s="215" t="e">
        <f t="shared" si="13"/>
        <v>#REF!</v>
      </c>
      <c r="AE13" s="302" t="str">
        <f t="shared" si="3"/>
        <v>549438</v>
      </c>
      <c r="AF13" s="206">
        <v>195</v>
      </c>
      <c r="AG13" s="310">
        <v>11</v>
      </c>
      <c r="AH13" s="311">
        <v>549438</v>
      </c>
      <c r="AI13" s="312">
        <f t="shared" si="4"/>
        <v>549438</v>
      </c>
      <c r="AJ13" s="313">
        <f t="shared" si="5"/>
        <v>0</v>
      </c>
      <c r="AL13" s="306">
        <f t="shared" si="6"/>
        <v>0</v>
      </c>
      <c r="AM13" s="314">
        <f t="shared" si="6"/>
        <v>0</v>
      </c>
      <c r="AN13" s="315">
        <f t="shared" si="7"/>
        <v>0</v>
      </c>
      <c r="AO13" s="316" t="str">
        <f t="shared" si="8"/>
        <v/>
      </c>
    </row>
    <row r="14" spans="1:41" x14ac:dyDescent="0.2">
      <c r="A14" s="206">
        <v>195</v>
      </c>
      <c r="B14" s="207">
        <v>0.375</v>
      </c>
      <c r="C14" s="208">
        <v>2013</v>
      </c>
      <c r="D14" s="208">
        <v>5</v>
      </c>
      <c r="E14" s="208">
        <v>12</v>
      </c>
      <c r="F14" s="209">
        <v>549438</v>
      </c>
      <c r="G14" s="208">
        <v>0</v>
      </c>
      <c r="H14" s="209">
        <v>23899</v>
      </c>
      <c r="I14" s="208">
        <v>0</v>
      </c>
      <c r="J14" s="208">
        <v>0</v>
      </c>
      <c r="K14" s="208">
        <v>0</v>
      </c>
      <c r="L14" s="210">
        <v>318.30500000000001</v>
      </c>
      <c r="M14" s="209">
        <v>22.3</v>
      </c>
      <c r="N14" s="211">
        <v>0</v>
      </c>
      <c r="O14" s="212">
        <v>0</v>
      </c>
      <c r="P14" s="197">
        <f t="shared" si="0"/>
        <v>0</v>
      </c>
      <c r="Q14" s="1">
        <v>12</v>
      </c>
      <c r="R14" s="258" t="e">
        <f t="shared" si="1"/>
        <v>#REF!</v>
      </c>
      <c r="S14" s="214" t="e">
        <f>#REF!</f>
        <v>#REF!</v>
      </c>
      <c r="T14" s="215" t="e">
        <f t="shared" si="9"/>
        <v>#REF!</v>
      </c>
      <c r="V14" s="218">
        <f t="shared" si="2"/>
        <v>0</v>
      </c>
      <c r="W14" s="219">
        <f t="shared" si="10"/>
        <v>0</v>
      </c>
      <c r="Y14" s="217" t="e">
        <f t="shared" si="11"/>
        <v>#REF!</v>
      </c>
      <c r="Z14" s="214" t="e">
        <f t="shared" si="12"/>
        <v>#REF!</v>
      </c>
      <c r="AA14" s="215" t="e">
        <f t="shared" si="13"/>
        <v>#REF!</v>
      </c>
      <c r="AE14" s="302" t="str">
        <f t="shared" si="3"/>
        <v>549438</v>
      </c>
      <c r="AF14" s="206">
        <v>195</v>
      </c>
      <c r="AG14" s="310">
        <v>12</v>
      </c>
      <c r="AH14" s="311">
        <v>549438</v>
      </c>
      <c r="AI14" s="312">
        <f t="shared" si="4"/>
        <v>549438</v>
      </c>
      <c r="AJ14" s="313">
        <f t="shared" si="5"/>
        <v>0</v>
      </c>
      <c r="AL14" s="306">
        <f t="shared" si="6"/>
        <v>0</v>
      </c>
      <c r="AM14" s="314">
        <f t="shared" si="6"/>
        <v>0</v>
      </c>
      <c r="AN14" s="315">
        <f t="shared" si="7"/>
        <v>0</v>
      </c>
      <c r="AO14" s="316" t="str">
        <f t="shared" si="8"/>
        <v/>
      </c>
    </row>
    <row r="15" spans="1:41" x14ac:dyDescent="0.2">
      <c r="A15" s="206">
        <v>195</v>
      </c>
      <c r="B15" s="207">
        <v>0.375</v>
      </c>
      <c r="C15" s="208">
        <v>2013</v>
      </c>
      <c r="D15" s="208">
        <v>5</v>
      </c>
      <c r="E15" s="208">
        <v>13</v>
      </c>
      <c r="F15" s="209">
        <v>549438</v>
      </c>
      <c r="G15" s="208">
        <v>0</v>
      </c>
      <c r="H15" s="209">
        <v>23899</v>
      </c>
      <c r="I15" s="208">
        <v>0</v>
      </c>
      <c r="J15" s="208">
        <v>0</v>
      </c>
      <c r="K15" s="208">
        <v>0</v>
      </c>
      <c r="L15" s="210">
        <v>319.31299999999999</v>
      </c>
      <c r="M15" s="209">
        <v>19.100000000000001</v>
      </c>
      <c r="N15" s="211">
        <v>0</v>
      </c>
      <c r="O15" s="212">
        <v>0</v>
      </c>
      <c r="P15" s="197">
        <f t="shared" si="0"/>
        <v>0</v>
      </c>
      <c r="Q15" s="1">
        <v>13</v>
      </c>
      <c r="R15" s="258" t="e">
        <f t="shared" si="1"/>
        <v>#REF!</v>
      </c>
      <c r="S15" s="214" t="e">
        <f>#REF!</f>
        <v>#REF!</v>
      </c>
      <c r="T15" s="215" t="e">
        <f t="shared" si="9"/>
        <v>#REF!</v>
      </c>
      <c r="V15" s="218">
        <f t="shared" si="2"/>
        <v>0</v>
      </c>
      <c r="W15" s="219">
        <f t="shared" si="10"/>
        <v>0</v>
      </c>
      <c r="Y15" s="217" t="e">
        <f t="shared" si="11"/>
        <v>#REF!</v>
      </c>
      <c r="Z15" s="214" t="e">
        <f t="shared" si="12"/>
        <v>#REF!</v>
      </c>
      <c r="AA15" s="215" t="e">
        <f t="shared" si="13"/>
        <v>#REF!</v>
      </c>
      <c r="AE15" s="302" t="str">
        <f t="shared" si="3"/>
        <v>549438</v>
      </c>
      <c r="AF15" s="206">
        <v>195</v>
      </c>
      <c r="AG15" s="310">
        <v>13</v>
      </c>
      <c r="AH15" s="311">
        <v>549438</v>
      </c>
      <c r="AI15" s="312">
        <f t="shared" si="4"/>
        <v>549438</v>
      </c>
      <c r="AJ15" s="313">
        <f t="shared" si="5"/>
        <v>0</v>
      </c>
      <c r="AL15" s="306">
        <f t="shared" si="6"/>
        <v>0</v>
      </c>
      <c r="AM15" s="314">
        <f t="shared" si="6"/>
        <v>0</v>
      </c>
      <c r="AN15" s="315">
        <f t="shared" si="7"/>
        <v>0</v>
      </c>
      <c r="AO15" s="316" t="str">
        <f t="shared" si="8"/>
        <v/>
      </c>
    </row>
    <row r="16" spans="1:41" x14ac:dyDescent="0.2">
      <c r="A16" s="206">
        <v>195</v>
      </c>
      <c r="B16" s="207">
        <v>0.375</v>
      </c>
      <c r="C16" s="208">
        <v>2013</v>
      </c>
      <c r="D16" s="208">
        <v>5</v>
      </c>
      <c r="E16" s="208">
        <v>14</v>
      </c>
      <c r="F16" s="209">
        <v>549438</v>
      </c>
      <c r="G16" s="208">
        <v>0</v>
      </c>
      <c r="H16" s="209">
        <v>23899</v>
      </c>
      <c r="I16" s="208">
        <v>0</v>
      </c>
      <c r="J16" s="208">
        <v>0</v>
      </c>
      <c r="K16" s="208">
        <v>0</v>
      </c>
      <c r="L16" s="210">
        <v>316.483</v>
      </c>
      <c r="M16" s="209">
        <v>16.399999999999999</v>
      </c>
      <c r="N16" s="211">
        <v>0</v>
      </c>
      <c r="O16" s="212">
        <v>333</v>
      </c>
      <c r="P16" s="197">
        <f t="shared" si="0"/>
        <v>333</v>
      </c>
      <c r="Q16" s="1">
        <v>14</v>
      </c>
      <c r="R16" s="258" t="e">
        <f t="shared" si="1"/>
        <v>#REF!</v>
      </c>
      <c r="S16" s="214" t="e">
        <f>#REF!</f>
        <v>#REF!</v>
      </c>
      <c r="T16" s="215" t="e">
        <f t="shared" si="9"/>
        <v>#REF!</v>
      </c>
      <c r="V16" s="218">
        <f t="shared" si="2"/>
        <v>333</v>
      </c>
      <c r="W16" s="219">
        <f t="shared" si="10"/>
        <v>11759.785110000001</v>
      </c>
      <c r="Y16" s="217" t="e">
        <f t="shared" si="11"/>
        <v>#REF!</v>
      </c>
      <c r="Z16" s="214" t="e">
        <f t="shared" si="12"/>
        <v>#REF!</v>
      </c>
      <c r="AA16" s="215" t="e">
        <f t="shared" si="13"/>
        <v>#REF!</v>
      </c>
      <c r="AE16" s="302" t="str">
        <f t="shared" si="3"/>
        <v>549438</v>
      </c>
      <c r="AF16" s="206">
        <v>195</v>
      </c>
      <c r="AG16" s="310">
        <v>14</v>
      </c>
      <c r="AH16" s="311">
        <v>549438</v>
      </c>
      <c r="AI16" s="312">
        <f t="shared" si="4"/>
        <v>549438</v>
      </c>
      <c r="AJ16" s="313">
        <f t="shared" si="5"/>
        <v>0</v>
      </c>
      <c r="AL16" s="306">
        <f t="shared" si="6"/>
        <v>333</v>
      </c>
      <c r="AM16" s="314">
        <f t="shared" si="6"/>
        <v>333</v>
      </c>
      <c r="AN16" s="315">
        <f t="shared" si="7"/>
        <v>0</v>
      </c>
      <c r="AO16" s="316">
        <f t="shared" si="8"/>
        <v>0</v>
      </c>
    </row>
    <row r="17" spans="1:41" x14ac:dyDescent="0.2">
      <c r="A17" s="206">
        <v>195</v>
      </c>
      <c r="B17" s="207">
        <v>0.375</v>
      </c>
      <c r="C17" s="208">
        <v>2013</v>
      </c>
      <c r="D17" s="208">
        <v>5</v>
      </c>
      <c r="E17" s="208">
        <v>15</v>
      </c>
      <c r="F17" s="209">
        <v>549771</v>
      </c>
      <c r="G17" s="208">
        <v>0</v>
      </c>
      <c r="H17" s="209">
        <v>23914</v>
      </c>
      <c r="I17" s="208">
        <v>0</v>
      </c>
      <c r="J17" s="208">
        <v>0</v>
      </c>
      <c r="K17" s="208">
        <v>0</v>
      </c>
      <c r="L17" s="210">
        <v>315.59399999999999</v>
      </c>
      <c r="M17" s="209">
        <v>18</v>
      </c>
      <c r="N17" s="211">
        <v>0</v>
      </c>
      <c r="O17" s="212">
        <v>502</v>
      </c>
      <c r="P17" s="197">
        <f t="shared" si="0"/>
        <v>502</v>
      </c>
      <c r="Q17" s="1">
        <v>15</v>
      </c>
      <c r="R17" s="258" t="e">
        <f t="shared" si="1"/>
        <v>#REF!</v>
      </c>
      <c r="S17" s="214" t="e">
        <f>#REF!</f>
        <v>#REF!</v>
      </c>
      <c r="T17" s="215" t="e">
        <f t="shared" si="9"/>
        <v>#REF!</v>
      </c>
      <c r="V17" s="218">
        <f t="shared" si="2"/>
        <v>502</v>
      </c>
      <c r="W17" s="219">
        <f t="shared" si="10"/>
        <v>17727.964339999999</v>
      </c>
      <c r="Y17" s="217" t="e">
        <f t="shared" si="11"/>
        <v>#REF!</v>
      </c>
      <c r="Z17" s="214" t="e">
        <f t="shared" si="12"/>
        <v>#REF!</v>
      </c>
      <c r="AA17" s="215" t="e">
        <f t="shared" si="13"/>
        <v>#REF!</v>
      </c>
      <c r="AE17" s="302" t="str">
        <f t="shared" si="3"/>
        <v>549771</v>
      </c>
      <c r="AF17" s="206">
        <v>195</v>
      </c>
      <c r="AG17" s="310">
        <v>15</v>
      </c>
      <c r="AH17" s="311">
        <v>549771</v>
      </c>
      <c r="AI17" s="312">
        <f t="shared" si="4"/>
        <v>549771</v>
      </c>
      <c r="AJ17" s="313">
        <f t="shared" si="5"/>
        <v>0</v>
      </c>
      <c r="AL17" s="306">
        <f t="shared" si="6"/>
        <v>507</v>
      </c>
      <c r="AM17" s="314">
        <f t="shared" si="6"/>
        <v>502</v>
      </c>
      <c r="AN17" s="315">
        <f t="shared" si="7"/>
        <v>-5</v>
      </c>
      <c r="AO17" s="316">
        <f t="shared" si="8"/>
        <v>-9.9601593625498006E-3</v>
      </c>
    </row>
    <row r="18" spans="1:41" x14ac:dyDescent="0.2">
      <c r="A18" s="206">
        <v>195</v>
      </c>
      <c r="B18" s="207">
        <v>0.375</v>
      </c>
      <c r="C18" s="208">
        <v>2013</v>
      </c>
      <c r="D18" s="208">
        <v>5</v>
      </c>
      <c r="E18" s="208">
        <v>16</v>
      </c>
      <c r="F18" s="209">
        <v>550273</v>
      </c>
      <c r="G18" s="208">
        <v>0</v>
      </c>
      <c r="H18" s="209">
        <v>23936</v>
      </c>
      <c r="I18" s="208">
        <v>0</v>
      </c>
      <c r="J18" s="208">
        <v>0</v>
      </c>
      <c r="K18" s="208">
        <v>0</v>
      </c>
      <c r="L18" s="210">
        <v>315.75099999999998</v>
      </c>
      <c r="M18" s="209">
        <v>21</v>
      </c>
      <c r="N18" s="211">
        <v>0</v>
      </c>
      <c r="O18" s="212">
        <v>291</v>
      </c>
      <c r="P18" s="197">
        <f t="shared" si="0"/>
        <v>291</v>
      </c>
      <c r="Q18" s="1">
        <v>16</v>
      </c>
      <c r="R18" s="258" t="e">
        <f t="shared" si="1"/>
        <v>#REF!</v>
      </c>
      <c r="S18" s="214" t="e">
        <f>#REF!</f>
        <v>#REF!</v>
      </c>
      <c r="T18" s="215" t="e">
        <f t="shared" si="9"/>
        <v>#REF!</v>
      </c>
      <c r="V18" s="218">
        <f t="shared" si="2"/>
        <v>291</v>
      </c>
      <c r="W18" s="219">
        <f t="shared" si="10"/>
        <v>10276.56897</v>
      </c>
      <c r="Y18" s="217" t="e">
        <f t="shared" si="11"/>
        <v>#REF!</v>
      </c>
      <c r="Z18" s="214" t="e">
        <f t="shared" si="12"/>
        <v>#REF!</v>
      </c>
      <c r="AA18" s="215" t="e">
        <f t="shared" si="13"/>
        <v>#REF!</v>
      </c>
      <c r="AE18" s="302" t="str">
        <f t="shared" si="3"/>
        <v>550273</v>
      </c>
      <c r="AF18" s="206">
        <v>195</v>
      </c>
      <c r="AG18" s="310">
        <v>16</v>
      </c>
      <c r="AH18" s="311">
        <v>550278</v>
      </c>
      <c r="AI18" s="312">
        <f t="shared" si="4"/>
        <v>550273</v>
      </c>
      <c r="AJ18" s="313">
        <f t="shared" si="5"/>
        <v>-5</v>
      </c>
      <c r="AL18" s="306">
        <f t="shared" si="6"/>
        <v>286</v>
      </c>
      <c r="AM18" s="314">
        <f t="shared" si="6"/>
        <v>291</v>
      </c>
      <c r="AN18" s="315">
        <f t="shared" si="7"/>
        <v>5</v>
      </c>
      <c r="AO18" s="316">
        <f t="shared" si="8"/>
        <v>1.7182130584192441E-2</v>
      </c>
    </row>
    <row r="19" spans="1:41" x14ac:dyDescent="0.2">
      <c r="A19" s="206">
        <v>195</v>
      </c>
      <c r="B19" s="207">
        <v>0.375</v>
      </c>
      <c r="C19" s="208">
        <v>2013</v>
      </c>
      <c r="D19" s="208">
        <v>5</v>
      </c>
      <c r="E19" s="208">
        <v>17</v>
      </c>
      <c r="F19" s="209">
        <v>550564</v>
      </c>
      <c r="G19" s="208">
        <v>0</v>
      </c>
      <c r="H19" s="209">
        <v>23948</v>
      </c>
      <c r="I19" s="208">
        <v>0</v>
      </c>
      <c r="J19" s="208">
        <v>0</v>
      </c>
      <c r="K19" s="208">
        <v>0</v>
      </c>
      <c r="L19" s="210">
        <v>316.16000000000003</v>
      </c>
      <c r="M19" s="209">
        <v>21.9</v>
      </c>
      <c r="N19" s="211">
        <v>0</v>
      </c>
      <c r="O19" s="212">
        <v>300</v>
      </c>
      <c r="P19" s="197">
        <f t="shared" si="0"/>
        <v>300</v>
      </c>
      <c r="Q19" s="1">
        <v>17</v>
      </c>
      <c r="R19" s="258" t="e">
        <f t="shared" si="1"/>
        <v>#REF!</v>
      </c>
      <c r="S19" s="214" t="e">
        <f>#REF!</f>
        <v>#REF!</v>
      </c>
      <c r="T19" s="215" t="e">
        <f t="shared" si="9"/>
        <v>#REF!</v>
      </c>
      <c r="V19" s="218">
        <f t="shared" si="2"/>
        <v>300</v>
      </c>
      <c r="W19" s="219">
        <f t="shared" si="10"/>
        <v>10594.401</v>
      </c>
      <c r="Y19" s="217" t="e">
        <f t="shared" si="11"/>
        <v>#REF!</v>
      </c>
      <c r="Z19" s="214" t="e">
        <f t="shared" si="12"/>
        <v>#REF!</v>
      </c>
      <c r="AA19" s="215" t="e">
        <f t="shared" si="13"/>
        <v>#REF!</v>
      </c>
      <c r="AE19" s="302" t="str">
        <f t="shared" si="3"/>
        <v>550564</v>
      </c>
      <c r="AF19" s="206">
        <v>195</v>
      </c>
      <c r="AG19" s="310">
        <v>17</v>
      </c>
      <c r="AH19" s="311">
        <v>550564</v>
      </c>
      <c r="AI19" s="312">
        <f t="shared" si="4"/>
        <v>550564</v>
      </c>
      <c r="AJ19" s="313">
        <f t="shared" si="5"/>
        <v>0</v>
      </c>
      <c r="AL19" s="306">
        <f t="shared" si="6"/>
        <v>305</v>
      </c>
      <c r="AM19" s="314">
        <f t="shared" si="6"/>
        <v>300</v>
      </c>
      <c r="AN19" s="315">
        <f t="shared" si="7"/>
        <v>-5</v>
      </c>
      <c r="AO19" s="316">
        <f t="shared" si="8"/>
        <v>-1.6666666666666666E-2</v>
      </c>
    </row>
    <row r="20" spans="1:41" x14ac:dyDescent="0.2">
      <c r="A20" s="206">
        <v>195</v>
      </c>
      <c r="B20" s="207">
        <v>0.375</v>
      </c>
      <c r="C20" s="208">
        <v>2013</v>
      </c>
      <c r="D20" s="208">
        <v>5</v>
      </c>
      <c r="E20" s="208">
        <v>18</v>
      </c>
      <c r="F20" s="209">
        <v>550864</v>
      </c>
      <c r="G20" s="208">
        <v>0</v>
      </c>
      <c r="H20" s="209">
        <v>23962</v>
      </c>
      <c r="I20" s="208">
        <v>0</v>
      </c>
      <c r="J20" s="208">
        <v>0</v>
      </c>
      <c r="K20" s="208">
        <v>0</v>
      </c>
      <c r="L20" s="210">
        <v>316.589</v>
      </c>
      <c r="M20" s="209">
        <v>22</v>
      </c>
      <c r="N20" s="211">
        <v>0</v>
      </c>
      <c r="O20" s="212">
        <v>189</v>
      </c>
      <c r="P20" s="197">
        <f t="shared" si="0"/>
        <v>189</v>
      </c>
      <c r="Q20" s="1">
        <v>18</v>
      </c>
      <c r="R20" s="258" t="e">
        <f t="shared" si="1"/>
        <v>#REF!</v>
      </c>
      <c r="S20" s="214" t="e">
        <f>#REF!</f>
        <v>#REF!</v>
      </c>
      <c r="T20" s="215" t="e">
        <f t="shared" si="9"/>
        <v>#REF!</v>
      </c>
      <c r="V20" s="218">
        <f t="shared" si="2"/>
        <v>189</v>
      </c>
      <c r="W20" s="219">
        <f t="shared" si="10"/>
        <v>6674.4726300000002</v>
      </c>
      <c r="Y20" s="217" t="e">
        <f t="shared" si="11"/>
        <v>#REF!</v>
      </c>
      <c r="Z20" s="214" t="e">
        <f t="shared" si="12"/>
        <v>#REF!</v>
      </c>
      <c r="AA20" s="215" t="e">
        <f t="shared" si="13"/>
        <v>#REF!</v>
      </c>
      <c r="AE20" s="302" t="str">
        <f t="shared" si="3"/>
        <v>550864</v>
      </c>
      <c r="AF20" s="206">
        <v>195</v>
      </c>
      <c r="AG20" s="310">
        <v>18</v>
      </c>
      <c r="AH20" s="311">
        <v>550869</v>
      </c>
      <c r="AI20" s="312">
        <f t="shared" si="4"/>
        <v>550864</v>
      </c>
      <c r="AJ20" s="313">
        <f t="shared" si="5"/>
        <v>-5</v>
      </c>
      <c r="AL20" s="306">
        <f t="shared" si="6"/>
        <v>184</v>
      </c>
      <c r="AM20" s="314">
        <f t="shared" si="6"/>
        <v>189</v>
      </c>
      <c r="AN20" s="315">
        <f t="shared" si="7"/>
        <v>5</v>
      </c>
      <c r="AO20" s="316">
        <f t="shared" si="8"/>
        <v>2.6455026455026454E-2</v>
      </c>
    </row>
    <row r="21" spans="1:41" x14ac:dyDescent="0.2">
      <c r="A21" s="206">
        <v>195</v>
      </c>
      <c r="B21" s="207">
        <v>0.375</v>
      </c>
      <c r="C21" s="208">
        <v>2013</v>
      </c>
      <c r="D21" s="208">
        <v>5</v>
      </c>
      <c r="E21" s="208">
        <v>19</v>
      </c>
      <c r="F21" s="209">
        <v>551053</v>
      </c>
      <c r="G21" s="208">
        <v>0</v>
      </c>
      <c r="H21" s="209">
        <v>23970</v>
      </c>
      <c r="I21" s="208">
        <v>0</v>
      </c>
      <c r="J21" s="208">
        <v>0</v>
      </c>
      <c r="K21" s="208">
        <v>0</v>
      </c>
      <c r="L21" s="210">
        <v>317.93200000000002</v>
      </c>
      <c r="M21" s="209">
        <v>24.5</v>
      </c>
      <c r="N21" s="211">
        <v>0</v>
      </c>
      <c r="O21" s="212">
        <v>128</v>
      </c>
      <c r="P21" s="197">
        <f t="shared" si="0"/>
        <v>128</v>
      </c>
      <c r="Q21" s="1">
        <v>19</v>
      </c>
      <c r="R21" s="258" t="e">
        <f t="shared" si="1"/>
        <v>#REF!</v>
      </c>
      <c r="S21" s="214" t="e">
        <f>#REF!</f>
        <v>#REF!</v>
      </c>
      <c r="T21" s="215" t="e">
        <f t="shared" si="9"/>
        <v>#REF!</v>
      </c>
      <c r="V21" s="218">
        <f t="shared" si="2"/>
        <v>128</v>
      </c>
      <c r="W21" s="219">
        <f t="shared" si="10"/>
        <v>4520.2777599999999</v>
      </c>
      <c r="Y21" s="217" t="e">
        <f t="shared" si="11"/>
        <v>#REF!</v>
      </c>
      <c r="Z21" s="214" t="e">
        <f t="shared" si="12"/>
        <v>#REF!</v>
      </c>
      <c r="AA21" s="215" t="e">
        <f t="shared" si="13"/>
        <v>#REF!</v>
      </c>
      <c r="AE21" s="302" t="str">
        <f t="shared" si="3"/>
        <v>551053</v>
      </c>
      <c r="AF21" s="206">
        <v>195</v>
      </c>
      <c r="AG21" s="310">
        <v>19</v>
      </c>
      <c r="AH21" s="311">
        <v>551053</v>
      </c>
      <c r="AI21" s="312">
        <f t="shared" si="4"/>
        <v>551053</v>
      </c>
      <c r="AJ21" s="313">
        <f t="shared" si="5"/>
        <v>0</v>
      </c>
      <c r="AL21" s="306">
        <f t="shared" si="6"/>
        <v>128</v>
      </c>
      <c r="AM21" s="314">
        <f t="shared" si="6"/>
        <v>128</v>
      </c>
      <c r="AN21" s="315">
        <f t="shared" si="7"/>
        <v>0</v>
      </c>
      <c r="AO21" s="316">
        <f t="shared" si="8"/>
        <v>0</v>
      </c>
    </row>
    <row r="22" spans="1:41" x14ac:dyDescent="0.2">
      <c r="A22" s="206">
        <v>195</v>
      </c>
      <c r="B22" s="207">
        <v>0.375</v>
      </c>
      <c r="C22" s="208">
        <v>2013</v>
      </c>
      <c r="D22" s="208">
        <v>5</v>
      </c>
      <c r="E22" s="208">
        <v>20</v>
      </c>
      <c r="F22" s="209">
        <v>551181</v>
      </c>
      <c r="G22" s="208">
        <v>0</v>
      </c>
      <c r="H22" s="209">
        <v>23976</v>
      </c>
      <c r="I22" s="208">
        <v>0</v>
      </c>
      <c r="J22" s="208">
        <v>0</v>
      </c>
      <c r="K22" s="208">
        <v>0</v>
      </c>
      <c r="L22" s="210">
        <v>318.154</v>
      </c>
      <c r="M22" s="209">
        <v>24.7</v>
      </c>
      <c r="N22" s="211">
        <v>0</v>
      </c>
      <c r="O22" s="212">
        <v>345</v>
      </c>
      <c r="P22" s="197">
        <f t="shared" si="0"/>
        <v>345</v>
      </c>
      <c r="Q22" s="1">
        <v>20</v>
      </c>
      <c r="R22" s="258" t="e">
        <f t="shared" si="1"/>
        <v>#REF!</v>
      </c>
      <c r="S22" s="214" t="e">
        <f>#REF!</f>
        <v>#REF!</v>
      </c>
      <c r="T22" s="215" t="e">
        <f t="shared" si="9"/>
        <v>#REF!</v>
      </c>
      <c r="V22" s="218">
        <f t="shared" si="2"/>
        <v>345</v>
      </c>
      <c r="W22" s="219">
        <f t="shared" si="10"/>
        <v>12183.56115</v>
      </c>
      <c r="Y22" s="217" t="e">
        <f t="shared" si="11"/>
        <v>#REF!</v>
      </c>
      <c r="Z22" s="214" t="e">
        <f t="shared" si="12"/>
        <v>#REF!</v>
      </c>
      <c r="AA22" s="215" t="e">
        <f t="shared" si="13"/>
        <v>#REF!</v>
      </c>
      <c r="AE22" s="302" t="str">
        <f t="shared" si="3"/>
        <v>551181</v>
      </c>
      <c r="AF22" s="206">
        <v>195</v>
      </c>
      <c r="AG22" s="310">
        <v>20</v>
      </c>
      <c r="AH22" s="311">
        <v>551181</v>
      </c>
      <c r="AI22" s="312">
        <f t="shared" si="4"/>
        <v>551181</v>
      </c>
      <c r="AJ22" s="313">
        <f t="shared" si="5"/>
        <v>0</v>
      </c>
      <c r="AL22" s="306">
        <f t="shared" si="6"/>
        <v>348</v>
      </c>
      <c r="AM22" s="314">
        <f t="shared" si="6"/>
        <v>345</v>
      </c>
      <c r="AN22" s="315">
        <f t="shared" si="7"/>
        <v>-3</v>
      </c>
      <c r="AO22" s="316">
        <f t="shared" si="8"/>
        <v>-8.6956521739130436E-3</v>
      </c>
    </row>
    <row r="23" spans="1:41" x14ac:dyDescent="0.2">
      <c r="A23" s="206">
        <v>195</v>
      </c>
      <c r="B23" s="207">
        <v>0.375</v>
      </c>
      <c r="C23" s="208">
        <v>2013</v>
      </c>
      <c r="D23" s="208">
        <v>5</v>
      </c>
      <c r="E23" s="208">
        <v>21</v>
      </c>
      <c r="F23" s="209">
        <v>551526</v>
      </c>
      <c r="G23" s="208">
        <v>0</v>
      </c>
      <c r="H23" s="209">
        <v>23991</v>
      </c>
      <c r="I23" s="208">
        <v>0</v>
      </c>
      <c r="J23" s="208">
        <v>0</v>
      </c>
      <c r="K23" s="208">
        <v>0</v>
      </c>
      <c r="L23" s="210">
        <v>314.82900000000001</v>
      </c>
      <c r="M23" s="209">
        <v>24.4</v>
      </c>
      <c r="N23" s="211">
        <v>0</v>
      </c>
      <c r="O23" s="212">
        <v>407</v>
      </c>
      <c r="P23" s="197">
        <f t="shared" si="0"/>
        <v>407</v>
      </c>
      <c r="Q23" s="1">
        <v>21</v>
      </c>
      <c r="R23" s="258" t="e">
        <f t="shared" si="1"/>
        <v>#REF!</v>
      </c>
      <c r="S23" s="214" t="e">
        <f>#REF!</f>
        <v>#REF!</v>
      </c>
      <c r="T23" s="215" t="e">
        <f t="shared" si="9"/>
        <v>#REF!</v>
      </c>
      <c r="V23" s="218">
        <f t="shared" si="2"/>
        <v>407</v>
      </c>
      <c r="W23" s="219">
        <f t="shared" si="10"/>
        <v>14373.07069</v>
      </c>
      <c r="Y23" s="217" t="e">
        <f t="shared" si="11"/>
        <v>#REF!</v>
      </c>
      <c r="Z23" s="214" t="e">
        <f t="shared" si="12"/>
        <v>#REF!</v>
      </c>
      <c r="AA23" s="215" t="e">
        <f t="shared" si="13"/>
        <v>#REF!</v>
      </c>
      <c r="AE23" s="302" t="str">
        <f t="shared" si="3"/>
        <v>551526</v>
      </c>
      <c r="AF23" s="206">
        <v>195</v>
      </c>
      <c r="AG23" s="310">
        <v>21</v>
      </c>
      <c r="AH23" s="311">
        <v>551529</v>
      </c>
      <c r="AI23" s="312">
        <f t="shared" si="4"/>
        <v>551526</v>
      </c>
      <c r="AJ23" s="313">
        <f t="shared" si="5"/>
        <v>-3</v>
      </c>
      <c r="AL23" s="306">
        <f t="shared" si="6"/>
        <v>409</v>
      </c>
      <c r="AM23" s="314">
        <f t="shared" si="6"/>
        <v>407</v>
      </c>
      <c r="AN23" s="315">
        <f t="shared" si="7"/>
        <v>-2</v>
      </c>
      <c r="AO23" s="316">
        <f t="shared" si="8"/>
        <v>-4.9140049140049139E-3</v>
      </c>
    </row>
    <row r="24" spans="1:41" x14ac:dyDescent="0.2">
      <c r="A24" s="206">
        <v>195</v>
      </c>
      <c r="B24" s="207">
        <v>0.375</v>
      </c>
      <c r="C24" s="208">
        <v>2013</v>
      </c>
      <c r="D24" s="208">
        <v>5</v>
      </c>
      <c r="E24" s="208">
        <v>22</v>
      </c>
      <c r="F24" s="209">
        <v>551933</v>
      </c>
      <c r="G24" s="208">
        <v>0</v>
      </c>
      <c r="H24" s="209">
        <v>24009</v>
      </c>
      <c r="I24" s="208">
        <v>0</v>
      </c>
      <c r="J24" s="208">
        <v>0</v>
      </c>
      <c r="K24" s="208">
        <v>0</v>
      </c>
      <c r="L24" s="210">
        <v>314.17399999999998</v>
      </c>
      <c r="M24" s="209">
        <v>25.8</v>
      </c>
      <c r="N24" s="211">
        <v>0</v>
      </c>
      <c r="O24" s="212">
        <v>241</v>
      </c>
      <c r="P24" s="197">
        <f t="shared" si="0"/>
        <v>241</v>
      </c>
      <c r="Q24" s="1">
        <v>22</v>
      </c>
      <c r="R24" s="258" t="e">
        <f t="shared" si="1"/>
        <v>#REF!</v>
      </c>
      <c r="S24" s="214" t="e">
        <f>#REF!</f>
        <v>#REF!</v>
      </c>
      <c r="T24" s="215" t="e">
        <f t="shared" si="9"/>
        <v>#REF!</v>
      </c>
      <c r="V24" s="218">
        <f t="shared" si="2"/>
        <v>241</v>
      </c>
      <c r="W24" s="219">
        <f t="shared" si="10"/>
        <v>8510.83547</v>
      </c>
      <c r="Y24" s="217" t="e">
        <f t="shared" si="11"/>
        <v>#REF!</v>
      </c>
      <c r="Z24" s="214" t="e">
        <f t="shared" si="12"/>
        <v>#REF!</v>
      </c>
      <c r="AA24" s="215" t="e">
        <f t="shared" si="13"/>
        <v>#REF!</v>
      </c>
      <c r="AE24" s="302" t="str">
        <f t="shared" si="3"/>
        <v>551933</v>
      </c>
      <c r="AF24" s="206">
        <v>195</v>
      </c>
      <c r="AG24" s="310">
        <v>22</v>
      </c>
      <c r="AH24" s="311">
        <v>551938</v>
      </c>
      <c r="AI24" s="312">
        <f t="shared" si="4"/>
        <v>551933</v>
      </c>
      <c r="AJ24" s="313">
        <f t="shared" si="5"/>
        <v>-5</v>
      </c>
      <c r="AL24" s="306">
        <f t="shared" si="6"/>
        <v>236</v>
      </c>
      <c r="AM24" s="314">
        <f t="shared" si="6"/>
        <v>241</v>
      </c>
      <c r="AN24" s="315">
        <f t="shared" si="7"/>
        <v>5</v>
      </c>
      <c r="AO24" s="316">
        <f t="shared" si="8"/>
        <v>2.0746887966804978E-2</v>
      </c>
    </row>
    <row r="25" spans="1:41" x14ac:dyDescent="0.2">
      <c r="A25" s="206">
        <v>195</v>
      </c>
      <c r="B25" s="207">
        <v>0.375</v>
      </c>
      <c r="C25" s="208">
        <v>2013</v>
      </c>
      <c r="D25" s="208">
        <v>5</v>
      </c>
      <c r="E25" s="208">
        <v>23</v>
      </c>
      <c r="F25" s="209">
        <v>552174</v>
      </c>
      <c r="G25" s="208">
        <v>0</v>
      </c>
      <c r="H25" s="209">
        <v>24019</v>
      </c>
      <c r="I25" s="208">
        <v>0</v>
      </c>
      <c r="J25" s="208">
        <v>0</v>
      </c>
      <c r="K25" s="208">
        <v>0</v>
      </c>
      <c r="L25" s="210">
        <v>313.952</v>
      </c>
      <c r="M25" s="209">
        <v>24.8</v>
      </c>
      <c r="N25" s="211">
        <v>0</v>
      </c>
      <c r="O25" s="212">
        <v>397</v>
      </c>
      <c r="P25" s="197">
        <f t="shared" si="0"/>
        <v>397</v>
      </c>
      <c r="Q25" s="1">
        <v>23</v>
      </c>
      <c r="R25" s="258" t="e">
        <f t="shared" si="1"/>
        <v>#REF!</v>
      </c>
      <c r="S25" s="214" t="e">
        <f>#REF!</f>
        <v>#REF!</v>
      </c>
      <c r="T25" s="215" t="e">
        <f t="shared" si="9"/>
        <v>#REF!</v>
      </c>
      <c r="V25" s="218">
        <f t="shared" si="2"/>
        <v>397</v>
      </c>
      <c r="W25" s="219">
        <f t="shared" si="10"/>
        <v>14019.923989999999</v>
      </c>
      <c r="Y25" s="217" t="e">
        <f t="shared" si="11"/>
        <v>#REF!</v>
      </c>
      <c r="Z25" s="214" t="e">
        <f t="shared" si="12"/>
        <v>#REF!</v>
      </c>
      <c r="AA25" s="215" t="e">
        <f t="shared" si="13"/>
        <v>#REF!</v>
      </c>
      <c r="AE25" s="302" t="str">
        <f t="shared" si="3"/>
        <v>552174</v>
      </c>
      <c r="AF25" s="206">
        <v>195</v>
      </c>
      <c r="AG25" s="310">
        <v>23</v>
      </c>
      <c r="AH25" s="311">
        <v>552174</v>
      </c>
      <c r="AI25" s="312">
        <f t="shared" si="4"/>
        <v>552174</v>
      </c>
      <c r="AJ25" s="313">
        <f t="shared" si="5"/>
        <v>0</v>
      </c>
      <c r="AL25" s="306">
        <f t="shared" si="6"/>
        <v>404</v>
      </c>
      <c r="AM25" s="314">
        <f t="shared" si="6"/>
        <v>397</v>
      </c>
      <c r="AN25" s="315">
        <f t="shared" si="7"/>
        <v>-7</v>
      </c>
      <c r="AO25" s="316">
        <f t="shared" si="8"/>
        <v>-1.7632241813602016E-2</v>
      </c>
    </row>
    <row r="26" spans="1:41" x14ac:dyDescent="0.2">
      <c r="A26" s="206">
        <v>195</v>
      </c>
      <c r="B26" s="207">
        <v>0.375</v>
      </c>
      <c r="C26" s="208">
        <v>2013</v>
      </c>
      <c r="D26" s="208">
        <v>5</v>
      </c>
      <c r="E26" s="208">
        <v>24</v>
      </c>
      <c r="F26" s="209">
        <v>552571</v>
      </c>
      <c r="G26" s="208">
        <v>0</v>
      </c>
      <c r="H26" s="209">
        <v>24037</v>
      </c>
      <c r="I26" s="208">
        <v>0</v>
      </c>
      <c r="J26" s="208">
        <v>0</v>
      </c>
      <c r="K26" s="208">
        <v>0</v>
      </c>
      <c r="L26" s="210">
        <v>313.98099999999999</v>
      </c>
      <c r="M26" s="209">
        <v>22.5</v>
      </c>
      <c r="N26" s="211">
        <v>0</v>
      </c>
      <c r="O26" s="212">
        <v>401</v>
      </c>
      <c r="P26" s="197">
        <f t="shared" si="0"/>
        <v>401</v>
      </c>
      <c r="Q26" s="1">
        <v>24</v>
      </c>
      <c r="R26" s="258" t="e">
        <f t="shared" si="1"/>
        <v>#REF!</v>
      </c>
      <c r="S26" s="214" t="e">
        <f>#REF!</f>
        <v>#REF!</v>
      </c>
      <c r="T26" s="215" t="e">
        <f t="shared" si="9"/>
        <v>#REF!</v>
      </c>
      <c r="V26" s="218">
        <f t="shared" si="2"/>
        <v>401</v>
      </c>
      <c r="W26" s="219">
        <f t="shared" si="10"/>
        <v>14161.18267</v>
      </c>
      <c r="Y26" s="217" t="e">
        <f t="shared" si="11"/>
        <v>#REF!</v>
      </c>
      <c r="Z26" s="214" t="e">
        <f t="shared" si="12"/>
        <v>#REF!</v>
      </c>
      <c r="AA26" s="215" t="e">
        <f t="shared" si="13"/>
        <v>#REF!</v>
      </c>
      <c r="AE26" s="302" t="str">
        <f t="shared" si="3"/>
        <v>552571</v>
      </c>
      <c r="AF26" s="206">
        <v>195</v>
      </c>
      <c r="AG26" s="310">
        <v>24</v>
      </c>
      <c r="AH26" s="311">
        <v>552578</v>
      </c>
      <c r="AI26" s="312">
        <f t="shared" si="4"/>
        <v>552571</v>
      </c>
      <c r="AJ26" s="313">
        <f t="shared" si="5"/>
        <v>-7</v>
      </c>
      <c r="AL26" s="306">
        <f t="shared" si="6"/>
        <v>394</v>
      </c>
      <c r="AM26" s="314">
        <f t="shared" si="6"/>
        <v>401</v>
      </c>
      <c r="AN26" s="315">
        <f t="shared" si="7"/>
        <v>7</v>
      </c>
      <c r="AO26" s="316">
        <f t="shared" si="8"/>
        <v>1.7456359102244388E-2</v>
      </c>
    </row>
    <row r="27" spans="1:41" x14ac:dyDescent="0.2">
      <c r="A27" s="206">
        <v>195</v>
      </c>
      <c r="B27" s="207">
        <v>0.375</v>
      </c>
      <c r="C27" s="208">
        <v>2013</v>
      </c>
      <c r="D27" s="208">
        <v>5</v>
      </c>
      <c r="E27" s="208">
        <v>25</v>
      </c>
      <c r="F27" s="209">
        <v>552972</v>
      </c>
      <c r="G27" s="208">
        <v>0</v>
      </c>
      <c r="H27" s="209">
        <v>24055</v>
      </c>
      <c r="I27" s="208">
        <v>0</v>
      </c>
      <c r="J27" s="208">
        <v>0</v>
      </c>
      <c r="K27" s="208">
        <v>0</v>
      </c>
      <c r="L27" s="210">
        <v>314.11099999999999</v>
      </c>
      <c r="M27" s="209">
        <v>22.9</v>
      </c>
      <c r="N27" s="211">
        <v>0</v>
      </c>
      <c r="O27" s="212">
        <v>192</v>
      </c>
      <c r="P27" s="197">
        <f t="shared" si="0"/>
        <v>192</v>
      </c>
      <c r="Q27" s="1">
        <v>25</v>
      </c>
      <c r="R27" s="258" t="e">
        <f t="shared" si="1"/>
        <v>#REF!</v>
      </c>
      <c r="S27" s="214" t="e">
        <f>#REF!</f>
        <v>#REF!</v>
      </c>
      <c r="T27" s="215" t="e">
        <f t="shared" si="9"/>
        <v>#REF!</v>
      </c>
      <c r="V27" s="218">
        <f t="shared" si="2"/>
        <v>192</v>
      </c>
      <c r="W27" s="219">
        <f t="shared" si="10"/>
        <v>6780.4166399999995</v>
      </c>
      <c r="Y27" s="217" t="e">
        <f t="shared" si="11"/>
        <v>#REF!</v>
      </c>
      <c r="Z27" s="214" t="e">
        <f t="shared" si="12"/>
        <v>#REF!</v>
      </c>
      <c r="AA27" s="215" t="e">
        <f t="shared" si="13"/>
        <v>#REF!</v>
      </c>
      <c r="AE27" s="302" t="str">
        <f t="shared" si="3"/>
        <v>552972</v>
      </c>
      <c r="AF27" s="206">
        <v>195</v>
      </c>
      <c r="AG27" s="310">
        <v>25</v>
      </c>
      <c r="AH27" s="311">
        <v>552972</v>
      </c>
      <c r="AI27" s="312">
        <f t="shared" si="4"/>
        <v>552972</v>
      </c>
      <c r="AJ27" s="313">
        <f t="shared" si="5"/>
        <v>0</v>
      </c>
      <c r="AL27" s="306">
        <f t="shared" si="6"/>
        <v>192</v>
      </c>
      <c r="AM27" s="314">
        <f t="shared" si="6"/>
        <v>192</v>
      </c>
      <c r="AN27" s="315">
        <f t="shared" si="7"/>
        <v>0</v>
      </c>
      <c r="AO27" s="316">
        <f t="shared" si="8"/>
        <v>0</v>
      </c>
    </row>
    <row r="28" spans="1:41" x14ac:dyDescent="0.2">
      <c r="A28" s="206">
        <v>195</v>
      </c>
      <c r="B28" s="207">
        <v>0.375</v>
      </c>
      <c r="C28" s="208">
        <v>2013</v>
      </c>
      <c r="D28" s="208">
        <v>5</v>
      </c>
      <c r="E28" s="208">
        <v>26</v>
      </c>
      <c r="F28" s="209">
        <v>553164</v>
      </c>
      <c r="G28" s="208">
        <v>0</v>
      </c>
      <c r="H28" s="209">
        <v>24063</v>
      </c>
      <c r="I28" s="208">
        <v>0</v>
      </c>
      <c r="J28" s="208">
        <v>0</v>
      </c>
      <c r="K28" s="208">
        <v>0</v>
      </c>
      <c r="L28" s="210">
        <v>317.19499999999999</v>
      </c>
      <c r="M28" s="209">
        <v>21.7</v>
      </c>
      <c r="N28" s="211">
        <v>0</v>
      </c>
      <c r="O28" s="212">
        <v>84</v>
      </c>
      <c r="P28" s="197">
        <f t="shared" si="0"/>
        <v>84</v>
      </c>
      <c r="Q28" s="1">
        <v>26</v>
      </c>
      <c r="R28" s="258" t="e">
        <f t="shared" si="1"/>
        <v>#REF!</v>
      </c>
      <c r="S28" s="214" t="e">
        <f>#REF!</f>
        <v>#REF!</v>
      </c>
      <c r="T28" s="215" t="e">
        <f t="shared" si="9"/>
        <v>#REF!</v>
      </c>
      <c r="V28" s="218">
        <f t="shared" si="2"/>
        <v>84</v>
      </c>
      <c r="W28" s="219">
        <f t="shared" si="10"/>
        <v>2966.43228</v>
      </c>
      <c r="Y28" s="217" t="e">
        <f t="shared" si="11"/>
        <v>#REF!</v>
      </c>
      <c r="Z28" s="214" t="e">
        <f t="shared" si="12"/>
        <v>#REF!</v>
      </c>
      <c r="AA28" s="215" t="e">
        <f t="shared" si="13"/>
        <v>#REF!</v>
      </c>
      <c r="AE28" s="302" t="str">
        <f t="shared" si="3"/>
        <v>553164</v>
      </c>
      <c r="AF28" s="206">
        <v>195</v>
      </c>
      <c r="AG28" s="310">
        <v>26</v>
      </c>
      <c r="AH28" s="311">
        <v>553164</v>
      </c>
      <c r="AI28" s="312">
        <f t="shared" si="4"/>
        <v>553164</v>
      </c>
      <c r="AJ28" s="313">
        <f t="shared" si="5"/>
        <v>0</v>
      </c>
      <c r="AL28" s="306">
        <f t="shared" si="6"/>
        <v>88</v>
      </c>
      <c r="AM28" s="314">
        <f t="shared" si="6"/>
        <v>84</v>
      </c>
      <c r="AN28" s="315">
        <f t="shared" si="7"/>
        <v>-4</v>
      </c>
      <c r="AO28" s="316">
        <f t="shared" si="8"/>
        <v>-4.7619047619047616E-2</v>
      </c>
    </row>
    <row r="29" spans="1:41" x14ac:dyDescent="0.2">
      <c r="A29" s="206">
        <v>195</v>
      </c>
      <c r="B29" s="207">
        <v>0.375</v>
      </c>
      <c r="C29" s="208">
        <v>2013</v>
      </c>
      <c r="D29" s="208">
        <v>5</v>
      </c>
      <c r="E29" s="208">
        <v>27</v>
      </c>
      <c r="F29" s="209">
        <v>553248</v>
      </c>
      <c r="G29" s="208">
        <v>0</v>
      </c>
      <c r="H29" s="209">
        <v>24067</v>
      </c>
      <c r="I29" s="208">
        <v>0</v>
      </c>
      <c r="J29" s="208">
        <v>0</v>
      </c>
      <c r="K29" s="208">
        <v>0</v>
      </c>
      <c r="L29" s="210">
        <v>317.66800000000001</v>
      </c>
      <c r="M29" s="209">
        <v>19.2</v>
      </c>
      <c r="N29" s="211">
        <v>0</v>
      </c>
      <c r="O29" s="212">
        <v>478</v>
      </c>
      <c r="P29" s="197">
        <f t="shared" si="0"/>
        <v>478</v>
      </c>
      <c r="Q29" s="1">
        <v>27</v>
      </c>
      <c r="R29" s="258" t="e">
        <f t="shared" si="1"/>
        <v>#REF!</v>
      </c>
      <c r="S29" s="214" t="e">
        <f>#REF!</f>
        <v>#REF!</v>
      </c>
      <c r="T29" s="215" t="e">
        <f t="shared" si="9"/>
        <v>#REF!</v>
      </c>
      <c r="V29" s="218">
        <f t="shared" si="2"/>
        <v>478</v>
      </c>
      <c r="W29" s="219">
        <f t="shared" si="10"/>
        <v>16880.412260000001</v>
      </c>
      <c r="Y29" s="217" t="e">
        <f t="shared" si="11"/>
        <v>#REF!</v>
      </c>
      <c r="Z29" s="214" t="e">
        <f t="shared" si="12"/>
        <v>#REF!</v>
      </c>
      <c r="AA29" s="215" t="e">
        <f t="shared" si="13"/>
        <v>#REF!</v>
      </c>
      <c r="AE29" s="302" t="str">
        <f t="shared" si="3"/>
        <v>553248</v>
      </c>
      <c r="AF29" s="206">
        <v>195</v>
      </c>
      <c r="AG29" s="310">
        <v>27</v>
      </c>
      <c r="AH29" s="311">
        <v>553252</v>
      </c>
      <c r="AI29" s="312">
        <f t="shared" si="4"/>
        <v>553248</v>
      </c>
      <c r="AJ29" s="313">
        <f t="shared" si="5"/>
        <v>-4</v>
      </c>
      <c r="AL29" s="306">
        <f t="shared" si="6"/>
        <v>483</v>
      </c>
      <c r="AM29" s="314">
        <f t="shared" si="6"/>
        <v>478</v>
      </c>
      <c r="AN29" s="315">
        <f t="shared" si="7"/>
        <v>-5</v>
      </c>
      <c r="AO29" s="316">
        <f t="shared" si="8"/>
        <v>-1.0460251046025104E-2</v>
      </c>
    </row>
    <row r="30" spans="1:41" x14ac:dyDescent="0.2">
      <c r="A30" s="206">
        <v>195</v>
      </c>
      <c r="B30" s="207">
        <v>0.375</v>
      </c>
      <c r="C30" s="208">
        <v>2013</v>
      </c>
      <c r="D30" s="208">
        <v>5</v>
      </c>
      <c r="E30" s="208">
        <v>28</v>
      </c>
      <c r="F30" s="209">
        <v>553726</v>
      </c>
      <c r="G30" s="208">
        <v>0</v>
      </c>
      <c r="H30" s="209">
        <v>24088</v>
      </c>
      <c r="I30" s="208">
        <v>0</v>
      </c>
      <c r="J30" s="208">
        <v>0</v>
      </c>
      <c r="K30" s="208">
        <v>0</v>
      </c>
      <c r="L30" s="210">
        <v>313.73500000000001</v>
      </c>
      <c r="M30" s="209">
        <v>18.899999999999999</v>
      </c>
      <c r="N30" s="211">
        <v>0</v>
      </c>
      <c r="O30" s="212">
        <v>488</v>
      </c>
      <c r="P30" s="197">
        <f t="shared" si="0"/>
        <v>488</v>
      </c>
      <c r="Q30" s="1">
        <v>28</v>
      </c>
      <c r="R30" s="258" t="e">
        <f t="shared" si="1"/>
        <v>#REF!</v>
      </c>
      <c r="S30" s="214" t="e">
        <f>#REF!</f>
        <v>#REF!</v>
      </c>
      <c r="T30" s="215" t="e">
        <f t="shared" si="9"/>
        <v>#REF!</v>
      </c>
      <c r="V30" s="218">
        <f t="shared" si="2"/>
        <v>488</v>
      </c>
      <c r="W30" s="219">
        <f t="shared" si="10"/>
        <v>17233.558959999998</v>
      </c>
      <c r="Y30" s="217" t="e">
        <f t="shared" si="11"/>
        <v>#REF!</v>
      </c>
      <c r="Z30" s="214" t="e">
        <f t="shared" si="12"/>
        <v>#REF!</v>
      </c>
      <c r="AA30" s="215" t="e">
        <f t="shared" si="13"/>
        <v>#REF!</v>
      </c>
      <c r="AE30" s="302" t="str">
        <f t="shared" si="3"/>
        <v>553726</v>
      </c>
      <c r="AF30" s="206">
        <v>195</v>
      </c>
      <c r="AG30" s="310">
        <v>28</v>
      </c>
      <c r="AH30" s="311">
        <v>553735</v>
      </c>
      <c r="AI30" s="312">
        <f t="shared" si="4"/>
        <v>553726</v>
      </c>
      <c r="AJ30" s="313">
        <f t="shared" si="5"/>
        <v>-9</v>
      </c>
      <c r="AL30" s="306">
        <f t="shared" si="6"/>
        <v>479</v>
      </c>
      <c r="AM30" s="314">
        <f t="shared" si="6"/>
        <v>488</v>
      </c>
      <c r="AN30" s="315">
        <f t="shared" si="7"/>
        <v>9</v>
      </c>
      <c r="AO30" s="316">
        <f t="shared" si="8"/>
        <v>1.8442622950819672E-2</v>
      </c>
    </row>
    <row r="31" spans="1:41" x14ac:dyDescent="0.2">
      <c r="A31" s="206">
        <v>195</v>
      </c>
      <c r="B31" s="207">
        <v>0.375</v>
      </c>
      <c r="C31" s="208">
        <v>2013</v>
      </c>
      <c r="D31" s="208">
        <v>5</v>
      </c>
      <c r="E31" s="208">
        <v>29</v>
      </c>
      <c r="F31" s="209">
        <v>554214</v>
      </c>
      <c r="G31" s="208">
        <v>0</v>
      </c>
      <c r="H31" s="209">
        <v>24110</v>
      </c>
      <c r="I31" s="208">
        <v>0</v>
      </c>
      <c r="J31" s="208">
        <v>0</v>
      </c>
      <c r="K31" s="208">
        <v>0</v>
      </c>
      <c r="L31" s="210">
        <v>311.93700000000001</v>
      </c>
      <c r="M31" s="209">
        <v>21.1</v>
      </c>
      <c r="N31" s="211">
        <v>0</v>
      </c>
      <c r="O31" s="212">
        <v>320</v>
      </c>
      <c r="P31" s="197">
        <f t="shared" si="0"/>
        <v>320</v>
      </c>
      <c r="Q31" s="1">
        <v>29</v>
      </c>
      <c r="R31" s="258" t="e">
        <f t="shared" si="1"/>
        <v>#REF!</v>
      </c>
      <c r="S31" s="214" t="e">
        <f>#REF!</f>
        <v>#REF!</v>
      </c>
      <c r="T31" s="215" t="e">
        <f t="shared" si="9"/>
        <v>#REF!</v>
      </c>
      <c r="V31" s="218">
        <f t="shared" si="2"/>
        <v>320</v>
      </c>
      <c r="W31" s="219">
        <f t="shared" si="10"/>
        <v>11300.6944</v>
      </c>
      <c r="Y31" s="217" t="e">
        <f t="shared" si="11"/>
        <v>#REF!</v>
      </c>
      <c r="Z31" s="214" t="e">
        <f t="shared" si="12"/>
        <v>#REF!</v>
      </c>
      <c r="AA31" s="215" t="e">
        <f t="shared" si="13"/>
        <v>#REF!</v>
      </c>
      <c r="AE31" s="302" t="str">
        <f t="shared" si="3"/>
        <v>554214</v>
      </c>
      <c r="AF31" s="206">
        <v>195</v>
      </c>
      <c r="AG31" s="310">
        <v>29</v>
      </c>
      <c r="AH31" s="311">
        <v>554214</v>
      </c>
      <c r="AI31" s="312">
        <f t="shared" si="4"/>
        <v>554214</v>
      </c>
      <c r="AJ31" s="313">
        <f t="shared" si="5"/>
        <v>0</v>
      </c>
      <c r="AL31" s="306">
        <f t="shared" si="6"/>
        <v>323</v>
      </c>
      <c r="AM31" s="314">
        <f t="shared" si="6"/>
        <v>320</v>
      </c>
      <c r="AN31" s="315">
        <f t="shared" si="7"/>
        <v>-3</v>
      </c>
      <c r="AO31" s="316">
        <f t="shared" si="8"/>
        <v>-9.3749999999999997E-3</v>
      </c>
    </row>
    <row r="32" spans="1:41" x14ac:dyDescent="0.2">
      <c r="A32" s="206">
        <v>195</v>
      </c>
      <c r="B32" s="207">
        <v>0.375</v>
      </c>
      <c r="C32" s="208">
        <v>2013</v>
      </c>
      <c r="D32" s="208">
        <v>5</v>
      </c>
      <c r="E32" s="208">
        <v>30</v>
      </c>
      <c r="F32" s="209">
        <v>554534</v>
      </c>
      <c r="G32" s="208">
        <v>0</v>
      </c>
      <c r="H32" s="209">
        <v>24124</v>
      </c>
      <c r="I32" s="208">
        <v>0</v>
      </c>
      <c r="J32" s="208">
        <v>0</v>
      </c>
      <c r="K32" s="208">
        <v>0</v>
      </c>
      <c r="L32" s="210">
        <v>310.77100000000002</v>
      </c>
      <c r="M32" s="209">
        <v>22</v>
      </c>
      <c r="N32" s="211">
        <v>0</v>
      </c>
      <c r="O32" s="212">
        <v>602</v>
      </c>
      <c r="P32" s="197">
        <f t="shared" si="0"/>
        <v>602</v>
      </c>
      <c r="Q32" s="1">
        <v>30</v>
      </c>
      <c r="R32" s="258" t="e">
        <f t="shared" si="1"/>
        <v>#REF!</v>
      </c>
      <c r="S32" s="214" t="e">
        <f>#REF!</f>
        <v>#REF!</v>
      </c>
      <c r="T32" s="215" t="e">
        <f t="shared" si="9"/>
        <v>#REF!</v>
      </c>
      <c r="V32" s="218">
        <f t="shared" si="2"/>
        <v>602</v>
      </c>
      <c r="W32" s="219">
        <f t="shared" si="10"/>
        <v>21259.431339999999</v>
      </c>
      <c r="Y32" s="217" t="e">
        <f t="shared" si="11"/>
        <v>#REF!</v>
      </c>
      <c r="Z32" s="214" t="e">
        <f t="shared" si="12"/>
        <v>#REF!</v>
      </c>
      <c r="AA32" s="215" t="e">
        <f t="shared" si="13"/>
        <v>#REF!</v>
      </c>
      <c r="AE32" s="302" t="str">
        <f t="shared" si="3"/>
        <v>554534</v>
      </c>
      <c r="AF32" s="206">
        <v>195</v>
      </c>
      <c r="AG32" s="310">
        <v>30</v>
      </c>
      <c r="AH32" s="311">
        <v>554537</v>
      </c>
      <c r="AI32" s="312">
        <f t="shared" si="4"/>
        <v>554534</v>
      </c>
      <c r="AJ32" s="313">
        <f t="shared" si="5"/>
        <v>-3</v>
      </c>
      <c r="AL32" s="306">
        <f t="shared" si="6"/>
        <v>599</v>
      </c>
      <c r="AM32" s="314">
        <f t="shared" si="6"/>
        <v>602</v>
      </c>
      <c r="AN32" s="315">
        <f t="shared" si="7"/>
        <v>3</v>
      </c>
      <c r="AO32" s="316">
        <f t="shared" si="8"/>
        <v>4.9833887043189366E-3</v>
      </c>
    </row>
    <row r="33" spans="1:41" ht="13.5" thickBot="1" x14ac:dyDescent="0.25">
      <c r="A33" s="206">
        <v>195</v>
      </c>
      <c r="B33" s="207">
        <v>0.375</v>
      </c>
      <c r="C33" s="208">
        <v>2013</v>
      </c>
      <c r="D33" s="208">
        <v>5</v>
      </c>
      <c r="E33" s="208">
        <v>31</v>
      </c>
      <c r="F33" s="209">
        <v>555136</v>
      </c>
      <c r="G33" s="208">
        <v>0</v>
      </c>
      <c r="H33" s="209">
        <v>24151</v>
      </c>
      <c r="I33" s="208">
        <v>0</v>
      </c>
      <c r="J33" s="208">
        <v>0</v>
      </c>
      <c r="K33" s="208">
        <v>0</v>
      </c>
      <c r="L33" s="210">
        <v>311.09500000000003</v>
      </c>
      <c r="M33" s="209">
        <v>23.3</v>
      </c>
      <c r="N33" s="211">
        <v>0</v>
      </c>
      <c r="O33" s="212">
        <v>824</v>
      </c>
      <c r="P33" s="197">
        <f t="shared" si="0"/>
        <v>824</v>
      </c>
      <c r="Q33" s="1">
        <v>31</v>
      </c>
      <c r="R33" s="259" t="e">
        <f t="shared" si="1"/>
        <v>#REF!</v>
      </c>
      <c r="S33" s="220" t="e">
        <f>#REF!</f>
        <v>#REF!</v>
      </c>
      <c r="T33" s="221" t="e">
        <f t="shared" si="9"/>
        <v>#REF!</v>
      </c>
      <c r="V33" s="222">
        <f t="shared" si="2"/>
        <v>824</v>
      </c>
      <c r="W33" s="223">
        <f t="shared" si="10"/>
        <v>29099.288079999998</v>
      </c>
      <c r="Y33" s="217" t="e">
        <f t="shared" si="11"/>
        <v>#REF!</v>
      </c>
      <c r="Z33" s="214" t="e">
        <f t="shared" si="12"/>
        <v>#REF!</v>
      </c>
      <c r="AA33" s="215" t="e">
        <f t="shared" si="13"/>
        <v>#REF!</v>
      </c>
      <c r="AE33" s="302" t="str">
        <f t="shared" si="3"/>
        <v>555136</v>
      </c>
      <c r="AF33" s="206">
        <v>195</v>
      </c>
      <c r="AG33" s="310">
        <v>31</v>
      </c>
      <c r="AH33" s="311">
        <v>555136</v>
      </c>
      <c r="AI33" s="312">
        <f t="shared" si="4"/>
        <v>555136</v>
      </c>
      <c r="AJ33" s="313">
        <f t="shared" si="5"/>
        <v>0</v>
      </c>
      <c r="AL33" s="306">
        <f t="shared" si="6"/>
        <v>824</v>
      </c>
      <c r="AM33" s="317">
        <f t="shared" si="6"/>
        <v>824</v>
      </c>
      <c r="AN33" s="315">
        <f t="shared" si="7"/>
        <v>0</v>
      </c>
      <c r="AO33" s="316">
        <f t="shared" si="8"/>
        <v>0</v>
      </c>
    </row>
    <row r="34" spans="1:41" ht="13.5" thickBot="1" x14ac:dyDescent="0.25">
      <c r="A34" s="35">
        <v>195</v>
      </c>
      <c r="B34" s="224">
        <v>0.375</v>
      </c>
      <c r="C34" s="33">
        <v>2013</v>
      </c>
      <c r="D34" s="33">
        <v>6</v>
      </c>
      <c r="E34" s="33">
        <v>1</v>
      </c>
      <c r="F34" s="225">
        <v>555960</v>
      </c>
      <c r="G34" s="33">
        <v>0</v>
      </c>
      <c r="H34" s="225">
        <v>24188</v>
      </c>
      <c r="I34" s="33">
        <v>0</v>
      </c>
      <c r="J34" s="33">
        <v>0</v>
      </c>
      <c r="K34" s="33">
        <v>0</v>
      </c>
      <c r="L34" s="226">
        <v>311.83499999999998</v>
      </c>
      <c r="M34" s="225">
        <v>23.3</v>
      </c>
      <c r="N34" s="227">
        <v>0</v>
      </c>
      <c r="O34" s="228">
        <v>194</v>
      </c>
      <c r="R34" s="229"/>
      <c r="S34" s="230"/>
      <c r="T34" s="231"/>
      <c r="V34" s="232"/>
      <c r="W34" s="233"/>
      <c r="Y34" s="234"/>
      <c r="Z34" s="235"/>
      <c r="AA34" s="236"/>
      <c r="AE34" s="302" t="str">
        <f t="shared" si="3"/>
        <v>555960</v>
      </c>
      <c r="AF34" s="35">
        <v>195</v>
      </c>
      <c r="AG34" s="318">
        <v>1</v>
      </c>
      <c r="AH34" s="319">
        <v>555960</v>
      </c>
      <c r="AI34" s="320">
        <f t="shared" si="4"/>
        <v>555960</v>
      </c>
      <c r="AJ34" s="321">
        <f t="shared" si="5"/>
        <v>0</v>
      </c>
      <c r="AL34" s="322"/>
      <c r="AM34" s="323"/>
      <c r="AN34" s="324"/>
      <c r="AO34" s="324"/>
    </row>
    <row r="35" spans="1:41" ht="13.5" thickBot="1" x14ac:dyDescent="0.25">
      <c r="AE35" s="302"/>
    </row>
    <row r="36" spans="1:41" ht="13.5" thickBot="1" x14ac:dyDescent="0.25">
      <c r="D36" s="237" t="s">
        <v>81</v>
      </c>
      <c r="E36" s="238">
        <f>COUNT(E3:E34)</f>
        <v>32</v>
      </c>
      <c r="K36" s="237" t="s">
        <v>82</v>
      </c>
      <c r="L36" s="239">
        <f>MAX(L3:L34)</f>
        <v>319.41800000000001</v>
      </c>
      <c r="M36" s="239">
        <f>MAX(M3:M34)</f>
        <v>25.8</v>
      </c>
      <c r="N36" s="237" t="s">
        <v>26</v>
      </c>
      <c r="O36" s="239">
        <f>SUM(O3:O33)</f>
        <v>9255</v>
      </c>
      <c r="Q36" s="237" t="s">
        <v>83</v>
      </c>
      <c r="R36" s="240" t="e">
        <f>AVERAGE(R3:R33)</f>
        <v>#REF!</v>
      </c>
      <c r="S36" s="240" t="e">
        <f>AVERAGE(S3:S33)</f>
        <v>#REF!</v>
      </c>
      <c r="T36" s="241" t="e">
        <f>AVERAGE(T3:T33)</f>
        <v>#REF!</v>
      </c>
      <c r="V36" s="242">
        <f>SUM(V3:V33)</f>
        <v>9255</v>
      </c>
      <c r="W36" s="243">
        <f>SUM(W3:W33)</f>
        <v>326837.27084999997</v>
      </c>
      <c r="Y36" s="244" t="e">
        <f>SUM(Y3:Y33)</f>
        <v>#REF!</v>
      </c>
      <c r="Z36" s="245" t="e">
        <f>SUM(Z3:Z33)</f>
        <v>#REF!</v>
      </c>
      <c r="AA36" s="246" t="e">
        <f>SUM(AA3:AA33)</f>
        <v>#REF!</v>
      </c>
      <c r="AF36" s="325" t="s">
        <v>120</v>
      </c>
      <c r="AG36" s="238">
        <f>COUNT(AG3:AG34)</f>
        <v>32</v>
      </c>
      <c r="AJ36" s="326">
        <f>SUM(AJ3:AJ33)</f>
        <v>-43</v>
      </c>
      <c r="AK36" s="327" t="s">
        <v>88</v>
      </c>
      <c r="AL36" s="328"/>
      <c r="AM36" s="328"/>
      <c r="AN36" s="326">
        <f>SUM(AN3:AN33)</f>
        <v>0</v>
      </c>
      <c r="AO36" s="329" t="s">
        <v>88</v>
      </c>
    </row>
    <row r="37" spans="1:41" ht="13.5" thickBot="1" x14ac:dyDescent="0.25">
      <c r="K37" s="237" t="s">
        <v>83</v>
      </c>
      <c r="L37" s="247">
        <f>AVERAGE(L3:L34)</f>
        <v>315.48449999999997</v>
      </c>
      <c r="M37" s="247">
        <f>AVERAGE(M3:M34)</f>
        <v>22.215624999999999</v>
      </c>
      <c r="N37" s="237" t="s">
        <v>84</v>
      </c>
      <c r="O37" s="248">
        <f>O36*35.31467</f>
        <v>326837.27084999997</v>
      </c>
      <c r="R37" s="249" t="s">
        <v>85</v>
      </c>
      <c r="S37" s="249" t="s">
        <v>86</v>
      </c>
      <c r="T37" s="249" t="s">
        <v>87</v>
      </c>
      <c r="V37" s="250" t="s">
        <v>88</v>
      </c>
      <c r="W37" s="250" t="s">
        <v>88</v>
      </c>
      <c r="Y37" s="250" t="s">
        <v>88</v>
      </c>
      <c r="Z37" s="250" t="s">
        <v>88</v>
      </c>
      <c r="AA37" s="250" t="s">
        <v>88</v>
      </c>
      <c r="AF37" s="325" t="s">
        <v>121</v>
      </c>
      <c r="AG37" s="330">
        <f>-COUNT(AG3:AG34)+COUNT(E3:E34)</f>
        <v>0</v>
      </c>
      <c r="AN37" s="331">
        <f>IFERROR(AN36/SUM(AM3:AM33),"")</f>
        <v>0</v>
      </c>
      <c r="AO37" s="329" t="s">
        <v>122</v>
      </c>
    </row>
    <row r="38" spans="1:41" ht="13.5" thickBot="1" x14ac:dyDescent="0.25">
      <c r="K38" s="237" t="s">
        <v>89</v>
      </c>
      <c r="L38" s="248">
        <f>MIN(L3:L34)</f>
        <v>310.77100000000002</v>
      </c>
      <c r="M38" s="248">
        <f>MIN(M3:M34)</f>
        <v>16.399999999999999</v>
      </c>
      <c r="V38" s="6" t="s">
        <v>26</v>
      </c>
      <c r="W38" s="6" t="s">
        <v>90</v>
      </c>
      <c r="Y38" s="6" t="s">
        <v>91</v>
      </c>
      <c r="Z38" s="6" t="s">
        <v>92</v>
      </c>
      <c r="AA38" s="6" t="s">
        <v>93</v>
      </c>
    </row>
    <row r="39" spans="1:41" ht="13.5" thickBot="1" x14ac:dyDescent="0.25">
      <c r="L39" s="251" t="s">
        <v>94</v>
      </c>
      <c r="M39" s="6" t="s">
        <v>95</v>
      </c>
    </row>
    <row r="40" spans="1:41" ht="13.5" thickBot="1" x14ac:dyDescent="0.25">
      <c r="AF40" s="325" t="s">
        <v>123</v>
      </c>
      <c r="AG40" s="238">
        <v>1</v>
      </c>
      <c r="AH40" s="293" t="s">
        <v>26</v>
      </c>
    </row>
    <row r="41" spans="1:41" ht="13.5" thickBot="1" x14ac:dyDescent="0.25">
      <c r="AF41" s="325" t="s">
        <v>124</v>
      </c>
      <c r="AG41" s="332">
        <v>0.01</v>
      </c>
    </row>
    <row r="43" spans="1:41" x14ac:dyDescent="0.2">
      <c r="K43" s="252" t="s">
        <v>96</v>
      </c>
      <c r="L43" s="253">
        <v>0.1</v>
      </c>
      <c r="M43" s="252"/>
    </row>
    <row r="44" spans="1:41" x14ac:dyDescent="0.2">
      <c r="K44" s="254" t="s">
        <v>97</v>
      </c>
      <c r="L44" s="255">
        <f>L37*(1+$L$43)</f>
        <v>347.03294999999997</v>
      </c>
      <c r="M44" s="255">
        <f>M37*(1+$L$43)</f>
        <v>24.4371875</v>
      </c>
    </row>
    <row r="45" spans="1:41" x14ac:dyDescent="0.2">
      <c r="K45" s="254" t="s">
        <v>98</v>
      </c>
      <c r="L45" s="255">
        <f>L37*(1-$L$43)</f>
        <v>283.93604999999997</v>
      </c>
      <c r="M45" s="255">
        <f>M37*(1-$L$43)</f>
        <v>19.994062499999998</v>
      </c>
    </row>
    <row r="47" spans="1:41" x14ac:dyDescent="0.2">
      <c r="A47" s="237" t="s">
        <v>99</v>
      </c>
      <c r="B47" s="366" t="s">
        <v>145</v>
      </c>
    </row>
    <row r="48" spans="1:41" x14ac:dyDescent="0.2">
      <c r="A48" s="237" t="s">
        <v>101</v>
      </c>
      <c r="B48" s="257">
        <v>41199</v>
      </c>
    </row>
  </sheetData>
  <phoneticPr fontId="0" type="noConversion"/>
  <conditionalFormatting sqref="L3:L34">
    <cfRule type="cellIs" dxfId="815" priority="47" stopIfTrue="1" operator="lessThan">
      <formula>$L$45</formula>
    </cfRule>
    <cfRule type="cellIs" dxfId="814" priority="48" stopIfTrue="1" operator="greaterThan">
      <formula>$L$44</formula>
    </cfRule>
  </conditionalFormatting>
  <conditionalFormatting sqref="M3:M34">
    <cfRule type="cellIs" dxfId="813" priority="45" stopIfTrue="1" operator="lessThan">
      <formula>$M$45</formula>
    </cfRule>
    <cfRule type="cellIs" dxfId="812" priority="46" stopIfTrue="1" operator="greaterThan">
      <formula>$M$44</formula>
    </cfRule>
  </conditionalFormatting>
  <conditionalFormatting sqref="O3:O34">
    <cfRule type="cellIs" dxfId="811" priority="44" stopIfTrue="1" operator="lessThan">
      <formula>0</formula>
    </cfRule>
  </conditionalFormatting>
  <conditionalFormatting sqref="O3:O33">
    <cfRule type="cellIs" dxfId="810" priority="43" stopIfTrue="1" operator="lessThan">
      <formula>0</formula>
    </cfRule>
  </conditionalFormatting>
  <conditionalFormatting sqref="O3">
    <cfRule type="cellIs" dxfId="809" priority="42" stopIfTrue="1" operator="notEqual">
      <formula>$P$3</formula>
    </cfRule>
  </conditionalFormatting>
  <conditionalFormatting sqref="O4">
    <cfRule type="cellIs" dxfId="808" priority="41" stopIfTrue="1" operator="notEqual">
      <formula>P$4</formula>
    </cfRule>
  </conditionalFormatting>
  <conditionalFormatting sqref="O5">
    <cfRule type="cellIs" dxfId="807" priority="40" stopIfTrue="1" operator="notEqual">
      <formula>$P$5</formula>
    </cfRule>
  </conditionalFormatting>
  <conditionalFormatting sqref="O6">
    <cfRule type="cellIs" dxfId="806" priority="39" stopIfTrue="1" operator="notEqual">
      <formula>$P$6</formula>
    </cfRule>
  </conditionalFormatting>
  <conditionalFormatting sqref="O7">
    <cfRule type="cellIs" dxfId="805" priority="38" stopIfTrue="1" operator="notEqual">
      <formula>$P$7</formula>
    </cfRule>
  </conditionalFormatting>
  <conditionalFormatting sqref="O8">
    <cfRule type="cellIs" dxfId="804" priority="37" stopIfTrue="1" operator="notEqual">
      <formula>$P$8</formula>
    </cfRule>
  </conditionalFormatting>
  <conditionalFormatting sqref="O9">
    <cfRule type="cellIs" dxfId="803" priority="36" stopIfTrue="1" operator="notEqual">
      <formula>$P$9</formula>
    </cfRule>
  </conditionalFormatting>
  <conditionalFormatting sqref="O10">
    <cfRule type="cellIs" dxfId="802" priority="34" stopIfTrue="1" operator="notEqual">
      <formula>$P$10</formula>
    </cfRule>
    <cfRule type="cellIs" dxfId="801" priority="35" stopIfTrue="1" operator="greaterThan">
      <formula>$P$10</formula>
    </cfRule>
  </conditionalFormatting>
  <conditionalFormatting sqref="O11">
    <cfRule type="cellIs" dxfId="800" priority="32" stopIfTrue="1" operator="notEqual">
      <formula>$P$11</formula>
    </cfRule>
    <cfRule type="cellIs" dxfId="799" priority="33" stopIfTrue="1" operator="greaterThan">
      <formula>$P$11</formula>
    </cfRule>
  </conditionalFormatting>
  <conditionalFormatting sqref="O12">
    <cfRule type="cellIs" dxfId="798" priority="31" stopIfTrue="1" operator="notEqual">
      <formula>$P$12</formula>
    </cfRule>
  </conditionalFormatting>
  <conditionalFormatting sqref="O14">
    <cfRule type="cellIs" dxfId="797" priority="30" stopIfTrue="1" operator="notEqual">
      <formula>$P$14</formula>
    </cfRule>
  </conditionalFormatting>
  <conditionalFormatting sqref="O15">
    <cfRule type="cellIs" dxfId="796" priority="29" stopIfTrue="1" operator="notEqual">
      <formula>$P$15</formula>
    </cfRule>
  </conditionalFormatting>
  <conditionalFormatting sqref="O16">
    <cfRule type="cellIs" dxfId="795" priority="28" stopIfTrue="1" operator="notEqual">
      <formula>$P$16</formula>
    </cfRule>
  </conditionalFormatting>
  <conditionalFormatting sqref="O17">
    <cfRule type="cellIs" dxfId="794" priority="27" stopIfTrue="1" operator="notEqual">
      <formula>$P$17</formula>
    </cfRule>
  </conditionalFormatting>
  <conditionalFormatting sqref="O18">
    <cfRule type="cellIs" dxfId="793" priority="26" stopIfTrue="1" operator="notEqual">
      <formula>$P$18</formula>
    </cfRule>
  </conditionalFormatting>
  <conditionalFormatting sqref="O19">
    <cfRule type="cellIs" dxfId="792" priority="24" stopIfTrue="1" operator="notEqual">
      <formula>$P$19</formula>
    </cfRule>
    <cfRule type="cellIs" dxfId="791" priority="25" stopIfTrue="1" operator="greaterThan">
      <formula>$P$19</formula>
    </cfRule>
  </conditionalFormatting>
  <conditionalFormatting sqref="O20">
    <cfRule type="cellIs" dxfId="790" priority="22" stopIfTrue="1" operator="notEqual">
      <formula>$P$20</formula>
    </cfRule>
    <cfRule type="cellIs" dxfId="789" priority="23" stopIfTrue="1" operator="greaterThan">
      <formula>$P$20</formula>
    </cfRule>
  </conditionalFormatting>
  <conditionalFormatting sqref="O21">
    <cfRule type="cellIs" dxfId="788" priority="21" stopIfTrue="1" operator="notEqual">
      <formula>$P$21</formula>
    </cfRule>
  </conditionalFormatting>
  <conditionalFormatting sqref="O22">
    <cfRule type="cellIs" dxfId="787" priority="20" stopIfTrue="1" operator="notEqual">
      <formula>$P$22</formula>
    </cfRule>
  </conditionalFormatting>
  <conditionalFormatting sqref="O23">
    <cfRule type="cellIs" dxfId="786" priority="19" stopIfTrue="1" operator="notEqual">
      <formula>$P$23</formula>
    </cfRule>
  </conditionalFormatting>
  <conditionalFormatting sqref="O24">
    <cfRule type="cellIs" dxfId="785" priority="17" stopIfTrue="1" operator="notEqual">
      <formula>$P$24</formula>
    </cfRule>
    <cfRule type="cellIs" dxfId="784" priority="18" stopIfTrue="1" operator="greaterThan">
      <formula>$P$24</formula>
    </cfRule>
  </conditionalFormatting>
  <conditionalFormatting sqref="O25">
    <cfRule type="cellIs" dxfId="783" priority="15" stopIfTrue="1" operator="notEqual">
      <formula>$P$25</formula>
    </cfRule>
    <cfRule type="cellIs" dxfId="782" priority="16" stopIfTrue="1" operator="greaterThan">
      <formula>$P$25</formula>
    </cfRule>
  </conditionalFormatting>
  <conditionalFormatting sqref="O26">
    <cfRule type="cellIs" dxfId="781" priority="14" stopIfTrue="1" operator="notEqual">
      <formula>$P$26</formula>
    </cfRule>
  </conditionalFormatting>
  <conditionalFormatting sqref="O27">
    <cfRule type="cellIs" dxfId="780" priority="13" stopIfTrue="1" operator="notEqual">
      <formula>$P$27</formula>
    </cfRule>
  </conditionalFormatting>
  <conditionalFormatting sqref="O28">
    <cfRule type="cellIs" dxfId="779" priority="12" stopIfTrue="1" operator="notEqual">
      <formula>$P$28</formula>
    </cfRule>
  </conditionalFormatting>
  <conditionalFormatting sqref="O29">
    <cfRule type="cellIs" dxfId="778" priority="11" stopIfTrue="1" operator="notEqual">
      <formula>$P$29</formula>
    </cfRule>
  </conditionalFormatting>
  <conditionalFormatting sqref="O30">
    <cfRule type="cellIs" dxfId="777" priority="10" stopIfTrue="1" operator="notEqual">
      <formula>$P$30</formula>
    </cfRule>
  </conditionalFormatting>
  <conditionalFormatting sqref="O31">
    <cfRule type="cellIs" dxfId="776" priority="8" stopIfTrue="1" operator="notEqual">
      <formula>$P$31</formula>
    </cfRule>
    <cfRule type="cellIs" dxfId="775" priority="9" stopIfTrue="1" operator="greaterThan">
      <formula>$P$31</formula>
    </cfRule>
  </conditionalFormatting>
  <conditionalFormatting sqref="O32">
    <cfRule type="cellIs" dxfId="774" priority="6" stopIfTrue="1" operator="notEqual">
      <formula>$P$32</formula>
    </cfRule>
    <cfRule type="cellIs" dxfId="773" priority="7" stopIfTrue="1" operator="greaterThan">
      <formula>$P$32</formula>
    </cfRule>
  </conditionalFormatting>
  <conditionalFormatting sqref="O33">
    <cfRule type="cellIs" dxfId="772" priority="5" stopIfTrue="1" operator="notEqual">
      <formula>$P$33</formula>
    </cfRule>
  </conditionalFormatting>
  <conditionalFormatting sqref="O13">
    <cfRule type="cellIs" dxfId="771" priority="4" stopIfTrue="1" operator="notEqual">
      <formula>$P$13</formula>
    </cfRule>
  </conditionalFormatting>
  <conditionalFormatting sqref="AG3:AG34">
    <cfRule type="cellIs" dxfId="770" priority="3" stopIfTrue="1" operator="notEqual">
      <formula>E3</formula>
    </cfRule>
  </conditionalFormatting>
  <conditionalFormatting sqref="AH3:AH34">
    <cfRule type="cellIs" dxfId="769" priority="2" stopIfTrue="1" operator="notBetween">
      <formula>AI3+$AG$40</formula>
      <formula>AI3-$AG$40</formula>
    </cfRule>
  </conditionalFormatting>
  <conditionalFormatting sqref="AL3:AL33">
    <cfRule type="cellIs" dxfId="768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F29" sqref="F29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293" customWidth="1"/>
    <col min="32" max="32" width="18.85546875" style="293" bestFit="1" customWidth="1"/>
    <col min="33" max="33" width="9.5703125" style="293" customWidth="1"/>
    <col min="34" max="35" width="13" style="293" customWidth="1"/>
    <col min="36" max="36" width="14.5703125" style="293" bestFit="1" customWidth="1"/>
    <col min="37" max="37" width="4.85546875" style="293" customWidth="1"/>
    <col min="38" max="39" width="12.85546875" style="293" customWidth="1"/>
    <col min="40" max="40" width="11.5703125" style="293" bestFit="1" customWidth="1"/>
    <col min="41" max="55" width="11.42578125" style="293"/>
    <col min="56" max="16384" width="11.42578125" style="1"/>
  </cols>
  <sheetData>
    <row r="1" spans="1:41" ht="13.5" thickBot="1" x14ac:dyDescent="0.25">
      <c r="AJ1" s="294" t="s">
        <v>111</v>
      </c>
    </row>
    <row r="2" spans="1:41" ht="51.75" thickBot="1" x14ac:dyDescent="0.25">
      <c r="A2" s="177" t="s">
        <v>57</v>
      </c>
      <c r="B2" s="178" t="s">
        <v>58</v>
      </c>
      <c r="C2" s="178" t="s">
        <v>59</v>
      </c>
      <c r="D2" s="178" t="s">
        <v>60</v>
      </c>
      <c r="E2" s="178" t="s">
        <v>62</v>
      </c>
      <c r="F2" s="179" t="s">
        <v>63</v>
      </c>
      <c r="G2" s="179" t="s">
        <v>61</v>
      </c>
      <c r="H2" s="179" t="s">
        <v>64</v>
      </c>
      <c r="I2" s="179" t="s">
        <v>65</v>
      </c>
      <c r="J2" s="179" t="s">
        <v>66</v>
      </c>
      <c r="K2" s="179" t="s">
        <v>67</v>
      </c>
      <c r="L2" s="179" t="s">
        <v>68</v>
      </c>
      <c r="M2" s="179" t="s">
        <v>69</v>
      </c>
      <c r="N2" s="180" t="s">
        <v>70</v>
      </c>
      <c r="O2" s="181" t="s">
        <v>71</v>
      </c>
      <c r="Q2" s="182" t="s">
        <v>72</v>
      </c>
      <c r="R2" s="183" t="s">
        <v>73</v>
      </c>
      <c r="S2" s="184" t="s">
        <v>74</v>
      </c>
      <c r="T2" s="185" t="s">
        <v>75</v>
      </c>
      <c r="V2" s="185" t="s">
        <v>76</v>
      </c>
      <c r="W2" s="186" t="s">
        <v>77</v>
      </c>
      <c r="Y2" s="187" t="s">
        <v>78</v>
      </c>
      <c r="Z2" s="188" t="s">
        <v>79</v>
      </c>
      <c r="AA2" s="189" t="s">
        <v>80</v>
      </c>
      <c r="AF2" s="295" t="s">
        <v>112</v>
      </c>
      <c r="AG2" s="296" t="s">
        <v>62</v>
      </c>
      <c r="AH2" s="297" t="s">
        <v>113</v>
      </c>
      <c r="AI2" s="298" t="s">
        <v>114</v>
      </c>
      <c r="AJ2" s="299" t="s">
        <v>115</v>
      </c>
      <c r="AL2" s="300" t="s">
        <v>116</v>
      </c>
      <c r="AM2" s="301" t="s">
        <v>117</v>
      </c>
      <c r="AN2" s="186" t="s">
        <v>118</v>
      </c>
      <c r="AO2" s="186" t="s">
        <v>119</v>
      </c>
    </row>
    <row r="3" spans="1:41" x14ac:dyDescent="0.2">
      <c r="A3" s="190">
        <v>151</v>
      </c>
      <c r="B3" s="191">
        <v>0.375</v>
      </c>
      <c r="C3" s="192">
        <v>2013</v>
      </c>
      <c r="D3" s="192">
        <v>5</v>
      </c>
      <c r="E3" s="192">
        <v>1</v>
      </c>
      <c r="F3" s="193">
        <v>711542</v>
      </c>
      <c r="G3" s="192">
        <v>17115426</v>
      </c>
      <c r="H3" s="193">
        <v>437440</v>
      </c>
      <c r="I3" s="192">
        <v>4374409</v>
      </c>
      <c r="J3" s="192">
        <v>1</v>
      </c>
      <c r="K3" s="192">
        <v>12</v>
      </c>
      <c r="L3" s="194">
        <v>101.5283</v>
      </c>
      <c r="M3" s="193">
        <v>23.27</v>
      </c>
      <c r="N3" s="195">
        <v>134.31</v>
      </c>
      <c r="O3" s="196">
        <v>134</v>
      </c>
      <c r="P3" s="197">
        <f>F4-F3</f>
        <v>134</v>
      </c>
      <c r="Q3" s="1">
        <v>1</v>
      </c>
      <c r="R3" s="198" t="e">
        <f>S3/4.1868</f>
        <v>#REF!</v>
      </c>
      <c r="S3" s="199" t="e">
        <f>#REF!</f>
        <v>#REF!</v>
      </c>
      <c r="T3" s="200" t="e">
        <f>R3*0.11237</f>
        <v>#REF!</v>
      </c>
      <c r="U3" s="201"/>
      <c r="V3" s="200">
        <f>O3</f>
        <v>134</v>
      </c>
      <c r="W3" s="202">
        <f>V3*35.31467</f>
        <v>4732.1657800000003</v>
      </c>
      <c r="X3" s="201"/>
      <c r="Y3" s="203" t="e">
        <f>V3*R3/1000000</f>
        <v>#REF!</v>
      </c>
      <c r="Z3" s="204" t="e">
        <f>S3*V3/1000000</f>
        <v>#REF!</v>
      </c>
      <c r="AA3" s="205" t="e">
        <f>W3*T3/1000000</f>
        <v>#REF!</v>
      </c>
      <c r="AE3" s="302" t="str">
        <f>RIGHT(F3,6)</f>
        <v>711542</v>
      </c>
      <c r="AF3" s="190">
        <v>151</v>
      </c>
      <c r="AG3" s="195">
        <v>1</v>
      </c>
      <c r="AH3" s="303">
        <v>711542</v>
      </c>
      <c r="AI3" s="304">
        <f>IFERROR(AE3*1,0)</f>
        <v>711542</v>
      </c>
      <c r="AJ3" s="305">
        <f>(AI3-AH3)</f>
        <v>0</v>
      </c>
      <c r="AL3" s="306">
        <f>AH4-AH3</f>
        <v>138</v>
      </c>
      <c r="AM3" s="307">
        <f>AI4-AI3</f>
        <v>134</v>
      </c>
      <c r="AN3" s="308">
        <f>(AM3-AL3)</f>
        <v>-4</v>
      </c>
      <c r="AO3" s="309">
        <f>IFERROR(AN3/AM3,"")</f>
        <v>-2.9850746268656716E-2</v>
      </c>
    </row>
    <row r="4" spans="1:41" x14ac:dyDescent="0.2">
      <c r="A4" s="206">
        <v>151</v>
      </c>
      <c r="B4" s="207">
        <v>0.375</v>
      </c>
      <c r="C4" s="208">
        <v>2013</v>
      </c>
      <c r="D4" s="208">
        <v>5</v>
      </c>
      <c r="E4" s="208">
        <v>2</v>
      </c>
      <c r="F4" s="209">
        <v>711676</v>
      </c>
      <c r="G4" s="208">
        <v>17116766</v>
      </c>
      <c r="H4" s="209">
        <v>437459</v>
      </c>
      <c r="I4" s="208">
        <v>4374592</v>
      </c>
      <c r="J4" s="208">
        <v>1</v>
      </c>
      <c r="K4" s="208">
        <v>12</v>
      </c>
      <c r="L4" s="210">
        <v>102.67019999999999</v>
      </c>
      <c r="M4" s="209">
        <v>22.45</v>
      </c>
      <c r="N4" s="211">
        <v>87.64</v>
      </c>
      <c r="O4" s="212">
        <v>1813</v>
      </c>
      <c r="P4" s="197">
        <f t="shared" ref="P4:P33" si="0">F5-F4</f>
        <v>1813</v>
      </c>
      <c r="Q4" s="1">
        <v>2</v>
      </c>
      <c r="R4" s="213" t="e">
        <f t="shared" ref="R4:R33" si="1">S4/4.1868</f>
        <v>#REF!</v>
      </c>
      <c r="S4" s="214" t="e">
        <f>#REF!</f>
        <v>#REF!</v>
      </c>
      <c r="T4" s="215" t="e">
        <f>R4*0.11237</f>
        <v>#REF!</v>
      </c>
      <c r="U4" s="201"/>
      <c r="V4" s="215">
        <f t="shared" ref="V4:V33" si="2">O4</f>
        <v>1813</v>
      </c>
      <c r="W4" s="216">
        <f>V4*35.31467</f>
        <v>64025.496709999999</v>
      </c>
      <c r="X4" s="201"/>
      <c r="Y4" s="217" t="e">
        <f>V4*R4/1000000</f>
        <v>#REF!</v>
      </c>
      <c r="Z4" s="214" t="e">
        <f>S4*V4/1000000</f>
        <v>#REF!</v>
      </c>
      <c r="AA4" s="215" t="e">
        <f>W4*T4/1000000</f>
        <v>#REF!</v>
      </c>
      <c r="AE4" s="302" t="str">
        <f t="shared" ref="AE4:AE34" si="3">RIGHT(F4,6)</f>
        <v>711676</v>
      </c>
      <c r="AF4" s="206">
        <v>151</v>
      </c>
      <c r="AG4" s="310">
        <v>2</v>
      </c>
      <c r="AH4" s="311">
        <v>711680</v>
      </c>
      <c r="AI4" s="312">
        <f t="shared" ref="AI4:AI34" si="4">IFERROR(AE4*1,0)</f>
        <v>711676</v>
      </c>
      <c r="AJ4" s="313">
        <f t="shared" ref="AJ4:AJ34" si="5">(AI4-AH4)</f>
        <v>-4</v>
      </c>
      <c r="AL4" s="306">
        <f t="shared" ref="AL4:AM33" si="6">AH5-AH4</f>
        <v>1814</v>
      </c>
      <c r="AM4" s="314">
        <f t="shared" si="6"/>
        <v>1813</v>
      </c>
      <c r="AN4" s="315">
        <f t="shared" ref="AN4:AN33" si="7">(AM4-AL4)</f>
        <v>-1</v>
      </c>
      <c r="AO4" s="316">
        <f t="shared" ref="AO4:AO33" si="8">IFERROR(AN4/AM4,"")</f>
        <v>-5.5157198014340876E-4</v>
      </c>
    </row>
    <row r="5" spans="1:41" x14ac:dyDescent="0.2">
      <c r="A5" s="206">
        <v>151</v>
      </c>
      <c r="B5" s="207">
        <v>0.375</v>
      </c>
      <c r="C5" s="208">
        <v>2013</v>
      </c>
      <c r="D5" s="208">
        <v>5</v>
      </c>
      <c r="E5" s="208">
        <v>3</v>
      </c>
      <c r="F5" s="209">
        <v>713489</v>
      </c>
      <c r="G5" s="208">
        <v>17134892</v>
      </c>
      <c r="H5" s="209">
        <v>437713</v>
      </c>
      <c r="I5" s="208">
        <v>4377133</v>
      </c>
      <c r="J5" s="208">
        <v>1</v>
      </c>
      <c r="K5" s="208">
        <v>12</v>
      </c>
      <c r="L5" s="210">
        <v>101.7282</v>
      </c>
      <c r="M5" s="209">
        <v>21.69</v>
      </c>
      <c r="N5" s="211">
        <v>141.61000000000001</v>
      </c>
      <c r="O5" s="212">
        <v>1695</v>
      </c>
      <c r="P5" s="197">
        <f t="shared" si="0"/>
        <v>1695</v>
      </c>
      <c r="Q5" s="1">
        <v>3</v>
      </c>
      <c r="R5" s="213" t="e">
        <f t="shared" si="1"/>
        <v>#REF!</v>
      </c>
      <c r="S5" s="214" t="e">
        <f>#REF!</f>
        <v>#REF!</v>
      </c>
      <c r="T5" s="215" t="e">
        <f t="shared" ref="T5:T33" si="9">R5*0.11237</f>
        <v>#REF!</v>
      </c>
      <c r="U5" s="201"/>
      <c r="V5" s="215">
        <f t="shared" si="2"/>
        <v>1695</v>
      </c>
      <c r="W5" s="216">
        <f t="shared" ref="W5:W33" si="10">V5*35.31467</f>
        <v>59858.36565</v>
      </c>
      <c r="X5" s="201"/>
      <c r="Y5" s="217" t="e">
        <f t="shared" ref="Y5:Y33" si="11">V5*R5/1000000</f>
        <v>#REF!</v>
      </c>
      <c r="Z5" s="214" t="e">
        <f t="shared" ref="Z5:Z33" si="12">S5*V5/1000000</f>
        <v>#REF!</v>
      </c>
      <c r="AA5" s="215" t="e">
        <f t="shared" ref="AA5:AA33" si="13">W5*T5/1000000</f>
        <v>#REF!</v>
      </c>
      <c r="AE5" s="302" t="str">
        <f t="shared" si="3"/>
        <v>713489</v>
      </c>
      <c r="AF5" s="206">
        <v>151</v>
      </c>
      <c r="AG5" s="310">
        <v>3</v>
      </c>
      <c r="AH5" s="311">
        <v>713494</v>
      </c>
      <c r="AI5" s="312">
        <f t="shared" si="4"/>
        <v>713489</v>
      </c>
      <c r="AJ5" s="313">
        <f t="shared" si="5"/>
        <v>-5</v>
      </c>
      <c r="AL5" s="306">
        <f t="shared" si="6"/>
        <v>1690</v>
      </c>
      <c r="AM5" s="314">
        <f t="shared" si="6"/>
        <v>1695</v>
      </c>
      <c r="AN5" s="315">
        <f t="shared" si="7"/>
        <v>5</v>
      </c>
      <c r="AO5" s="316">
        <f t="shared" si="8"/>
        <v>2.9498525073746312E-3</v>
      </c>
    </row>
    <row r="6" spans="1:41" x14ac:dyDescent="0.2">
      <c r="A6" s="206">
        <v>151</v>
      </c>
      <c r="B6" s="207">
        <v>0.375</v>
      </c>
      <c r="C6" s="208">
        <v>2013</v>
      </c>
      <c r="D6" s="208">
        <v>5</v>
      </c>
      <c r="E6" s="208">
        <v>4</v>
      </c>
      <c r="F6" s="209">
        <v>715184</v>
      </c>
      <c r="G6" s="208">
        <v>17151841</v>
      </c>
      <c r="H6" s="209">
        <v>437950</v>
      </c>
      <c r="I6" s="208">
        <v>4379507</v>
      </c>
      <c r="J6" s="208">
        <v>1</v>
      </c>
      <c r="K6" s="208">
        <v>12</v>
      </c>
      <c r="L6" s="210">
        <v>101.94889999999999</v>
      </c>
      <c r="M6" s="209">
        <v>22.02</v>
      </c>
      <c r="N6" s="211">
        <v>143.11000000000001</v>
      </c>
      <c r="O6" s="212">
        <v>0</v>
      </c>
      <c r="P6" s="197">
        <f t="shared" si="0"/>
        <v>0</v>
      </c>
      <c r="Q6" s="1">
        <v>4</v>
      </c>
      <c r="R6" s="213" t="e">
        <f t="shared" si="1"/>
        <v>#REF!</v>
      </c>
      <c r="S6" s="214" t="e">
        <f>#REF!</f>
        <v>#REF!</v>
      </c>
      <c r="T6" s="215" t="e">
        <f t="shared" si="9"/>
        <v>#REF!</v>
      </c>
      <c r="U6" s="201"/>
      <c r="V6" s="215">
        <f t="shared" si="2"/>
        <v>0</v>
      </c>
      <c r="W6" s="216">
        <f t="shared" si="10"/>
        <v>0</v>
      </c>
      <c r="X6" s="201"/>
      <c r="Y6" s="217" t="e">
        <f t="shared" si="11"/>
        <v>#REF!</v>
      </c>
      <c r="Z6" s="214" t="e">
        <f t="shared" si="12"/>
        <v>#REF!</v>
      </c>
      <c r="AA6" s="215" t="e">
        <f t="shared" si="13"/>
        <v>#REF!</v>
      </c>
      <c r="AE6" s="302" t="str">
        <f t="shared" si="3"/>
        <v>715184</v>
      </c>
      <c r="AF6" s="206">
        <v>151</v>
      </c>
      <c r="AG6" s="310">
        <v>4</v>
      </c>
      <c r="AH6" s="311">
        <v>715184</v>
      </c>
      <c r="AI6" s="312">
        <f t="shared" si="4"/>
        <v>715184</v>
      </c>
      <c r="AJ6" s="313">
        <f t="shared" si="5"/>
        <v>0</v>
      </c>
      <c r="AL6" s="306">
        <f t="shared" si="6"/>
        <v>0</v>
      </c>
      <c r="AM6" s="314">
        <f t="shared" si="6"/>
        <v>0</v>
      </c>
      <c r="AN6" s="315">
        <f t="shared" si="7"/>
        <v>0</v>
      </c>
      <c r="AO6" s="316" t="str">
        <f t="shared" si="8"/>
        <v/>
      </c>
    </row>
    <row r="7" spans="1:41" x14ac:dyDescent="0.2">
      <c r="A7" s="206">
        <v>151</v>
      </c>
      <c r="B7" s="207">
        <v>0.375</v>
      </c>
      <c r="C7" s="208">
        <v>2013</v>
      </c>
      <c r="D7" s="208">
        <v>5</v>
      </c>
      <c r="E7" s="208">
        <v>5</v>
      </c>
      <c r="F7" s="209">
        <v>715184</v>
      </c>
      <c r="G7" s="208">
        <v>17151841</v>
      </c>
      <c r="H7" s="209">
        <v>437950</v>
      </c>
      <c r="I7" s="208">
        <v>4379507</v>
      </c>
      <c r="J7" s="208">
        <v>1</v>
      </c>
      <c r="K7" s="208">
        <v>12</v>
      </c>
      <c r="L7" s="210">
        <v>105.42829999999999</v>
      </c>
      <c r="M7" s="209">
        <v>20.64</v>
      </c>
      <c r="N7" s="211">
        <v>0</v>
      </c>
      <c r="O7" s="212">
        <v>187</v>
      </c>
      <c r="P7" s="197">
        <f t="shared" si="0"/>
        <v>187</v>
      </c>
      <c r="Q7" s="1">
        <v>5</v>
      </c>
      <c r="R7" s="213" t="e">
        <f t="shared" si="1"/>
        <v>#REF!</v>
      </c>
      <c r="S7" s="214" t="e">
        <f>#REF!</f>
        <v>#REF!</v>
      </c>
      <c r="T7" s="215" t="e">
        <f t="shared" si="9"/>
        <v>#REF!</v>
      </c>
      <c r="U7" s="201"/>
      <c r="V7" s="215">
        <f t="shared" si="2"/>
        <v>187</v>
      </c>
      <c r="W7" s="216">
        <f t="shared" si="10"/>
        <v>6603.8432899999998</v>
      </c>
      <c r="X7" s="201"/>
      <c r="Y7" s="217" t="e">
        <f t="shared" si="11"/>
        <v>#REF!</v>
      </c>
      <c r="Z7" s="214" t="e">
        <f t="shared" si="12"/>
        <v>#REF!</v>
      </c>
      <c r="AA7" s="215" t="e">
        <f t="shared" si="13"/>
        <v>#REF!</v>
      </c>
      <c r="AE7" s="302" t="str">
        <f t="shared" si="3"/>
        <v>715184</v>
      </c>
      <c r="AF7" s="206">
        <v>151</v>
      </c>
      <c r="AG7" s="310">
        <v>5</v>
      </c>
      <c r="AH7" s="311">
        <v>715184</v>
      </c>
      <c r="AI7" s="312">
        <f t="shared" si="4"/>
        <v>715184</v>
      </c>
      <c r="AJ7" s="313">
        <f t="shared" si="5"/>
        <v>0</v>
      </c>
      <c r="AL7" s="306">
        <f t="shared" si="6"/>
        <v>193</v>
      </c>
      <c r="AM7" s="314">
        <f t="shared" si="6"/>
        <v>187</v>
      </c>
      <c r="AN7" s="315">
        <f t="shared" si="7"/>
        <v>-6</v>
      </c>
      <c r="AO7" s="316">
        <f t="shared" si="8"/>
        <v>-3.2085561497326207E-2</v>
      </c>
    </row>
    <row r="8" spans="1:41" x14ac:dyDescent="0.2">
      <c r="A8" s="206">
        <v>151</v>
      </c>
      <c r="B8" s="207">
        <v>0.375</v>
      </c>
      <c r="C8" s="208">
        <v>2013</v>
      </c>
      <c r="D8" s="208">
        <v>5</v>
      </c>
      <c r="E8" s="208">
        <v>6</v>
      </c>
      <c r="F8" s="209">
        <v>715371</v>
      </c>
      <c r="G8" s="208">
        <v>17153713</v>
      </c>
      <c r="H8" s="209">
        <v>437976</v>
      </c>
      <c r="I8" s="208">
        <v>4379763</v>
      </c>
      <c r="J8" s="208">
        <v>1</v>
      </c>
      <c r="K8" s="208">
        <v>12</v>
      </c>
      <c r="L8" s="210">
        <v>104.2159</v>
      </c>
      <c r="M8" s="209">
        <v>20.9</v>
      </c>
      <c r="N8" s="211">
        <v>83.5</v>
      </c>
      <c r="O8" s="212">
        <v>1939</v>
      </c>
      <c r="P8" s="197">
        <f t="shared" si="0"/>
        <v>1939</v>
      </c>
      <c r="Q8" s="1">
        <v>6</v>
      </c>
      <c r="R8" s="213" t="e">
        <f t="shared" si="1"/>
        <v>#REF!</v>
      </c>
      <c r="S8" s="214" t="e">
        <f>#REF!</f>
        <v>#REF!</v>
      </c>
      <c r="T8" s="215" t="e">
        <f t="shared" si="9"/>
        <v>#REF!</v>
      </c>
      <c r="U8" s="201"/>
      <c r="V8" s="215">
        <f t="shared" si="2"/>
        <v>1939</v>
      </c>
      <c r="W8" s="216">
        <f t="shared" si="10"/>
        <v>68475.145130000004</v>
      </c>
      <c r="X8" s="201"/>
      <c r="Y8" s="217" t="e">
        <f t="shared" si="11"/>
        <v>#REF!</v>
      </c>
      <c r="Z8" s="214" t="e">
        <f t="shared" si="12"/>
        <v>#REF!</v>
      </c>
      <c r="AA8" s="215" t="e">
        <f t="shared" si="13"/>
        <v>#REF!</v>
      </c>
      <c r="AE8" s="302" t="str">
        <f t="shared" si="3"/>
        <v>715371</v>
      </c>
      <c r="AF8" s="206">
        <v>151</v>
      </c>
      <c r="AG8" s="310">
        <v>6</v>
      </c>
      <c r="AH8" s="311">
        <v>715377</v>
      </c>
      <c r="AI8" s="312">
        <f t="shared" si="4"/>
        <v>715371</v>
      </c>
      <c r="AJ8" s="313">
        <f t="shared" si="5"/>
        <v>-6</v>
      </c>
      <c r="AL8" s="306">
        <f t="shared" si="6"/>
        <v>1938</v>
      </c>
      <c r="AM8" s="314">
        <f t="shared" si="6"/>
        <v>1939</v>
      </c>
      <c r="AN8" s="315">
        <f t="shared" si="7"/>
        <v>1</v>
      </c>
      <c r="AO8" s="316">
        <f t="shared" si="8"/>
        <v>5.1572975760701394E-4</v>
      </c>
    </row>
    <row r="9" spans="1:41" x14ac:dyDescent="0.2">
      <c r="A9" s="206">
        <v>151</v>
      </c>
      <c r="B9" s="207">
        <v>0.375</v>
      </c>
      <c r="C9" s="208">
        <v>2013</v>
      </c>
      <c r="D9" s="208">
        <v>5</v>
      </c>
      <c r="E9" s="208">
        <v>7</v>
      </c>
      <c r="F9" s="209">
        <v>717310</v>
      </c>
      <c r="G9" s="208">
        <v>17173107</v>
      </c>
      <c r="H9" s="209">
        <v>438251</v>
      </c>
      <c r="I9" s="208">
        <v>4382511</v>
      </c>
      <c r="J9" s="208">
        <v>1</v>
      </c>
      <c r="K9" s="208">
        <v>12</v>
      </c>
      <c r="L9" s="210">
        <v>101.1619</v>
      </c>
      <c r="M9" s="209">
        <v>23.7</v>
      </c>
      <c r="N9" s="211">
        <v>153.41999999999999</v>
      </c>
      <c r="O9" s="212">
        <v>1877</v>
      </c>
      <c r="P9" s="197">
        <f t="shared" si="0"/>
        <v>1877</v>
      </c>
      <c r="Q9" s="1">
        <v>7</v>
      </c>
      <c r="R9" s="213" t="e">
        <f t="shared" si="1"/>
        <v>#REF!</v>
      </c>
      <c r="S9" s="214" t="e">
        <f>#REF!</f>
        <v>#REF!</v>
      </c>
      <c r="T9" s="215" t="e">
        <f t="shared" si="9"/>
        <v>#REF!</v>
      </c>
      <c r="U9" s="201"/>
      <c r="V9" s="215">
        <f t="shared" si="2"/>
        <v>1877</v>
      </c>
      <c r="W9" s="216">
        <f t="shared" si="10"/>
        <v>66285.635590000005</v>
      </c>
      <c r="X9" s="201"/>
      <c r="Y9" s="217" t="e">
        <f t="shared" si="11"/>
        <v>#REF!</v>
      </c>
      <c r="Z9" s="214" t="e">
        <f t="shared" si="12"/>
        <v>#REF!</v>
      </c>
      <c r="AA9" s="215" t="e">
        <f t="shared" si="13"/>
        <v>#REF!</v>
      </c>
      <c r="AE9" s="302" t="str">
        <f t="shared" si="3"/>
        <v>717310</v>
      </c>
      <c r="AF9" s="206">
        <v>151</v>
      </c>
      <c r="AG9" s="310">
        <v>7</v>
      </c>
      <c r="AH9" s="311">
        <v>717315</v>
      </c>
      <c r="AI9" s="312">
        <f t="shared" si="4"/>
        <v>717310</v>
      </c>
      <c r="AJ9" s="313">
        <f t="shared" si="5"/>
        <v>-5</v>
      </c>
      <c r="AL9" s="306">
        <f t="shared" si="6"/>
        <v>1876</v>
      </c>
      <c r="AM9" s="314">
        <f t="shared" si="6"/>
        <v>1877</v>
      </c>
      <c r="AN9" s="315">
        <f t="shared" si="7"/>
        <v>1</v>
      </c>
      <c r="AO9" s="316">
        <f t="shared" si="8"/>
        <v>5.3276505061267978E-4</v>
      </c>
    </row>
    <row r="10" spans="1:41" x14ac:dyDescent="0.2">
      <c r="A10" s="206">
        <v>151</v>
      </c>
      <c r="B10" s="207">
        <v>0.375</v>
      </c>
      <c r="C10" s="208">
        <v>2013</v>
      </c>
      <c r="D10" s="208">
        <v>5</v>
      </c>
      <c r="E10" s="208">
        <v>8</v>
      </c>
      <c r="F10" s="209">
        <v>719187</v>
      </c>
      <c r="G10" s="208">
        <v>17191871</v>
      </c>
      <c r="H10" s="209">
        <v>438517</v>
      </c>
      <c r="I10" s="208">
        <v>4385170</v>
      </c>
      <c r="J10" s="208">
        <v>1</v>
      </c>
      <c r="K10" s="208">
        <v>12</v>
      </c>
      <c r="L10" s="210">
        <v>101.2722</v>
      </c>
      <c r="M10" s="209">
        <v>23.53</v>
      </c>
      <c r="N10" s="211">
        <v>135.6</v>
      </c>
      <c r="O10" s="212">
        <v>1472</v>
      </c>
      <c r="P10" s="197">
        <f t="shared" si="0"/>
        <v>1472</v>
      </c>
      <c r="Q10" s="1">
        <v>8</v>
      </c>
      <c r="R10" s="213" t="e">
        <f t="shared" si="1"/>
        <v>#REF!</v>
      </c>
      <c r="S10" s="214" t="e">
        <f>#REF!</f>
        <v>#REF!</v>
      </c>
      <c r="T10" s="215" t="e">
        <f t="shared" si="9"/>
        <v>#REF!</v>
      </c>
      <c r="U10" s="201"/>
      <c r="V10" s="215">
        <f t="shared" si="2"/>
        <v>1472</v>
      </c>
      <c r="W10" s="216">
        <f t="shared" si="10"/>
        <v>51983.194239999997</v>
      </c>
      <c r="X10" s="201"/>
      <c r="Y10" s="217" t="e">
        <f t="shared" si="11"/>
        <v>#REF!</v>
      </c>
      <c r="Z10" s="214" t="e">
        <f t="shared" si="12"/>
        <v>#REF!</v>
      </c>
      <c r="AA10" s="215" t="e">
        <f t="shared" si="13"/>
        <v>#REF!</v>
      </c>
      <c r="AE10" s="302" t="str">
        <f t="shared" si="3"/>
        <v>719187</v>
      </c>
      <c r="AF10" s="206">
        <v>151</v>
      </c>
      <c r="AG10" s="310">
        <v>8</v>
      </c>
      <c r="AH10" s="311">
        <v>719191</v>
      </c>
      <c r="AI10" s="312">
        <f t="shared" si="4"/>
        <v>719187</v>
      </c>
      <c r="AJ10" s="313">
        <f t="shared" si="5"/>
        <v>-4</v>
      </c>
      <c r="AL10" s="306">
        <f t="shared" si="6"/>
        <v>1588</v>
      </c>
      <c r="AM10" s="314">
        <f t="shared" si="6"/>
        <v>1472</v>
      </c>
      <c r="AN10" s="315">
        <f t="shared" si="7"/>
        <v>-116</v>
      </c>
      <c r="AO10" s="316">
        <f t="shared" si="8"/>
        <v>-7.880434782608696E-2</v>
      </c>
    </row>
    <row r="11" spans="1:41" x14ac:dyDescent="0.2">
      <c r="A11" s="206">
        <v>151</v>
      </c>
      <c r="B11" s="207">
        <v>0.375</v>
      </c>
      <c r="C11" s="208">
        <v>2013</v>
      </c>
      <c r="D11" s="208">
        <v>5</v>
      </c>
      <c r="E11" s="208">
        <v>9</v>
      </c>
      <c r="F11" s="209">
        <v>720659</v>
      </c>
      <c r="G11" s="208">
        <v>17206592</v>
      </c>
      <c r="H11" s="209">
        <v>438728</v>
      </c>
      <c r="I11" s="208">
        <v>4387284</v>
      </c>
      <c r="J11" s="208">
        <v>1</v>
      </c>
      <c r="K11" s="208">
        <v>12</v>
      </c>
      <c r="L11" s="210">
        <v>0</v>
      </c>
      <c r="M11" s="209">
        <v>0</v>
      </c>
      <c r="N11" s="211">
        <v>107.49</v>
      </c>
      <c r="O11" s="212">
        <v>1757</v>
      </c>
      <c r="P11" s="197">
        <f t="shared" si="0"/>
        <v>1757</v>
      </c>
      <c r="Q11" s="1">
        <v>9</v>
      </c>
      <c r="R11" s="258" t="e">
        <f t="shared" si="1"/>
        <v>#REF!</v>
      </c>
      <c r="S11" s="214" t="e">
        <f>#REF!</f>
        <v>#REF!</v>
      </c>
      <c r="T11" s="215" t="e">
        <f t="shared" si="9"/>
        <v>#REF!</v>
      </c>
      <c r="V11" s="218">
        <f t="shared" si="2"/>
        <v>1757</v>
      </c>
      <c r="W11" s="219">
        <f t="shared" si="10"/>
        <v>62047.875189999999</v>
      </c>
      <c r="Y11" s="217" t="e">
        <f t="shared" si="11"/>
        <v>#REF!</v>
      </c>
      <c r="Z11" s="214" t="e">
        <f t="shared" si="12"/>
        <v>#REF!</v>
      </c>
      <c r="AA11" s="215" t="e">
        <f t="shared" si="13"/>
        <v>#REF!</v>
      </c>
      <c r="AE11" s="302" t="str">
        <f t="shared" si="3"/>
        <v>720659</v>
      </c>
      <c r="AF11" s="206">
        <v>151</v>
      </c>
      <c r="AG11" s="310">
        <v>9</v>
      </c>
      <c r="AH11" s="311">
        <v>720779</v>
      </c>
      <c r="AI11" s="312">
        <f t="shared" si="4"/>
        <v>720659</v>
      </c>
      <c r="AJ11" s="313">
        <f t="shared" si="5"/>
        <v>-120</v>
      </c>
      <c r="AL11" s="306">
        <f t="shared" si="6"/>
        <v>1762</v>
      </c>
      <c r="AM11" s="314">
        <f t="shared" si="6"/>
        <v>1757</v>
      </c>
      <c r="AN11" s="315">
        <f t="shared" si="7"/>
        <v>-5</v>
      </c>
      <c r="AO11" s="316">
        <f t="shared" si="8"/>
        <v>-2.8457598178713715E-3</v>
      </c>
    </row>
    <row r="12" spans="1:41" x14ac:dyDescent="0.2">
      <c r="A12" s="206">
        <v>151</v>
      </c>
      <c r="B12" s="207">
        <v>0.375</v>
      </c>
      <c r="C12" s="208">
        <v>2013</v>
      </c>
      <c r="D12" s="208">
        <v>5</v>
      </c>
      <c r="E12" s="208">
        <v>10</v>
      </c>
      <c r="F12" s="209">
        <v>722416</v>
      </c>
      <c r="G12" s="208">
        <v>17224162</v>
      </c>
      <c r="H12" s="209">
        <v>438977</v>
      </c>
      <c r="I12" s="208">
        <v>4389773</v>
      </c>
      <c r="J12" s="208">
        <v>1</v>
      </c>
      <c r="K12" s="208">
        <v>12</v>
      </c>
      <c r="L12" s="210">
        <v>101.25360000000001</v>
      </c>
      <c r="M12" s="209">
        <v>24.44</v>
      </c>
      <c r="N12" s="211">
        <v>115.15</v>
      </c>
      <c r="O12" s="212">
        <v>1415</v>
      </c>
      <c r="P12" s="197">
        <f t="shared" si="0"/>
        <v>1415</v>
      </c>
      <c r="Q12" s="1">
        <v>10</v>
      </c>
      <c r="R12" s="258" t="e">
        <f t="shared" si="1"/>
        <v>#REF!</v>
      </c>
      <c r="S12" s="214" t="e">
        <f>#REF!</f>
        <v>#REF!</v>
      </c>
      <c r="T12" s="215" t="e">
        <f t="shared" si="9"/>
        <v>#REF!</v>
      </c>
      <c r="V12" s="218">
        <f t="shared" si="2"/>
        <v>1415</v>
      </c>
      <c r="W12" s="219">
        <f t="shared" si="10"/>
        <v>49970.258049999997</v>
      </c>
      <c r="Y12" s="217" t="e">
        <f t="shared" si="11"/>
        <v>#REF!</v>
      </c>
      <c r="Z12" s="214" t="e">
        <f t="shared" si="12"/>
        <v>#REF!</v>
      </c>
      <c r="AA12" s="215" t="e">
        <f t="shared" si="13"/>
        <v>#REF!</v>
      </c>
      <c r="AE12" s="302" t="str">
        <f t="shared" si="3"/>
        <v>722416</v>
      </c>
      <c r="AF12" s="206">
        <v>151</v>
      </c>
      <c r="AG12" s="310">
        <v>10</v>
      </c>
      <c r="AH12" s="311">
        <v>722541</v>
      </c>
      <c r="AI12" s="312">
        <f t="shared" si="4"/>
        <v>722416</v>
      </c>
      <c r="AJ12" s="313">
        <f t="shared" si="5"/>
        <v>-125</v>
      </c>
      <c r="AL12" s="306">
        <f t="shared" si="6"/>
        <v>1370</v>
      </c>
      <c r="AM12" s="314">
        <f t="shared" si="6"/>
        <v>1415</v>
      </c>
      <c r="AN12" s="315">
        <f t="shared" si="7"/>
        <v>45</v>
      </c>
      <c r="AO12" s="316">
        <f t="shared" si="8"/>
        <v>3.1802120141342753E-2</v>
      </c>
    </row>
    <row r="13" spans="1:41" x14ac:dyDescent="0.2">
      <c r="A13" s="206">
        <v>151</v>
      </c>
      <c r="B13" s="207">
        <v>0.375</v>
      </c>
      <c r="C13" s="208">
        <v>2013</v>
      </c>
      <c r="D13" s="208">
        <v>5</v>
      </c>
      <c r="E13" s="208">
        <v>11</v>
      </c>
      <c r="F13" s="209">
        <v>723831</v>
      </c>
      <c r="G13" s="208">
        <v>17238314</v>
      </c>
      <c r="H13" s="209">
        <v>439176</v>
      </c>
      <c r="I13" s="208">
        <v>4391764</v>
      </c>
      <c r="J13" s="208">
        <v>1</v>
      </c>
      <c r="K13" s="208">
        <v>12</v>
      </c>
      <c r="L13" s="210">
        <v>101.92019999999999</v>
      </c>
      <c r="M13" s="209">
        <v>25.15</v>
      </c>
      <c r="N13" s="211">
        <v>129.12</v>
      </c>
      <c r="O13" s="212">
        <v>0</v>
      </c>
      <c r="P13" s="197">
        <f t="shared" si="0"/>
        <v>0</v>
      </c>
      <c r="Q13" s="1">
        <v>11</v>
      </c>
      <c r="R13" s="258" t="e">
        <f t="shared" si="1"/>
        <v>#REF!</v>
      </c>
      <c r="S13" s="214" t="e">
        <f>#REF!</f>
        <v>#REF!</v>
      </c>
      <c r="T13" s="215" t="e">
        <f t="shared" si="9"/>
        <v>#REF!</v>
      </c>
      <c r="V13" s="218">
        <f t="shared" si="2"/>
        <v>0</v>
      </c>
      <c r="W13" s="219">
        <f t="shared" si="10"/>
        <v>0</v>
      </c>
      <c r="Y13" s="217" t="e">
        <f t="shared" si="11"/>
        <v>#REF!</v>
      </c>
      <c r="Z13" s="214" t="e">
        <f t="shared" si="12"/>
        <v>#REF!</v>
      </c>
      <c r="AA13" s="215" t="e">
        <f t="shared" si="13"/>
        <v>#REF!</v>
      </c>
      <c r="AE13" s="302" t="str">
        <f t="shared" si="3"/>
        <v>723831</v>
      </c>
      <c r="AF13" s="206">
        <v>151</v>
      </c>
      <c r="AG13" s="310">
        <v>11</v>
      </c>
      <c r="AH13" s="311">
        <v>723911</v>
      </c>
      <c r="AI13" s="312">
        <f t="shared" si="4"/>
        <v>723831</v>
      </c>
      <c r="AJ13" s="313">
        <f t="shared" si="5"/>
        <v>-80</v>
      </c>
      <c r="AL13" s="306">
        <f t="shared" si="6"/>
        <v>0</v>
      </c>
      <c r="AM13" s="314">
        <f t="shared" si="6"/>
        <v>0</v>
      </c>
      <c r="AN13" s="315">
        <f t="shared" si="7"/>
        <v>0</v>
      </c>
      <c r="AO13" s="316" t="str">
        <f t="shared" si="8"/>
        <v/>
      </c>
    </row>
    <row r="14" spans="1:41" x14ac:dyDescent="0.2">
      <c r="A14" s="206">
        <v>151</v>
      </c>
      <c r="B14" s="207">
        <v>0.375</v>
      </c>
      <c r="C14" s="208">
        <v>2013</v>
      </c>
      <c r="D14" s="208">
        <v>5</v>
      </c>
      <c r="E14" s="208">
        <v>12</v>
      </c>
      <c r="F14" s="209">
        <v>723831</v>
      </c>
      <c r="G14" s="208">
        <v>17238314</v>
      </c>
      <c r="H14" s="209">
        <v>439176</v>
      </c>
      <c r="I14" s="208">
        <v>4391764</v>
      </c>
      <c r="J14" s="208">
        <v>1</v>
      </c>
      <c r="K14" s="208">
        <v>12</v>
      </c>
      <c r="L14" s="210">
        <v>104.535</v>
      </c>
      <c r="M14" s="209">
        <v>20.72</v>
      </c>
      <c r="N14" s="211">
        <v>0</v>
      </c>
      <c r="O14" s="212">
        <v>109</v>
      </c>
      <c r="P14" s="197">
        <f t="shared" si="0"/>
        <v>109</v>
      </c>
      <c r="Q14" s="1">
        <v>12</v>
      </c>
      <c r="R14" s="258" t="e">
        <f t="shared" si="1"/>
        <v>#REF!</v>
      </c>
      <c r="S14" s="214" t="e">
        <f>#REF!</f>
        <v>#REF!</v>
      </c>
      <c r="T14" s="215" t="e">
        <f t="shared" si="9"/>
        <v>#REF!</v>
      </c>
      <c r="V14" s="218">
        <f t="shared" si="2"/>
        <v>109</v>
      </c>
      <c r="W14" s="219">
        <f t="shared" si="10"/>
        <v>3849.2990300000001</v>
      </c>
      <c r="Y14" s="217" t="e">
        <f t="shared" si="11"/>
        <v>#REF!</v>
      </c>
      <c r="Z14" s="214" t="e">
        <f t="shared" si="12"/>
        <v>#REF!</v>
      </c>
      <c r="AA14" s="215" t="e">
        <f t="shared" si="13"/>
        <v>#REF!</v>
      </c>
      <c r="AE14" s="302" t="str">
        <f t="shared" si="3"/>
        <v>723831</v>
      </c>
      <c r="AF14" s="206">
        <v>151</v>
      </c>
      <c r="AG14" s="310">
        <v>12</v>
      </c>
      <c r="AH14" s="311">
        <v>723911</v>
      </c>
      <c r="AI14" s="312">
        <f t="shared" si="4"/>
        <v>723831</v>
      </c>
      <c r="AJ14" s="313">
        <f t="shared" si="5"/>
        <v>-80</v>
      </c>
      <c r="AL14" s="306">
        <f t="shared" si="6"/>
        <v>153</v>
      </c>
      <c r="AM14" s="314">
        <f t="shared" si="6"/>
        <v>109</v>
      </c>
      <c r="AN14" s="315">
        <f t="shared" si="7"/>
        <v>-44</v>
      </c>
      <c r="AO14" s="316">
        <f t="shared" si="8"/>
        <v>-0.40366972477064222</v>
      </c>
    </row>
    <row r="15" spans="1:41" x14ac:dyDescent="0.2">
      <c r="A15" s="206">
        <v>151</v>
      </c>
      <c r="B15" s="207">
        <v>0.375</v>
      </c>
      <c r="C15" s="208">
        <v>2013</v>
      </c>
      <c r="D15" s="208">
        <v>5</v>
      </c>
      <c r="E15" s="208">
        <v>13</v>
      </c>
      <c r="F15" s="209">
        <v>723940</v>
      </c>
      <c r="G15" s="208">
        <v>17239400</v>
      </c>
      <c r="H15" s="209">
        <v>439191</v>
      </c>
      <c r="I15" s="208">
        <v>4391912</v>
      </c>
      <c r="J15" s="208">
        <v>1</v>
      </c>
      <c r="K15" s="208">
        <v>12</v>
      </c>
      <c r="L15" s="210">
        <v>103.721</v>
      </c>
      <c r="M15" s="209">
        <v>17.97</v>
      </c>
      <c r="N15" s="211">
        <v>29.63</v>
      </c>
      <c r="O15" s="212">
        <v>1845</v>
      </c>
      <c r="P15" s="197">
        <f t="shared" si="0"/>
        <v>1845</v>
      </c>
      <c r="Q15" s="1">
        <v>13</v>
      </c>
      <c r="R15" s="258" t="e">
        <f t="shared" si="1"/>
        <v>#REF!</v>
      </c>
      <c r="S15" s="214" t="e">
        <f>#REF!</f>
        <v>#REF!</v>
      </c>
      <c r="T15" s="215" t="e">
        <f t="shared" si="9"/>
        <v>#REF!</v>
      </c>
      <c r="V15" s="218">
        <f t="shared" si="2"/>
        <v>1845</v>
      </c>
      <c r="W15" s="219">
        <f t="shared" si="10"/>
        <v>65155.566149999999</v>
      </c>
      <c r="Y15" s="217" t="e">
        <f t="shared" si="11"/>
        <v>#REF!</v>
      </c>
      <c r="Z15" s="214" t="e">
        <f t="shared" si="12"/>
        <v>#REF!</v>
      </c>
      <c r="AA15" s="215" t="e">
        <f t="shared" si="13"/>
        <v>#REF!</v>
      </c>
      <c r="AE15" s="302" t="str">
        <f t="shared" si="3"/>
        <v>723940</v>
      </c>
      <c r="AF15" s="206">
        <v>151</v>
      </c>
      <c r="AG15" s="310">
        <v>13</v>
      </c>
      <c r="AH15" s="311">
        <v>724064</v>
      </c>
      <c r="AI15" s="312">
        <f t="shared" si="4"/>
        <v>723940</v>
      </c>
      <c r="AJ15" s="313">
        <f t="shared" si="5"/>
        <v>-124</v>
      </c>
      <c r="AL15" s="306">
        <f t="shared" si="6"/>
        <v>1840</v>
      </c>
      <c r="AM15" s="314">
        <f t="shared" si="6"/>
        <v>1845</v>
      </c>
      <c r="AN15" s="315">
        <f t="shared" si="7"/>
        <v>5</v>
      </c>
      <c r="AO15" s="316">
        <f t="shared" si="8"/>
        <v>2.7100271002710027E-3</v>
      </c>
    </row>
    <row r="16" spans="1:41" x14ac:dyDescent="0.2">
      <c r="A16" s="206">
        <v>151</v>
      </c>
      <c r="B16" s="207">
        <v>0.375</v>
      </c>
      <c r="C16" s="208">
        <v>2013</v>
      </c>
      <c r="D16" s="208">
        <v>5</v>
      </c>
      <c r="E16" s="208">
        <v>14</v>
      </c>
      <c r="F16" s="209">
        <v>725785</v>
      </c>
      <c r="G16" s="208">
        <v>17257854</v>
      </c>
      <c r="H16" s="209">
        <v>439448</v>
      </c>
      <c r="I16" s="208">
        <v>4394480</v>
      </c>
      <c r="J16" s="208">
        <v>1</v>
      </c>
      <c r="K16" s="208">
        <v>12</v>
      </c>
      <c r="L16" s="210">
        <v>101.23099999999999</v>
      </c>
      <c r="M16" s="209">
        <v>18.29</v>
      </c>
      <c r="N16" s="211">
        <v>134.16</v>
      </c>
      <c r="O16" s="212">
        <v>1584</v>
      </c>
      <c r="P16" s="197">
        <f t="shared" si="0"/>
        <v>1584</v>
      </c>
      <c r="Q16" s="1">
        <v>14</v>
      </c>
      <c r="R16" s="258" t="e">
        <f t="shared" si="1"/>
        <v>#REF!</v>
      </c>
      <c r="S16" s="214" t="e">
        <f>#REF!</f>
        <v>#REF!</v>
      </c>
      <c r="T16" s="215" t="e">
        <f t="shared" si="9"/>
        <v>#REF!</v>
      </c>
      <c r="V16" s="218">
        <f t="shared" si="2"/>
        <v>1584</v>
      </c>
      <c r="W16" s="219">
        <f t="shared" si="10"/>
        <v>55938.437279999998</v>
      </c>
      <c r="Y16" s="217" t="e">
        <f t="shared" si="11"/>
        <v>#REF!</v>
      </c>
      <c r="Z16" s="214" t="e">
        <f t="shared" si="12"/>
        <v>#REF!</v>
      </c>
      <c r="AA16" s="215" t="e">
        <f t="shared" si="13"/>
        <v>#REF!</v>
      </c>
      <c r="AE16" s="302" t="str">
        <f t="shared" si="3"/>
        <v>725785</v>
      </c>
      <c r="AF16" s="206">
        <v>151</v>
      </c>
      <c r="AG16" s="310">
        <v>14</v>
      </c>
      <c r="AH16" s="311">
        <v>725904</v>
      </c>
      <c r="AI16" s="312">
        <f t="shared" si="4"/>
        <v>725785</v>
      </c>
      <c r="AJ16" s="313">
        <f t="shared" si="5"/>
        <v>-119</v>
      </c>
      <c r="AL16" s="306">
        <f t="shared" si="6"/>
        <v>1574</v>
      </c>
      <c r="AM16" s="314">
        <f t="shared" si="6"/>
        <v>1584</v>
      </c>
      <c r="AN16" s="315">
        <f t="shared" si="7"/>
        <v>10</v>
      </c>
      <c r="AO16" s="316">
        <f t="shared" si="8"/>
        <v>6.313131313131313E-3</v>
      </c>
    </row>
    <row r="17" spans="1:41" x14ac:dyDescent="0.2">
      <c r="A17" s="206">
        <v>151</v>
      </c>
      <c r="B17" s="207">
        <v>0.375</v>
      </c>
      <c r="C17" s="208">
        <v>2013</v>
      </c>
      <c r="D17" s="208">
        <v>5</v>
      </c>
      <c r="E17" s="208">
        <v>15</v>
      </c>
      <c r="F17" s="209">
        <v>727369</v>
      </c>
      <c r="G17" s="208">
        <v>17273692</v>
      </c>
      <c r="H17" s="209">
        <v>439669</v>
      </c>
      <c r="I17" s="208">
        <v>4396694</v>
      </c>
      <c r="J17" s="208">
        <v>1</v>
      </c>
      <c r="K17" s="208">
        <v>12</v>
      </c>
      <c r="L17" s="210">
        <v>101.35290000000001</v>
      </c>
      <c r="M17" s="209">
        <v>20.11</v>
      </c>
      <c r="N17" s="211">
        <v>107.09</v>
      </c>
      <c r="O17" s="212">
        <v>1624</v>
      </c>
      <c r="P17" s="197">
        <f t="shared" si="0"/>
        <v>1624</v>
      </c>
      <c r="Q17" s="1">
        <v>15</v>
      </c>
      <c r="R17" s="258" t="e">
        <f t="shared" si="1"/>
        <v>#REF!</v>
      </c>
      <c r="S17" s="214" t="e">
        <f>#REF!</f>
        <v>#REF!</v>
      </c>
      <c r="T17" s="215" t="e">
        <f t="shared" si="9"/>
        <v>#REF!</v>
      </c>
      <c r="V17" s="218">
        <f t="shared" si="2"/>
        <v>1624</v>
      </c>
      <c r="W17" s="219">
        <f t="shared" si="10"/>
        <v>57351.024080000003</v>
      </c>
      <c r="Y17" s="217" t="e">
        <f t="shared" si="11"/>
        <v>#REF!</v>
      </c>
      <c r="Z17" s="214" t="e">
        <f t="shared" si="12"/>
        <v>#REF!</v>
      </c>
      <c r="AA17" s="215" t="e">
        <f t="shared" si="13"/>
        <v>#REF!</v>
      </c>
      <c r="AE17" s="302" t="str">
        <f t="shared" si="3"/>
        <v>727369</v>
      </c>
      <c r="AF17" s="206">
        <v>151</v>
      </c>
      <c r="AG17" s="310">
        <v>15</v>
      </c>
      <c r="AH17" s="311">
        <v>727478</v>
      </c>
      <c r="AI17" s="312">
        <f t="shared" si="4"/>
        <v>727369</v>
      </c>
      <c r="AJ17" s="313">
        <f t="shared" si="5"/>
        <v>-109</v>
      </c>
      <c r="AL17" s="306">
        <f t="shared" si="6"/>
        <v>1515</v>
      </c>
      <c r="AM17" s="314">
        <f t="shared" si="6"/>
        <v>1624</v>
      </c>
      <c r="AN17" s="315">
        <f t="shared" si="7"/>
        <v>109</v>
      </c>
      <c r="AO17" s="316">
        <f t="shared" si="8"/>
        <v>6.7118226600985223E-2</v>
      </c>
    </row>
    <row r="18" spans="1:41" x14ac:dyDescent="0.2">
      <c r="A18" s="206">
        <v>151</v>
      </c>
      <c r="B18" s="207">
        <v>0.375</v>
      </c>
      <c r="C18" s="208">
        <v>2013</v>
      </c>
      <c r="D18" s="208">
        <v>5</v>
      </c>
      <c r="E18" s="208">
        <v>16</v>
      </c>
      <c r="F18" s="209">
        <v>728993</v>
      </c>
      <c r="G18" s="208">
        <v>17273692</v>
      </c>
      <c r="H18" s="209">
        <v>439669</v>
      </c>
      <c r="I18" s="208">
        <v>4396694</v>
      </c>
      <c r="J18" s="208">
        <v>1</v>
      </c>
      <c r="K18" s="208">
        <v>12</v>
      </c>
      <c r="L18" s="210">
        <v>101.35290000000001</v>
      </c>
      <c r="M18" s="209">
        <v>20.11</v>
      </c>
      <c r="N18" s="211">
        <v>107.09</v>
      </c>
      <c r="O18" s="212">
        <v>1629</v>
      </c>
      <c r="P18" s="197">
        <f t="shared" si="0"/>
        <v>1629</v>
      </c>
      <c r="Q18" s="1">
        <v>16</v>
      </c>
      <c r="R18" s="258" t="e">
        <f t="shared" si="1"/>
        <v>#REF!</v>
      </c>
      <c r="S18" s="214" t="e">
        <f>#REF!</f>
        <v>#REF!</v>
      </c>
      <c r="T18" s="215" t="e">
        <f t="shared" si="9"/>
        <v>#REF!</v>
      </c>
      <c r="V18" s="218">
        <f t="shared" si="2"/>
        <v>1629</v>
      </c>
      <c r="W18" s="219">
        <f t="shared" si="10"/>
        <v>57527.597430000002</v>
      </c>
      <c r="Y18" s="217" t="e">
        <f t="shared" si="11"/>
        <v>#REF!</v>
      </c>
      <c r="Z18" s="214" t="e">
        <f t="shared" si="12"/>
        <v>#REF!</v>
      </c>
      <c r="AA18" s="215" t="e">
        <f t="shared" si="13"/>
        <v>#REF!</v>
      </c>
      <c r="AE18" s="302" t="str">
        <f t="shared" si="3"/>
        <v>728993</v>
      </c>
      <c r="AF18" s="206">
        <v>151</v>
      </c>
      <c r="AG18" s="310">
        <v>16</v>
      </c>
      <c r="AH18" s="311">
        <v>728993</v>
      </c>
      <c r="AI18" s="312">
        <f t="shared" si="4"/>
        <v>728993</v>
      </c>
      <c r="AJ18" s="313">
        <f t="shared" si="5"/>
        <v>0</v>
      </c>
      <c r="AL18" s="306">
        <f t="shared" si="6"/>
        <v>1629</v>
      </c>
      <c r="AM18" s="314">
        <f t="shared" si="6"/>
        <v>1629</v>
      </c>
      <c r="AN18" s="315">
        <f t="shared" si="7"/>
        <v>0</v>
      </c>
      <c r="AO18" s="316">
        <f t="shared" si="8"/>
        <v>0</v>
      </c>
    </row>
    <row r="19" spans="1:41" x14ac:dyDescent="0.2">
      <c r="A19" s="206">
        <v>151</v>
      </c>
      <c r="B19" s="207">
        <v>0.375</v>
      </c>
      <c r="C19" s="208">
        <v>2013</v>
      </c>
      <c r="D19" s="208">
        <v>5</v>
      </c>
      <c r="E19" s="208">
        <v>17</v>
      </c>
      <c r="F19" s="209">
        <v>730622</v>
      </c>
      <c r="G19" s="208">
        <v>17273692</v>
      </c>
      <c r="H19" s="209">
        <v>439669</v>
      </c>
      <c r="I19" s="208">
        <v>4396694</v>
      </c>
      <c r="J19" s="208">
        <v>1</v>
      </c>
      <c r="K19" s="208">
        <v>12</v>
      </c>
      <c r="L19" s="210">
        <v>101.35290000000001</v>
      </c>
      <c r="M19" s="209">
        <v>20.11</v>
      </c>
      <c r="N19" s="211">
        <v>107.09</v>
      </c>
      <c r="O19" s="212">
        <v>1445</v>
      </c>
      <c r="P19" s="197">
        <f t="shared" si="0"/>
        <v>1445</v>
      </c>
      <c r="Q19" s="1">
        <v>17</v>
      </c>
      <c r="R19" s="258" t="e">
        <f t="shared" si="1"/>
        <v>#REF!</v>
      </c>
      <c r="S19" s="214" t="e">
        <f>#REF!</f>
        <v>#REF!</v>
      </c>
      <c r="T19" s="215" t="e">
        <f t="shared" si="9"/>
        <v>#REF!</v>
      </c>
      <c r="V19" s="218">
        <f t="shared" si="2"/>
        <v>1445</v>
      </c>
      <c r="W19" s="219">
        <f t="shared" si="10"/>
        <v>51029.698149999997</v>
      </c>
      <c r="Y19" s="217" t="e">
        <f t="shared" si="11"/>
        <v>#REF!</v>
      </c>
      <c r="Z19" s="214" t="e">
        <f t="shared" si="12"/>
        <v>#REF!</v>
      </c>
      <c r="AA19" s="215" t="e">
        <f t="shared" si="13"/>
        <v>#REF!</v>
      </c>
      <c r="AE19" s="302" t="str">
        <f t="shared" si="3"/>
        <v>730622</v>
      </c>
      <c r="AF19" s="206">
        <v>151</v>
      </c>
      <c r="AG19" s="310">
        <v>17</v>
      </c>
      <c r="AH19" s="311">
        <v>730622</v>
      </c>
      <c r="AI19" s="312">
        <f t="shared" si="4"/>
        <v>730622</v>
      </c>
      <c r="AJ19" s="313">
        <f t="shared" si="5"/>
        <v>0</v>
      </c>
      <c r="AL19" s="306">
        <f t="shared" si="6"/>
        <v>1445</v>
      </c>
      <c r="AM19" s="314">
        <f t="shared" si="6"/>
        <v>1445</v>
      </c>
      <c r="AN19" s="315">
        <f t="shared" si="7"/>
        <v>0</v>
      </c>
      <c r="AO19" s="316">
        <f t="shared" si="8"/>
        <v>0</v>
      </c>
    </row>
    <row r="20" spans="1:41" x14ac:dyDescent="0.2">
      <c r="A20" s="206">
        <v>151</v>
      </c>
      <c r="B20" s="207">
        <v>0.375</v>
      </c>
      <c r="C20" s="208">
        <v>2013</v>
      </c>
      <c r="D20" s="208">
        <v>5</v>
      </c>
      <c r="E20" s="208">
        <v>18</v>
      </c>
      <c r="F20" s="209">
        <v>732067</v>
      </c>
      <c r="G20" s="208">
        <v>17273692</v>
      </c>
      <c r="H20" s="209">
        <v>439669</v>
      </c>
      <c r="I20" s="208">
        <v>4396694</v>
      </c>
      <c r="J20" s="208">
        <v>1</v>
      </c>
      <c r="K20" s="208">
        <v>12</v>
      </c>
      <c r="L20" s="210">
        <v>101.35290000000001</v>
      </c>
      <c r="M20" s="209">
        <v>20.11</v>
      </c>
      <c r="N20" s="211">
        <v>107.09</v>
      </c>
      <c r="O20" s="212">
        <v>1</v>
      </c>
      <c r="P20" s="197">
        <f t="shared" si="0"/>
        <v>1</v>
      </c>
      <c r="Q20" s="1">
        <v>18</v>
      </c>
      <c r="R20" s="258" t="e">
        <f t="shared" si="1"/>
        <v>#REF!</v>
      </c>
      <c r="S20" s="214" t="e">
        <f>#REF!</f>
        <v>#REF!</v>
      </c>
      <c r="T20" s="215" t="e">
        <f t="shared" si="9"/>
        <v>#REF!</v>
      </c>
      <c r="V20" s="218">
        <f t="shared" si="2"/>
        <v>1</v>
      </c>
      <c r="W20" s="219">
        <f t="shared" si="10"/>
        <v>35.31467</v>
      </c>
      <c r="Y20" s="217" t="e">
        <f t="shared" si="11"/>
        <v>#REF!</v>
      </c>
      <c r="Z20" s="214" t="e">
        <f t="shared" si="12"/>
        <v>#REF!</v>
      </c>
      <c r="AA20" s="215" t="e">
        <f t="shared" si="13"/>
        <v>#REF!</v>
      </c>
      <c r="AE20" s="302" t="str">
        <f t="shared" si="3"/>
        <v>732067</v>
      </c>
      <c r="AF20" s="206">
        <v>151</v>
      </c>
      <c r="AG20" s="310">
        <v>18</v>
      </c>
      <c r="AH20" s="311">
        <v>732067</v>
      </c>
      <c r="AI20" s="312">
        <f t="shared" si="4"/>
        <v>732067</v>
      </c>
      <c r="AJ20" s="313">
        <f t="shared" si="5"/>
        <v>0</v>
      </c>
      <c r="AL20" s="306">
        <f t="shared" si="6"/>
        <v>1</v>
      </c>
      <c r="AM20" s="314">
        <f t="shared" si="6"/>
        <v>1</v>
      </c>
      <c r="AN20" s="315">
        <f t="shared" si="7"/>
        <v>0</v>
      </c>
      <c r="AO20" s="316">
        <f t="shared" si="8"/>
        <v>0</v>
      </c>
    </row>
    <row r="21" spans="1:41" x14ac:dyDescent="0.2">
      <c r="A21" s="206">
        <v>151</v>
      </c>
      <c r="B21" s="207">
        <v>0.375</v>
      </c>
      <c r="C21" s="208">
        <v>2013</v>
      </c>
      <c r="D21" s="208">
        <v>5</v>
      </c>
      <c r="E21" s="208">
        <v>19</v>
      </c>
      <c r="F21" s="209">
        <v>732068</v>
      </c>
      <c r="G21" s="208">
        <v>17273692</v>
      </c>
      <c r="H21" s="209">
        <v>439669</v>
      </c>
      <c r="I21" s="208">
        <v>4396694</v>
      </c>
      <c r="J21" s="208">
        <v>1</v>
      </c>
      <c r="K21" s="208">
        <v>12</v>
      </c>
      <c r="L21" s="210">
        <v>101.35290000000001</v>
      </c>
      <c r="M21" s="209">
        <v>20.11</v>
      </c>
      <c r="N21" s="211">
        <v>107.09</v>
      </c>
      <c r="O21" s="212">
        <v>142</v>
      </c>
      <c r="P21" s="197">
        <f t="shared" si="0"/>
        <v>142</v>
      </c>
      <c r="Q21" s="1">
        <v>19</v>
      </c>
      <c r="R21" s="258" t="e">
        <f t="shared" si="1"/>
        <v>#REF!</v>
      </c>
      <c r="S21" s="214" t="e">
        <f>#REF!</f>
        <v>#REF!</v>
      </c>
      <c r="T21" s="215" t="e">
        <f t="shared" si="9"/>
        <v>#REF!</v>
      </c>
      <c r="V21" s="218">
        <f t="shared" si="2"/>
        <v>142</v>
      </c>
      <c r="W21" s="219">
        <f t="shared" si="10"/>
        <v>5014.6831400000001</v>
      </c>
      <c r="Y21" s="217" t="e">
        <f t="shared" si="11"/>
        <v>#REF!</v>
      </c>
      <c r="Z21" s="214" t="e">
        <f t="shared" si="12"/>
        <v>#REF!</v>
      </c>
      <c r="AA21" s="215" t="e">
        <f t="shared" si="13"/>
        <v>#REF!</v>
      </c>
      <c r="AE21" s="302" t="str">
        <f t="shared" si="3"/>
        <v>732068</v>
      </c>
      <c r="AF21" s="206">
        <v>151</v>
      </c>
      <c r="AG21" s="310">
        <v>19</v>
      </c>
      <c r="AH21" s="311">
        <v>732068</v>
      </c>
      <c r="AI21" s="312">
        <f t="shared" si="4"/>
        <v>732068</v>
      </c>
      <c r="AJ21" s="313">
        <f t="shared" si="5"/>
        <v>0</v>
      </c>
      <c r="AL21" s="306">
        <f t="shared" si="6"/>
        <v>142</v>
      </c>
      <c r="AM21" s="314">
        <f t="shared" si="6"/>
        <v>142</v>
      </c>
      <c r="AN21" s="315">
        <f t="shared" si="7"/>
        <v>0</v>
      </c>
      <c r="AO21" s="316">
        <f t="shared" si="8"/>
        <v>0</v>
      </c>
    </row>
    <row r="22" spans="1:41" x14ac:dyDescent="0.2">
      <c r="A22" s="206">
        <v>151</v>
      </c>
      <c r="B22" s="207">
        <v>0.375</v>
      </c>
      <c r="C22" s="208">
        <v>2013</v>
      </c>
      <c r="D22" s="208">
        <v>5</v>
      </c>
      <c r="E22" s="208">
        <v>20</v>
      </c>
      <c r="F22" s="209">
        <v>732210</v>
      </c>
      <c r="G22" s="208">
        <v>17273692</v>
      </c>
      <c r="H22" s="209">
        <v>439669</v>
      </c>
      <c r="I22" s="208">
        <v>4396694</v>
      </c>
      <c r="J22" s="208">
        <v>1</v>
      </c>
      <c r="K22" s="208">
        <v>12</v>
      </c>
      <c r="L22" s="210">
        <v>101.35290000000001</v>
      </c>
      <c r="M22" s="209">
        <v>20.11</v>
      </c>
      <c r="N22" s="211">
        <v>107.09</v>
      </c>
      <c r="O22" s="212">
        <v>1725</v>
      </c>
      <c r="P22" s="197">
        <f t="shared" si="0"/>
        <v>1725</v>
      </c>
      <c r="Q22" s="1">
        <v>20</v>
      </c>
      <c r="R22" s="258" t="e">
        <f t="shared" si="1"/>
        <v>#REF!</v>
      </c>
      <c r="S22" s="214" t="e">
        <f>#REF!</f>
        <v>#REF!</v>
      </c>
      <c r="T22" s="215" t="e">
        <f t="shared" si="9"/>
        <v>#REF!</v>
      </c>
      <c r="V22" s="218">
        <f t="shared" si="2"/>
        <v>1725</v>
      </c>
      <c r="W22" s="219">
        <f t="shared" si="10"/>
        <v>60917.80575</v>
      </c>
      <c r="Y22" s="217" t="e">
        <f t="shared" si="11"/>
        <v>#REF!</v>
      </c>
      <c r="Z22" s="214" t="e">
        <f t="shared" si="12"/>
        <v>#REF!</v>
      </c>
      <c r="AA22" s="215" t="e">
        <f t="shared" si="13"/>
        <v>#REF!</v>
      </c>
      <c r="AE22" s="302" t="str">
        <f t="shared" si="3"/>
        <v>732210</v>
      </c>
      <c r="AF22" s="206">
        <v>151</v>
      </c>
      <c r="AG22" s="310">
        <v>20</v>
      </c>
      <c r="AH22" s="311">
        <v>732210</v>
      </c>
      <c r="AI22" s="312">
        <f t="shared" si="4"/>
        <v>732210</v>
      </c>
      <c r="AJ22" s="313">
        <f t="shared" si="5"/>
        <v>0</v>
      </c>
      <c r="AL22" s="306">
        <f t="shared" si="6"/>
        <v>1725</v>
      </c>
      <c r="AM22" s="314">
        <f t="shared" si="6"/>
        <v>1725</v>
      </c>
      <c r="AN22" s="315">
        <f t="shared" si="7"/>
        <v>0</v>
      </c>
      <c r="AO22" s="316">
        <f t="shared" si="8"/>
        <v>0</v>
      </c>
    </row>
    <row r="23" spans="1:41" x14ac:dyDescent="0.2">
      <c r="A23" s="206">
        <v>151</v>
      </c>
      <c r="B23" s="207">
        <v>0.375</v>
      </c>
      <c r="C23" s="208">
        <v>2013</v>
      </c>
      <c r="D23" s="208">
        <v>5</v>
      </c>
      <c r="E23" s="208">
        <v>21</v>
      </c>
      <c r="F23" s="209">
        <v>733935</v>
      </c>
      <c r="G23" s="208">
        <v>17273692</v>
      </c>
      <c r="H23" s="209">
        <v>439669</v>
      </c>
      <c r="I23" s="208">
        <v>4396694</v>
      </c>
      <c r="J23" s="208">
        <v>1</v>
      </c>
      <c r="K23" s="208">
        <v>12</v>
      </c>
      <c r="L23" s="210">
        <v>101.35290000000001</v>
      </c>
      <c r="M23" s="209">
        <v>20.11</v>
      </c>
      <c r="N23" s="211">
        <v>107.09</v>
      </c>
      <c r="O23" s="212">
        <v>1868</v>
      </c>
      <c r="P23" s="197">
        <f t="shared" si="0"/>
        <v>1868</v>
      </c>
      <c r="Q23" s="1">
        <v>21</v>
      </c>
      <c r="R23" s="258" t="e">
        <f t="shared" si="1"/>
        <v>#REF!</v>
      </c>
      <c r="S23" s="214" t="e">
        <f>#REF!</f>
        <v>#REF!</v>
      </c>
      <c r="T23" s="215" t="e">
        <f t="shared" si="9"/>
        <v>#REF!</v>
      </c>
      <c r="V23" s="218">
        <f t="shared" si="2"/>
        <v>1868</v>
      </c>
      <c r="W23" s="219">
        <f t="shared" si="10"/>
        <v>65967.80356</v>
      </c>
      <c r="Y23" s="217" t="e">
        <f t="shared" si="11"/>
        <v>#REF!</v>
      </c>
      <c r="Z23" s="214" t="e">
        <f t="shared" si="12"/>
        <v>#REF!</v>
      </c>
      <c r="AA23" s="215" t="e">
        <f t="shared" si="13"/>
        <v>#REF!</v>
      </c>
      <c r="AE23" s="302" t="str">
        <f t="shared" si="3"/>
        <v>733935</v>
      </c>
      <c r="AF23" s="206">
        <v>151</v>
      </c>
      <c r="AG23" s="310">
        <v>21</v>
      </c>
      <c r="AH23" s="311">
        <v>733935</v>
      </c>
      <c r="AI23" s="312">
        <f t="shared" si="4"/>
        <v>733935</v>
      </c>
      <c r="AJ23" s="313">
        <f t="shared" si="5"/>
        <v>0</v>
      </c>
      <c r="AL23" s="306">
        <f t="shared" si="6"/>
        <v>1868</v>
      </c>
      <c r="AM23" s="314">
        <f t="shared" si="6"/>
        <v>1868</v>
      </c>
      <c r="AN23" s="315">
        <f t="shared" si="7"/>
        <v>0</v>
      </c>
      <c r="AO23" s="316">
        <f t="shared" si="8"/>
        <v>0</v>
      </c>
    </row>
    <row r="24" spans="1:41" x14ac:dyDescent="0.2">
      <c r="A24" s="206">
        <v>151</v>
      </c>
      <c r="B24" s="207">
        <v>0.375</v>
      </c>
      <c r="C24" s="208">
        <v>2013</v>
      </c>
      <c r="D24" s="208">
        <v>5</v>
      </c>
      <c r="E24" s="208">
        <v>22</v>
      </c>
      <c r="F24" s="209">
        <v>735803</v>
      </c>
      <c r="G24" s="208">
        <v>17273692</v>
      </c>
      <c r="H24" s="209">
        <v>439669</v>
      </c>
      <c r="I24" s="208">
        <v>4396694</v>
      </c>
      <c r="J24" s="208">
        <v>1</v>
      </c>
      <c r="K24" s="208">
        <v>12</v>
      </c>
      <c r="L24" s="210">
        <v>101.35290000000001</v>
      </c>
      <c r="M24" s="209">
        <v>20.11</v>
      </c>
      <c r="N24" s="211">
        <v>107.09</v>
      </c>
      <c r="O24" s="212">
        <v>1785</v>
      </c>
      <c r="P24" s="197">
        <f t="shared" si="0"/>
        <v>1785</v>
      </c>
      <c r="Q24" s="1">
        <v>22</v>
      </c>
      <c r="R24" s="258" t="e">
        <f t="shared" si="1"/>
        <v>#REF!</v>
      </c>
      <c r="S24" s="214" t="e">
        <f>#REF!</f>
        <v>#REF!</v>
      </c>
      <c r="T24" s="215" t="e">
        <f t="shared" si="9"/>
        <v>#REF!</v>
      </c>
      <c r="V24" s="218">
        <f t="shared" si="2"/>
        <v>1785</v>
      </c>
      <c r="W24" s="219">
        <f t="shared" si="10"/>
        <v>63036.685949999999</v>
      </c>
      <c r="Y24" s="217" t="e">
        <f t="shared" si="11"/>
        <v>#REF!</v>
      </c>
      <c r="Z24" s="214" t="e">
        <f t="shared" si="12"/>
        <v>#REF!</v>
      </c>
      <c r="AA24" s="215" t="e">
        <f t="shared" si="13"/>
        <v>#REF!</v>
      </c>
      <c r="AE24" s="302" t="str">
        <f t="shared" si="3"/>
        <v>735803</v>
      </c>
      <c r="AF24" s="206">
        <v>151</v>
      </c>
      <c r="AG24" s="310">
        <v>22</v>
      </c>
      <c r="AH24" s="311">
        <v>735803</v>
      </c>
      <c r="AI24" s="312">
        <f t="shared" si="4"/>
        <v>735803</v>
      </c>
      <c r="AJ24" s="313">
        <f t="shared" si="5"/>
        <v>0</v>
      </c>
      <c r="AL24" s="306">
        <f t="shared" si="6"/>
        <v>1785</v>
      </c>
      <c r="AM24" s="314">
        <f t="shared" si="6"/>
        <v>1785</v>
      </c>
      <c r="AN24" s="315">
        <f t="shared" si="7"/>
        <v>0</v>
      </c>
      <c r="AO24" s="316">
        <f t="shared" si="8"/>
        <v>0</v>
      </c>
    </row>
    <row r="25" spans="1:41" x14ac:dyDescent="0.2">
      <c r="A25" s="206">
        <v>151</v>
      </c>
      <c r="B25" s="207">
        <v>0.375</v>
      </c>
      <c r="C25" s="208">
        <v>2013</v>
      </c>
      <c r="D25" s="208">
        <v>5</v>
      </c>
      <c r="E25" s="208">
        <v>23</v>
      </c>
      <c r="F25" s="209">
        <v>737588</v>
      </c>
      <c r="G25" s="208">
        <v>17273692</v>
      </c>
      <c r="H25" s="209">
        <v>439669</v>
      </c>
      <c r="I25" s="208">
        <v>4396694</v>
      </c>
      <c r="J25" s="208">
        <v>1</v>
      </c>
      <c r="K25" s="208">
        <v>12</v>
      </c>
      <c r="L25" s="210">
        <v>101.35290000000001</v>
      </c>
      <c r="M25" s="209">
        <v>20.11</v>
      </c>
      <c r="N25" s="211">
        <v>107.09</v>
      </c>
      <c r="O25" s="212">
        <v>1661</v>
      </c>
      <c r="P25" s="197">
        <f t="shared" si="0"/>
        <v>1661</v>
      </c>
      <c r="Q25" s="1">
        <v>23</v>
      </c>
      <c r="R25" s="258" t="e">
        <f t="shared" si="1"/>
        <v>#REF!</v>
      </c>
      <c r="S25" s="214" t="e">
        <f>#REF!</f>
        <v>#REF!</v>
      </c>
      <c r="T25" s="215" t="e">
        <f t="shared" si="9"/>
        <v>#REF!</v>
      </c>
      <c r="V25" s="218">
        <f t="shared" si="2"/>
        <v>1661</v>
      </c>
      <c r="W25" s="219">
        <f t="shared" si="10"/>
        <v>58657.666870000001</v>
      </c>
      <c r="Y25" s="217" t="e">
        <f t="shared" si="11"/>
        <v>#REF!</v>
      </c>
      <c r="Z25" s="214" t="e">
        <f t="shared" si="12"/>
        <v>#REF!</v>
      </c>
      <c r="AA25" s="215" t="e">
        <f t="shared" si="13"/>
        <v>#REF!</v>
      </c>
      <c r="AE25" s="302" t="str">
        <f t="shared" si="3"/>
        <v>737588</v>
      </c>
      <c r="AF25" s="206">
        <v>151</v>
      </c>
      <c r="AG25" s="310">
        <v>23</v>
      </c>
      <c r="AH25" s="311">
        <v>737588</v>
      </c>
      <c r="AI25" s="312">
        <f t="shared" si="4"/>
        <v>737588</v>
      </c>
      <c r="AJ25" s="313">
        <f t="shared" si="5"/>
        <v>0</v>
      </c>
      <c r="AL25" s="306">
        <f t="shared" si="6"/>
        <v>1661</v>
      </c>
      <c r="AM25" s="314">
        <f t="shared" si="6"/>
        <v>1661</v>
      </c>
      <c r="AN25" s="315">
        <f t="shared" si="7"/>
        <v>0</v>
      </c>
      <c r="AO25" s="316">
        <f t="shared" si="8"/>
        <v>0</v>
      </c>
    </row>
    <row r="26" spans="1:41" x14ac:dyDescent="0.2">
      <c r="A26" s="206">
        <v>151</v>
      </c>
      <c r="B26" s="207">
        <v>0.375</v>
      </c>
      <c r="C26" s="208">
        <v>2013</v>
      </c>
      <c r="D26" s="208">
        <v>5</v>
      </c>
      <c r="E26" s="208">
        <v>24</v>
      </c>
      <c r="F26" s="209">
        <v>739249</v>
      </c>
      <c r="G26" s="208">
        <v>17273692</v>
      </c>
      <c r="H26" s="209">
        <v>439669</v>
      </c>
      <c r="I26" s="208">
        <v>4396694</v>
      </c>
      <c r="J26" s="208">
        <v>1</v>
      </c>
      <c r="K26" s="208">
        <v>12</v>
      </c>
      <c r="L26" s="210">
        <v>101.35290000000001</v>
      </c>
      <c r="M26" s="209">
        <v>20.11</v>
      </c>
      <c r="N26" s="211">
        <v>107.09</v>
      </c>
      <c r="O26" s="212">
        <v>1864</v>
      </c>
      <c r="P26" s="197">
        <f t="shared" si="0"/>
        <v>1864</v>
      </c>
      <c r="Q26" s="1">
        <v>24</v>
      </c>
      <c r="R26" s="258" t="e">
        <f t="shared" si="1"/>
        <v>#REF!</v>
      </c>
      <c r="S26" s="214" t="e">
        <f>#REF!</f>
        <v>#REF!</v>
      </c>
      <c r="T26" s="215" t="e">
        <f t="shared" si="9"/>
        <v>#REF!</v>
      </c>
      <c r="V26" s="218">
        <f t="shared" si="2"/>
        <v>1864</v>
      </c>
      <c r="W26" s="219">
        <f t="shared" si="10"/>
        <v>65826.544880000001</v>
      </c>
      <c r="Y26" s="217" t="e">
        <f t="shared" si="11"/>
        <v>#REF!</v>
      </c>
      <c r="Z26" s="214" t="e">
        <f t="shared" si="12"/>
        <v>#REF!</v>
      </c>
      <c r="AA26" s="215" t="e">
        <f t="shared" si="13"/>
        <v>#REF!</v>
      </c>
      <c r="AE26" s="302" t="str">
        <f t="shared" si="3"/>
        <v>739249</v>
      </c>
      <c r="AF26" s="206">
        <v>151</v>
      </c>
      <c r="AG26" s="310">
        <v>24</v>
      </c>
      <c r="AH26" s="311">
        <v>739249</v>
      </c>
      <c r="AI26" s="312">
        <f t="shared" si="4"/>
        <v>739249</v>
      </c>
      <c r="AJ26" s="313">
        <f t="shared" si="5"/>
        <v>0</v>
      </c>
      <c r="AL26" s="306">
        <f t="shared" si="6"/>
        <v>1864</v>
      </c>
      <c r="AM26" s="314">
        <f t="shared" si="6"/>
        <v>1864</v>
      </c>
      <c r="AN26" s="315">
        <f t="shared" si="7"/>
        <v>0</v>
      </c>
      <c r="AO26" s="316">
        <f t="shared" si="8"/>
        <v>0</v>
      </c>
    </row>
    <row r="27" spans="1:41" x14ac:dyDescent="0.2">
      <c r="A27" s="206">
        <v>151</v>
      </c>
      <c r="B27" s="207">
        <v>0.375</v>
      </c>
      <c r="C27" s="208">
        <v>2013</v>
      </c>
      <c r="D27" s="208">
        <v>5</v>
      </c>
      <c r="E27" s="208">
        <v>25</v>
      </c>
      <c r="F27" s="209">
        <v>741113</v>
      </c>
      <c r="G27" s="208">
        <v>17273692</v>
      </c>
      <c r="H27" s="209">
        <v>439669</v>
      </c>
      <c r="I27" s="208">
        <v>4396694</v>
      </c>
      <c r="J27" s="208">
        <v>1</v>
      </c>
      <c r="K27" s="208">
        <v>12</v>
      </c>
      <c r="L27" s="210">
        <v>101.35290000000001</v>
      </c>
      <c r="M27" s="209">
        <v>20.11</v>
      </c>
      <c r="N27" s="211">
        <v>107.09</v>
      </c>
      <c r="O27" s="212">
        <v>161</v>
      </c>
      <c r="P27" s="197">
        <f t="shared" si="0"/>
        <v>161</v>
      </c>
      <c r="Q27" s="1">
        <v>25</v>
      </c>
      <c r="R27" s="258" t="e">
        <f t="shared" si="1"/>
        <v>#REF!</v>
      </c>
      <c r="S27" s="214" t="e">
        <f>#REF!</f>
        <v>#REF!</v>
      </c>
      <c r="T27" s="215" t="e">
        <f t="shared" si="9"/>
        <v>#REF!</v>
      </c>
      <c r="V27" s="218">
        <f t="shared" si="2"/>
        <v>161</v>
      </c>
      <c r="W27" s="219">
        <f t="shared" si="10"/>
        <v>5685.6618699999999</v>
      </c>
      <c r="Y27" s="217" t="e">
        <f t="shared" si="11"/>
        <v>#REF!</v>
      </c>
      <c r="Z27" s="214" t="e">
        <f t="shared" si="12"/>
        <v>#REF!</v>
      </c>
      <c r="AA27" s="215" t="e">
        <f t="shared" si="13"/>
        <v>#REF!</v>
      </c>
      <c r="AE27" s="302" t="str">
        <f t="shared" si="3"/>
        <v>741113</v>
      </c>
      <c r="AF27" s="206">
        <v>151</v>
      </c>
      <c r="AG27" s="310">
        <v>25</v>
      </c>
      <c r="AH27" s="311">
        <v>741113</v>
      </c>
      <c r="AI27" s="312">
        <f t="shared" si="4"/>
        <v>741113</v>
      </c>
      <c r="AJ27" s="313">
        <f t="shared" si="5"/>
        <v>0</v>
      </c>
      <c r="AL27" s="306">
        <f t="shared" si="6"/>
        <v>161</v>
      </c>
      <c r="AM27" s="314">
        <f t="shared" si="6"/>
        <v>161</v>
      </c>
      <c r="AN27" s="315">
        <f t="shared" si="7"/>
        <v>0</v>
      </c>
      <c r="AO27" s="316">
        <f t="shared" si="8"/>
        <v>0</v>
      </c>
    </row>
    <row r="28" spans="1:41" x14ac:dyDescent="0.2">
      <c r="A28" s="206">
        <v>151</v>
      </c>
      <c r="B28" s="207">
        <v>0.375</v>
      </c>
      <c r="C28" s="208">
        <v>2013</v>
      </c>
      <c r="D28" s="208">
        <v>5</v>
      </c>
      <c r="E28" s="208">
        <v>26</v>
      </c>
      <c r="F28" s="209">
        <v>741274</v>
      </c>
      <c r="G28" s="208">
        <v>17273692</v>
      </c>
      <c r="H28" s="209">
        <v>439669</v>
      </c>
      <c r="I28" s="208">
        <v>4396694</v>
      </c>
      <c r="J28" s="208">
        <v>1</v>
      </c>
      <c r="K28" s="208">
        <v>12</v>
      </c>
      <c r="L28" s="210">
        <v>101.35290000000001</v>
      </c>
      <c r="M28" s="209">
        <v>20.11</v>
      </c>
      <c r="N28" s="211">
        <v>107.09</v>
      </c>
      <c r="O28" s="212">
        <v>218</v>
      </c>
      <c r="P28" s="197">
        <f t="shared" si="0"/>
        <v>218</v>
      </c>
      <c r="Q28" s="1">
        <v>26</v>
      </c>
      <c r="R28" s="258" t="e">
        <f t="shared" si="1"/>
        <v>#REF!</v>
      </c>
      <c r="S28" s="214" t="e">
        <f>#REF!</f>
        <v>#REF!</v>
      </c>
      <c r="T28" s="215" t="e">
        <f t="shared" si="9"/>
        <v>#REF!</v>
      </c>
      <c r="V28" s="218">
        <f t="shared" si="2"/>
        <v>218</v>
      </c>
      <c r="W28" s="219">
        <f t="shared" si="10"/>
        <v>7698.5980600000003</v>
      </c>
      <c r="Y28" s="217" t="e">
        <f t="shared" si="11"/>
        <v>#REF!</v>
      </c>
      <c r="Z28" s="214" t="e">
        <f t="shared" si="12"/>
        <v>#REF!</v>
      </c>
      <c r="AA28" s="215" t="e">
        <f t="shared" si="13"/>
        <v>#REF!</v>
      </c>
      <c r="AE28" s="302" t="str">
        <f t="shared" si="3"/>
        <v>741274</v>
      </c>
      <c r="AF28" s="206">
        <v>151</v>
      </c>
      <c r="AG28" s="310">
        <v>26</v>
      </c>
      <c r="AH28" s="311">
        <v>741274</v>
      </c>
      <c r="AI28" s="312">
        <f t="shared" si="4"/>
        <v>741274</v>
      </c>
      <c r="AJ28" s="313">
        <f t="shared" si="5"/>
        <v>0</v>
      </c>
      <c r="AL28" s="306">
        <f t="shared" si="6"/>
        <v>218</v>
      </c>
      <c r="AM28" s="314">
        <f t="shared" si="6"/>
        <v>218</v>
      </c>
      <c r="AN28" s="315">
        <f t="shared" si="7"/>
        <v>0</v>
      </c>
      <c r="AO28" s="316">
        <f t="shared" si="8"/>
        <v>0</v>
      </c>
    </row>
    <row r="29" spans="1:41" x14ac:dyDescent="0.2">
      <c r="A29" s="206">
        <v>151</v>
      </c>
      <c r="B29" s="207">
        <v>0.375</v>
      </c>
      <c r="C29" s="208">
        <v>2013</v>
      </c>
      <c r="D29" s="208">
        <v>5</v>
      </c>
      <c r="E29" s="208">
        <v>27</v>
      </c>
      <c r="F29" s="209">
        <v>741492</v>
      </c>
      <c r="G29" s="208">
        <v>17273692</v>
      </c>
      <c r="H29" s="209">
        <v>439669</v>
      </c>
      <c r="I29" s="208">
        <v>4396694</v>
      </c>
      <c r="J29" s="208">
        <v>1</v>
      </c>
      <c r="K29" s="208">
        <v>12</v>
      </c>
      <c r="L29" s="210">
        <v>101.35290000000001</v>
      </c>
      <c r="M29" s="209">
        <v>20.11</v>
      </c>
      <c r="N29" s="211">
        <v>107.09</v>
      </c>
      <c r="O29" s="212">
        <v>1735</v>
      </c>
      <c r="P29" s="197">
        <f t="shared" si="0"/>
        <v>1735</v>
      </c>
      <c r="Q29" s="1">
        <v>27</v>
      </c>
      <c r="R29" s="258" t="e">
        <f t="shared" si="1"/>
        <v>#REF!</v>
      </c>
      <c r="S29" s="214" t="e">
        <f>#REF!</f>
        <v>#REF!</v>
      </c>
      <c r="T29" s="215" t="e">
        <f t="shared" si="9"/>
        <v>#REF!</v>
      </c>
      <c r="V29" s="218">
        <f t="shared" si="2"/>
        <v>1735</v>
      </c>
      <c r="W29" s="219">
        <f t="shared" si="10"/>
        <v>61270.952449999997</v>
      </c>
      <c r="Y29" s="217" t="e">
        <f t="shared" si="11"/>
        <v>#REF!</v>
      </c>
      <c r="Z29" s="214" t="e">
        <f t="shared" si="12"/>
        <v>#REF!</v>
      </c>
      <c r="AA29" s="215" t="e">
        <f t="shared" si="13"/>
        <v>#REF!</v>
      </c>
      <c r="AE29" s="302" t="str">
        <f t="shared" si="3"/>
        <v>741492</v>
      </c>
      <c r="AF29" s="206">
        <v>151</v>
      </c>
      <c r="AG29" s="310">
        <v>27</v>
      </c>
      <c r="AH29" s="311">
        <v>741492</v>
      </c>
      <c r="AI29" s="312">
        <f t="shared" si="4"/>
        <v>741492</v>
      </c>
      <c r="AJ29" s="313">
        <f t="shared" si="5"/>
        <v>0</v>
      </c>
      <c r="AL29" s="306">
        <f t="shared" si="6"/>
        <v>1735</v>
      </c>
      <c r="AM29" s="314">
        <f t="shared" si="6"/>
        <v>1735</v>
      </c>
      <c r="AN29" s="315">
        <f t="shared" si="7"/>
        <v>0</v>
      </c>
      <c r="AO29" s="316">
        <f t="shared" si="8"/>
        <v>0</v>
      </c>
    </row>
    <row r="30" spans="1:41" x14ac:dyDescent="0.2">
      <c r="A30" s="206">
        <v>151</v>
      </c>
      <c r="B30" s="207">
        <v>0.375</v>
      </c>
      <c r="C30" s="208">
        <v>2013</v>
      </c>
      <c r="D30" s="208">
        <v>5</v>
      </c>
      <c r="E30" s="208">
        <v>28</v>
      </c>
      <c r="F30" s="209">
        <v>743227</v>
      </c>
      <c r="G30" s="208">
        <v>17273692</v>
      </c>
      <c r="H30" s="209">
        <v>439669</v>
      </c>
      <c r="I30" s="208">
        <v>4396694</v>
      </c>
      <c r="J30" s="208">
        <v>1</v>
      </c>
      <c r="K30" s="208">
        <v>12</v>
      </c>
      <c r="L30" s="210">
        <v>101.35290000000001</v>
      </c>
      <c r="M30" s="209">
        <v>20.11</v>
      </c>
      <c r="N30" s="211">
        <v>107.09</v>
      </c>
      <c r="O30" s="212">
        <v>1747</v>
      </c>
      <c r="P30" s="197">
        <f t="shared" si="0"/>
        <v>1747</v>
      </c>
      <c r="Q30" s="1">
        <v>28</v>
      </c>
      <c r="R30" s="258" t="e">
        <f t="shared" si="1"/>
        <v>#REF!</v>
      </c>
      <c r="S30" s="214" t="e">
        <f>#REF!</f>
        <v>#REF!</v>
      </c>
      <c r="T30" s="215" t="e">
        <f t="shared" si="9"/>
        <v>#REF!</v>
      </c>
      <c r="V30" s="218">
        <f t="shared" si="2"/>
        <v>1747</v>
      </c>
      <c r="W30" s="219">
        <f t="shared" si="10"/>
        <v>61694.728490000001</v>
      </c>
      <c r="Y30" s="217" t="e">
        <f t="shared" si="11"/>
        <v>#REF!</v>
      </c>
      <c r="Z30" s="214" t="e">
        <f t="shared" si="12"/>
        <v>#REF!</v>
      </c>
      <c r="AA30" s="215" t="e">
        <f t="shared" si="13"/>
        <v>#REF!</v>
      </c>
      <c r="AE30" s="302" t="str">
        <f t="shared" si="3"/>
        <v>743227</v>
      </c>
      <c r="AF30" s="206">
        <v>151</v>
      </c>
      <c r="AG30" s="310">
        <v>28</v>
      </c>
      <c r="AH30" s="311">
        <v>743227</v>
      </c>
      <c r="AI30" s="312">
        <f t="shared" si="4"/>
        <v>743227</v>
      </c>
      <c r="AJ30" s="313">
        <f t="shared" si="5"/>
        <v>0</v>
      </c>
      <c r="AL30" s="306">
        <f t="shared" si="6"/>
        <v>1747</v>
      </c>
      <c r="AM30" s="314">
        <f t="shared" si="6"/>
        <v>1747</v>
      </c>
      <c r="AN30" s="315">
        <f t="shared" si="7"/>
        <v>0</v>
      </c>
      <c r="AO30" s="316">
        <f t="shared" si="8"/>
        <v>0</v>
      </c>
    </row>
    <row r="31" spans="1:41" x14ac:dyDescent="0.2">
      <c r="A31" s="206">
        <v>151</v>
      </c>
      <c r="B31" s="207">
        <v>0.375</v>
      </c>
      <c r="C31" s="208">
        <v>2013</v>
      </c>
      <c r="D31" s="208">
        <v>5</v>
      </c>
      <c r="E31" s="208">
        <v>29</v>
      </c>
      <c r="F31" s="209">
        <v>744974</v>
      </c>
      <c r="G31" s="208">
        <v>17273692</v>
      </c>
      <c r="H31" s="209">
        <v>439669</v>
      </c>
      <c r="I31" s="208">
        <v>4396694</v>
      </c>
      <c r="J31" s="208">
        <v>1</v>
      </c>
      <c r="K31" s="208">
        <v>12</v>
      </c>
      <c r="L31" s="210">
        <v>101.35290000000001</v>
      </c>
      <c r="M31" s="209">
        <v>20.11</v>
      </c>
      <c r="N31" s="211">
        <v>107.09</v>
      </c>
      <c r="O31" s="212">
        <v>1674</v>
      </c>
      <c r="P31" s="197">
        <f t="shared" si="0"/>
        <v>1674</v>
      </c>
      <c r="Q31" s="1">
        <v>29</v>
      </c>
      <c r="R31" s="258" t="e">
        <f t="shared" si="1"/>
        <v>#REF!</v>
      </c>
      <c r="S31" s="214" t="e">
        <f>#REF!</f>
        <v>#REF!</v>
      </c>
      <c r="T31" s="215" t="e">
        <f t="shared" si="9"/>
        <v>#REF!</v>
      </c>
      <c r="V31" s="218">
        <f t="shared" si="2"/>
        <v>1674</v>
      </c>
      <c r="W31" s="219">
        <f t="shared" si="10"/>
        <v>59116.757579999998</v>
      </c>
      <c r="Y31" s="217" t="e">
        <f t="shared" si="11"/>
        <v>#REF!</v>
      </c>
      <c r="Z31" s="214" t="e">
        <f t="shared" si="12"/>
        <v>#REF!</v>
      </c>
      <c r="AA31" s="215" t="e">
        <f t="shared" si="13"/>
        <v>#REF!</v>
      </c>
      <c r="AE31" s="302" t="str">
        <f t="shared" si="3"/>
        <v>744974</v>
      </c>
      <c r="AF31" s="206">
        <v>151</v>
      </c>
      <c r="AG31" s="310">
        <v>29</v>
      </c>
      <c r="AH31" s="311">
        <v>744974</v>
      </c>
      <c r="AI31" s="312">
        <f t="shared" si="4"/>
        <v>744974</v>
      </c>
      <c r="AJ31" s="313">
        <f t="shared" si="5"/>
        <v>0</v>
      </c>
      <c r="AL31" s="306">
        <f t="shared" si="6"/>
        <v>1674</v>
      </c>
      <c r="AM31" s="314">
        <f t="shared" si="6"/>
        <v>1674</v>
      </c>
      <c r="AN31" s="315">
        <f t="shared" si="7"/>
        <v>0</v>
      </c>
      <c r="AO31" s="316">
        <f t="shared" si="8"/>
        <v>0</v>
      </c>
    </row>
    <row r="32" spans="1:41" x14ac:dyDescent="0.2">
      <c r="A32" s="206">
        <v>151</v>
      </c>
      <c r="B32" s="207">
        <v>0.375</v>
      </c>
      <c r="C32" s="208">
        <v>2013</v>
      </c>
      <c r="D32" s="208">
        <v>5</v>
      </c>
      <c r="E32" s="208">
        <v>30</v>
      </c>
      <c r="F32" s="209">
        <v>746648</v>
      </c>
      <c r="G32" s="208">
        <v>17273692</v>
      </c>
      <c r="H32" s="209">
        <v>439669</v>
      </c>
      <c r="I32" s="208">
        <v>4396694</v>
      </c>
      <c r="J32" s="208">
        <v>1</v>
      </c>
      <c r="K32" s="208">
        <v>12</v>
      </c>
      <c r="L32" s="210">
        <v>101.35290000000001</v>
      </c>
      <c r="M32" s="209">
        <v>20.11</v>
      </c>
      <c r="N32" s="211">
        <v>107.09</v>
      </c>
      <c r="O32" s="212">
        <v>1767</v>
      </c>
      <c r="P32" s="197">
        <f t="shared" si="0"/>
        <v>1767</v>
      </c>
      <c r="Q32" s="1">
        <v>30</v>
      </c>
      <c r="R32" s="258" t="e">
        <f t="shared" si="1"/>
        <v>#REF!</v>
      </c>
      <c r="S32" s="214" t="e">
        <f>#REF!</f>
        <v>#REF!</v>
      </c>
      <c r="T32" s="215" t="e">
        <f t="shared" si="9"/>
        <v>#REF!</v>
      </c>
      <c r="V32" s="218">
        <f t="shared" si="2"/>
        <v>1767</v>
      </c>
      <c r="W32" s="219">
        <f t="shared" si="10"/>
        <v>62401.021889999996</v>
      </c>
      <c r="Y32" s="217" t="e">
        <f t="shared" si="11"/>
        <v>#REF!</v>
      </c>
      <c r="Z32" s="214" t="e">
        <f t="shared" si="12"/>
        <v>#REF!</v>
      </c>
      <c r="AA32" s="215" t="e">
        <f t="shared" si="13"/>
        <v>#REF!</v>
      </c>
      <c r="AE32" s="302" t="str">
        <f t="shared" si="3"/>
        <v>746648</v>
      </c>
      <c r="AF32" s="206">
        <v>151</v>
      </c>
      <c r="AG32" s="310">
        <v>30</v>
      </c>
      <c r="AH32" s="311">
        <v>746648</v>
      </c>
      <c r="AI32" s="312">
        <f t="shared" si="4"/>
        <v>746648</v>
      </c>
      <c r="AJ32" s="313">
        <f t="shared" si="5"/>
        <v>0</v>
      </c>
      <c r="AL32" s="306">
        <f t="shared" si="6"/>
        <v>1767</v>
      </c>
      <c r="AM32" s="314">
        <f t="shared" si="6"/>
        <v>1767</v>
      </c>
      <c r="AN32" s="315">
        <f t="shared" si="7"/>
        <v>0</v>
      </c>
      <c r="AO32" s="316">
        <f t="shared" si="8"/>
        <v>0</v>
      </c>
    </row>
    <row r="33" spans="1:41" ht="13.5" thickBot="1" x14ac:dyDescent="0.25">
      <c r="A33" s="206">
        <v>151</v>
      </c>
      <c r="B33" s="207">
        <v>0.375</v>
      </c>
      <c r="C33" s="208">
        <v>2013</v>
      </c>
      <c r="D33" s="208">
        <v>5</v>
      </c>
      <c r="E33" s="208">
        <v>31</v>
      </c>
      <c r="F33" s="209">
        <v>748415</v>
      </c>
      <c r="G33" s="208">
        <v>17273692</v>
      </c>
      <c r="H33" s="209">
        <v>439669</v>
      </c>
      <c r="I33" s="208">
        <v>4396694</v>
      </c>
      <c r="J33" s="208">
        <v>1</v>
      </c>
      <c r="K33" s="208">
        <v>12</v>
      </c>
      <c r="L33" s="210">
        <v>101.35290000000001</v>
      </c>
      <c r="M33" s="209">
        <v>20.11</v>
      </c>
      <c r="N33" s="211">
        <v>107.09</v>
      </c>
      <c r="O33" s="212">
        <v>1555</v>
      </c>
      <c r="P33" s="197">
        <f t="shared" si="0"/>
        <v>1555</v>
      </c>
      <c r="Q33" s="1">
        <v>31</v>
      </c>
      <c r="R33" s="259" t="e">
        <f t="shared" si="1"/>
        <v>#REF!</v>
      </c>
      <c r="S33" s="220" t="e">
        <f>#REF!</f>
        <v>#REF!</v>
      </c>
      <c r="T33" s="221" t="e">
        <f t="shared" si="9"/>
        <v>#REF!</v>
      </c>
      <c r="V33" s="222">
        <f t="shared" si="2"/>
        <v>1555</v>
      </c>
      <c r="W33" s="223">
        <f t="shared" si="10"/>
        <v>54914.311849999998</v>
      </c>
      <c r="Y33" s="217" t="e">
        <f t="shared" si="11"/>
        <v>#REF!</v>
      </c>
      <c r="Z33" s="214" t="e">
        <f t="shared" si="12"/>
        <v>#REF!</v>
      </c>
      <c r="AA33" s="215" t="e">
        <f t="shared" si="13"/>
        <v>#REF!</v>
      </c>
      <c r="AE33" s="302" t="str">
        <f t="shared" si="3"/>
        <v>748415</v>
      </c>
      <c r="AF33" s="206">
        <v>151</v>
      </c>
      <c r="AG33" s="310">
        <v>31</v>
      </c>
      <c r="AH33" s="311">
        <v>748415</v>
      </c>
      <c r="AI33" s="312">
        <f t="shared" si="4"/>
        <v>748415</v>
      </c>
      <c r="AJ33" s="313">
        <f t="shared" si="5"/>
        <v>0</v>
      </c>
      <c r="AL33" s="306">
        <f t="shared" si="6"/>
        <v>1555</v>
      </c>
      <c r="AM33" s="317">
        <f t="shared" si="6"/>
        <v>1555</v>
      </c>
      <c r="AN33" s="315">
        <f t="shared" si="7"/>
        <v>0</v>
      </c>
      <c r="AO33" s="316">
        <f t="shared" si="8"/>
        <v>0</v>
      </c>
    </row>
    <row r="34" spans="1:41" ht="13.5" thickBot="1" x14ac:dyDescent="0.25">
      <c r="A34" s="35">
        <v>151</v>
      </c>
      <c r="B34" s="224">
        <v>0.375</v>
      </c>
      <c r="C34" s="33">
        <v>2013</v>
      </c>
      <c r="D34" s="33">
        <v>6</v>
      </c>
      <c r="E34" s="33">
        <v>1</v>
      </c>
      <c r="F34" s="225">
        <v>749970</v>
      </c>
      <c r="G34" s="33">
        <v>17273692</v>
      </c>
      <c r="H34" s="225">
        <v>439669</v>
      </c>
      <c r="I34" s="33">
        <v>4396694</v>
      </c>
      <c r="J34" s="33">
        <v>1</v>
      </c>
      <c r="K34" s="33">
        <v>12</v>
      </c>
      <c r="L34" s="226">
        <v>101.35290000000001</v>
      </c>
      <c r="M34" s="225">
        <v>20.11</v>
      </c>
      <c r="N34" s="227">
        <v>107.09</v>
      </c>
      <c r="O34" s="228">
        <v>115</v>
      </c>
      <c r="R34" s="229"/>
      <c r="S34" s="230"/>
      <c r="T34" s="231"/>
      <c r="V34" s="232"/>
      <c r="W34" s="233"/>
      <c r="Y34" s="234"/>
      <c r="Z34" s="235"/>
      <c r="AA34" s="236"/>
      <c r="AE34" s="302" t="str">
        <f t="shared" si="3"/>
        <v>749970</v>
      </c>
      <c r="AF34" s="35">
        <v>151</v>
      </c>
      <c r="AG34" s="318">
        <v>1</v>
      </c>
      <c r="AH34" s="319">
        <v>749970</v>
      </c>
      <c r="AI34" s="320">
        <f t="shared" si="4"/>
        <v>749970</v>
      </c>
      <c r="AJ34" s="321">
        <f t="shared" si="5"/>
        <v>0</v>
      </c>
      <c r="AL34" s="322"/>
      <c r="AM34" s="323"/>
      <c r="AN34" s="324"/>
      <c r="AO34" s="324"/>
    </row>
    <row r="35" spans="1:41" ht="13.5" thickBot="1" x14ac:dyDescent="0.25">
      <c r="AE35" s="302"/>
    </row>
    <row r="36" spans="1:41" ht="13.5" thickBot="1" x14ac:dyDescent="0.25">
      <c r="D36" s="237" t="s">
        <v>81</v>
      </c>
      <c r="E36" s="238">
        <f>COUNT(E3:E34)</f>
        <v>32</v>
      </c>
      <c r="K36" s="237" t="s">
        <v>82</v>
      </c>
      <c r="L36" s="239">
        <f>MAX(L3:L34)</f>
        <v>105.42829999999999</v>
      </c>
      <c r="M36" s="239">
        <f>MAX(M3:M34)</f>
        <v>25.15</v>
      </c>
      <c r="N36" s="237" t="s">
        <v>26</v>
      </c>
      <c r="O36" s="239">
        <f>SUM(O3:O33)</f>
        <v>38428</v>
      </c>
      <c r="Q36" s="237" t="s">
        <v>83</v>
      </c>
      <c r="R36" s="240" t="e">
        <f>AVERAGE(R3:R33)</f>
        <v>#REF!</v>
      </c>
      <c r="S36" s="240" t="e">
        <f>AVERAGE(S3:S33)</f>
        <v>#REF!</v>
      </c>
      <c r="T36" s="241" t="e">
        <f>AVERAGE(T3:T33)</f>
        <v>#REF!</v>
      </c>
      <c r="V36" s="242">
        <f>SUM(V3:V33)</f>
        <v>38428</v>
      </c>
      <c r="W36" s="243">
        <f>SUM(W3:W33)</f>
        <v>1357072.1387599995</v>
      </c>
      <c r="Y36" s="244" t="e">
        <f>SUM(Y3:Y33)</f>
        <v>#REF!</v>
      </c>
      <c r="Z36" s="245" t="e">
        <f>SUM(Z3:Z33)</f>
        <v>#REF!</v>
      </c>
      <c r="AA36" s="246" t="e">
        <f>SUM(AA3:AA33)</f>
        <v>#REF!</v>
      </c>
      <c r="AF36" s="325" t="s">
        <v>120</v>
      </c>
      <c r="AG36" s="238">
        <f>COUNT(AG3:AG34)</f>
        <v>32</v>
      </c>
      <c r="AJ36" s="326">
        <f>SUM(AJ3:AJ33)</f>
        <v>-781</v>
      </c>
      <c r="AK36" s="327" t="s">
        <v>88</v>
      </c>
      <c r="AL36" s="328"/>
      <c r="AM36" s="328"/>
      <c r="AN36" s="326">
        <f>SUM(AN3:AN33)</f>
        <v>0</v>
      </c>
      <c r="AO36" s="329" t="s">
        <v>88</v>
      </c>
    </row>
    <row r="37" spans="1:41" ht="13.5" thickBot="1" x14ac:dyDescent="0.25">
      <c r="K37" s="237" t="s">
        <v>83</v>
      </c>
      <c r="L37" s="247">
        <f>AVERAGE(L3:L34)</f>
        <v>98.655215624999983</v>
      </c>
      <c r="M37" s="247">
        <f>AVERAGE(M3:M34)</f>
        <v>20.210937500000007</v>
      </c>
      <c r="N37" s="237" t="s">
        <v>84</v>
      </c>
      <c r="O37" s="248">
        <f>O36*35.31467</f>
        <v>1357072.13876</v>
      </c>
      <c r="R37" s="249" t="s">
        <v>85</v>
      </c>
      <c r="S37" s="249" t="s">
        <v>86</v>
      </c>
      <c r="T37" s="249" t="s">
        <v>87</v>
      </c>
      <c r="V37" s="250" t="s">
        <v>88</v>
      </c>
      <c r="W37" s="250" t="s">
        <v>88</v>
      </c>
      <c r="Y37" s="250" t="s">
        <v>88</v>
      </c>
      <c r="Z37" s="250" t="s">
        <v>88</v>
      </c>
      <c r="AA37" s="250" t="s">
        <v>88</v>
      </c>
      <c r="AF37" s="325" t="s">
        <v>121</v>
      </c>
      <c r="AG37" s="330">
        <f>-COUNT(AG3:AG34)+COUNT(E3:E34)</f>
        <v>0</v>
      </c>
      <c r="AN37" s="331">
        <f>IFERROR(AN36/SUM(AM3:AM33),"")</f>
        <v>0</v>
      </c>
      <c r="AO37" s="329" t="s">
        <v>122</v>
      </c>
    </row>
    <row r="38" spans="1:41" ht="13.5" thickBot="1" x14ac:dyDescent="0.25">
      <c r="K38" s="237" t="s">
        <v>89</v>
      </c>
      <c r="L38" s="248">
        <f>MIN(L3:L34)</f>
        <v>0</v>
      </c>
      <c r="M38" s="248">
        <f>MIN(M3:M34)</f>
        <v>0</v>
      </c>
      <c r="V38" s="6" t="s">
        <v>26</v>
      </c>
      <c r="W38" s="6" t="s">
        <v>90</v>
      </c>
      <c r="Y38" s="6" t="s">
        <v>91</v>
      </c>
      <c r="Z38" s="6" t="s">
        <v>92</v>
      </c>
      <c r="AA38" s="6" t="s">
        <v>93</v>
      </c>
    </row>
    <row r="39" spans="1:41" ht="13.5" thickBot="1" x14ac:dyDescent="0.25">
      <c r="L39" s="251" t="s">
        <v>94</v>
      </c>
      <c r="M39" s="6" t="s">
        <v>95</v>
      </c>
    </row>
    <row r="40" spans="1:41" ht="13.5" thickBot="1" x14ac:dyDescent="0.25">
      <c r="AF40" s="325" t="s">
        <v>123</v>
      </c>
      <c r="AG40" s="238">
        <v>1</v>
      </c>
      <c r="AH40" s="293" t="s">
        <v>26</v>
      </c>
    </row>
    <row r="41" spans="1:41" ht="13.5" thickBot="1" x14ac:dyDescent="0.25">
      <c r="AF41" s="325" t="s">
        <v>124</v>
      </c>
      <c r="AG41" s="332">
        <v>0.01</v>
      </c>
    </row>
    <row r="43" spans="1:41" x14ac:dyDescent="0.2">
      <c r="K43" s="252" t="s">
        <v>96</v>
      </c>
      <c r="L43" s="253">
        <v>0.1</v>
      </c>
      <c r="M43" s="252"/>
    </row>
    <row r="44" spans="1:41" x14ac:dyDescent="0.2">
      <c r="K44" s="254" t="s">
        <v>97</v>
      </c>
      <c r="L44" s="255">
        <f>L37*(1+$L$43)</f>
        <v>108.52073718749999</v>
      </c>
      <c r="M44" s="255">
        <f>M37*(1+$L$43)</f>
        <v>22.232031250000009</v>
      </c>
    </row>
    <row r="45" spans="1:41" x14ac:dyDescent="0.2">
      <c r="K45" s="254" t="s">
        <v>98</v>
      </c>
      <c r="L45" s="255">
        <f>L37*(1-$L$43)</f>
        <v>88.78969406249999</v>
      </c>
      <c r="M45" s="255">
        <f>M37*(1-$L$43)</f>
        <v>18.189843750000009</v>
      </c>
    </row>
    <row r="47" spans="1:41" x14ac:dyDescent="0.2">
      <c r="A47" s="237" t="s">
        <v>99</v>
      </c>
      <c r="B47" s="256" t="s">
        <v>100</v>
      </c>
    </row>
    <row r="48" spans="1:41" x14ac:dyDescent="0.2">
      <c r="A48" s="237" t="s">
        <v>101</v>
      </c>
      <c r="B48" s="257">
        <v>40583</v>
      </c>
    </row>
  </sheetData>
  <phoneticPr fontId="0" type="noConversion"/>
  <conditionalFormatting sqref="L3:L34">
    <cfRule type="cellIs" dxfId="767" priority="47" stopIfTrue="1" operator="lessThan">
      <formula>$L$45</formula>
    </cfRule>
    <cfRule type="cellIs" dxfId="766" priority="48" stopIfTrue="1" operator="greaterThan">
      <formula>$L$44</formula>
    </cfRule>
  </conditionalFormatting>
  <conditionalFormatting sqref="M3:M34">
    <cfRule type="cellIs" dxfId="765" priority="45" stopIfTrue="1" operator="lessThan">
      <formula>$M$45</formula>
    </cfRule>
    <cfRule type="cellIs" dxfId="764" priority="46" stopIfTrue="1" operator="greaterThan">
      <formula>$M$44</formula>
    </cfRule>
  </conditionalFormatting>
  <conditionalFormatting sqref="O3:O34">
    <cfRule type="cellIs" dxfId="763" priority="44" stopIfTrue="1" operator="lessThan">
      <formula>0</formula>
    </cfRule>
  </conditionalFormatting>
  <conditionalFormatting sqref="O3:O33">
    <cfRule type="cellIs" dxfId="762" priority="43" stopIfTrue="1" operator="lessThan">
      <formula>0</formula>
    </cfRule>
  </conditionalFormatting>
  <conditionalFormatting sqref="O3">
    <cfRule type="cellIs" dxfId="761" priority="42" stopIfTrue="1" operator="notEqual">
      <formula>$P$3</formula>
    </cfRule>
  </conditionalFormatting>
  <conditionalFormatting sqref="O4">
    <cfRule type="cellIs" dxfId="760" priority="41" stopIfTrue="1" operator="notEqual">
      <formula>P$4</formula>
    </cfRule>
  </conditionalFormatting>
  <conditionalFormatting sqref="O5">
    <cfRule type="cellIs" dxfId="759" priority="40" stopIfTrue="1" operator="notEqual">
      <formula>$P$5</formula>
    </cfRule>
  </conditionalFormatting>
  <conditionalFormatting sqref="O6">
    <cfRule type="cellIs" dxfId="758" priority="39" stopIfTrue="1" operator="notEqual">
      <formula>$P$6</formula>
    </cfRule>
  </conditionalFormatting>
  <conditionalFormatting sqref="O7">
    <cfRule type="cellIs" dxfId="757" priority="38" stopIfTrue="1" operator="notEqual">
      <formula>$P$7</formula>
    </cfRule>
  </conditionalFormatting>
  <conditionalFormatting sqref="O8">
    <cfRule type="cellIs" dxfId="756" priority="37" stopIfTrue="1" operator="notEqual">
      <formula>$P$8</formula>
    </cfRule>
  </conditionalFormatting>
  <conditionalFormatting sqref="O9">
    <cfRule type="cellIs" dxfId="755" priority="36" stopIfTrue="1" operator="notEqual">
      <formula>$P$9</formula>
    </cfRule>
  </conditionalFormatting>
  <conditionalFormatting sqref="O10">
    <cfRule type="cellIs" dxfId="754" priority="34" stopIfTrue="1" operator="notEqual">
      <formula>$P$10</formula>
    </cfRule>
    <cfRule type="cellIs" dxfId="753" priority="35" stopIfTrue="1" operator="greaterThan">
      <formula>$P$10</formula>
    </cfRule>
  </conditionalFormatting>
  <conditionalFormatting sqref="O11">
    <cfRule type="cellIs" dxfId="752" priority="32" stopIfTrue="1" operator="notEqual">
      <formula>$P$11</formula>
    </cfRule>
    <cfRule type="cellIs" dxfId="751" priority="33" stopIfTrue="1" operator="greaterThan">
      <formula>$P$11</formula>
    </cfRule>
  </conditionalFormatting>
  <conditionalFormatting sqref="O12">
    <cfRule type="cellIs" dxfId="750" priority="31" stopIfTrue="1" operator="notEqual">
      <formula>$P$12</formula>
    </cfRule>
  </conditionalFormatting>
  <conditionalFormatting sqref="O14">
    <cfRule type="cellIs" dxfId="749" priority="30" stopIfTrue="1" operator="notEqual">
      <formula>$P$14</formula>
    </cfRule>
  </conditionalFormatting>
  <conditionalFormatting sqref="O15">
    <cfRule type="cellIs" dxfId="748" priority="29" stopIfTrue="1" operator="notEqual">
      <formula>$P$15</formula>
    </cfRule>
  </conditionalFormatting>
  <conditionalFormatting sqref="O16">
    <cfRule type="cellIs" dxfId="747" priority="28" stopIfTrue="1" operator="notEqual">
      <formula>$P$16</formula>
    </cfRule>
  </conditionalFormatting>
  <conditionalFormatting sqref="O17">
    <cfRule type="cellIs" dxfId="746" priority="27" stopIfTrue="1" operator="notEqual">
      <formula>$P$17</formula>
    </cfRule>
  </conditionalFormatting>
  <conditionalFormatting sqref="O18">
    <cfRule type="cellIs" dxfId="745" priority="26" stopIfTrue="1" operator="notEqual">
      <formula>$P$18</formula>
    </cfRule>
  </conditionalFormatting>
  <conditionalFormatting sqref="O19">
    <cfRule type="cellIs" dxfId="744" priority="24" stopIfTrue="1" operator="notEqual">
      <formula>$P$19</formula>
    </cfRule>
    <cfRule type="cellIs" dxfId="743" priority="25" stopIfTrue="1" operator="greaterThan">
      <formula>$P$19</formula>
    </cfRule>
  </conditionalFormatting>
  <conditionalFormatting sqref="O20">
    <cfRule type="cellIs" dxfId="742" priority="22" stopIfTrue="1" operator="notEqual">
      <formula>$P$20</formula>
    </cfRule>
    <cfRule type="cellIs" dxfId="741" priority="23" stopIfTrue="1" operator="greaterThan">
      <formula>$P$20</formula>
    </cfRule>
  </conditionalFormatting>
  <conditionalFormatting sqref="O21">
    <cfRule type="cellIs" dxfId="740" priority="21" stopIfTrue="1" operator="notEqual">
      <formula>$P$21</formula>
    </cfRule>
  </conditionalFormatting>
  <conditionalFormatting sqref="O22">
    <cfRule type="cellIs" dxfId="739" priority="20" stopIfTrue="1" operator="notEqual">
      <formula>$P$22</formula>
    </cfRule>
  </conditionalFormatting>
  <conditionalFormatting sqref="O23">
    <cfRule type="cellIs" dxfId="738" priority="19" stopIfTrue="1" operator="notEqual">
      <formula>$P$23</formula>
    </cfRule>
  </conditionalFormatting>
  <conditionalFormatting sqref="O24">
    <cfRule type="cellIs" dxfId="737" priority="17" stopIfTrue="1" operator="notEqual">
      <formula>$P$24</formula>
    </cfRule>
    <cfRule type="cellIs" dxfId="736" priority="18" stopIfTrue="1" operator="greaterThan">
      <formula>$P$24</formula>
    </cfRule>
  </conditionalFormatting>
  <conditionalFormatting sqref="O25">
    <cfRule type="cellIs" dxfId="735" priority="15" stopIfTrue="1" operator="notEqual">
      <formula>$P$25</formula>
    </cfRule>
    <cfRule type="cellIs" dxfId="734" priority="16" stopIfTrue="1" operator="greaterThan">
      <formula>$P$25</formula>
    </cfRule>
  </conditionalFormatting>
  <conditionalFormatting sqref="O26">
    <cfRule type="cellIs" dxfId="733" priority="14" stopIfTrue="1" operator="notEqual">
      <formula>$P$26</formula>
    </cfRule>
  </conditionalFormatting>
  <conditionalFormatting sqref="O27">
    <cfRule type="cellIs" dxfId="732" priority="13" stopIfTrue="1" operator="notEqual">
      <formula>$P$27</formula>
    </cfRule>
  </conditionalFormatting>
  <conditionalFormatting sqref="O28">
    <cfRule type="cellIs" dxfId="731" priority="12" stopIfTrue="1" operator="notEqual">
      <formula>$P$28</formula>
    </cfRule>
  </conditionalFormatting>
  <conditionalFormatting sqref="O29">
    <cfRule type="cellIs" dxfId="730" priority="11" stopIfTrue="1" operator="notEqual">
      <formula>$P$29</formula>
    </cfRule>
  </conditionalFormatting>
  <conditionalFormatting sqref="O30">
    <cfRule type="cellIs" dxfId="729" priority="10" stopIfTrue="1" operator="notEqual">
      <formula>$P$30</formula>
    </cfRule>
  </conditionalFormatting>
  <conditionalFormatting sqref="O31">
    <cfRule type="cellIs" dxfId="728" priority="8" stopIfTrue="1" operator="notEqual">
      <formula>$P$31</formula>
    </cfRule>
    <cfRule type="cellIs" dxfId="727" priority="9" stopIfTrue="1" operator="greaterThan">
      <formula>$P$31</formula>
    </cfRule>
  </conditionalFormatting>
  <conditionalFormatting sqref="O32">
    <cfRule type="cellIs" dxfId="726" priority="6" stopIfTrue="1" operator="notEqual">
      <formula>$P$32</formula>
    </cfRule>
    <cfRule type="cellIs" dxfId="725" priority="7" stopIfTrue="1" operator="greaterThan">
      <formula>$P$32</formula>
    </cfRule>
  </conditionalFormatting>
  <conditionalFormatting sqref="O33">
    <cfRule type="cellIs" dxfId="724" priority="5" stopIfTrue="1" operator="notEqual">
      <formula>$P$33</formula>
    </cfRule>
  </conditionalFormatting>
  <conditionalFormatting sqref="O13">
    <cfRule type="cellIs" dxfId="723" priority="4" stopIfTrue="1" operator="notEqual">
      <formula>$P$13</formula>
    </cfRule>
  </conditionalFormatting>
  <conditionalFormatting sqref="AG3:AG34">
    <cfRule type="cellIs" dxfId="722" priority="3" stopIfTrue="1" operator="notEqual">
      <formula>E3</formula>
    </cfRule>
  </conditionalFormatting>
  <conditionalFormatting sqref="AH3:AH34">
    <cfRule type="cellIs" dxfId="721" priority="2" stopIfTrue="1" operator="notBetween">
      <formula>AI3+$AG$40</formula>
      <formula>AI3-$AG$40</formula>
    </cfRule>
  </conditionalFormatting>
  <conditionalFormatting sqref="AL3:AL33">
    <cfRule type="cellIs" dxfId="720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H31" sqref="H31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293" customWidth="1"/>
    <col min="32" max="32" width="18.85546875" style="293" bestFit="1" customWidth="1"/>
    <col min="33" max="33" width="9.5703125" style="293" customWidth="1"/>
    <col min="34" max="35" width="13" style="293" customWidth="1"/>
    <col min="36" max="36" width="14.5703125" style="293" bestFit="1" customWidth="1"/>
    <col min="37" max="37" width="4.85546875" style="293" customWidth="1"/>
    <col min="38" max="39" width="12.85546875" style="293" customWidth="1"/>
    <col min="40" max="40" width="11.5703125" style="293" bestFit="1" customWidth="1"/>
    <col min="41" max="55" width="11.42578125" style="293"/>
    <col min="56" max="16384" width="11.42578125" style="1"/>
  </cols>
  <sheetData>
    <row r="1" spans="1:41" ht="13.5" thickBot="1" x14ac:dyDescent="0.25">
      <c r="AJ1" s="294" t="s">
        <v>111</v>
      </c>
    </row>
    <row r="2" spans="1:41" ht="51.75" thickBot="1" x14ac:dyDescent="0.25">
      <c r="A2" s="177" t="s">
        <v>57</v>
      </c>
      <c r="B2" s="178" t="s">
        <v>58</v>
      </c>
      <c r="C2" s="178" t="s">
        <v>59</v>
      </c>
      <c r="D2" s="178" t="s">
        <v>60</v>
      </c>
      <c r="E2" s="178" t="s">
        <v>62</v>
      </c>
      <c r="F2" s="179" t="s">
        <v>63</v>
      </c>
      <c r="G2" s="179" t="s">
        <v>61</v>
      </c>
      <c r="H2" s="179" t="s">
        <v>64</v>
      </c>
      <c r="I2" s="179" t="s">
        <v>65</v>
      </c>
      <c r="J2" s="179" t="s">
        <v>66</v>
      </c>
      <c r="K2" s="179" t="s">
        <v>67</v>
      </c>
      <c r="L2" s="179" t="s">
        <v>68</v>
      </c>
      <c r="M2" s="179" t="s">
        <v>69</v>
      </c>
      <c r="N2" s="180" t="s">
        <v>70</v>
      </c>
      <c r="O2" s="181" t="s">
        <v>71</v>
      </c>
      <c r="Q2" s="182" t="s">
        <v>72</v>
      </c>
      <c r="R2" s="183" t="s">
        <v>73</v>
      </c>
      <c r="S2" s="184" t="s">
        <v>74</v>
      </c>
      <c r="T2" s="185" t="s">
        <v>75</v>
      </c>
      <c r="V2" s="185" t="s">
        <v>76</v>
      </c>
      <c r="W2" s="186" t="s">
        <v>77</v>
      </c>
      <c r="Y2" s="187" t="s">
        <v>78</v>
      </c>
      <c r="Z2" s="188" t="s">
        <v>79</v>
      </c>
      <c r="AA2" s="189" t="s">
        <v>80</v>
      </c>
      <c r="AF2" s="295" t="s">
        <v>112</v>
      </c>
      <c r="AG2" s="296" t="s">
        <v>62</v>
      </c>
      <c r="AH2" s="297" t="s">
        <v>113</v>
      </c>
      <c r="AI2" s="298" t="s">
        <v>114</v>
      </c>
      <c r="AJ2" s="299" t="s">
        <v>115</v>
      </c>
      <c r="AL2" s="300" t="s">
        <v>116</v>
      </c>
      <c r="AM2" s="301" t="s">
        <v>117</v>
      </c>
      <c r="AN2" s="186" t="s">
        <v>118</v>
      </c>
      <c r="AO2" s="186" t="s">
        <v>119</v>
      </c>
    </row>
    <row r="3" spans="1:41" x14ac:dyDescent="0.2">
      <c r="A3" s="190">
        <v>129</v>
      </c>
      <c r="B3" s="191">
        <v>0.375</v>
      </c>
      <c r="C3" s="192">
        <v>2013</v>
      </c>
      <c r="D3" s="192">
        <v>5</v>
      </c>
      <c r="E3" s="192">
        <v>1</v>
      </c>
      <c r="F3" s="193">
        <v>413250</v>
      </c>
      <c r="G3" s="192">
        <v>0</v>
      </c>
      <c r="H3" s="193">
        <v>762068</v>
      </c>
      <c r="I3" s="192">
        <v>0</v>
      </c>
      <c r="J3" s="192">
        <v>0</v>
      </c>
      <c r="K3" s="192">
        <v>0</v>
      </c>
      <c r="L3" s="194">
        <v>313.40199999999999</v>
      </c>
      <c r="M3" s="193">
        <v>24.6</v>
      </c>
      <c r="N3" s="195">
        <v>0</v>
      </c>
      <c r="O3" s="196">
        <v>21104</v>
      </c>
      <c r="P3" s="197">
        <f>F4-F3</f>
        <v>21104</v>
      </c>
      <c r="Q3" s="1">
        <v>1</v>
      </c>
      <c r="R3" s="198" t="e">
        <f>S3/4.1868</f>
        <v>#REF!</v>
      </c>
      <c r="S3" s="199" t="e">
        <f>#REF!</f>
        <v>#REF!</v>
      </c>
      <c r="T3" s="200" t="e">
        <f>R3*0.11237</f>
        <v>#REF!</v>
      </c>
      <c r="U3" s="201"/>
      <c r="V3" s="200">
        <f>O3</f>
        <v>21104</v>
      </c>
      <c r="W3" s="202">
        <f>V3*35.31467</f>
        <v>745280.79567999998</v>
      </c>
      <c r="X3" s="201"/>
      <c r="Y3" s="203" t="e">
        <f>V3*R3/1000000</f>
        <v>#REF!</v>
      </c>
      <c r="Z3" s="204" t="e">
        <f>S3*V3/1000000</f>
        <v>#REF!</v>
      </c>
      <c r="AA3" s="205" t="e">
        <f>W3*T3/1000000</f>
        <v>#REF!</v>
      </c>
      <c r="AE3" s="302" t="str">
        <f>RIGHT(F3,6)</f>
        <v>413250</v>
      </c>
      <c r="AF3" s="190">
        <v>129</v>
      </c>
      <c r="AG3" s="195">
        <v>1</v>
      </c>
      <c r="AH3" s="303">
        <v>413291</v>
      </c>
      <c r="AI3" s="304">
        <f>IFERROR(AE3*1,0)</f>
        <v>413250</v>
      </c>
      <c r="AJ3" s="305">
        <f>(AI3-AH3)</f>
        <v>-41</v>
      </c>
      <c r="AL3" s="306">
        <f>AH4-AH3</f>
        <v>21139</v>
      </c>
      <c r="AM3" s="307">
        <f>AI4-AI3</f>
        <v>21104</v>
      </c>
      <c r="AN3" s="308">
        <f>(AM3-AL3)</f>
        <v>-35</v>
      </c>
      <c r="AO3" s="309">
        <f>IFERROR(AN3/AM3,"")</f>
        <v>-1.658453373768006E-3</v>
      </c>
    </row>
    <row r="4" spans="1:41" x14ac:dyDescent="0.2">
      <c r="A4" s="206">
        <v>129</v>
      </c>
      <c r="B4" s="207">
        <v>0.375</v>
      </c>
      <c r="C4" s="208">
        <v>2013</v>
      </c>
      <c r="D4" s="208">
        <v>5</v>
      </c>
      <c r="E4" s="208">
        <v>2</v>
      </c>
      <c r="F4" s="209">
        <v>434354</v>
      </c>
      <c r="G4" s="208">
        <v>0</v>
      </c>
      <c r="H4" s="209">
        <v>762999</v>
      </c>
      <c r="I4" s="208">
        <v>0</v>
      </c>
      <c r="J4" s="208">
        <v>0</v>
      </c>
      <c r="K4" s="208">
        <v>0</v>
      </c>
      <c r="L4" s="210">
        <v>314.99299999999999</v>
      </c>
      <c r="M4" s="209">
        <v>25</v>
      </c>
      <c r="N4" s="211">
        <v>0</v>
      </c>
      <c r="O4" s="212">
        <v>24706</v>
      </c>
      <c r="P4" s="197">
        <f t="shared" ref="P4:P33" si="0">F5-F4</f>
        <v>24706</v>
      </c>
      <c r="Q4" s="1">
        <v>2</v>
      </c>
      <c r="R4" s="213" t="e">
        <f t="shared" ref="R4:R33" si="1">S4/4.1868</f>
        <v>#REF!</v>
      </c>
      <c r="S4" s="214" t="e">
        <f>#REF!</f>
        <v>#REF!</v>
      </c>
      <c r="T4" s="215" t="e">
        <f>R4*0.11237</f>
        <v>#REF!</v>
      </c>
      <c r="U4" s="201"/>
      <c r="V4" s="215">
        <f t="shared" ref="V4:V33" si="2">O4</f>
        <v>24706</v>
      </c>
      <c r="W4" s="216">
        <f>V4*35.31467</f>
        <v>872484.23702</v>
      </c>
      <c r="X4" s="201"/>
      <c r="Y4" s="217" t="e">
        <f>V4*R4/1000000</f>
        <v>#REF!</v>
      </c>
      <c r="Z4" s="214" t="e">
        <f>S4*V4/1000000</f>
        <v>#REF!</v>
      </c>
      <c r="AA4" s="215" t="e">
        <f>W4*T4/1000000</f>
        <v>#REF!</v>
      </c>
      <c r="AE4" s="302" t="str">
        <f t="shared" ref="AE4:AE34" si="3">RIGHT(F4,6)</f>
        <v>434354</v>
      </c>
      <c r="AF4" s="206">
        <v>129</v>
      </c>
      <c r="AG4" s="310">
        <v>2</v>
      </c>
      <c r="AH4" s="311">
        <v>434430</v>
      </c>
      <c r="AI4" s="312">
        <f t="shared" ref="AI4:AI34" si="4">IFERROR(AE4*1,0)</f>
        <v>434354</v>
      </c>
      <c r="AJ4" s="313">
        <f t="shared" ref="AJ4:AJ34" si="5">(AI4-AH4)</f>
        <v>-76</v>
      </c>
      <c r="AL4" s="306">
        <f t="shared" ref="AL4:AM33" si="6">AH5-AH4</f>
        <v>24718</v>
      </c>
      <c r="AM4" s="314">
        <f t="shared" si="6"/>
        <v>24706</v>
      </c>
      <c r="AN4" s="315">
        <f t="shared" ref="AN4:AN33" si="7">(AM4-AL4)</f>
        <v>-12</v>
      </c>
      <c r="AO4" s="316">
        <f t="shared" ref="AO4:AO33" si="8">IFERROR(AN4/AM4,"")</f>
        <v>-4.8571197280012951E-4</v>
      </c>
    </row>
    <row r="5" spans="1:41" x14ac:dyDescent="0.2">
      <c r="A5" s="206">
        <v>129</v>
      </c>
      <c r="B5" s="207">
        <v>0.375</v>
      </c>
      <c r="C5" s="208">
        <v>2013</v>
      </c>
      <c r="D5" s="208">
        <v>5</v>
      </c>
      <c r="E5" s="208">
        <v>3</v>
      </c>
      <c r="F5" s="209">
        <v>459060</v>
      </c>
      <c r="G5" s="208">
        <v>0</v>
      </c>
      <c r="H5" s="209">
        <v>764105</v>
      </c>
      <c r="I5" s="208">
        <v>0</v>
      </c>
      <c r="J5" s="208">
        <v>0</v>
      </c>
      <c r="K5" s="208">
        <v>0</v>
      </c>
      <c r="L5" s="210">
        <v>310.34399999999999</v>
      </c>
      <c r="M5" s="209">
        <v>25.1</v>
      </c>
      <c r="N5" s="211">
        <v>0</v>
      </c>
      <c r="O5" s="212">
        <v>26571</v>
      </c>
      <c r="P5" s="197">
        <f t="shared" si="0"/>
        <v>26571</v>
      </c>
      <c r="Q5" s="1">
        <v>3</v>
      </c>
      <c r="R5" s="213" t="e">
        <f t="shared" si="1"/>
        <v>#REF!</v>
      </c>
      <c r="S5" s="214" t="e">
        <f>#REF!</f>
        <v>#REF!</v>
      </c>
      <c r="T5" s="215" t="e">
        <f t="shared" ref="T5:T33" si="9">R5*0.11237</f>
        <v>#REF!</v>
      </c>
      <c r="U5" s="201"/>
      <c r="V5" s="215">
        <f t="shared" si="2"/>
        <v>26571</v>
      </c>
      <c r="W5" s="216">
        <f t="shared" ref="W5:W33" si="10">V5*35.31467</f>
        <v>938346.09656999994</v>
      </c>
      <c r="X5" s="201"/>
      <c r="Y5" s="217" t="e">
        <f t="shared" ref="Y5:Y33" si="11">V5*R5/1000000</f>
        <v>#REF!</v>
      </c>
      <c r="Z5" s="214" t="e">
        <f t="shared" ref="Z5:Z33" si="12">S5*V5/1000000</f>
        <v>#REF!</v>
      </c>
      <c r="AA5" s="215" t="e">
        <f t="shared" ref="AA5:AA33" si="13">W5*T5/1000000</f>
        <v>#REF!</v>
      </c>
      <c r="AE5" s="302" t="str">
        <f t="shared" si="3"/>
        <v>459060</v>
      </c>
      <c r="AF5" s="206">
        <v>129</v>
      </c>
      <c r="AG5" s="310">
        <v>3</v>
      </c>
      <c r="AH5" s="311">
        <v>459148</v>
      </c>
      <c r="AI5" s="312">
        <f t="shared" si="4"/>
        <v>459060</v>
      </c>
      <c r="AJ5" s="313">
        <f t="shared" si="5"/>
        <v>-88</v>
      </c>
      <c r="AL5" s="306">
        <f t="shared" si="6"/>
        <v>26575</v>
      </c>
      <c r="AM5" s="314">
        <f t="shared" si="6"/>
        <v>26571</v>
      </c>
      <c r="AN5" s="315">
        <f t="shared" si="7"/>
        <v>-4</v>
      </c>
      <c r="AO5" s="316">
        <f t="shared" si="8"/>
        <v>-1.5054006247412592E-4</v>
      </c>
    </row>
    <row r="6" spans="1:41" x14ac:dyDescent="0.2">
      <c r="A6" s="206">
        <v>129</v>
      </c>
      <c r="B6" s="207">
        <v>0.375</v>
      </c>
      <c r="C6" s="208">
        <v>2013</v>
      </c>
      <c r="D6" s="208">
        <v>5</v>
      </c>
      <c r="E6" s="208">
        <v>4</v>
      </c>
      <c r="F6" s="209">
        <v>485631</v>
      </c>
      <c r="G6" s="208">
        <v>0</v>
      </c>
      <c r="H6" s="209">
        <v>765292</v>
      </c>
      <c r="I6" s="208">
        <v>0</v>
      </c>
      <c r="J6" s="208">
        <v>0</v>
      </c>
      <c r="K6" s="208">
        <v>0</v>
      </c>
      <c r="L6" s="210">
        <v>310.91500000000002</v>
      </c>
      <c r="M6" s="209">
        <v>24.7</v>
      </c>
      <c r="N6" s="211">
        <v>0</v>
      </c>
      <c r="O6" s="212">
        <v>18629</v>
      </c>
      <c r="P6" s="197">
        <f t="shared" si="0"/>
        <v>18629</v>
      </c>
      <c r="Q6" s="1">
        <v>4</v>
      </c>
      <c r="R6" s="213" t="e">
        <f t="shared" si="1"/>
        <v>#REF!</v>
      </c>
      <c r="S6" s="214" t="e">
        <f>#REF!</f>
        <v>#REF!</v>
      </c>
      <c r="T6" s="215" t="e">
        <f t="shared" si="9"/>
        <v>#REF!</v>
      </c>
      <c r="U6" s="201"/>
      <c r="V6" s="215">
        <f t="shared" si="2"/>
        <v>18629</v>
      </c>
      <c r="W6" s="216">
        <f t="shared" si="10"/>
        <v>657876.98742999998</v>
      </c>
      <c r="X6" s="201"/>
      <c r="Y6" s="217" t="e">
        <f t="shared" si="11"/>
        <v>#REF!</v>
      </c>
      <c r="Z6" s="214" t="e">
        <f t="shared" si="12"/>
        <v>#REF!</v>
      </c>
      <c r="AA6" s="215" t="e">
        <f t="shared" si="13"/>
        <v>#REF!</v>
      </c>
      <c r="AE6" s="302" t="str">
        <f t="shared" si="3"/>
        <v>485631</v>
      </c>
      <c r="AF6" s="206">
        <v>129</v>
      </c>
      <c r="AG6" s="310">
        <v>4</v>
      </c>
      <c r="AH6" s="311">
        <v>485723</v>
      </c>
      <c r="AI6" s="312">
        <f t="shared" si="4"/>
        <v>485631</v>
      </c>
      <c r="AJ6" s="313">
        <f t="shared" si="5"/>
        <v>-92</v>
      </c>
      <c r="AL6" s="306">
        <f t="shared" si="6"/>
        <v>18567</v>
      </c>
      <c r="AM6" s="314">
        <f t="shared" si="6"/>
        <v>18629</v>
      </c>
      <c r="AN6" s="315">
        <f t="shared" si="7"/>
        <v>62</v>
      </c>
      <c r="AO6" s="316">
        <f t="shared" si="8"/>
        <v>3.3281442911589458E-3</v>
      </c>
    </row>
    <row r="7" spans="1:41" x14ac:dyDescent="0.2">
      <c r="A7" s="206">
        <v>129</v>
      </c>
      <c r="B7" s="207">
        <v>0.375</v>
      </c>
      <c r="C7" s="208">
        <v>2013</v>
      </c>
      <c r="D7" s="208">
        <v>5</v>
      </c>
      <c r="E7" s="208">
        <v>5</v>
      </c>
      <c r="F7" s="209">
        <v>504260</v>
      </c>
      <c r="G7" s="208">
        <v>0</v>
      </c>
      <c r="H7" s="209">
        <v>766112</v>
      </c>
      <c r="I7" s="208">
        <v>0</v>
      </c>
      <c r="J7" s="208">
        <v>0</v>
      </c>
      <c r="K7" s="208">
        <v>0</v>
      </c>
      <c r="L7" s="210">
        <v>316.13799999999998</v>
      </c>
      <c r="M7" s="209">
        <v>24.3</v>
      </c>
      <c r="N7" s="211">
        <v>0</v>
      </c>
      <c r="O7" s="212">
        <v>11528</v>
      </c>
      <c r="P7" s="197">
        <f t="shared" si="0"/>
        <v>11528</v>
      </c>
      <c r="Q7" s="1">
        <v>5</v>
      </c>
      <c r="R7" s="213" t="e">
        <f t="shared" si="1"/>
        <v>#REF!</v>
      </c>
      <c r="S7" s="214" t="e">
        <f>#REF!</f>
        <v>#REF!</v>
      </c>
      <c r="T7" s="215" t="e">
        <f t="shared" si="9"/>
        <v>#REF!</v>
      </c>
      <c r="U7" s="201"/>
      <c r="V7" s="215">
        <f t="shared" si="2"/>
        <v>11528</v>
      </c>
      <c r="W7" s="216">
        <f t="shared" si="10"/>
        <v>407107.51575999998</v>
      </c>
      <c r="X7" s="201"/>
      <c r="Y7" s="217" t="e">
        <f t="shared" si="11"/>
        <v>#REF!</v>
      </c>
      <c r="Z7" s="214" t="e">
        <f t="shared" si="12"/>
        <v>#REF!</v>
      </c>
      <c r="AA7" s="215" t="e">
        <f t="shared" si="13"/>
        <v>#REF!</v>
      </c>
      <c r="AE7" s="302" t="str">
        <f t="shared" si="3"/>
        <v>504260</v>
      </c>
      <c r="AF7" s="206">
        <v>129</v>
      </c>
      <c r="AG7" s="310">
        <v>5</v>
      </c>
      <c r="AH7" s="311">
        <v>504290</v>
      </c>
      <c r="AI7" s="312">
        <f t="shared" si="4"/>
        <v>504260</v>
      </c>
      <c r="AJ7" s="313">
        <f t="shared" si="5"/>
        <v>-30</v>
      </c>
      <c r="AL7" s="306">
        <f t="shared" si="6"/>
        <v>11596</v>
      </c>
      <c r="AM7" s="314">
        <f t="shared" si="6"/>
        <v>11528</v>
      </c>
      <c r="AN7" s="315">
        <f t="shared" si="7"/>
        <v>-68</v>
      </c>
      <c r="AO7" s="316">
        <f t="shared" si="8"/>
        <v>-5.8986814712005554E-3</v>
      </c>
    </row>
    <row r="8" spans="1:41" x14ac:dyDescent="0.2">
      <c r="A8" s="206">
        <v>129</v>
      </c>
      <c r="B8" s="207">
        <v>0.375</v>
      </c>
      <c r="C8" s="208">
        <v>2013</v>
      </c>
      <c r="D8" s="208">
        <v>5</v>
      </c>
      <c r="E8" s="208">
        <v>6</v>
      </c>
      <c r="F8" s="209">
        <v>515788</v>
      </c>
      <c r="G8" s="208">
        <v>0</v>
      </c>
      <c r="H8" s="209">
        <v>766616</v>
      </c>
      <c r="I8" s="208">
        <v>0</v>
      </c>
      <c r="J8" s="208">
        <v>0</v>
      </c>
      <c r="K8" s="208">
        <v>0</v>
      </c>
      <c r="L8" s="210">
        <v>317.44900000000001</v>
      </c>
      <c r="M8" s="209">
        <v>24.5</v>
      </c>
      <c r="N8" s="211">
        <v>0</v>
      </c>
      <c r="O8" s="212">
        <v>28193</v>
      </c>
      <c r="P8" s="197">
        <f t="shared" si="0"/>
        <v>28193</v>
      </c>
      <c r="Q8" s="1">
        <v>6</v>
      </c>
      <c r="R8" s="213" t="e">
        <f t="shared" si="1"/>
        <v>#REF!</v>
      </c>
      <c r="S8" s="214" t="e">
        <f>#REF!</f>
        <v>#REF!</v>
      </c>
      <c r="T8" s="215" t="e">
        <f t="shared" si="9"/>
        <v>#REF!</v>
      </c>
      <c r="U8" s="201"/>
      <c r="V8" s="215">
        <f t="shared" si="2"/>
        <v>28193</v>
      </c>
      <c r="W8" s="216">
        <f t="shared" si="10"/>
        <v>995626.49130999995</v>
      </c>
      <c r="X8" s="201"/>
      <c r="Y8" s="217" t="e">
        <f t="shared" si="11"/>
        <v>#REF!</v>
      </c>
      <c r="Z8" s="214" t="e">
        <f t="shared" si="12"/>
        <v>#REF!</v>
      </c>
      <c r="AA8" s="215" t="e">
        <f t="shared" si="13"/>
        <v>#REF!</v>
      </c>
      <c r="AE8" s="302" t="str">
        <f t="shared" si="3"/>
        <v>515788</v>
      </c>
      <c r="AF8" s="206">
        <v>129</v>
      </c>
      <c r="AG8" s="310">
        <v>6</v>
      </c>
      <c r="AH8" s="311">
        <v>515886</v>
      </c>
      <c r="AI8" s="312">
        <f t="shared" si="4"/>
        <v>515788</v>
      </c>
      <c r="AJ8" s="313">
        <f t="shared" si="5"/>
        <v>-98</v>
      </c>
      <c r="AL8" s="306">
        <f t="shared" si="6"/>
        <v>28205</v>
      </c>
      <c r="AM8" s="314">
        <f t="shared" si="6"/>
        <v>28193</v>
      </c>
      <c r="AN8" s="315">
        <f t="shared" si="7"/>
        <v>-12</v>
      </c>
      <c r="AO8" s="316">
        <f t="shared" si="8"/>
        <v>-4.2563756960947751E-4</v>
      </c>
    </row>
    <row r="9" spans="1:41" x14ac:dyDescent="0.2">
      <c r="A9" s="206">
        <v>129</v>
      </c>
      <c r="B9" s="207">
        <v>0.375</v>
      </c>
      <c r="C9" s="208">
        <v>2013</v>
      </c>
      <c r="D9" s="208">
        <v>5</v>
      </c>
      <c r="E9" s="208">
        <v>7</v>
      </c>
      <c r="F9" s="209">
        <v>543981</v>
      </c>
      <c r="G9" s="208">
        <v>0</v>
      </c>
      <c r="H9" s="209">
        <v>767884</v>
      </c>
      <c r="I9" s="208">
        <v>0</v>
      </c>
      <c r="J9" s="208">
        <v>0</v>
      </c>
      <c r="K9" s="208">
        <v>0</v>
      </c>
      <c r="L9" s="210">
        <v>309.58100000000002</v>
      </c>
      <c r="M9" s="209">
        <v>25.2</v>
      </c>
      <c r="N9" s="211">
        <v>0</v>
      </c>
      <c r="O9" s="212">
        <v>25882</v>
      </c>
      <c r="P9" s="197">
        <f t="shared" si="0"/>
        <v>25882</v>
      </c>
      <c r="Q9" s="1">
        <v>7</v>
      </c>
      <c r="R9" s="213" t="e">
        <f t="shared" si="1"/>
        <v>#REF!</v>
      </c>
      <c r="S9" s="214" t="e">
        <f>#REF!</f>
        <v>#REF!</v>
      </c>
      <c r="T9" s="215" t="e">
        <f t="shared" si="9"/>
        <v>#REF!</v>
      </c>
      <c r="U9" s="201"/>
      <c r="V9" s="215">
        <f t="shared" si="2"/>
        <v>25882</v>
      </c>
      <c r="W9" s="216">
        <f t="shared" si="10"/>
        <v>914014.28894</v>
      </c>
      <c r="X9" s="201"/>
      <c r="Y9" s="217" t="e">
        <f t="shared" si="11"/>
        <v>#REF!</v>
      </c>
      <c r="Z9" s="214" t="e">
        <f t="shared" si="12"/>
        <v>#REF!</v>
      </c>
      <c r="AA9" s="215" t="e">
        <f t="shared" si="13"/>
        <v>#REF!</v>
      </c>
      <c r="AE9" s="302" t="str">
        <f t="shared" si="3"/>
        <v>543981</v>
      </c>
      <c r="AF9" s="206">
        <v>129</v>
      </c>
      <c r="AG9" s="310">
        <v>7</v>
      </c>
      <c r="AH9" s="311">
        <v>544091</v>
      </c>
      <c r="AI9" s="312">
        <f t="shared" si="4"/>
        <v>543981</v>
      </c>
      <c r="AJ9" s="313">
        <f t="shared" si="5"/>
        <v>-110</v>
      </c>
      <c r="AL9" s="306">
        <f t="shared" si="6"/>
        <v>25829</v>
      </c>
      <c r="AM9" s="314">
        <f t="shared" si="6"/>
        <v>25882</v>
      </c>
      <c r="AN9" s="315">
        <f t="shared" si="7"/>
        <v>53</v>
      </c>
      <c r="AO9" s="316">
        <f t="shared" si="8"/>
        <v>2.0477551966617729E-3</v>
      </c>
    </row>
    <row r="10" spans="1:41" x14ac:dyDescent="0.2">
      <c r="A10" s="206">
        <v>129</v>
      </c>
      <c r="B10" s="207">
        <v>0.375</v>
      </c>
      <c r="C10" s="208">
        <v>2013</v>
      </c>
      <c r="D10" s="208">
        <v>5</v>
      </c>
      <c r="E10" s="208">
        <v>8</v>
      </c>
      <c r="F10" s="209">
        <v>569863</v>
      </c>
      <c r="G10" s="208">
        <v>0</v>
      </c>
      <c r="H10" s="209">
        <v>769044</v>
      </c>
      <c r="I10" s="208">
        <v>0</v>
      </c>
      <c r="J10" s="208">
        <v>0</v>
      </c>
      <c r="K10" s="208">
        <v>0</v>
      </c>
      <c r="L10" s="210">
        <v>310.93900000000002</v>
      </c>
      <c r="M10" s="209">
        <v>25.2</v>
      </c>
      <c r="N10" s="211">
        <v>0</v>
      </c>
      <c r="O10" s="212">
        <v>19111</v>
      </c>
      <c r="P10" s="197">
        <f t="shared" si="0"/>
        <v>19111</v>
      </c>
      <c r="Q10" s="1">
        <v>8</v>
      </c>
      <c r="R10" s="213" t="e">
        <f t="shared" si="1"/>
        <v>#REF!</v>
      </c>
      <c r="S10" s="214" t="e">
        <f>#REF!</f>
        <v>#REF!</v>
      </c>
      <c r="T10" s="215" t="e">
        <f t="shared" si="9"/>
        <v>#REF!</v>
      </c>
      <c r="U10" s="201"/>
      <c r="V10" s="215">
        <f t="shared" si="2"/>
        <v>19111</v>
      </c>
      <c r="W10" s="216">
        <f t="shared" si="10"/>
        <v>674898.65836999996</v>
      </c>
      <c r="X10" s="201"/>
      <c r="Y10" s="217" t="e">
        <f t="shared" si="11"/>
        <v>#REF!</v>
      </c>
      <c r="Z10" s="214" t="e">
        <f t="shared" si="12"/>
        <v>#REF!</v>
      </c>
      <c r="AA10" s="215" t="e">
        <f t="shared" si="13"/>
        <v>#REF!</v>
      </c>
      <c r="AE10" s="302" t="str">
        <f t="shared" si="3"/>
        <v>569863</v>
      </c>
      <c r="AF10" s="206">
        <v>129</v>
      </c>
      <c r="AG10" s="310">
        <v>8</v>
      </c>
      <c r="AH10" s="311">
        <v>569920</v>
      </c>
      <c r="AI10" s="312">
        <f t="shared" si="4"/>
        <v>569863</v>
      </c>
      <c r="AJ10" s="313">
        <f t="shared" si="5"/>
        <v>-57</v>
      </c>
      <c r="AL10" s="306">
        <f t="shared" si="6"/>
        <v>19170</v>
      </c>
      <c r="AM10" s="314">
        <f t="shared" si="6"/>
        <v>19111</v>
      </c>
      <c r="AN10" s="315">
        <f t="shared" si="7"/>
        <v>-59</v>
      </c>
      <c r="AO10" s="316">
        <f t="shared" si="8"/>
        <v>-3.0872272513212287E-3</v>
      </c>
    </row>
    <row r="11" spans="1:41" x14ac:dyDescent="0.2">
      <c r="A11" s="206">
        <v>129</v>
      </c>
      <c r="B11" s="207">
        <v>0.375</v>
      </c>
      <c r="C11" s="208">
        <v>2013</v>
      </c>
      <c r="D11" s="208">
        <v>5</v>
      </c>
      <c r="E11" s="208">
        <v>9</v>
      </c>
      <c r="F11" s="209">
        <v>588974</v>
      </c>
      <c r="G11" s="208">
        <v>0</v>
      </c>
      <c r="H11" s="209">
        <v>769897</v>
      </c>
      <c r="I11" s="208">
        <v>0</v>
      </c>
      <c r="J11" s="208">
        <v>0</v>
      </c>
      <c r="K11" s="208">
        <v>0</v>
      </c>
      <c r="L11" s="210">
        <v>311.72800000000001</v>
      </c>
      <c r="M11" s="209">
        <v>25.5</v>
      </c>
      <c r="N11" s="211">
        <v>0</v>
      </c>
      <c r="O11" s="212">
        <v>27262</v>
      </c>
      <c r="P11" s="197">
        <f t="shared" si="0"/>
        <v>27262</v>
      </c>
      <c r="Q11" s="1">
        <v>9</v>
      </c>
      <c r="R11" s="258" t="e">
        <f t="shared" si="1"/>
        <v>#REF!</v>
      </c>
      <c r="S11" s="214" t="e">
        <f>#REF!</f>
        <v>#REF!</v>
      </c>
      <c r="T11" s="215" t="e">
        <f t="shared" si="9"/>
        <v>#REF!</v>
      </c>
      <c r="V11" s="218">
        <f t="shared" si="2"/>
        <v>27262</v>
      </c>
      <c r="W11" s="219">
        <f t="shared" si="10"/>
        <v>962748.53353999997</v>
      </c>
      <c r="Y11" s="217" t="e">
        <f t="shared" si="11"/>
        <v>#REF!</v>
      </c>
      <c r="Z11" s="214" t="e">
        <f t="shared" si="12"/>
        <v>#REF!</v>
      </c>
      <c r="AA11" s="215" t="e">
        <f t="shared" si="13"/>
        <v>#REF!</v>
      </c>
      <c r="AE11" s="302" t="str">
        <f t="shared" si="3"/>
        <v>588974</v>
      </c>
      <c r="AF11" s="206">
        <v>129</v>
      </c>
      <c r="AG11" s="310">
        <v>9</v>
      </c>
      <c r="AH11" s="311">
        <v>589090</v>
      </c>
      <c r="AI11" s="312">
        <f t="shared" si="4"/>
        <v>588974</v>
      </c>
      <c r="AJ11" s="313">
        <f t="shared" si="5"/>
        <v>-116</v>
      </c>
      <c r="AL11" s="306">
        <f t="shared" si="6"/>
        <v>27264</v>
      </c>
      <c r="AM11" s="314">
        <f t="shared" si="6"/>
        <v>27262</v>
      </c>
      <c r="AN11" s="315">
        <f t="shared" si="7"/>
        <v>-2</v>
      </c>
      <c r="AO11" s="316">
        <f t="shared" si="8"/>
        <v>-7.3362189127723566E-5</v>
      </c>
    </row>
    <row r="12" spans="1:41" x14ac:dyDescent="0.2">
      <c r="A12" s="206">
        <v>129</v>
      </c>
      <c r="B12" s="207">
        <v>0.375</v>
      </c>
      <c r="C12" s="208">
        <v>2013</v>
      </c>
      <c r="D12" s="208">
        <v>5</v>
      </c>
      <c r="E12" s="208">
        <v>10</v>
      </c>
      <c r="F12" s="209">
        <v>616236</v>
      </c>
      <c r="G12" s="208">
        <v>0</v>
      </c>
      <c r="H12" s="209">
        <v>771120</v>
      </c>
      <c r="I12" s="208">
        <v>0</v>
      </c>
      <c r="J12" s="208">
        <v>0</v>
      </c>
      <c r="K12" s="208">
        <v>0</v>
      </c>
      <c r="L12" s="210">
        <v>310.642</v>
      </c>
      <c r="M12" s="209">
        <v>25.5</v>
      </c>
      <c r="N12" s="211">
        <v>0</v>
      </c>
      <c r="O12" s="212">
        <v>25423</v>
      </c>
      <c r="P12" s="197">
        <f t="shared" si="0"/>
        <v>25423</v>
      </c>
      <c r="Q12" s="1">
        <v>10</v>
      </c>
      <c r="R12" s="258" t="e">
        <f t="shared" si="1"/>
        <v>#REF!</v>
      </c>
      <c r="S12" s="214" t="e">
        <f>#REF!</f>
        <v>#REF!</v>
      </c>
      <c r="T12" s="215" t="e">
        <f t="shared" si="9"/>
        <v>#REF!</v>
      </c>
      <c r="V12" s="218">
        <f t="shared" si="2"/>
        <v>25423</v>
      </c>
      <c r="W12" s="219">
        <f t="shared" si="10"/>
        <v>897804.85540999996</v>
      </c>
      <c r="Y12" s="217" t="e">
        <f t="shared" si="11"/>
        <v>#REF!</v>
      </c>
      <c r="Z12" s="214" t="e">
        <f t="shared" si="12"/>
        <v>#REF!</v>
      </c>
      <c r="AA12" s="215" t="e">
        <f t="shared" si="13"/>
        <v>#REF!</v>
      </c>
      <c r="AE12" s="302" t="str">
        <f t="shared" si="3"/>
        <v>616236</v>
      </c>
      <c r="AF12" s="206">
        <v>129</v>
      </c>
      <c r="AG12" s="310">
        <v>10</v>
      </c>
      <c r="AH12" s="311">
        <v>616354</v>
      </c>
      <c r="AI12" s="312">
        <f t="shared" si="4"/>
        <v>616236</v>
      </c>
      <c r="AJ12" s="313">
        <f t="shared" si="5"/>
        <v>-118</v>
      </c>
      <c r="AL12" s="306">
        <f t="shared" si="6"/>
        <v>25424</v>
      </c>
      <c r="AM12" s="314">
        <f t="shared" si="6"/>
        <v>25423</v>
      </c>
      <c r="AN12" s="315">
        <f t="shared" si="7"/>
        <v>-1</v>
      </c>
      <c r="AO12" s="316">
        <f t="shared" si="8"/>
        <v>-3.9334460921213075E-5</v>
      </c>
    </row>
    <row r="13" spans="1:41" x14ac:dyDescent="0.2">
      <c r="A13" s="206">
        <v>129</v>
      </c>
      <c r="B13" s="207">
        <v>0.375</v>
      </c>
      <c r="C13" s="208">
        <v>2013</v>
      </c>
      <c r="D13" s="208">
        <v>5</v>
      </c>
      <c r="E13" s="208">
        <v>11</v>
      </c>
      <c r="F13" s="209">
        <v>641659</v>
      </c>
      <c r="G13" s="208">
        <v>0</v>
      </c>
      <c r="H13" s="209">
        <v>772250</v>
      </c>
      <c r="I13" s="208">
        <v>0</v>
      </c>
      <c r="J13" s="208">
        <v>0</v>
      </c>
      <c r="K13" s="208">
        <v>0</v>
      </c>
      <c r="L13" s="210">
        <v>313.50299999999999</v>
      </c>
      <c r="M13" s="209">
        <v>25.6</v>
      </c>
      <c r="N13" s="211">
        <v>0</v>
      </c>
      <c r="O13" s="212">
        <v>20745</v>
      </c>
      <c r="P13" s="197">
        <f t="shared" si="0"/>
        <v>20745</v>
      </c>
      <c r="Q13" s="1">
        <v>11</v>
      </c>
      <c r="R13" s="258" t="e">
        <f t="shared" si="1"/>
        <v>#REF!</v>
      </c>
      <c r="S13" s="214" t="e">
        <f>#REF!</f>
        <v>#REF!</v>
      </c>
      <c r="T13" s="215" t="e">
        <f t="shared" si="9"/>
        <v>#REF!</v>
      </c>
      <c r="V13" s="218">
        <f t="shared" si="2"/>
        <v>20745</v>
      </c>
      <c r="W13" s="219">
        <f t="shared" si="10"/>
        <v>732602.82915000001</v>
      </c>
      <c r="Y13" s="217" t="e">
        <f t="shared" si="11"/>
        <v>#REF!</v>
      </c>
      <c r="Z13" s="214" t="e">
        <f t="shared" si="12"/>
        <v>#REF!</v>
      </c>
      <c r="AA13" s="215" t="e">
        <f t="shared" si="13"/>
        <v>#REF!</v>
      </c>
      <c r="AE13" s="302" t="str">
        <f t="shared" si="3"/>
        <v>641659</v>
      </c>
      <c r="AF13" s="206">
        <v>129</v>
      </c>
      <c r="AG13" s="310">
        <v>11</v>
      </c>
      <c r="AH13" s="311">
        <v>641778</v>
      </c>
      <c r="AI13" s="312">
        <f t="shared" si="4"/>
        <v>641659</v>
      </c>
      <c r="AJ13" s="313">
        <f t="shared" si="5"/>
        <v>-119</v>
      </c>
      <c r="AL13" s="306">
        <f t="shared" si="6"/>
        <v>20707</v>
      </c>
      <c r="AM13" s="314">
        <f t="shared" si="6"/>
        <v>20745</v>
      </c>
      <c r="AN13" s="315">
        <f t="shared" si="7"/>
        <v>38</v>
      </c>
      <c r="AO13" s="316">
        <f t="shared" si="8"/>
        <v>1.8317666907688599E-3</v>
      </c>
    </row>
    <row r="14" spans="1:41" x14ac:dyDescent="0.2">
      <c r="A14" s="206">
        <v>129</v>
      </c>
      <c r="B14" s="207">
        <v>0.375</v>
      </c>
      <c r="C14" s="208">
        <v>2013</v>
      </c>
      <c r="D14" s="208">
        <v>5</v>
      </c>
      <c r="E14" s="208">
        <v>12</v>
      </c>
      <c r="F14" s="209">
        <v>662404</v>
      </c>
      <c r="G14" s="208">
        <v>0</v>
      </c>
      <c r="H14" s="209">
        <v>773164</v>
      </c>
      <c r="I14" s="208">
        <v>0</v>
      </c>
      <c r="J14" s="208">
        <v>0</v>
      </c>
      <c r="K14" s="208">
        <v>0</v>
      </c>
      <c r="L14" s="210">
        <v>315.69200000000001</v>
      </c>
      <c r="M14" s="209">
        <v>24.9</v>
      </c>
      <c r="N14" s="211">
        <v>0</v>
      </c>
      <c r="O14" s="212">
        <v>10041</v>
      </c>
      <c r="P14" s="197">
        <f t="shared" si="0"/>
        <v>10041</v>
      </c>
      <c r="Q14" s="1">
        <v>12</v>
      </c>
      <c r="R14" s="258" t="e">
        <f t="shared" si="1"/>
        <v>#REF!</v>
      </c>
      <c r="S14" s="214" t="e">
        <f>#REF!</f>
        <v>#REF!</v>
      </c>
      <c r="T14" s="215" t="e">
        <f t="shared" si="9"/>
        <v>#REF!</v>
      </c>
      <c r="V14" s="218">
        <f t="shared" si="2"/>
        <v>10041</v>
      </c>
      <c r="W14" s="219">
        <f t="shared" si="10"/>
        <v>354594.60146999999</v>
      </c>
      <c r="Y14" s="217" t="e">
        <f t="shared" si="11"/>
        <v>#REF!</v>
      </c>
      <c r="Z14" s="214" t="e">
        <f t="shared" si="12"/>
        <v>#REF!</v>
      </c>
      <c r="AA14" s="215" t="e">
        <f t="shared" si="13"/>
        <v>#REF!</v>
      </c>
      <c r="AE14" s="302" t="str">
        <f t="shared" si="3"/>
        <v>662404</v>
      </c>
      <c r="AF14" s="206">
        <v>129</v>
      </c>
      <c r="AG14" s="310">
        <v>12</v>
      </c>
      <c r="AH14" s="311">
        <v>662485</v>
      </c>
      <c r="AI14" s="312">
        <f t="shared" si="4"/>
        <v>662404</v>
      </c>
      <c r="AJ14" s="313">
        <f t="shared" si="5"/>
        <v>-81</v>
      </c>
      <c r="AL14" s="306">
        <f t="shared" si="6"/>
        <v>10015</v>
      </c>
      <c r="AM14" s="314">
        <f t="shared" si="6"/>
        <v>10041</v>
      </c>
      <c r="AN14" s="315">
        <f t="shared" si="7"/>
        <v>26</v>
      </c>
      <c r="AO14" s="316">
        <f t="shared" si="8"/>
        <v>2.589383527537098E-3</v>
      </c>
    </row>
    <row r="15" spans="1:41" x14ac:dyDescent="0.2">
      <c r="A15" s="206">
        <v>129</v>
      </c>
      <c r="B15" s="207">
        <v>0.375</v>
      </c>
      <c r="C15" s="208">
        <v>2013</v>
      </c>
      <c r="D15" s="208">
        <v>5</v>
      </c>
      <c r="E15" s="208">
        <v>13</v>
      </c>
      <c r="F15" s="209">
        <v>672445</v>
      </c>
      <c r="G15" s="208">
        <v>0</v>
      </c>
      <c r="H15" s="209">
        <v>773605</v>
      </c>
      <c r="I15" s="208">
        <v>0</v>
      </c>
      <c r="J15" s="208">
        <v>0</v>
      </c>
      <c r="K15" s="208">
        <v>0</v>
      </c>
      <c r="L15" s="210">
        <v>317.32400000000001</v>
      </c>
      <c r="M15" s="209">
        <v>23.1</v>
      </c>
      <c r="N15" s="211">
        <v>0</v>
      </c>
      <c r="O15" s="212">
        <v>11089</v>
      </c>
      <c r="P15" s="197">
        <f t="shared" si="0"/>
        <v>11089</v>
      </c>
      <c r="Q15" s="1">
        <v>13</v>
      </c>
      <c r="R15" s="258" t="e">
        <f t="shared" si="1"/>
        <v>#REF!</v>
      </c>
      <c r="S15" s="214" t="e">
        <f>#REF!</f>
        <v>#REF!</v>
      </c>
      <c r="T15" s="215" t="e">
        <f t="shared" si="9"/>
        <v>#REF!</v>
      </c>
      <c r="V15" s="218">
        <f t="shared" si="2"/>
        <v>11089</v>
      </c>
      <c r="W15" s="219">
        <f t="shared" si="10"/>
        <v>391604.37563000002</v>
      </c>
      <c r="Y15" s="217" t="e">
        <f t="shared" si="11"/>
        <v>#REF!</v>
      </c>
      <c r="Z15" s="214" t="e">
        <f t="shared" si="12"/>
        <v>#REF!</v>
      </c>
      <c r="AA15" s="215" t="e">
        <f t="shared" si="13"/>
        <v>#REF!</v>
      </c>
      <c r="AE15" s="302" t="str">
        <f t="shared" si="3"/>
        <v>672445</v>
      </c>
      <c r="AF15" s="206">
        <v>129</v>
      </c>
      <c r="AG15" s="310">
        <v>13</v>
      </c>
      <c r="AH15" s="311">
        <v>672500</v>
      </c>
      <c r="AI15" s="312">
        <f t="shared" si="4"/>
        <v>672445</v>
      </c>
      <c r="AJ15" s="313">
        <f t="shared" si="5"/>
        <v>-55</v>
      </c>
      <c r="AL15" s="306">
        <f t="shared" si="6"/>
        <v>11097</v>
      </c>
      <c r="AM15" s="314">
        <f t="shared" si="6"/>
        <v>11089</v>
      </c>
      <c r="AN15" s="315">
        <f t="shared" si="7"/>
        <v>-8</v>
      </c>
      <c r="AO15" s="316">
        <f t="shared" si="8"/>
        <v>-7.2143565695734517E-4</v>
      </c>
    </row>
    <row r="16" spans="1:41" x14ac:dyDescent="0.2">
      <c r="A16" s="206">
        <v>129</v>
      </c>
      <c r="B16" s="207">
        <v>0.375</v>
      </c>
      <c r="C16" s="208">
        <v>2013</v>
      </c>
      <c r="D16" s="208">
        <v>5</v>
      </c>
      <c r="E16" s="208">
        <v>14</v>
      </c>
      <c r="F16" s="209">
        <v>683534</v>
      </c>
      <c r="G16" s="208">
        <v>0</v>
      </c>
      <c r="H16" s="209">
        <v>774094</v>
      </c>
      <c r="I16" s="208">
        <v>0</v>
      </c>
      <c r="J16" s="208">
        <v>0</v>
      </c>
      <c r="K16" s="208">
        <v>0</v>
      </c>
      <c r="L16" s="210">
        <v>314.09300000000002</v>
      </c>
      <c r="M16" s="209">
        <v>22.7</v>
      </c>
      <c r="N16" s="211">
        <v>0</v>
      </c>
      <c r="O16" s="212">
        <v>14056</v>
      </c>
      <c r="P16" s="197">
        <f t="shared" si="0"/>
        <v>14056</v>
      </c>
      <c r="Q16" s="1">
        <v>14</v>
      </c>
      <c r="R16" s="258" t="e">
        <f t="shared" si="1"/>
        <v>#REF!</v>
      </c>
      <c r="S16" s="214" t="e">
        <f>#REF!</f>
        <v>#REF!</v>
      </c>
      <c r="T16" s="215" t="e">
        <f t="shared" si="9"/>
        <v>#REF!</v>
      </c>
      <c r="V16" s="218">
        <f t="shared" si="2"/>
        <v>14056</v>
      </c>
      <c r="W16" s="219">
        <f t="shared" si="10"/>
        <v>496383.00151999999</v>
      </c>
      <c r="Y16" s="217" t="e">
        <f t="shared" si="11"/>
        <v>#REF!</v>
      </c>
      <c r="Z16" s="214" t="e">
        <f t="shared" si="12"/>
        <v>#REF!</v>
      </c>
      <c r="AA16" s="215" t="e">
        <f t="shared" si="13"/>
        <v>#REF!</v>
      </c>
      <c r="AE16" s="302" t="str">
        <f t="shared" si="3"/>
        <v>683534</v>
      </c>
      <c r="AF16" s="206">
        <v>129</v>
      </c>
      <c r="AG16" s="310">
        <v>14</v>
      </c>
      <c r="AH16" s="311">
        <v>683597</v>
      </c>
      <c r="AI16" s="312">
        <f t="shared" si="4"/>
        <v>683534</v>
      </c>
      <c r="AJ16" s="313">
        <f t="shared" si="5"/>
        <v>-63</v>
      </c>
      <c r="AL16" s="306">
        <f t="shared" si="6"/>
        <v>14057</v>
      </c>
      <c r="AM16" s="314">
        <f t="shared" si="6"/>
        <v>14056</v>
      </c>
      <c r="AN16" s="315">
        <f t="shared" si="7"/>
        <v>-1</v>
      </c>
      <c r="AO16" s="316">
        <f t="shared" si="8"/>
        <v>-7.1143995446784294E-5</v>
      </c>
    </row>
    <row r="17" spans="1:41" x14ac:dyDescent="0.2">
      <c r="A17" s="206">
        <v>129</v>
      </c>
      <c r="B17" s="207">
        <v>0.375</v>
      </c>
      <c r="C17" s="208">
        <v>2013</v>
      </c>
      <c r="D17" s="208">
        <v>5</v>
      </c>
      <c r="E17" s="208">
        <v>15</v>
      </c>
      <c r="F17" s="209">
        <v>697590</v>
      </c>
      <c r="G17" s="208">
        <v>0</v>
      </c>
      <c r="H17" s="209">
        <v>774717</v>
      </c>
      <c r="I17" s="208">
        <v>0</v>
      </c>
      <c r="J17" s="208">
        <v>0</v>
      </c>
      <c r="K17" s="208">
        <v>0</v>
      </c>
      <c r="L17" s="210">
        <v>312.83</v>
      </c>
      <c r="M17" s="209">
        <v>24</v>
      </c>
      <c r="N17" s="211">
        <v>0</v>
      </c>
      <c r="O17" s="212">
        <v>14035</v>
      </c>
      <c r="P17" s="197">
        <f t="shared" si="0"/>
        <v>14035</v>
      </c>
      <c r="Q17" s="1">
        <v>15</v>
      </c>
      <c r="R17" s="258" t="e">
        <f t="shared" si="1"/>
        <v>#REF!</v>
      </c>
      <c r="S17" s="214" t="e">
        <f>#REF!</f>
        <v>#REF!</v>
      </c>
      <c r="T17" s="215" t="e">
        <f t="shared" si="9"/>
        <v>#REF!</v>
      </c>
      <c r="V17" s="218">
        <f t="shared" si="2"/>
        <v>14035</v>
      </c>
      <c r="W17" s="219">
        <f t="shared" si="10"/>
        <v>495641.39344999997</v>
      </c>
      <c r="Y17" s="217" t="e">
        <f t="shared" si="11"/>
        <v>#REF!</v>
      </c>
      <c r="Z17" s="214" t="e">
        <f t="shared" si="12"/>
        <v>#REF!</v>
      </c>
      <c r="AA17" s="215" t="e">
        <f t="shared" si="13"/>
        <v>#REF!</v>
      </c>
      <c r="AE17" s="302" t="str">
        <f t="shared" si="3"/>
        <v>697590</v>
      </c>
      <c r="AF17" s="206">
        <v>129</v>
      </c>
      <c r="AG17" s="310">
        <v>15</v>
      </c>
      <c r="AH17" s="311">
        <v>697654</v>
      </c>
      <c r="AI17" s="312">
        <f t="shared" si="4"/>
        <v>697590</v>
      </c>
      <c r="AJ17" s="313">
        <f t="shared" si="5"/>
        <v>-64</v>
      </c>
      <c r="AL17" s="306">
        <f t="shared" si="6"/>
        <v>14015</v>
      </c>
      <c r="AM17" s="314">
        <f t="shared" si="6"/>
        <v>14035</v>
      </c>
      <c r="AN17" s="315">
        <f t="shared" si="7"/>
        <v>20</v>
      </c>
      <c r="AO17" s="316">
        <f t="shared" si="8"/>
        <v>1.4250089063056644E-3</v>
      </c>
    </row>
    <row r="18" spans="1:41" x14ac:dyDescent="0.2">
      <c r="A18" s="206">
        <v>129</v>
      </c>
      <c r="B18" s="207">
        <v>0.375</v>
      </c>
      <c r="C18" s="208">
        <v>2013</v>
      </c>
      <c r="D18" s="208">
        <v>5</v>
      </c>
      <c r="E18" s="208">
        <v>16</v>
      </c>
      <c r="F18" s="209">
        <v>711625</v>
      </c>
      <c r="G18" s="208">
        <v>0</v>
      </c>
      <c r="H18" s="209">
        <v>775339</v>
      </c>
      <c r="I18" s="208">
        <v>0</v>
      </c>
      <c r="J18" s="208">
        <v>0</v>
      </c>
      <c r="K18" s="208">
        <v>0</v>
      </c>
      <c r="L18" s="210">
        <v>313.04000000000002</v>
      </c>
      <c r="M18" s="209">
        <v>24.7</v>
      </c>
      <c r="N18" s="211">
        <v>0</v>
      </c>
      <c r="O18" s="212">
        <v>11117</v>
      </c>
      <c r="P18" s="197">
        <f t="shared" si="0"/>
        <v>11117</v>
      </c>
      <c r="Q18" s="1">
        <v>16</v>
      </c>
      <c r="R18" s="258" t="e">
        <f t="shared" si="1"/>
        <v>#REF!</v>
      </c>
      <c r="S18" s="214" t="e">
        <f>#REF!</f>
        <v>#REF!</v>
      </c>
      <c r="T18" s="215" t="e">
        <f t="shared" si="9"/>
        <v>#REF!</v>
      </c>
      <c r="V18" s="218">
        <f t="shared" si="2"/>
        <v>11117</v>
      </c>
      <c r="W18" s="219">
        <f t="shared" si="10"/>
        <v>392593.18638999999</v>
      </c>
      <c r="Y18" s="217" t="e">
        <f t="shared" si="11"/>
        <v>#REF!</v>
      </c>
      <c r="Z18" s="214" t="e">
        <f t="shared" si="12"/>
        <v>#REF!</v>
      </c>
      <c r="AA18" s="215" t="e">
        <f t="shared" si="13"/>
        <v>#REF!</v>
      </c>
      <c r="AE18" s="302" t="str">
        <f t="shared" si="3"/>
        <v>711625</v>
      </c>
      <c r="AF18" s="206">
        <v>129</v>
      </c>
      <c r="AG18" s="310">
        <v>16</v>
      </c>
      <c r="AH18" s="311">
        <v>711669</v>
      </c>
      <c r="AI18" s="312">
        <f t="shared" si="4"/>
        <v>711625</v>
      </c>
      <c r="AJ18" s="313">
        <f t="shared" si="5"/>
        <v>-44</v>
      </c>
      <c r="AL18" s="306">
        <f t="shared" si="6"/>
        <v>11116</v>
      </c>
      <c r="AM18" s="314">
        <f t="shared" si="6"/>
        <v>11117</v>
      </c>
      <c r="AN18" s="315">
        <f t="shared" si="7"/>
        <v>1</v>
      </c>
      <c r="AO18" s="316">
        <f t="shared" si="8"/>
        <v>8.9952325267608172E-5</v>
      </c>
    </row>
    <row r="19" spans="1:41" x14ac:dyDescent="0.2">
      <c r="A19" s="206">
        <v>129</v>
      </c>
      <c r="B19" s="207">
        <v>0.375</v>
      </c>
      <c r="C19" s="208">
        <v>2013</v>
      </c>
      <c r="D19" s="208">
        <v>5</v>
      </c>
      <c r="E19" s="208">
        <v>17</v>
      </c>
      <c r="F19" s="209">
        <v>722742</v>
      </c>
      <c r="G19" s="208">
        <v>0</v>
      </c>
      <c r="H19" s="209">
        <v>775830</v>
      </c>
      <c r="I19" s="208">
        <v>0</v>
      </c>
      <c r="J19" s="208">
        <v>0</v>
      </c>
      <c r="K19" s="208">
        <v>0</v>
      </c>
      <c r="L19" s="210">
        <v>313.69400000000002</v>
      </c>
      <c r="M19" s="209">
        <v>26.2</v>
      </c>
      <c r="N19" s="211">
        <v>0</v>
      </c>
      <c r="O19" s="212">
        <v>12842</v>
      </c>
      <c r="P19" s="197">
        <f t="shared" si="0"/>
        <v>12842</v>
      </c>
      <c r="Q19" s="1">
        <v>17</v>
      </c>
      <c r="R19" s="258" t="e">
        <f t="shared" si="1"/>
        <v>#REF!</v>
      </c>
      <c r="S19" s="214" t="e">
        <f>#REF!</f>
        <v>#REF!</v>
      </c>
      <c r="T19" s="215" t="e">
        <f t="shared" si="9"/>
        <v>#REF!</v>
      </c>
      <c r="V19" s="218">
        <f t="shared" si="2"/>
        <v>12842</v>
      </c>
      <c r="W19" s="219">
        <f t="shared" si="10"/>
        <v>453510.99213999999</v>
      </c>
      <c r="Y19" s="217" t="e">
        <f t="shared" si="11"/>
        <v>#REF!</v>
      </c>
      <c r="Z19" s="214" t="e">
        <f t="shared" si="12"/>
        <v>#REF!</v>
      </c>
      <c r="AA19" s="215" t="e">
        <f t="shared" si="13"/>
        <v>#REF!</v>
      </c>
      <c r="AE19" s="302" t="str">
        <f t="shared" si="3"/>
        <v>722742</v>
      </c>
      <c r="AF19" s="206">
        <v>129</v>
      </c>
      <c r="AG19" s="310">
        <v>17</v>
      </c>
      <c r="AH19" s="311">
        <v>722785</v>
      </c>
      <c r="AI19" s="312">
        <f t="shared" si="4"/>
        <v>722742</v>
      </c>
      <c r="AJ19" s="313">
        <f t="shared" si="5"/>
        <v>-43</v>
      </c>
      <c r="AL19" s="306">
        <f t="shared" si="6"/>
        <v>12844</v>
      </c>
      <c r="AM19" s="314">
        <f t="shared" si="6"/>
        <v>12842</v>
      </c>
      <c r="AN19" s="315">
        <f t="shared" si="7"/>
        <v>-2</v>
      </c>
      <c r="AO19" s="316">
        <f t="shared" si="8"/>
        <v>-1.5573898146706121E-4</v>
      </c>
    </row>
    <row r="20" spans="1:41" x14ac:dyDescent="0.2">
      <c r="A20" s="206">
        <v>129</v>
      </c>
      <c r="B20" s="207">
        <v>0.375</v>
      </c>
      <c r="C20" s="208">
        <v>2013</v>
      </c>
      <c r="D20" s="208">
        <v>5</v>
      </c>
      <c r="E20" s="208">
        <v>18</v>
      </c>
      <c r="F20" s="209">
        <v>735584</v>
      </c>
      <c r="G20" s="208">
        <v>0</v>
      </c>
      <c r="H20" s="209">
        <v>776398</v>
      </c>
      <c r="I20" s="208">
        <v>0</v>
      </c>
      <c r="J20" s="208">
        <v>0</v>
      </c>
      <c r="K20" s="208">
        <v>0</v>
      </c>
      <c r="L20" s="210">
        <v>314.06</v>
      </c>
      <c r="M20" s="209">
        <v>25.1</v>
      </c>
      <c r="N20" s="211">
        <v>0</v>
      </c>
      <c r="O20" s="212">
        <v>12909</v>
      </c>
      <c r="P20" s="197">
        <f t="shared" si="0"/>
        <v>12909</v>
      </c>
      <c r="Q20" s="1">
        <v>18</v>
      </c>
      <c r="R20" s="258" t="e">
        <f t="shared" si="1"/>
        <v>#REF!</v>
      </c>
      <c r="S20" s="214" t="e">
        <f>#REF!</f>
        <v>#REF!</v>
      </c>
      <c r="T20" s="215" t="e">
        <f t="shared" si="9"/>
        <v>#REF!</v>
      </c>
      <c r="V20" s="218">
        <f t="shared" si="2"/>
        <v>12909</v>
      </c>
      <c r="W20" s="219">
        <f t="shared" si="10"/>
        <v>455877.07503000001</v>
      </c>
      <c r="Y20" s="217" t="e">
        <f t="shared" si="11"/>
        <v>#REF!</v>
      </c>
      <c r="Z20" s="214" t="e">
        <f t="shared" si="12"/>
        <v>#REF!</v>
      </c>
      <c r="AA20" s="215" t="e">
        <f t="shared" si="13"/>
        <v>#REF!</v>
      </c>
      <c r="AE20" s="302" t="str">
        <f t="shared" si="3"/>
        <v>735584</v>
      </c>
      <c r="AF20" s="206">
        <v>129</v>
      </c>
      <c r="AG20" s="310">
        <v>18</v>
      </c>
      <c r="AH20" s="311">
        <v>735629</v>
      </c>
      <c r="AI20" s="312">
        <f t="shared" si="4"/>
        <v>735584</v>
      </c>
      <c r="AJ20" s="313">
        <f t="shared" si="5"/>
        <v>-45</v>
      </c>
      <c r="AL20" s="306">
        <f t="shared" si="6"/>
        <v>12911</v>
      </c>
      <c r="AM20" s="314">
        <f t="shared" si="6"/>
        <v>12909</v>
      </c>
      <c r="AN20" s="315">
        <f t="shared" si="7"/>
        <v>-2</v>
      </c>
      <c r="AO20" s="316">
        <f t="shared" si="8"/>
        <v>-1.5493066852583469E-4</v>
      </c>
    </row>
    <row r="21" spans="1:41" x14ac:dyDescent="0.2">
      <c r="A21" s="206">
        <v>129</v>
      </c>
      <c r="B21" s="207">
        <v>0.375</v>
      </c>
      <c r="C21" s="208">
        <v>2013</v>
      </c>
      <c r="D21" s="208">
        <v>5</v>
      </c>
      <c r="E21" s="208">
        <v>19</v>
      </c>
      <c r="F21" s="209">
        <v>748493</v>
      </c>
      <c r="G21" s="208">
        <v>0</v>
      </c>
      <c r="H21" s="209">
        <v>776967</v>
      </c>
      <c r="I21" s="208">
        <v>0</v>
      </c>
      <c r="J21" s="208">
        <v>0</v>
      </c>
      <c r="K21" s="208">
        <v>0</v>
      </c>
      <c r="L21" s="210">
        <v>315.73399999999998</v>
      </c>
      <c r="M21" s="209">
        <v>25.6</v>
      </c>
      <c r="N21" s="211">
        <v>0</v>
      </c>
      <c r="O21" s="212">
        <v>11959</v>
      </c>
      <c r="P21" s="197">
        <f t="shared" si="0"/>
        <v>11959</v>
      </c>
      <c r="Q21" s="1">
        <v>19</v>
      </c>
      <c r="R21" s="258" t="e">
        <f t="shared" si="1"/>
        <v>#REF!</v>
      </c>
      <c r="S21" s="214" t="e">
        <f>#REF!</f>
        <v>#REF!</v>
      </c>
      <c r="T21" s="215" t="e">
        <f t="shared" si="9"/>
        <v>#REF!</v>
      </c>
      <c r="V21" s="218">
        <f t="shared" si="2"/>
        <v>11959</v>
      </c>
      <c r="W21" s="219">
        <f t="shared" si="10"/>
        <v>422328.13853</v>
      </c>
      <c r="Y21" s="217" t="e">
        <f t="shared" si="11"/>
        <v>#REF!</v>
      </c>
      <c r="Z21" s="214" t="e">
        <f t="shared" si="12"/>
        <v>#REF!</v>
      </c>
      <c r="AA21" s="215" t="e">
        <f t="shared" si="13"/>
        <v>#REF!</v>
      </c>
      <c r="AE21" s="302" t="str">
        <f t="shared" si="3"/>
        <v>748493</v>
      </c>
      <c r="AF21" s="206">
        <v>129</v>
      </c>
      <c r="AG21" s="310">
        <v>19</v>
      </c>
      <c r="AH21" s="311">
        <v>748540</v>
      </c>
      <c r="AI21" s="312">
        <f t="shared" si="4"/>
        <v>748493</v>
      </c>
      <c r="AJ21" s="313">
        <f t="shared" si="5"/>
        <v>-47</v>
      </c>
      <c r="AL21" s="306">
        <f t="shared" si="6"/>
        <v>11959</v>
      </c>
      <c r="AM21" s="314">
        <f t="shared" si="6"/>
        <v>11959</v>
      </c>
      <c r="AN21" s="315">
        <f t="shared" si="7"/>
        <v>0</v>
      </c>
      <c r="AO21" s="316">
        <f t="shared" si="8"/>
        <v>0</v>
      </c>
    </row>
    <row r="22" spans="1:41" x14ac:dyDescent="0.2">
      <c r="A22" s="206">
        <v>129</v>
      </c>
      <c r="B22" s="207">
        <v>0.375</v>
      </c>
      <c r="C22" s="208">
        <v>2013</v>
      </c>
      <c r="D22" s="208">
        <v>5</v>
      </c>
      <c r="E22" s="208">
        <v>20</v>
      </c>
      <c r="F22" s="209">
        <v>760452</v>
      </c>
      <c r="G22" s="208">
        <v>0</v>
      </c>
      <c r="H22" s="209">
        <v>777492</v>
      </c>
      <c r="I22" s="208">
        <v>0</v>
      </c>
      <c r="J22" s="208">
        <v>0</v>
      </c>
      <c r="K22" s="208">
        <v>0</v>
      </c>
      <c r="L22" s="210">
        <v>316.22399999999999</v>
      </c>
      <c r="M22" s="209">
        <v>25.4</v>
      </c>
      <c r="N22" s="211">
        <v>0</v>
      </c>
      <c r="O22" s="212">
        <v>12752</v>
      </c>
      <c r="P22" s="197">
        <f t="shared" si="0"/>
        <v>12752</v>
      </c>
      <c r="Q22" s="1">
        <v>20</v>
      </c>
      <c r="R22" s="258" t="e">
        <f t="shared" si="1"/>
        <v>#REF!</v>
      </c>
      <c r="S22" s="214" t="e">
        <f>#REF!</f>
        <v>#REF!</v>
      </c>
      <c r="T22" s="215" t="e">
        <f t="shared" si="9"/>
        <v>#REF!</v>
      </c>
      <c r="V22" s="218">
        <f t="shared" si="2"/>
        <v>12752</v>
      </c>
      <c r="W22" s="219">
        <f t="shared" si="10"/>
        <v>450332.67183999997</v>
      </c>
      <c r="Y22" s="217" t="e">
        <f t="shared" si="11"/>
        <v>#REF!</v>
      </c>
      <c r="Z22" s="214" t="e">
        <f t="shared" si="12"/>
        <v>#REF!</v>
      </c>
      <c r="AA22" s="215" t="e">
        <f t="shared" si="13"/>
        <v>#REF!</v>
      </c>
      <c r="AE22" s="302" t="str">
        <f t="shared" si="3"/>
        <v>760452</v>
      </c>
      <c r="AF22" s="206">
        <v>129</v>
      </c>
      <c r="AG22" s="310">
        <v>20</v>
      </c>
      <c r="AH22" s="311">
        <v>760499</v>
      </c>
      <c r="AI22" s="312">
        <f t="shared" si="4"/>
        <v>760452</v>
      </c>
      <c r="AJ22" s="313">
        <f t="shared" si="5"/>
        <v>-47</v>
      </c>
      <c r="AL22" s="306">
        <f t="shared" si="6"/>
        <v>12758</v>
      </c>
      <c r="AM22" s="314">
        <f t="shared" si="6"/>
        <v>12752</v>
      </c>
      <c r="AN22" s="315">
        <f t="shared" si="7"/>
        <v>-6</v>
      </c>
      <c r="AO22" s="316">
        <f t="shared" si="8"/>
        <v>-4.7051442910915934E-4</v>
      </c>
    </row>
    <row r="23" spans="1:41" x14ac:dyDescent="0.2">
      <c r="A23" s="206">
        <v>129</v>
      </c>
      <c r="B23" s="207">
        <v>0.375</v>
      </c>
      <c r="C23" s="208">
        <v>2013</v>
      </c>
      <c r="D23" s="208">
        <v>5</v>
      </c>
      <c r="E23" s="208">
        <v>21</v>
      </c>
      <c r="F23" s="209">
        <v>773204</v>
      </c>
      <c r="G23" s="208">
        <v>0</v>
      </c>
      <c r="H23" s="209">
        <v>778060</v>
      </c>
      <c r="I23" s="208">
        <v>0</v>
      </c>
      <c r="J23" s="208">
        <v>0</v>
      </c>
      <c r="K23" s="208">
        <v>0</v>
      </c>
      <c r="L23" s="210">
        <v>312.37700000000001</v>
      </c>
      <c r="M23" s="209">
        <v>25.3</v>
      </c>
      <c r="N23" s="211">
        <v>0</v>
      </c>
      <c r="O23" s="212">
        <v>12648</v>
      </c>
      <c r="P23" s="197">
        <f t="shared" si="0"/>
        <v>12648</v>
      </c>
      <c r="Q23" s="1">
        <v>21</v>
      </c>
      <c r="R23" s="258" t="e">
        <f t="shared" si="1"/>
        <v>#REF!</v>
      </c>
      <c r="S23" s="214" t="e">
        <f>#REF!</f>
        <v>#REF!</v>
      </c>
      <c r="T23" s="215" t="e">
        <f t="shared" si="9"/>
        <v>#REF!</v>
      </c>
      <c r="V23" s="218">
        <f t="shared" si="2"/>
        <v>12648</v>
      </c>
      <c r="W23" s="219">
        <f t="shared" si="10"/>
        <v>446659.94615999999</v>
      </c>
      <c r="Y23" s="217" t="e">
        <f t="shared" si="11"/>
        <v>#REF!</v>
      </c>
      <c r="Z23" s="214" t="e">
        <f t="shared" si="12"/>
        <v>#REF!</v>
      </c>
      <c r="AA23" s="215" t="e">
        <f t="shared" si="13"/>
        <v>#REF!</v>
      </c>
      <c r="AE23" s="302" t="str">
        <f t="shared" si="3"/>
        <v>773204</v>
      </c>
      <c r="AF23" s="206">
        <v>129</v>
      </c>
      <c r="AG23" s="310">
        <v>21</v>
      </c>
      <c r="AH23" s="311">
        <v>773257</v>
      </c>
      <c r="AI23" s="312">
        <f t="shared" si="4"/>
        <v>773204</v>
      </c>
      <c r="AJ23" s="313">
        <f t="shared" si="5"/>
        <v>-53</v>
      </c>
      <c r="AL23" s="306">
        <f t="shared" si="6"/>
        <v>12647</v>
      </c>
      <c r="AM23" s="314">
        <f t="shared" si="6"/>
        <v>12648</v>
      </c>
      <c r="AN23" s="315">
        <f t="shared" si="7"/>
        <v>1</v>
      </c>
      <c r="AO23" s="316">
        <f t="shared" si="8"/>
        <v>7.9063883617963316E-5</v>
      </c>
    </row>
    <row r="24" spans="1:41" x14ac:dyDescent="0.2">
      <c r="A24" s="206">
        <v>129</v>
      </c>
      <c r="B24" s="207">
        <v>0.375</v>
      </c>
      <c r="C24" s="208">
        <v>2013</v>
      </c>
      <c r="D24" s="208">
        <v>5</v>
      </c>
      <c r="E24" s="208">
        <v>22</v>
      </c>
      <c r="F24" s="209">
        <v>785852</v>
      </c>
      <c r="G24" s="208">
        <v>0</v>
      </c>
      <c r="H24" s="209">
        <v>778625</v>
      </c>
      <c r="I24" s="208">
        <v>0</v>
      </c>
      <c r="J24" s="208">
        <v>0</v>
      </c>
      <c r="K24" s="208">
        <v>0</v>
      </c>
      <c r="L24" s="210">
        <v>311.60300000000001</v>
      </c>
      <c r="M24" s="209">
        <v>25.7</v>
      </c>
      <c r="N24" s="211">
        <v>0</v>
      </c>
      <c r="O24" s="212">
        <v>13133</v>
      </c>
      <c r="P24" s="197">
        <f t="shared" si="0"/>
        <v>13133</v>
      </c>
      <c r="Q24" s="1">
        <v>22</v>
      </c>
      <c r="R24" s="258" t="e">
        <f t="shared" si="1"/>
        <v>#REF!</v>
      </c>
      <c r="S24" s="214" t="e">
        <f>#REF!</f>
        <v>#REF!</v>
      </c>
      <c r="T24" s="215" t="e">
        <f t="shared" si="9"/>
        <v>#REF!</v>
      </c>
      <c r="V24" s="218">
        <f t="shared" si="2"/>
        <v>13133</v>
      </c>
      <c r="W24" s="219">
        <f t="shared" si="10"/>
        <v>463787.56111000001</v>
      </c>
      <c r="Y24" s="217" t="e">
        <f t="shared" si="11"/>
        <v>#REF!</v>
      </c>
      <c r="Z24" s="214" t="e">
        <f t="shared" si="12"/>
        <v>#REF!</v>
      </c>
      <c r="AA24" s="215" t="e">
        <f t="shared" si="13"/>
        <v>#REF!</v>
      </c>
      <c r="AE24" s="302" t="str">
        <f t="shared" si="3"/>
        <v>785852</v>
      </c>
      <c r="AF24" s="206">
        <v>129</v>
      </c>
      <c r="AG24" s="310">
        <v>22</v>
      </c>
      <c r="AH24" s="311">
        <v>785904</v>
      </c>
      <c r="AI24" s="312">
        <f t="shared" si="4"/>
        <v>785852</v>
      </c>
      <c r="AJ24" s="313">
        <f t="shared" si="5"/>
        <v>-52</v>
      </c>
      <c r="AL24" s="306">
        <f t="shared" si="6"/>
        <v>13134</v>
      </c>
      <c r="AM24" s="314">
        <f t="shared" si="6"/>
        <v>13133</v>
      </c>
      <c r="AN24" s="315">
        <f t="shared" si="7"/>
        <v>-1</v>
      </c>
      <c r="AO24" s="316">
        <f t="shared" si="8"/>
        <v>-7.6144064570166754E-5</v>
      </c>
    </row>
    <row r="25" spans="1:41" x14ac:dyDescent="0.2">
      <c r="A25" s="206">
        <v>129</v>
      </c>
      <c r="B25" s="207">
        <v>0.375</v>
      </c>
      <c r="C25" s="208">
        <v>2013</v>
      </c>
      <c r="D25" s="208">
        <v>5</v>
      </c>
      <c r="E25" s="208">
        <v>23</v>
      </c>
      <c r="F25" s="209">
        <v>798985</v>
      </c>
      <c r="G25" s="208">
        <v>0</v>
      </c>
      <c r="H25" s="209">
        <v>779211</v>
      </c>
      <c r="I25" s="208">
        <v>0</v>
      </c>
      <c r="J25" s="208">
        <v>0</v>
      </c>
      <c r="K25" s="208">
        <v>0</v>
      </c>
      <c r="L25" s="210">
        <v>311.339</v>
      </c>
      <c r="M25" s="209">
        <v>25.2</v>
      </c>
      <c r="N25" s="211">
        <v>0</v>
      </c>
      <c r="O25" s="212">
        <v>13641</v>
      </c>
      <c r="P25" s="197">
        <f t="shared" si="0"/>
        <v>13641</v>
      </c>
      <c r="Q25" s="1">
        <v>23</v>
      </c>
      <c r="R25" s="258" t="e">
        <f t="shared" si="1"/>
        <v>#REF!</v>
      </c>
      <c r="S25" s="214" t="e">
        <f>#REF!</f>
        <v>#REF!</v>
      </c>
      <c r="T25" s="215" t="e">
        <f t="shared" si="9"/>
        <v>#REF!</v>
      </c>
      <c r="V25" s="218">
        <f t="shared" si="2"/>
        <v>13641</v>
      </c>
      <c r="W25" s="219">
        <f t="shared" si="10"/>
        <v>481727.41346999997</v>
      </c>
      <c r="Y25" s="217" t="e">
        <f t="shared" si="11"/>
        <v>#REF!</v>
      </c>
      <c r="Z25" s="214" t="e">
        <f t="shared" si="12"/>
        <v>#REF!</v>
      </c>
      <c r="AA25" s="215" t="e">
        <f t="shared" si="13"/>
        <v>#REF!</v>
      </c>
      <c r="AE25" s="302" t="str">
        <f t="shared" si="3"/>
        <v>798985</v>
      </c>
      <c r="AF25" s="206">
        <v>129</v>
      </c>
      <c r="AG25" s="310">
        <v>23</v>
      </c>
      <c r="AH25" s="311">
        <v>799038</v>
      </c>
      <c r="AI25" s="312">
        <f t="shared" si="4"/>
        <v>798985</v>
      </c>
      <c r="AJ25" s="313">
        <f t="shared" si="5"/>
        <v>-53</v>
      </c>
      <c r="AL25" s="306">
        <f t="shared" si="6"/>
        <v>13644</v>
      </c>
      <c r="AM25" s="314">
        <f t="shared" si="6"/>
        <v>13641</v>
      </c>
      <c r="AN25" s="315">
        <f t="shared" si="7"/>
        <v>-3</v>
      </c>
      <c r="AO25" s="316">
        <f t="shared" si="8"/>
        <v>-2.1992522542335605E-4</v>
      </c>
    </row>
    <row r="26" spans="1:41" x14ac:dyDescent="0.2">
      <c r="A26" s="206">
        <v>129</v>
      </c>
      <c r="B26" s="207">
        <v>0.375</v>
      </c>
      <c r="C26" s="208">
        <v>2013</v>
      </c>
      <c r="D26" s="208">
        <v>5</v>
      </c>
      <c r="E26" s="208">
        <v>24</v>
      </c>
      <c r="F26" s="209">
        <v>812626</v>
      </c>
      <c r="G26" s="208">
        <v>0</v>
      </c>
      <c r="H26" s="209">
        <v>779819</v>
      </c>
      <c r="I26" s="208">
        <v>0</v>
      </c>
      <c r="J26" s="208">
        <v>0</v>
      </c>
      <c r="K26" s="208">
        <v>0</v>
      </c>
      <c r="L26" s="210">
        <v>311.25</v>
      </c>
      <c r="M26" s="209">
        <v>24.8</v>
      </c>
      <c r="N26" s="211">
        <v>0</v>
      </c>
      <c r="O26" s="212">
        <v>13444</v>
      </c>
      <c r="P26" s="197">
        <f t="shared" si="0"/>
        <v>13444</v>
      </c>
      <c r="Q26" s="1">
        <v>24</v>
      </c>
      <c r="R26" s="258" t="e">
        <f t="shared" si="1"/>
        <v>#REF!</v>
      </c>
      <c r="S26" s="214" t="e">
        <f>#REF!</f>
        <v>#REF!</v>
      </c>
      <c r="T26" s="215" t="e">
        <f t="shared" si="9"/>
        <v>#REF!</v>
      </c>
      <c r="V26" s="218">
        <f t="shared" si="2"/>
        <v>13444</v>
      </c>
      <c r="W26" s="219">
        <f t="shared" si="10"/>
        <v>474770.42348</v>
      </c>
      <c r="Y26" s="217" t="e">
        <f t="shared" si="11"/>
        <v>#REF!</v>
      </c>
      <c r="Z26" s="214" t="e">
        <f t="shared" si="12"/>
        <v>#REF!</v>
      </c>
      <c r="AA26" s="215" t="e">
        <f t="shared" si="13"/>
        <v>#REF!</v>
      </c>
      <c r="AE26" s="302" t="str">
        <f t="shared" si="3"/>
        <v>812626</v>
      </c>
      <c r="AF26" s="206">
        <v>129</v>
      </c>
      <c r="AG26" s="310">
        <v>24</v>
      </c>
      <c r="AH26" s="311">
        <v>812682</v>
      </c>
      <c r="AI26" s="312">
        <f t="shared" si="4"/>
        <v>812626</v>
      </c>
      <c r="AJ26" s="313">
        <f t="shared" si="5"/>
        <v>-56</v>
      </c>
      <c r="AL26" s="306">
        <f t="shared" si="6"/>
        <v>13451</v>
      </c>
      <c r="AM26" s="314">
        <f t="shared" si="6"/>
        <v>13444</v>
      </c>
      <c r="AN26" s="315">
        <f t="shared" si="7"/>
        <v>-7</v>
      </c>
      <c r="AO26" s="316">
        <f t="shared" si="8"/>
        <v>-5.2067836953287707E-4</v>
      </c>
    </row>
    <row r="27" spans="1:41" x14ac:dyDescent="0.2">
      <c r="A27" s="206">
        <v>129</v>
      </c>
      <c r="B27" s="207">
        <v>0.375</v>
      </c>
      <c r="C27" s="208">
        <v>2013</v>
      </c>
      <c r="D27" s="208">
        <v>5</v>
      </c>
      <c r="E27" s="208">
        <v>25</v>
      </c>
      <c r="F27" s="209">
        <v>826070</v>
      </c>
      <c r="G27" s="208">
        <v>0</v>
      </c>
      <c r="H27" s="209">
        <v>780420</v>
      </c>
      <c r="I27" s="208">
        <v>0</v>
      </c>
      <c r="J27" s="208">
        <v>0</v>
      </c>
      <c r="K27" s="208">
        <v>0</v>
      </c>
      <c r="L27" s="210">
        <v>311.27</v>
      </c>
      <c r="M27" s="209">
        <v>25.1</v>
      </c>
      <c r="N27" s="211">
        <v>0</v>
      </c>
      <c r="O27" s="212">
        <v>14463</v>
      </c>
      <c r="P27" s="197">
        <f t="shared" si="0"/>
        <v>14463</v>
      </c>
      <c r="Q27" s="1">
        <v>25</v>
      </c>
      <c r="R27" s="258" t="e">
        <f t="shared" si="1"/>
        <v>#REF!</v>
      </c>
      <c r="S27" s="214" t="e">
        <f>#REF!</f>
        <v>#REF!</v>
      </c>
      <c r="T27" s="215" t="e">
        <f t="shared" si="9"/>
        <v>#REF!</v>
      </c>
      <c r="V27" s="218">
        <f t="shared" si="2"/>
        <v>14463</v>
      </c>
      <c r="W27" s="219">
        <f t="shared" si="10"/>
        <v>510756.07221000001</v>
      </c>
      <c r="Y27" s="217" t="e">
        <f t="shared" si="11"/>
        <v>#REF!</v>
      </c>
      <c r="Z27" s="214" t="e">
        <f t="shared" si="12"/>
        <v>#REF!</v>
      </c>
      <c r="AA27" s="215" t="e">
        <f t="shared" si="13"/>
        <v>#REF!</v>
      </c>
      <c r="AE27" s="302" t="str">
        <f t="shared" si="3"/>
        <v>826070</v>
      </c>
      <c r="AF27" s="206">
        <v>129</v>
      </c>
      <c r="AG27" s="310">
        <v>25</v>
      </c>
      <c r="AH27" s="311">
        <v>826133</v>
      </c>
      <c r="AI27" s="312">
        <f t="shared" si="4"/>
        <v>826070</v>
      </c>
      <c r="AJ27" s="313">
        <f t="shared" si="5"/>
        <v>-63</v>
      </c>
      <c r="AL27" s="306">
        <f t="shared" si="6"/>
        <v>14460</v>
      </c>
      <c r="AM27" s="314">
        <f t="shared" si="6"/>
        <v>14463</v>
      </c>
      <c r="AN27" s="315">
        <f t="shared" si="7"/>
        <v>3</v>
      </c>
      <c r="AO27" s="316">
        <f t="shared" si="8"/>
        <v>2.0742584526031943E-4</v>
      </c>
    </row>
    <row r="28" spans="1:41" x14ac:dyDescent="0.2">
      <c r="A28" s="206">
        <v>129</v>
      </c>
      <c r="B28" s="207">
        <v>0.375</v>
      </c>
      <c r="C28" s="208">
        <v>2013</v>
      </c>
      <c r="D28" s="208">
        <v>5</v>
      </c>
      <c r="E28" s="208">
        <v>26</v>
      </c>
      <c r="F28" s="209">
        <v>840533</v>
      </c>
      <c r="G28" s="208">
        <v>0</v>
      </c>
      <c r="H28" s="209">
        <v>781057</v>
      </c>
      <c r="I28" s="208">
        <v>0</v>
      </c>
      <c r="J28" s="208">
        <v>0</v>
      </c>
      <c r="K28" s="208">
        <v>0</v>
      </c>
      <c r="L28" s="210">
        <v>314.75400000000002</v>
      </c>
      <c r="M28" s="209">
        <v>24.5</v>
      </c>
      <c r="N28" s="211">
        <v>0</v>
      </c>
      <c r="O28" s="212">
        <v>15039</v>
      </c>
      <c r="P28" s="197">
        <f t="shared" si="0"/>
        <v>15039</v>
      </c>
      <c r="Q28" s="1">
        <v>26</v>
      </c>
      <c r="R28" s="258" t="e">
        <f t="shared" si="1"/>
        <v>#REF!</v>
      </c>
      <c r="S28" s="214" t="e">
        <f>#REF!</f>
        <v>#REF!</v>
      </c>
      <c r="T28" s="215" t="e">
        <f t="shared" si="9"/>
        <v>#REF!</v>
      </c>
      <c r="V28" s="218">
        <f t="shared" si="2"/>
        <v>15039</v>
      </c>
      <c r="W28" s="219">
        <f t="shared" si="10"/>
        <v>531097.32212999999</v>
      </c>
      <c r="Y28" s="217" t="e">
        <f t="shared" si="11"/>
        <v>#REF!</v>
      </c>
      <c r="Z28" s="214" t="e">
        <f t="shared" si="12"/>
        <v>#REF!</v>
      </c>
      <c r="AA28" s="215" t="e">
        <f t="shared" si="13"/>
        <v>#REF!</v>
      </c>
      <c r="AE28" s="302" t="str">
        <f t="shared" si="3"/>
        <v>840533</v>
      </c>
      <c r="AF28" s="206">
        <v>129</v>
      </c>
      <c r="AG28" s="310">
        <v>26</v>
      </c>
      <c r="AH28" s="311">
        <v>840593</v>
      </c>
      <c r="AI28" s="312">
        <f t="shared" si="4"/>
        <v>840533</v>
      </c>
      <c r="AJ28" s="313">
        <f t="shared" si="5"/>
        <v>-60</v>
      </c>
      <c r="AL28" s="306">
        <f t="shared" si="6"/>
        <v>15077</v>
      </c>
      <c r="AM28" s="314">
        <f t="shared" si="6"/>
        <v>15039</v>
      </c>
      <c r="AN28" s="315">
        <f t="shared" si="7"/>
        <v>-38</v>
      </c>
      <c r="AO28" s="316">
        <f t="shared" si="8"/>
        <v>-2.5267637475896005E-3</v>
      </c>
    </row>
    <row r="29" spans="1:41" x14ac:dyDescent="0.2">
      <c r="A29" s="206">
        <v>129</v>
      </c>
      <c r="B29" s="207">
        <v>0.375</v>
      </c>
      <c r="C29" s="208">
        <v>2013</v>
      </c>
      <c r="D29" s="208">
        <v>5</v>
      </c>
      <c r="E29" s="208">
        <v>27</v>
      </c>
      <c r="F29" s="209">
        <v>855572</v>
      </c>
      <c r="G29" s="208">
        <v>0</v>
      </c>
      <c r="H29" s="209">
        <v>781720</v>
      </c>
      <c r="I29" s="208">
        <v>0</v>
      </c>
      <c r="J29" s="208">
        <v>0</v>
      </c>
      <c r="K29" s="208">
        <v>0</v>
      </c>
      <c r="L29" s="210">
        <v>315.36500000000001</v>
      </c>
      <c r="M29" s="209">
        <v>23.7</v>
      </c>
      <c r="N29" s="211">
        <v>0</v>
      </c>
      <c r="O29" s="212">
        <v>20144</v>
      </c>
      <c r="P29" s="197">
        <f t="shared" si="0"/>
        <v>20144</v>
      </c>
      <c r="Q29" s="1">
        <v>27</v>
      </c>
      <c r="R29" s="258" t="e">
        <f t="shared" si="1"/>
        <v>#REF!</v>
      </c>
      <c r="S29" s="214" t="e">
        <f>#REF!</f>
        <v>#REF!</v>
      </c>
      <c r="T29" s="215" t="e">
        <f t="shared" si="9"/>
        <v>#REF!</v>
      </c>
      <c r="V29" s="218">
        <f t="shared" si="2"/>
        <v>20144</v>
      </c>
      <c r="W29" s="219">
        <f t="shared" si="10"/>
        <v>711378.71247999999</v>
      </c>
      <c r="Y29" s="217" t="e">
        <f t="shared" si="11"/>
        <v>#REF!</v>
      </c>
      <c r="Z29" s="214" t="e">
        <f t="shared" si="12"/>
        <v>#REF!</v>
      </c>
      <c r="AA29" s="215" t="e">
        <f t="shared" si="13"/>
        <v>#REF!</v>
      </c>
      <c r="AE29" s="302" t="str">
        <f t="shared" si="3"/>
        <v>855572</v>
      </c>
      <c r="AF29" s="206">
        <v>129</v>
      </c>
      <c r="AG29" s="310">
        <v>27</v>
      </c>
      <c r="AH29" s="311">
        <v>855670</v>
      </c>
      <c r="AI29" s="312">
        <f t="shared" si="4"/>
        <v>855572</v>
      </c>
      <c r="AJ29" s="313">
        <f t="shared" si="5"/>
        <v>-98</v>
      </c>
      <c r="AL29" s="306">
        <f t="shared" si="6"/>
        <v>20155</v>
      </c>
      <c r="AM29" s="314">
        <f t="shared" si="6"/>
        <v>20144</v>
      </c>
      <c r="AN29" s="315">
        <f t="shared" si="7"/>
        <v>-11</v>
      </c>
      <c r="AO29" s="316">
        <f t="shared" si="8"/>
        <v>-5.4606830818109612E-4</v>
      </c>
    </row>
    <row r="30" spans="1:41" x14ac:dyDescent="0.2">
      <c r="A30" s="206">
        <v>129</v>
      </c>
      <c r="B30" s="207">
        <v>0.375</v>
      </c>
      <c r="C30" s="208">
        <v>2013</v>
      </c>
      <c r="D30" s="208">
        <v>5</v>
      </c>
      <c r="E30" s="208">
        <v>28</v>
      </c>
      <c r="F30" s="209">
        <v>875716</v>
      </c>
      <c r="G30" s="208">
        <v>0</v>
      </c>
      <c r="H30" s="209">
        <v>782620</v>
      </c>
      <c r="I30" s="208">
        <v>0</v>
      </c>
      <c r="J30" s="208">
        <v>0</v>
      </c>
      <c r="K30" s="208">
        <v>0</v>
      </c>
      <c r="L30" s="210">
        <v>310.57400000000001</v>
      </c>
      <c r="M30" s="209">
        <v>24.1</v>
      </c>
      <c r="N30" s="211">
        <v>0</v>
      </c>
      <c r="O30" s="212">
        <v>26497</v>
      </c>
      <c r="P30" s="197">
        <f t="shared" si="0"/>
        <v>26497</v>
      </c>
      <c r="Q30" s="1">
        <v>28</v>
      </c>
      <c r="R30" s="258" t="e">
        <f t="shared" si="1"/>
        <v>#REF!</v>
      </c>
      <c r="S30" s="214" t="e">
        <f>#REF!</f>
        <v>#REF!</v>
      </c>
      <c r="T30" s="215" t="e">
        <f t="shared" si="9"/>
        <v>#REF!</v>
      </c>
      <c r="V30" s="218">
        <f t="shared" si="2"/>
        <v>26497</v>
      </c>
      <c r="W30" s="219">
        <f t="shared" si="10"/>
        <v>935732.81099000003</v>
      </c>
      <c r="Y30" s="217" t="e">
        <f t="shared" si="11"/>
        <v>#REF!</v>
      </c>
      <c r="Z30" s="214" t="e">
        <f t="shared" si="12"/>
        <v>#REF!</v>
      </c>
      <c r="AA30" s="215" t="e">
        <f t="shared" si="13"/>
        <v>#REF!</v>
      </c>
      <c r="AE30" s="302" t="str">
        <f t="shared" si="3"/>
        <v>875716</v>
      </c>
      <c r="AF30" s="206">
        <v>129</v>
      </c>
      <c r="AG30" s="310">
        <v>28</v>
      </c>
      <c r="AH30" s="311">
        <v>875825</v>
      </c>
      <c r="AI30" s="312">
        <f t="shared" si="4"/>
        <v>875716</v>
      </c>
      <c r="AJ30" s="313">
        <f t="shared" si="5"/>
        <v>-109</v>
      </c>
      <c r="AL30" s="306">
        <f t="shared" si="6"/>
        <v>26522</v>
      </c>
      <c r="AM30" s="314">
        <f t="shared" si="6"/>
        <v>26497</v>
      </c>
      <c r="AN30" s="315">
        <f t="shared" si="7"/>
        <v>-25</v>
      </c>
      <c r="AO30" s="316">
        <f t="shared" si="8"/>
        <v>-9.4350303807978265E-4</v>
      </c>
    </row>
    <row r="31" spans="1:41" x14ac:dyDescent="0.2">
      <c r="A31" s="206">
        <v>129</v>
      </c>
      <c r="B31" s="207">
        <v>0.375</v>
      </c>
      <c r="C31" s="208">
        <v>2013</v>
      </c>
      <c r="D31" s="208">
        <v>5</v>
      </c>
      <c r="E31" s="208">
        <v>29</v>
      </c>
      <c r="F31" s="209">
        <v>902213</v>
      </c>
      <c r="G31" s="208">
        <v>0</v>
      </c>
      <c r="H31" s="209">
        <v>783817</v>
      </c>
      <c r="I31" s="208">
        <v>0</v>
      </c>
      <c r="J31" s="208">
        <v>0</v>
      </c>
      <c r="K31" s="208">
        <v>0</v>
      </c>
      <c r="L31" s="210">
        <v>307.88</v>
      </c>
      <c r="M31" s="209">
        <v>25.1</v>
      </c>
      <c r="N31" s="211">
        <v>0</v>
      </c>
      <c r="O31" s="212">
        <v>27552</v>
      </c>
      <c r="P31" s="197">
        <f t="shared" si="0"/>
        <v>27552</v>
      </c>
      <c r="Q31" s="1">
        <v>29</v>
      </c>
      <c r="R31" s="258" t="e">
        <f t="shared" si="1"/>
        <v>#REF!</v>
      </c>
      <c r="S31" s="214" t="e">
        <f>#REF!</f>
        <v>#REF!</v>
      </c>
      <c r="T31" s="215" t="e">
        <f t="shared" si="9"/>
        <v>#REF!</v>
      </c>
      <c r="V31" s="218">
        <f t="shared" si="2"/>
        <v>27552</v>
      </c>
      <c r="W31" s="219">
        <f t="shared" si="10"/>
        <v>972989.78784</v>
      </c>
      <c r="Y31" s="217" t="e">
        <f t="shared" si="11"/>
        <v>#REF!</v>
      </c>
      <c r="Z31" s="214" t="e">
        <f t="shared" si="12"/>
        <v>#REF!</v>
      </c>
      <c r="AA31" s="215" t="e">
        <f t="shared" si="13"/>
        <v>#REF!</v>
      </c>
      <c r="AE31" s="302" t="str">
        <f t="shared" si="3"/>
        <v>902213</v>
      </c>
      <c r="AF31" s="206">
        <v>129</v>
      </c>
      <c r="AG31" s="310">
        <v>29</v>
      </c>
      <c r="AH31" s="311">
        <v>902347</v>
      </c>
      <c r="AI31" s="312">
        <f t="shared" si="4"/>
        <v>902213</v>
      </c>
      <c r="AJ31" s="313">
        <f t="shared" si="5"/>
        <v>-134</v>
      </c>
      <c r="AL31" s="306">
        <f t="shared" si="6"/>
        <v>27555</v>
      </c>
      <c r="AM31" s="314">
        <f t="shared" si="6"/>
        <v>27552</v>
      </c>
      <c r="AN31" s="315">
        <f t="shared" si="7"/>
        <v>-3</v>
      </c>
      <c r="AO31" s="316">
        <f t="shared" si="8"/>
        <v>-1.0888501742160279E-4</v>
      </c>
    </row>
    <row r="32" spans="1:41" x14ac:dyDescent="0.2">
      <c r="A32" s="206">
        <v>129</v>
      </c>
      <c r="B32" s="207">
        <v>0.375</v>
      </c>
      <c r="C32" s="208">
        <v>2013</v>
      </c>
      <c r="D32" s="208">
        <v>5</v>
      </c>
      <c r="E32" s="208">
        <v>30</v>
      </c>
      <c r="F32" s="209">
        <v>929765</v>
      </c>
      <c r="G32" s="208">
        <v>0</v>
      </c>
      <c r="H32" s="209">
        <v>785070</v>
      </c>
      <c r="I32" s="208">
        <v>0</v>
      </c>
      <c r="J32" s="208">
        <v>0</v>
      </c>
      <c r="K32" s="208">
        <v>0</v>
      </c>
      <c r="L32" s="210">
        <v>306.46800000000002</v>
      </c>
      <c r="M32" s="209">
        <v>25.3</v>
      </c>
      <c r="N32" s="211">
        <v>0</v>
      </c>
      <c r="O32" s="212">
        <v>26553</v>
      </c>
      <c r="P32" s="197">
        <f t="shared" si="0"/>
        <v>26553</v>
      </c>
      <c r="Q32" s="1">
        <v>30</v>
      </c>
      <c r="R32" s="258" t="e">
        <f t="shared" si="1"/>
        <v>#REF!</v>
      </c>
      <c r="S32" s="214" t="e">
        <f>#REF!</f>
        <v>#REF!</v>
      </c>
      <c r="T32" s="215" t="e">
        <f t="shared" si="9"/>
        <v>#REF!</v>
      </c>
      <c r="V32" s="218">
        <f t="shared" si="2"/>
        <v>26553</v>
      </c>
      <c r="W32" s="219">
        <f t="shared" si="10"/>
        <v>937710.43250999996</v>
      </c>
      <c r="Y32" s="217" t="e">
        <f t="shared" si="11"/>
        <v>#REF!</v>
      </c>
      <c r="Z32" s="214" t="e">
        <f t="shared" si="12"/>
        <v>#REF!</v>
      </c>
      <c r="AA32" s="215" t="e">
        <f t="shared" si="13"/>
        <v>#REF!</v>
      </c>
      <c r="AE32" s="302" t="str">
        <f t="shared" si="3"/>
        <v>929765</v>
      </c>
      <c r="AF32" s="206">
        <v>129</v>
      </c>
      <c r="AG32" s="310">
        <v>30</v>
      </c>
      <c r="AH32" s="311">
        <v>929902</v>
      </c>
      <c r="AI32" s="312">
        <f t="shared" si="4"/>
        <v>929765</v>
      </c>
      <c r="AJ32" s="313">
        <f t="shared" si="5"/>
        <v>-137</v>
      </c>
      <c r="AL32" s="306">
        <f t="shared" si="6"/>
        <v>26557</v>
      </c>
      <c r="AM32" s="314">
        <f t="shared" si="6"/>
        <v>26553</v>
      </c>
      <c r="AN32" s="315">
        <f t="shared" si="7"/>
        <v>-4</v>
      </c>
      <c r="AO32" s="316">
        <f t="shared" si="8"/>
        <v>-1.5064211200241026E-4</v>
      </c>
    </row>
    <row r="33" spans="1:41" ht="13.5" thickBot="1" x14ac:dyDescent="0.25">
      <c r="A33" s="206">
        <v>129</v>
      </c>
      <c r="B33" s="207">
        <v>0.375</v>
      </c>
      <c r="C33" s="208">
        <v>2013</v>
      </c>
      <c r="D33" s="208">
        <v>5</v>
      </c>
      <c r="E33" s="208">
        <v>31</v>
      </c>
      <c r="F33" s="209">
        <v>956318</v>
      </c>
      <c r="G33" s="208">
        <v>0</v>
      </c>
      <c r="H33" s="209">
        <v>786275</v>
      </c>
      <c r="I33" s="208">
        <v>0</v>
      </c>
      <c r="J33" s="208">
        <v>0</v>
      </c>
      <c r="K33" s="208">
        <v>0</v>
      </c>
      <c r="L33" s="210">
        <v>307.03100000000001</v>
      </c>
      <c r="M33" s="209">
        <v>25.3</v>
      </c>
      <c r="N33" s="211">
        <v>0</v>
      </c>
      <c r="O33" s="212">
        <v>27354</v>
      </c>
      <c r="P33" s="197">
        <f t="shared" si="0"/>
        <v>27213</v>
      </c>
      <c r="Q33" s="1">
        <v>31</v>
      </c>
      <c r="R33" s="259" t="e">
        <f t="shared" si="1"/>
        <v>#REF!</v>
      </c>
      <c r="S33" s="220" t="e">
        <f>#REF!</f>
        <v>#REF!</v>
      </c>
      <c r="T33" s="221" t="e">
        <f t="shared" si="9"/>
        <v>#REF!</v>
      </c>
      <c r="V33" s="222">
        <f t="shared" si="2"/>
        <v>27354</v>
      </c>
      <c r="W33" s="223">
        <f t="shared" si="10"/>
        <v>965997.48317999998</v>
      </c>
      <c r="Y33" s="217" t="e">
        <f t="shared" si="11"/>
        <v>#REF!</v>
      </c>
      <c r="Z33" s="214" t="e">
        <f t="shared" si="12"/>
        <v>#REF!</v>
      </c>
      <c r="AA33" s="215" t="e">
        <f t="shared" si="13"/>
        <v>#REF!</v>
      </c>
      <c r="AE33" s="302" t="str">
        <f t="shared" si="3"/>
        <v>956318</v>
      </c>
      <c r="AF33" s="206">
        <v>129</v>
      </c>
      <c r="AG33" s="310">
        <v>31</v>
      </c>
      <c r="AH33" s="311">
        <v>956459</v>
      </c>
      <c r="AI33" s="312">
        <f t="shared" si="4"/>
        <v>956318</v>
      </c>
      <c r="AJ33" s="313">
        <f t="shared" si="5"/>
        <v>-141</v>
      </c>
      <c r="AL33" s="306">
        <f t="shared" si="6"/>
        <v>27213</v>
      </c>
      <c r="AM33" s="317">
        <f t="shared" si="6"/>
        <v>27213</v>
      </c>
      <c r="AN33" s="315">
        <f t="shared" si="7"/>
        <v>0</v>
      </c>
      <c r="AO33" s="316">
        <f t="shared" si="8"/>
        <v>0</v>
      </c>
    </row>
    <row r="34" spans="1:41" ht="13.5" thickBot="1" x14ac:dyDescent="0.25">
      <c r="A34" s="35">
        <v>129</v>
      </c>
      <c r="B34" s="224">
        <v>0.375</v>
      </c>
      <c r="C34" s="33">
        <v>2013</v>
      </c>
      <c r="D34" s="33">
        <v>6</v>
      </c>
      <c r="E34" s="33">
        <v>1</v>
      </c>
      <c r="F34" s="225">
        <v>983531</v>
      </c>
      <c r="G34" s="33">
        <v>0</v>
      </c>
      <c r="H34" s="225">
        <v>787507</v>
      </c>
      <c r="I34" s="33">
        <v>0</v>
      </c>
      <c r="J34" s="33">
        <v>0</v>
      </c>
      <c r="K34" s="33">
        <v>0</v>
      </c>
      <c r="L34" s="226">
        <v>307.74200000000002</v>
      </c>
      <c r="M34" s="225">
        <v>25.4</v>
      </c>
      <c r="N34" s="227">
        <v>0</v>
      </c>
      <c r="O34" s="228">
        <v>11390</v>
      </c>
      <c r="R34" s="229"/>
      <c r="S34" s="230"/>
      <c r="T34" s="231"/>
      <c r="V34" s="232"/>
      <c r="W34" s="233"/>
      <c r="Y34" s="234"/>
      <c r="Z34" s="235"/>
      <c r="AA34" s="236"/>
      <c r="AE34" s="302" t="str">
        <f t="shared" si="3"/>
        <v>983531</v>
      </c>
      <c r="AF34" s="35">
        <v>129</v>
      </c>
      <c r="AG34" s="318">
        <v>1</v>
      </c>
      <c r="AH34" s="319">
        <v>983672</v>
      </c>
      <c r="AI34" s="320">
        <f t="shared" si="4"/>
        <v>983531</v>
      </c>
      <c r="AJ34" s="321">
        <f t="shared" si="5"/>
        <v>-141</v>
      </c>
      <c r="AL34" s="322"/>
      <c r="AM34" s="323"/>
      <c r="AN34" s="324"/>
      <c r="AO34" s="324"/>
    </row>
    <row r="35" spans="1:41" ht="13.5" thickBot="1" x14ac:dyDescent="0.25">
      <c r="AE35" s="302"/>
    </row>
    <row r="36" spans="1:41" ht="13.5" thickBot="1" x14ac:dyDescent="0.25">
      <c r="D36" s="237" t="s">
        <v>81</v>
      </c>
      <c r="E36" s="238">
        <f>COUNT(E3:E34)</f>
        <v>32</v>
      </c>
      <c r="K36" s="237" t="s">
        <v>82</v>
      </c>
      <c r="L36" s="239">
        <f>MAX(L3:L34)</f>
        <v>317.44900000000001</v>
      </c>
      <c r="M36" s="239">
        <f>MAX(M3:M34)</f>
        <v>26.2</v>
      </c>
      <c r="N36" s="237" t="s">
        <v>26</v>
      </c>
      <c r="O36" s="239">
        <f>SUM(O3:O33)</f>
        <v>570422</v>
      </c>
      <c r="Q36" s="237" t="s">
        <v>83</v>
      </c>
      <c r="R36" s="240" t="e">
        <f>AVERAGE(R3:R33)</f>
        <v>#REF!</v>
      </c>
      <c r="S36" s="240" t="e">
        <f>AVERAGE(S3:S33)</f>
        <v>#REF!</v>
      </c>
      <c r="T36" s="241" t="e">
        <f>AVERAGE(T3:T33)</f>
        <v>#REF!</v>
      </c>
      <c r="V36" s="242">
        <f>SUM(V3:V33)</f>
        <v>570422</v>
      </c>
      <c r="W36" s="243">
        <f>SUM(W3:W33)</f>
        <v>20144264.69074</v>
      </c>
      <c r="Y36" s="244" t="e">
        <f>SUM(Y3:Y33)</f>
        <v>#REF!</v>
      </c>
      <c r="Z36" s="245" t="e">
        <f>SUM(Z3:Z33)</f>
        <v>#REF!</v>
      </c>
      <c r="AA36" s="246" t="e">
        <f>SUM(AA3:AA33)</f>
        <v>#REF!</v>
      </c>
      <c r="AF36" s="325" t="s">
        <v>120</v>
      </c>
      <c r="AG36" s="238">
        <f>COUNT(AG3:AG34)</f>
        <v>32</v>
      </c>
      <c r="AJ36" s="326">
        <f>SUM(AJ3:AJ33)</f>
        <v>-2390</v>
      </c>
      <c r="AK36" s="327" t="s">
        <v>88</v>
      </c>
      <c r="AL36" s="328"/>
      <c r="AM36" s="328"/>
      <c r="AN36" s="326">
        <f>SUM(AN3:AN33)</f>
        <v>-100</v>
      </c>
      <c r="AO36" s="329" t="s">
        <v>88</v>
      </c>
    </row>
    <row r="37" spans="1:41" ht="13.5" thickBot="1" x14ac:dyDescent="0.25">
      <c r="K37" s="237" t="s">
        <v>83</v>
      </c>
      <c r="L37" s="247">
        <f>AVERAGE(L3:L34)</f>
        <v>312.49931250000014</v>
      </c>
      <c r="M37" s="247">
        <f>AVERAGE(M3:M34)</f>
        <v>24.887499999999999</v>
      </c>
      <c r="N37" s="237" t="s">
        <v>84</v>
      </c>
      <c r="O37" s="248">
        <f>O36*35.31467</f>
        <v>20144264.69074</v>
      </c>
      <c r="R37" s="249" t="s">
        <v>85</v>
      </c>
      <c r="S37" s="249" t="s">
        <v>86</v>
      </c>
      <c r="T37" s="249" t="s">
        <v>87</v>
      </c>
      <c r="V37" s="250" t="s">
        <v>88</v>
      </c>
      <c r="W37" s="250" t="s">
        <v>88</v>
      </c>
      <c r="Y37" s="250" t="s">
        <v>88</v>
      </c>
      <c r="Z37" s="250" t="s">
        <v>88</v>
      </c>
      <c r="AA37" s="250" t="s">
        <v>88</v>
      </c>
      <c r="AF37" s="325" t="s">
        <v>121</v>
      </c>
      <c r="AG37" s="330">
        <f>-COUNT(AG3:AG34)+COUNT(E3:E34)</f>
        <v>0</v>
      </c>
      <c r="AN37" s="331">
        <f>IFERROR(AN36/SUM(AM3:AM33),"")</f>
        <v>-1.7535215095715971E-4</v>
      </c>
      <c r="AO37" s="329" t="s">
        <v>122</v>
      </c>
    </row>
    <row r="38" spans="1:41" ht="13.5" thickBot="1" x14ac:dyDescent="0.25">
      <c r="K38" s="237" t="s">
        <v>89</v>
      </c>
      <c r="L38" s="248">
        <f>MIN(L3:L34)</f>
        <v>306.46800000000002</v>
      </c>
      <c r="M38" s="248">
        <f>MIN(M3:M34)</f>
        <v>22.7</v>
      </c>
      <c r="V38" s="6" t="s">
        <v>26</v>
      </c>
      <c r="W38" s="6" t="s">
        <v>90</v>
      </c>
      <c r="Y38" s="6" t="s">
        <v>91</v>
      </c>
      <c r="Z38" s="6" t="s">
        <v>92</v>
      </c>
      <c r="AA38" s="6" t="s">
        <v>93</v>
      </c>
    </row>
    <row r="39" spans="1:41" ht="13.5" thickBot="1" x14ac:dyDescent="0.25">
      <c r="L39" s="251" t="s">
        <v>94</v>
      </c>
      <c r="M39" s="6" t="s">
        <v>95</v>
      </c>
    </row>
    <row r="40" spans="1:41" ht="13.5" thickBot="1" x14ac:dyDescent="0.25">
      <c r="AF40" s="325" t="s">
        <v>123</v>
      </c>
      <c r="AG40" s="238">
        <v>1</v>
      </c>
      <c r="AH40" s="293" t="s">
        <v>26</v>
      </c>
    </row>
    <row r="41" spans="1:41" ht="13.5" thickBot="1" x14ac:dyDescent="0.25">
      <c r="AF41" s="325" t="s">
        <v>124</v>
      </c>
      <c r="AG41" s="332">
        <v>0.01</v>
      </c>
    </row>
    <row r="43" spans="1:41" x14ac:dyDescent="0.2">
      <c r="K43" s="252" t="s">
        <v>96</v>
      </c>
      <c r="L43" s="253">
        <v>0.1</v>
      </c>
      <c r="M43" s="252"/>
    </row>
    <row r="44" spans="1:41" x14ac:dyDescent="0.2">
      <c r="K44" s="254" t="s">
        <v>97</v>
      </c>
      <c r="L44" s="255">
        <f>L37*(1+$L$43)</f>
        <v>343.74924375000018</v>
      </c>
      <c r="M44" s="255">
        <f>M37*(1+$L$43)</f>
        <v>27.376250000000002</v>
      </c>
    </row>
    <row r="45" spans="1:41" x14ac:dyDescent="0.2">
      <c r="K45" s="254" t="s">
        <v>98</v>
      </c>
      <c r="L45" s="255">
        <f>L37*(1-$L$43)</f>
        <v>281.24938125000011</v>
      </c>
      <c r="M45" s="255">
        <f>M37*(1-$L$43)</f>
        <v>22.39875</v>
      </c>
    </row>
    <row r="47" spans="1:41" x14ac:dyDescent="0.2">
      <c r="A47" s="237" t="s">
        <v>99</v>
      </c>
      <c r="B47" s="256" t="s">
        <v>100</v>
      </c>
    </row>
    <row r="48" spans="1:41" x14ac:dyDescent="0.2">
      <c r="A48" s="237" t="s">
        <v>101</v>
      </c>
      <c r="B48" s="257">
        <v>40583</v>
      </c>
    </row>
  </sheetData>
  <phoneticPr fontId="0" type="noConversion"/>
  <conditionalFormatting sqref="L3:L34">
    <cfRule type="cellIs" dxfId="719" priority="47" stopIfTrue="1" operator="lessThan">
      <formula>$L$45</formula>
    </cfRule>
    <cfRule type="cellIs" dxfId="718" priority="48" stopIfTrue="1" operator="greaterThan">
      <formula>$L$44</formula>
    </cfRule>
  </conditionalFormatting>
  <conditionalFormatting sqref="M3:M34">
    <cfRule type="cellIs" dxfId="717" priority="45" stopIfTrue="1" operator="lessThan">
      <formula>$M$45</formula>
    </cfRule>
    <cfRule type="cellIs" dxfId="716" priority="46" stopIfTrue="1" operator="greaterThan">
      <formula>$M$44</formula>
    </cfRule>
  </conditionalFormatting>
  <conditionalFormatting sqref="O3:O34">
    <cfRule type="cellIs" dxfId="715" priority="44" stopIfTrue="1" operator="lessThan">
      <formula>0</formula>
    </cfRule>
  </conditionalFormatting>
  <conditionalFormatting sqref="O3:O33">
    <cfRule type="cellIs" dxfId="714" priority="43" stopIfTrue="1" operator="lessThan">
      <formula>0</formula>
    </cfRule>
  </conditionalFormatting>
  <conditionalFormatting sqref="O3">
    <cfRule type="cellIs" dxfId="713" priority="42" stopIfTrue="1" operator="notEqual">
      <formula>$P$3</formula>
    </cfRule>
  </conditionalFormatting>
  <conditionalFormatting sqref="O4">
    <cfRule type="cellIs" dxfId="712" priority="41" stopIfTrue="1" operator="notEqual">
      <formula>P$4</formula>
    </cfRule>
  </conditionalFormatting>
  <conditionalFormatting sqref="O5">
    <cfRule type="cellIs" dxfId="711" priority="40" stopIfTrue="1" operator="notEqual">
      <formula>$P$5</formula>
    </cfRule>
  </conditionalFormatting>
  <conditionalFormatting sqref="O6">
    <cfRule type="cellIs" dxfId="710" priority="39" stopIfTrue="1" operator="notEqual">
      <formula>$P$6</formula>
    </cfRule>
  </conditionalFormatting>
  <conditionalFormatting sqref="O7">
    <cfRule type="cellIs" dxfId="709" priority="38" stopIfTrue="1" operator="notEqual">
      <formula>$P$7</formula>
    </cfRule>
  </conditionalFormatting>
  <conditionalFormatting sqref="O8">
    <cfRule type="cellIs" dxfId="708" priority="37" stopIfTrue="1" operator="notEqual">
      <formula>$P$8</formula>
    </cfRule>
  </conditionalFormatting>
  <conditionalFormatting sqref="O9">
    <cfRule type="cellIs" dxfId="707" priority="36" stopIfTrue="1" operator="notEqual">
      <formula>$P$9</formula>
    </cfRule>
  </conditionalFormatting>
  <conditionalFormatting sqref="O10">
    <cfRule type="cellIs" dxfId="706" priority="34" stopIfTrue="1" operator="notEqual">
      <formula>$P$10</formula>
    </cfRule>
    <cfRule type="cellIs" dxfId="705" priority="35" stopIfTrue="1" operator="greaterThan">
      <formula>$P$10</formula>
    </cfRule>
  </conditionalFormatting>
  <conditionalFormatting sqref="O11">
    <cfRule type="cellIs" dxfId="704" priority="32" stopIfTrue="1" operator="notEqual">
      <formula>$P$11</formula>
    </cfRule>
    <cfRule type="cellIs" dxfId="703" priority="33" stopIfTrue="1" operator="greaterThan">
      <formula>$P$11</formula>
    </cfRule>
  </conditionalFormatting>
  <conditionalFormatting sqref="O12">
    <cfRule type="cellIs" dxfId="702" priority="31" stopIfTrue="1" operator="notEqual">
      <formula>$P$12</formula>
    </cfRule>
  </conditionalFormatting>
  <conditionalFormatting sqref="O14">
    <cfRule type="cellIs" dxfId="701" priority="30" stopIfTrue="1" operator="notEqual">
      <formula>$P$14</formula>
    </cfRule>
  </conditionalFormatting>
  <conditionalFormatting sqref="O15">
    <cfRule type="cellIs" dxfId="700" priority="29" stopIfTrue="1" operator="notEqual">
      <formula>$P$15</formula>
    </cfRule>
  </conditionalFormatting>
  <conditionalFormatting sqref="O16">
    <cfRule type="cellIs" dxfId="699" priority="28" stopIfTrue="1" operator="notEqual">
      <formula>$P$16</formula>
    </cfRule>
  </conditionalFormatting>
  <conditionalFormatting sqref="O17">
    <cfRule type="cellIs" dxfId="698" priority="27" stopIfTrue="1" operator="notEqual">
      <formula>$P$17</formula>
    </cfRule>
  </conditionalFormatting>
  <conditionalFormatting sqref="O18">
    <cfRule type="cellIs" dxfId="697" priority="26" stopIfTrue="1" operator="notEqual">
      <formula>$P$18</formula>
    </cfRule>
  </conditionalFormatting>
  <conditionalFormatting sqref="O19">
    <cfRule type="cellIs" dxfId="696" priority="24" stopIfTrue="1" operator="notEqual">
      <formula>$P$19</formula>
    </cfRule>
    <cfRule type="cellIs" dxfId="695" priority="25" stopIfTrue="1" operator="greaterThan">
      <formula>$P$19</formula>
    </cfRule>
  </conditionalFormatting>
  <conditionalFormatting sqref="O20">
    <cfRule type="cellIs" dxfId="694" priority="22" stopIfTrue="1" operator="notEqual">
      <formula>$P$20</formula>
    </cfRule>
    <cfRule type="cellIs" dxfId="693" priority="23" stopIfTrue="1" operator="greaterThan">
      <formula>$P$20</formula>
    </cfRule>
  </conditionalFormatting>
  <conditionalFormatting sqref="O21">
    <cfRule type="cellIs" dxfId="692" priority="21" stopIfTrue="1" operator="notEqual">
      <formula>$P$21</formula>
    </cfRule>
  </conditionalFormatting>
  <conditionalFormatting sqref="O22">
    <cfRule type="cellIs" dxfId="691" priority="20" stopIfTrue="1" operator="notEqual">
      <formula>$P$22</formula>
    </cfRule>
  </conditionalFormatting>
  <conditionalFormatting sqref="O23">
    <cfRule type="cellIs" dxfId="690" priority="19" stopIfTrue="1" operator="notEqual">
      <formula>$P$23</formula>
    </cfRule>
  </conditionalFormatting>
  <conditionalFormatting sqref="O24">
    <cfRule type="cellIs" dxfId="689" priority="17" stopIfTrue="1" operator="notEqual">
      <formula>$P$24</formula>
    </cfRule>
    <cfRule type="cellIs" dxfId="688" priority="18" stopIfTrue="1" operator="greaterThan">
      <formula>$P$24</formula>
    </cfRule>
  </conditionalFormatting>
  <conditionalFormatting sqref="O25">
    <cfRule type="cellIs" dxfId="687" priority="15" stopIfTrue="1" operator="notEqual">
      <formula>$P$25</formula>
    </cfRule>
    <cfRule type="cellIs" dxfId="686" priority="16" stopIfTrue="1" operator="greaterThan">
      <formula>$P$25</formula>
    </cfRule>
  </conditionalFormatting>
  <conditionalFormatting sqref="O26">
    <cfRule type="cellIs" dxfId="685" priority="14" stopIfTrue="1" operator="notEqual">
      <formula>$P$26</formula>
    </cfRule>
  </conditionalFormatting>
  <conditionalFormatting sqref="O27">
    <cfRule type="cellIs" dxfId="684" priority="13" stopIfTrue="1" operator="notEqual">
      <formula>$P$27</formula>
    </cfRule>
  </conditionalFormatting>
  <conditionalFormatting sqref="O28">
    <cfRule type="cellIs" dxfId="683" priority="12" stopIfTrue="1" operator="notEqual">
      <formula>$P$28</formula>
    </cfRule>
  </conditionalFormatting>
  <conditionalFormatting sqref="O29">
    <cfRule type="cellIs" dxfId="682" priority="11" stopIfTrue="1" operator="notEqual">
      <formula>$P$29</formula>
    </cfRule>
  </conditionalFormatting>
  <conditionalFormatting sqref="O30">
    <cfRule type="cellIs" dxfId="681" priority="10" stopIfTrue="1" operator="notEqual">
      <formula>$P$30</formula>
    </cfRule>
  </conditionalFormatting>
  <conditionalFormatting sqref="O31">
    <cfRule type="cellIs" dxfId="680" priority="8" stopIfTrue="1" operator="notEqual">
      <formula>$P$31</formula>
    </cfRule>
    <cfRule type="cellIs" dxfId="679" priority="9" stopIfTrue="1" operator="greaterThan">
      <formula>$P$31</formula>
    </cfRule>
  </conditionalFormatting>
  <conditionalFormatting sqref="O32">
    <cfRule type="cellIs" dxfId="678" priority="6" stopIfTrue="1" operator="notEqual">
      <formula>$P$32</formula>
    </cfRule>
    <cfRule type="cellIs" dxfId="677" priority="7" stopIfTrue="1" operator="greaterThan">
      <formula>$P$32</formula>
    </cfRule>
  </conditionalFormatting>
  <conditionalFormatting sqref="O33">
    <cfRule type="cellIs" dxfId="676" priority="5" stopIfTrue="1" operator="notEqual">
      <formula>$P$33</formula>
    </cfRule>
  </conditionalFormatting>
  <conditionalFormatting sqref="O13">
    <cfRule type="cellIs" dxfId="675" priority="4" stopIfTrue="1" operator="notEqual">
      <formula>$P$13</formula>
    </cfRule>
  </conditionalFormatting>
  <conditionalFormatting sqref="AG3:AG34">
    <cfRule type="cellIs" dxfId="674" priority="3" stopIfTrue="1" operator="notEqual">
      <formula>E3</formula>
    </cfRule>
  </conditionalFormatting>
  <conditionalFormatting sqref="AH3:AH34">
    <cfRule type="cellIs" dxfId="673" priority="2" stopIfTrue="1" operator="notBetween">
      <formula>AI3+$AG$40</formula>
      <formula>AI3-$AG$40</formula>
    </cfRule>
  </conditionalFormatting>
  <conditionalFormatting sqref="AL3:AL33">
    <cfRule type="cellIs" dxfId="672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/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293" customWidth="1"/>
    <col min="32" max="32" width="18.85546875" style="293" bestFit="1" customWidth="1"/>
    <col min="33" max="33" width="9.5703125" style="293" customWidth="1"/>
    <col min="34" max="35" width="13" style="293" customWidth="1"/>
    <col min="36" max="36" width="14.5703125" style="293" bestFit="1" customWidth="1"/>
    <col min="37" max="37" width="4.85546875" style="293" customWidth="1"/>
    <col min="38" max="39" width="12.85546875" style="293" customWidth="1"/>
    <col min="40" max="40" width="11.5703125" style="293" bestFit="1" customWidth="1"/>
    <col min="41" max="55" width="11.42578125" style="293"/>
    <col min="56" max="16384" width="11.42578125" style="1"/>
  </cols>
  <sheetData>
    <row r="1" spans="1:41" ht="13.5" thickBot="1" x14ac:dyDescent="0.25">
      <c r="AJ1" s="294" t="s">
        <v>111</v>
      </c>
    </row>
    <row r="2" spans="1:41" ht="51.75" thickBot="1" x14ac:dyDescent="0.25">
      <c r="A2" s="177" t="s">
        <v>57</v>
      </c>
      <c r="B2" s="178" t="s">
        <v>58</v>
      </c>
      <c r="C2" s="178" t="s">
        <v>59</v>
      </c>
      <c r="D2" s="178" t="s">
        <v>60</v>
      </c>
      <c r="E2" s="178" t="s">
        <v>62</v>
      </c>
      <c r="F2" s="179" t="s">
        <v>63</v>
      </c>
      <c r="G2" s="179" t="s">
        <v>61</v>
      </c>
      <c r="H2" s="179" t="s">
        <v>64</v>
      </c>
      <c r="I2" s="179" t="s">
        <v>65</v>
      </c>
      <c r="J2" s="179" t="s">
        <v>66</v>
      </c>
      <c r="K2" s="179" t="s">
        <v>67</v>
      </c>
      <c r="L2" s="179" t="s">
        <v>68</v>
      </c>
      <c r="M2" s="179" t="s">
        <v>69</v>
      </c>
      <c r="N2" s="180" t="s">
        <v>70</v>
      </c>
      <c r="O2" s="181" t="s">
        <v>71</v>
      </c>
      <c r="Q2" s="182" t="s">
        <v>72</v>
      </c>
      <c r="R2" s="183" t="s">
        <v>73</v>
      </c>
      <c r="S2" s="184" t="s">
        <v>74</v>
      </c>
      <c r="T2" s="185" t="s">
        <v>75</v>
      </c>
      <c r="V2" s="185" t="s">
        <v>76</v>
      </c>
      <c r="W2" s="186" t="s">
        <v>77</v>
      </c>
      <c r="Y2" s="187" t="s">
        <v>78</v>
      </c>
      <c r="Z2" s="188" t="s">
        <v>79</v>
      </c>
      <c r="AA2" s="189" t="s">
        <v>80</v>
      </c>
      <c r="AF2" s="295" t="s">
        <v>112</v>
      </c>
      <c r="AG2" s="296" t="s">
        <v>62</v>
      </c>
      <c r="AH2" s="297" t="s">
        <v>113</v>
      </c>
      <c r="AI2" s="298" t="s">
        <v>114</v>
      </c>
      <c r="AJ2" s="299" t="s">
        <v>115</v>
      </c>
      <c r="AL2" s="300" t="s">
        <v>116</v>
      </c>
      <c r="AM2" s="301" t="s">
        <v>117</v>
      </c>
      <c r="AN2" s="186" t="s">
        <v>118</v>
      </c>
      <c r="AO2" s="186" t="s">
        <v>119</v>
      </c>
    </row>
    <row r="3" spans="1:41" x14ac:dyDescent="0.2">
      <c r="A3" s="190">
        <v>107</v>
      </c>
      <c r="B3" s="191">
        <v>0.375</v>
      </c>
      <c r="C3" s="192">
        <v>2013</v>
      </c>
      <c r="D3" s="192">
        <v>5</v>
      </c>
      <c r="E3" s="192">
        <v>1</v>
      </c>
      <c r="F3" s="193">
        <v>104072</v>
      </c>
      <c r="G3" s="192">
        <v>0</v>
      </c>
      <c r="H3" s="193">
        <v>161675</v>
      </c>
      <c r="I3" s="192">
        <v>0</v>
      </c>
      <c r="J3" s="192">
        <v>0</v>
      </c>
      <c r="K3" s="192">
        <v>0</v>
      </c>
      <c r="L3" s="194">
        <v>89.477000000000004</v>
      </c>
      <c r="M3" s="193">
        <v>23.9</v>
      </c>
      <c r="N3" s="195">
        <v>0</v>
      </c>
      <c r="O3" s="196">
        <v>293</v>
      </c>
      <c r="P3" s="197">
        <f>F4-F3</f>
        <v>293</v>
      </c>
      <c r="Q3" s="1">
        <v>1</v>
      </c>
      <c r="R3" s="198" t="e">
        <f>S3/4.1868</f>
        <v>#REF!</v>
      </c>
      <c r="S3" s="199" t="e">
        <f>#REF!</f>
        <v>#REF!</v>
      </c>
      <c r="T3" s="200" t="e">
        <f>R3*0.11237</f>
        <v>#REF!</v>
      </c>
      <c r="U3" s="201"/>
      <c r="V3" s="200">
        <f>O3</f>
        <v>293</v>
      </c>
      <c r="W3" s="202">
        <f>V3*35.31467</f>
        <v>10347.19831</v>
      </c>
      <c r="X3" s="201"/>
      <c r="Y3" s="203" t="e">
        <f>V3*R3/1000000</f>
        <v>#REF!</v>
      </c>
      <c r="Z3" s="204" t="e">
        <f>S3*V3/1000000</f>
        <v>#REF!</v>
      </c>
      <c r="AA3" s="205" t="e">
        <f>W3*T3/1000000</f>
        <v>#REF!</v>
      </c>
      <c r="AE3" s="302" t="str">
        <f>RIGHT(F3,6)</f>
        <v>104072</v>
      </c>
      <c r="AF3" s="190">
        <v>107</v>
      </c>
      <c r="AG3" s="195">
        <v>1</v>
      </c>
      <c r="AH3" s="303">
        <v>104073</v>
      </c>
      <c r="AI3" s="304">
        <f>IFERROR(AE3*1,0)</f>
        <v>104072</v>
      </c>
      <c r="AJ3" s="305">
        <f>(AI3-AH3)</f>
        <v>-1</v>
      </c>
      <c r="AL3" s="306">
        <f>AH4-AH3</f>
        <v>300</v>
      </c>
      <c r="AM3" s="307">
        <f>AI4-AI3</f>
        <v>293</v>
      </c>
      <c r="AN3" s="308">
        <f>(AM3-AL3)</f>
        <v>-7</v>
      </c>
      <c r="AO3" s="309">
        <f>IFERROR(AN3/AM3,"")</f>
        <v>-2.3890784982935155E-2</v>
      </c>
    </row>
    <row r="4" spans="1:41" x14ac:dyDescent="0.2">
      <c r="A4" s="206">
        <v>107</v>
      </c>
      <c r="B4" s="207">
        <v>0.375</v>
      </c>
      <c r="C4" s="208">
        <v>2013</v>
      </c>
      <c r="D4" s="208">
        <v>5</v>
      </c>
      <c r="E4" s="208">
        <v>2</v>
      </c>
      <c r="F4" s="209">
        <v>104365</v>
      </c>
      <c r="G4" s="208">
        <v>0</v>
      </c>
      <c r="H4" s="209">
        <v>161717</v>
      </c>
      <c r="I4" s="208">
        <v>0</v>
      </c>
      <c r="J4" s="208">
        <v>0</v>
      </c>
      <c r="K4" s="208">
        <v>0</v>
      </c>
      <c r="L4" s="210">
        <v>90.8</v>
      </c>
      <c r="M4" s="209">
        <v>23.3</v>
      </c>
      <c r="N4" s="211">
        <v>0</v>
      </c>
      <c r="O4" s="212">
        <v>1562</v>
      </c>
      <c r="P4" s="197">
        <f t="shared" ref="P4:P33" si="0">F5-F4</f>
        <v>1562</v>
      </c>
      <c r="Q4" s="1">
        <v>2</v>
      </c>
      <c r="R4" s="213" t="e">
        <f t="shared" ref="R4:R33" si="1">S4/4.1868</f>
        <v>#REF!</v>
      </c>
      <c r="S4" s="214" t="e">
        <f>#REF!</f>
        <v>#REF!</v>
      </c>
      <c r="T4" s="215" t="e">
        <f>R4*0.11237</f>
        <v>#REF!</v>
      </c>
      <c r="U4" s="201"/>
      <c r="V4" s="215">
        <f t="shared" ref="V4:V33" si="2">O4</f>
        <v>1562</v>
      </c>
      <c r="W4" s="216">
        <f>V4*35.31467</f>
        <v>55161.514539999996</v>
      </c>
      <c r="X4" s="201"/>
      <c r="Y4" s="217" t="e">
        <f>V4*R4/1000000</f>
        <v>#REF!</v>
      </c>
      <c r="Z4" s="214" t="e">
        <f>S4*V4/1000000</f>
        <v>#REF!</v>
      </c>
      <c r="AA4" s="215" t="e">
        <f>W4*T4/1000000</f>
        <v>#REF!</v>
      </c>
      <c r="AE4" s="302" t="str">
        <f t="shared" ref="AE4:AE34" si="3">RIGHT(F4,6)</f>
        <v>104365</v>
      </c>
      <c r="AF4" s="206">
        <v>107</v>
      </c>
      <c r="AG4" s="310">
        <v>2</v>
      </c>
      <c r="AH4" s="311">
        <v>104373</v>
      </c>
      <c r="AI4" s="312">
        <f t="shared" ref="AI4:AI34" si="4">IFERROR(AE4*1,0)</f>
        <v>104365</v>
      </c>
      <c r="AJ4" s="313">
        <f t="shared" ref="AJ4:AJ34" si="5">(AI4-AH4)</f>
        <v>-8</v>
      </c>
      <c r="AL4" s="306">
        <f t="shared" ref="AL4:AM33" si="6">AH5-AH4</f>
        <v>-104373</v>
      </c>
      <c r="AM4" s="314">
        <f t="shared" si="6"/>
        <v>1562</v>
      </c>
      <c r="AN4" s="315">
        <f t="shared" ref="AN4:AN33" si="7">(AM4-AL4)</f>
        <v>105935</v>
      </c>
      <c r="AO4" s="316">
        <f t="shared" ref="AO4:AO33" si="8">IFERROR(AN4/AM4,"")</f>
        <v>67.820102432778484</v>
      </c>
    </row>
    <row r="5" spans="1:41" x14ac:dyDescent="0.2">
      <c r="A5" s="206">
        <v>107</v>
      </c>
      <c r="B5" s="207">
        <v>0.375</v>
      </c>
      <c r="C5" s="208">
        <v>2013</v>
      </c>
      <c r="D5" s="208">
        <v>5</v>
      </c>
      <c r="E5" s="208">
        <v>3</v>
      </c>
      <c r="F5" s="209">
        <v>105927</v>
      </c>
      <c r="G5" s="208">
        <v>0</v>
      </c>
      <c r="H5" s="209">
        <v>161939</v>
      </c>
      <c r="I5" s="208">
        <v>0</v>
      </c>
      <c r="J5" s="208">
        <v>0</v>
      </c>
      <c r="K5" s="208">
        <v>0</v>
      </c>
      <c r="L5" s="210">
        <v>89.590999999999994</v>
      </c>
      <c r="M5" s="209">
        <v>24.8</v>
      </c>
      <c r="N5" s="211">
        <v>0</v>
      </c>
      <c r="O5" s="212">
        <v>1597</v>
      </c>
      <c r="P5" s="197">
        <f t="shared" si="0"/>
        <v>1597</v>
      </c>
      <c r="Q5" s="1">
        <v>3</v>
      </c>
      <c r="R5" s="213" t="e">
        <f t="shared" si="1"/>
        <v>#REF!</v>
      </c>
      <c r="S5" s="214" t="e">
        <f>#REF!</f>
        <v>#REF!</v>
      </c>
      <c r="T5" s="215" t="e">
        <f t="shared" ref="T5:T33" si="9">R5*0.11237</f>
        <v>#REF!</v>
      </c>
      <c r="U5" s="201"/>
      <c r="V5" s="215">
        <f t="shared" si="2"/>
        <v>1597</v>
      </c>
      <c r="W5" s="216">
        <f t="shared" ref="W5:W33" si="10">V5*35.31467</f>
        <v>56397.527990000002</v>
      </c>
      <c r="X5" s="201"/>
      <c r="Y5" s="217" t="e">
        <f t="shared" ref="Y5:Y33" si="11">V5*R5/1000000</f>
        <v>#REF!</v>
      </c>
      <c r="Z5" s="214" t="e">
        <f t="shared" ref="Z5:Z33" si="12">S5*V5/1000000</f>
        <v>#REF!</v>
      </c>
      <c r="AA5" s="215" t="e">
        <f t="shared" ref="AA5:AA33" si="13">W5*T5/1000000</f>
        <v>#REF!</v>
      </c>
      <c r="AE5" s="302" t="str">
        <f t="shared" si="3"/>
        <v>105927</v>
      </c>
      <c r="AF5" s="206"/>
      <c r="AG5" s="310"/>
      <c r="AH5" s="311"/>
      <c r="AI5" s="312">
        <f t="shared" si="4"/>
        <v>105927</v>
      </c>
      <c r="AJ5" s="313">
        <f t="shared" si="5"/>
        <v>105927</v>
      </c>
      <c r="AL5" s="306">
        <f t="shared" si="6"/>
        <v>107532</v>
      </c>
      <c r="AM5" s="314">
        <f t="shared" si="6"/>
        <v>1597</v>
      </c>
      <c r="AN5" s="315">
        <f t="shared" si="7"/>
        <v>-105935</v>
      </c>
      <c r="AO5" s="316">
        <f t="shared" si="8"/>
        <v>-66.333750782717601</v>
      </c>
    </row>
    <row r="6" spans="1:41" x14ac:dyDescent="0.2">
      <c r="A6" s="206">
        <v>107</v>
      </c>
      <c r="B6" s="207">
        <v>0.375</v>
      </c>
      <c r="C6" s="208">
        <v>2013</v>
      </c>
      <c r="D6" s="208">
        <v>5</v>
      </c>
      <c r="E6" s="208">
        <v>4</v>
      </c>
      <c r="F6" s="209">
        <v>107524</v>
      </c>
      <c r="G6" s="208">
        <v>0</v>
      </c>
      <c r="H6" s="209">
        <v>162166</v>
      </c>
      <c r="I6" s="208">
        <v>0</v>
      </c>
      <c r="J6" s="208">
        <v>0</v>
      </c>
      <c r="K6" s="208">
        <v>0</v>
      </c>
      <c r="L6" s="210">
        <v>89.811999999999998</v>
      </c>
      <c r="M6" s="209">
        <v>24.8</v>
      </c>
      <c r="N6" s="211">
        <v>0</v>
      </c>
      <c r="O6" s="212">
        <v>313</v>
      </c>
      <c r="P6" s="197">
        <f t="shared" si="0"/>
        <v>313</v>
      </c>
      <c r="Q6" s="1">
        <v>4</v>
      </c>
      <c r="R6" s="213" t="e">
        <f t="shared" si="1"/>
        <v>#REF!</v>
      </c>
      <c r="S6" s="214" t="e">
        <f>#REF!</f>
        <v>#REF!</v>
      </c>
      <c r="T6" s="215" t="e">
        <f t="shared" si="9"/>
        <v>#REF!</v>
      </c>
      <c r="U6" s="201"/>
      <c r="V6" s="215">
        <f t="shared" si="2"/>
        <v>313</v>
      </c>
      <c r="W6" s="216">
        <f t="shared" si="10"/>
        <v>11053.49171</v>
      </c>
      <c r="X6" s="201"/>
      <c r="Y6" s="217" t="e">
        <f t="shared" si="11"/>
        <v>#REF!</v>
      </c>
      <c r="Z6" s="214" t="e">
        <f t="shared" si="12"/>
        <v>#REF!</v>
      </c>
      <c r="AA6" s="215" t="e">
        <f t="shared" si="13"/>
        <v>#REF!</v>
      </c>
      <c r="AE6" s="302" t="str">
        <f t="shared" si="3"/>
        <v>107524</v>
      </c>
      <c r="AF6" s="206">
        <v>107</v>
      </c>
      <c r="AG6" s="310">
        <v>4</v>
      </c>
      <c r="AH6" s="311">
        <v>107532</v>
      </c>
      <c r="AI6" s="312">
        <f t="shared" si="4"/>
        <v>107524</v>
      </c>
      <c r="AJ6" s="313">
        <f t="shared" si="5"/>
        <v>-8</v>
      </c>
      <c r="AL6" s="306">
        <f t="shared" si="6"/>
        <v>306</v>
      </c>
      <c r="AM6" s="314">
        <f t="shared" si="6"/>
        <v>313</v>
      </c>
      <c r="AN6" s="315">
        <f t="shared" si="7"/>
        <v>7</v>
      </c>
      <c r="AO6" s="316">
        <f t="shared" si="8"/>
        <v>2.2364217252396165E-2</v>
      </c>
    </row>
    <row r="7" spans="1:41" x14ac:dyDescent="0.2">
      <c r="A7" s="206">
        <v>107</v>
      </c>
      <c r="B7" s="207">
        <v>0.375</v>
      </c>
      <c r="C7" s="208">
        <v>2013</v>
      </c>
      <c r="D7" s="208">
        <v>5</v>
      </c>
      <c r="E7" s="208">
        <v>5</v>
      </c>
      <c r="F7" s="209">
        <v>107837</v>
      </c>
      <c r="G7" s="208">
        <v>0</v>
      </c>
      <c r="H7" s="209">
        <v>162210</v>
      </c>
      <c r="I7" s="208">
        <v>0</v>
      </c>
      <c r="J7" s="208">
        <v>0</v>
      </c>
      <c r="K7" s="208">
        <v>0</v>
      </c>
      <c r="L7" s="210">
        <v>93.555000000000007</v>
      </c>
      <c r="M7" s="209">
        <v>20.7</v>
      </c>
      <c r="N7" s="211">
        <v>0</v>
      </c>
      <c r="O7" s="212">
        <v>306</v>
      </c>
      <c r="P7" s="197">
        <f t="shared" si="0"/>
        <v>306</v>
      </c>
      <c r="Q7" s="1">
        <v>5</v>
      </c>
      <c r="R7" s="213" t="e">
        <f t="shared" si="1"/>
        <v>#REF!</v>
      </c>
      <c r="S7" s="214" t="e">
        <f>#REF!</f>
        <v>#REF!</v>
      </c>
      <c r="T7" s="215" t="e">
        <f t="shared" si="9"/>
        <v>#REF!</v>
      </c>
      <c r="U7" s="201"/>
      <c r="V7" s="215">
        <f t="shared" si="2"/>
        <v>306</v>
      </c>
      <c r="W7" s="216">
        <f t="shared" si="10"/>
        <v>10806.28902</v>
      </c>
      <c r="X7" s="201"/>
      <c r="Y7" s="217" t="e">
        <f t="shared" si="11"/>
        <v>#REF!</v>
      </c>
      <c r="Z7" s="214" t="e">
        <f t="shared" si="12"/>
        <v>#REF!</v>
      </c>
      <c r="AA7" s="215" t="e">
        <f t="shared" si="13"/>
        <v>#REF!</v>
      </c>
      <c r="AE7" s="302" t="str">
        <f t="shared" si="3"/>
        <v>107837</v>
      </c>
      <c r="AF7" s="206">
        <v>107</v>
      </c>
      <c r="AG7" s="310">
        <v>5</v>
      </c>
      <c r="AH7" s="311">
        <v>107838</v>
      </c>
      <c r="AI7" s="312">
        <f t="shared" si="4"/>
        <v>107837</v>
      </c>
      <c r="AJ7" s="313">
        <f t="shared" si="5"/>
        <v>-1</v>
      </c>
      <c r="AL7" s="306">
        <f t="shared" si="6"/>
        <v>-107838</v>
      </c>
      <c r="AM7" s="314">
        <f t="shared" si="6"/>
        <v>306</v>
      </c>
      <c r="AN7" s="315">
        <f t="shared" si="7"/>
        <v>108144</v>
      </c>
      <c r="AO7" s="316">
        <f t="shared" si="8"/>
        <v>353.41176470588238</v>
      </c>
    </row>
    <row r="8" spans="1:41" x14ac:dyDescent="0.2">
      <c r="A8" s="206">
        <v>107</v>
      </c>
      <c r="B8" s="207">
        <v>0.375</v>
      </c>
      <c r="C8" s="208">
        <v>2013</v>
      </c>
      <c r="D8" s="208">
        <v>5</v>
      </c>
      <c r="E8" s="208">
        <v>6</v>
      </c>
      <c r="F8" s="209">
        <v>108143</v>
      </c>
      <c r="G8" s="208">
        <v>0</v>
      </c>
      <c r="H8" s="209">
        <v>162254</v>
      </c>
      <c r="I8" s="208">
        <v>0</v>
      </c>
      <c r="J8" s="208">
        <v>0</v>
      </c>
      <c r="K8" s="208">
        <v>0</v>
      </c>
      <c r="L8" s="210">
        <v>92.314999999999998</v>
      </c>
      <c r="M8" s="209">
        <v>21.8</v>
      </c>
      <c r="N8" s="211">
        <v>0</v>
      </c>
      <c r="O8" s="212">
        <v>1711</v>
      </c>
      <c r="P8" s="197">
        <f t="shared" si="0"/>
        <v>1711</v>
      </c>
      <c r="Q8" s="1">
        <v>6</v>
      </c>
      <c r="R8" s="213" t="e">
        <f t="shared" si="1"/>
        <v>#REF!</v>
      </c>
      <c r="S8" s="214" t="e">
        <f>#REF!</f>
        <v>#REF!</v>
      </c>
      <c r="T8" s="215" t="e">
        <f t="shared" si="9"/>
        <v>#REF!</v>
      </c>
      <c r="U8" s="201"/>
      <c r="V8" s="215">
        <f t="shared" si="2"/>
        <v>1711</v>
      </c>
      <c r="W8" s="216">
        <f t="shared" si="10"/>
        <v>60423.400369999996</v>
      </c>
      <c r="X8" s="201"/>
      <c r="Y8" s="217" t="e">
        <f t="shared" si="11"/>
        <v>#REF!</v>
      </c>
      <c r="Z8" s="214" t="e">
        <f t="shared" si="12"/>
        <v>#REF!</v>
      </c>
      <c r="AA8" s="215" t="e">
        <f t="shared" si="13"/>
        <v>#REF!</v>
      </c>
      <c r="AE8" s="302" t="str">
        <f t="shared" si="3"/>
        <v>108143</v>
      </c>
      <c r="AF8" s="206"/>
      <c r="AG8" s="310"/>
      <c r="AH8" s="311"/>
      <c r="AI8" s="312">
        <f t="shared" si="4"/>
        <v>108143</v>
      </c>
      <c r="AJ8" s="313">
        <f t="shared" si="5"/>
        <v>108143</v>
      </c>
      <c r="AL8" s="306">
        <f t="shared" si="6"/>
        <v>109861</v>
      </c>
      <c r="AM8" s="314">
        <f t="shared" si="6"/>
        <v>1711</v>
      </c>
      <c r="AN8" s="315">
        <f t="shared" si="7"/>
        <v>-108150</v>
      </c>
      <c r="AO8" s="316">
        <f t="shared" si="8"/>
        <v>-63.208649912331971</v>
      </c>
    </row>
    <row r="9" spans="1:41" x14ac:dyDescent="0.2">
      <c r="A9" s="206">
        <v>107</v>
      </c>
      <c r="B9" s="207">
        <v>0.375</v>
      </c>
      <c r="C9" s="208">
        <v>2013</v>
      </c>
      <c r="D9" s="208">
        <v>5</v>
      </c>
      <c r="E9" s="208">
        <v>7</v>
      </c>
      <c r="F9" s="209">
        <v>109854</v>
      </c>
      <c r="G9" s="208">
        <v>0</v>
      </c>
      <c r="H9" s="209">
        <v>162499</v>
      </c>
      <c r="I9" s="208">
        <v>0</v>
      </c>
      <c r="J9" s="208">
        <v>0</v>
      </c>
      <c r="K9" s="208">
        <v>0</v>
      </c>
      <c r="L9" s="210">
        <v>89.02</v>
      </c>
      <c r="M9" s="209">
        <v>25.3</v>
      </c>
      <c r="N9" s="211">
        <v>0</v>
      </c>
      <c r="O9" s="212">
        <v>1440</v>
      </c>
      <c r="P9" s="197">
        <f t="shared" si="0"/>
        <v>1440</v>
      </c>
      <c r="Q9" s="1">
        <v>7</v>
      </c>
      <c r="R9" s="213" t="e">
        <f t="shared" si="1"/>
        <v>#REF!</v>
      </c>
      <c r="S9" s="214" t="e">
        <f>#REF!</f>
        <v>#REF!</v>
      </c>
      <c r="T9" s="215" t="e">
        <f t="shared" si="9"/>
        <v>#REF!</v>
      </c>
      <c r="U9" s="201"/>
      <c r="V9" s="215">
        <f t="shared" si="2"/>
        <v>1440</v>
      </c>
      <c r="W9" s="216">
        <f t="shared" si="10"/>
        <v>50853.124799999998</v>
      </c>
      <c r="X9" s="201"/>
      <c r="Y9" s="217" t="e">
        <f t="shared" si="11"/>
        <v>#REF!</v>
      </c>
      <c r="Z9" s="214" t="e">
        <f t="shared" si="12"/>
        <v>#REF!</v>
      </c>
      <c r="AA9" s="215" t="e">
        <f t="shared" si="13"/>
        <v>#REF!</v>
      </c>
      <c r="AE9" s="302" t="str">
        <f t="shared" si="3"/>
        <v>109854</v>
      </c>
      <c r="AF9" s="206">
        <v>107</v>
      </c>
      <c r="AG9" s="310">
        <v>7</v>
      </c>
      <c r="AH9" s="311">
        <v>109861</v>
      </c>
      <c r="AI9" s="312">
        <f t="shared" si="4"/>
        <v>109854</v>
      </c>
      <c r="AJ9" s="313">
        <f t="shared" si="5"/>
        <v>-7</v>
      </c>
      <c r="AL9" s="306">
        <f t="shared" si="6"/>
        <v>1440</v>
      </c>
      <c r="AM9" s="314">
        <f t="shared" si="6"/>
        <v>1440</v>
      </c>
      <c r="AN9" s="315">
        <f t="shared" si="7"/>
        <v>0</v>
      </c>
      <c r="AO9" s="316">
        <f t="shared" si="8"/>
        <v>0</v>
      </c>
    </row>
    <row r="10" spans="1:41" x14ac:dyDescent="0.2">
      <c r="A10" s="206">
        <v>107</v>
      </c>
      <c r="B10" s="207">
        <v>0.375</v>
      </c>
      <c r="C10" s="208">
        <v>2013</v>
      </c>
      <c r="D10" s="208">
        <v>5</v>
      </c>
      <c r="E10" s="208">
        <v>8</v>
      </c>
      <c r="F10" s="209">
        <v>111294</v>
      </c>
      <c r="G10" s="208">
        <v>0</v>
      </c>
      <c r="H10" s="209">
        <v>162705</v>
      </c>
      <c r="I10" s="208">
        <v>0</v>
      </c>
      <c r="J10" s="208">
        <v>0</v>
      </c>
      <c r="K10" s="208">
        <v>0</v>
      </c>
      <c r="L10" s="210">
        <v>89.236000000000004</v>
      </c>
      <c r="M10" s="209">
        <v>24.9</v>
      </c>
      <c r="N10" s="211">
        <v>0</v>
      </c>
      <c r="O10" s="212">
        <v>1052</v>
      </c>
      <c r="P10" s="197">
        <f t="shared" si="0"/>
        <v>1052</v>
      </c>
      <c r="Q10" s="1">
        <v>8</v>
      </c>
      <c r="R10" s="213" t="e">
        <f t="shared" si="1"/>
        <v>#REF!</v>
      </c>
      <c r="S10" s="214" t="e">
        <f>#REF!</f>
        <v>#REF!</v>
      </c>
      <c r="T10" s="215" t="e">
        <f t="shared" si="9"/>
        <v>#REF!</v>
      </c>
      <c r="U10" s="201"/>
      <c r="V10" s="215">
        <f t="shared" si="2"/>
        <v>1052</v>
      </c>
      <c r="W10" s="216">
        <f t="shared" si="10"/>
        <v>37151.03284</v>
      </c>
      <c r="X10" s="201"/>
      <c r="Y10" s="217" t="e">
        <f t="shared" si="11"/>
        <v>#REF!</v>
      </c>
      <c r="Z10" s="214" t="e">
        <f t="shared" si="12"/>
        <v>#REF!</v>
      </c>
      <c r="AA10" s="215" t="e">
        <f t="shared" si="13"/>
        <v>#REF!</v>
      </c>
      <c r="AE10" s="302" t="str">
        <f t="shared" si="3"/>
        <v>111294</v>
      </c>
      <c r="AF10" s="206">
        <v>107</v>
      </c>
      <c r="AG10" s="310">
        <v>8</v>
      </c>
      <c r="AH10" s="311">
        <v>111301</v>
      </c>
      <c r="AI10" s="312">
        <f t="shared" si="4"/>
        <v>111294</v>
      </c>
      <c r="AJ10" s="313">
        <f t="shared" si="5"/>
        <v>-7</v>
      </c>
      <c r="AL10" s="306">
        <f t="shared" si="6"/>
        <v>-111301</v>
      </c>
      <c r="AM10" s="314">
        <f t="shared" si="6"/>
        <v>1052</v>
      </c>
      <c r="AN10" s="315">
        <f t="shared" si="7"/>
        <v>112353</v>
      </c>
      <c r="AO10" s="316">
        <f t="shared" si="8"/>
        <v>106.79942965779468</v>
      </c>
    </row>
    <row r="11" spans="1:41" x14ac:dyDescent="0.2">
      <c r="A11" s="206">
        <v>107</v>
      </c>
      <c r="B11" s="207">
        <v>0.375</v>
      </c>
      <c r="C11" s="208">
        <v>2013</v>
      </c>
      <c r="D11" s="208">
        <v>5</v>
      </c>
      <c r="E11" s="208">
        <v>9</v>
      </c>
      <c r="F11" s="209">
        <v>112346</v>
      </c>
      <c r="G11" s="208">
        <v>0</v>
      </c>
      <c r="H11" s="209">
        <v>162855</v>
      </c>
      <c r="I11" s="208">
        <v>0</v>
      </c>
      <c r="J11" s="208">
        <v>0</v>
      </c>
      <c r="K11" s="208">
        <v>0</v>
      </c>
      <c r="L11" s="210">
        <v>89.37</v>
      </c>
      <c r="M11" s="209">
        <v>25.1</v>
      </c>
      <c r="N11" s="211">
        <v>0</v>
      </c>
      <c r="O11" s="212">
        <v>907</v>
      </c>
      <c r="P11" s="197">
        <f t="shared" si="0"/>
        <v>907</v>
      </c>
      <c r="Q11" s="1">
        <v>9</v>
      </c>
      <c r="R11" s="258" t="e">
        <f t="shared" si="1"/>
        <v>#REF!</v>
      </c>
      <c r="S11" s="214" t="e">
        <f>#REF!</f>
        <v>#REF!</v>
      </c>
      <c r="T11" s="215" t="e">
        <f t="shared" si="9"/>
        <v>#REF!</v>
      </c>
      <c r="V11" s="218">
        <f t="shared" si="2"/>
        <v>907</v>
      </c>
      <c r="W11" s="219">
        <f t="shared" si="10"/>
        <v>32030.40569</v>
      </c>
      <c r="Y11" s="217" t="e">
        <f t="shared" si="11"/>
        <v>#REF!</v>
      </c>
      <c r="Z11" s="214" t="e">
        <f t="shared" si="12"/>
        <v>#REF!</v>
      </c>
      <c r="AA11" s="215" t="e">
        <f t="shared" si="13"/>
        <v>#REF!</v>
      </c>
      <c r="AE11" s="302" t="str">
        <f t="shared" si="3"/>
        <v>112346</v>
      </c>
      <c r="AF11" s="206"/>
      <c r="AG11" s="310"/>
      <c r="AH11" s="311"/>
      <c r="AI11" s="312">
        <f t="shared" si="4"/>
        <v>112346</v>
      </c>
      <c r="AJ11" s="313">
        <f t="shared" si="5"/>
        <v>112346</v>
      </c>
      <c r="AL11" s="306">
        <f t="shared" si="6"/>
        <v>113256</v>
      </c>
      <c r="AM11" s="314">
        <f t="shared" si="6"/>
        <v>907</v>
      </c>
      <c r="AN11" s="315">
        <f t="shared" si="7"/>
        <v>-112349</v>
      </c>
      <c r="AO11" s="316">
        <f t="shared" si="8"/>
        <v>-123.86879823594266</v>
      </c>
    </row>
    <row r="12" spans="1:41" x14ac:dyDescent="0.2">
      <c r="A12" s="206">
        <v>107</v>
      </c>
      <c r="B12" s="207">
        <v>0.375</v>
      </c>
      <c r="C12" s="208">
        <v>2013</v>
      </c>
      <c r="D12" s="208">
        <v>5</v>
      </c>
      <c r="E12" s="208">
        <v>10</v>
      </c>
      <c r="F12" s="209">
        <v>113253</v>
      </c>
      <c r="G12" s="208">
        <v>0</v>
      </c>
      <c r="H12" s="209">
        <v>162985</v>
      </c>
      <c r="I12" s="208">
        <v>0</v>
      </c>
      <c r="J12" s="208">
        <v>0</v>
      </c>
      <c r="K12" s="208">
        <v>0</v>
      </c>
      <c r="L12" s="210">
        <v>89.358000000000004</v>
      </c>
      <c r="M12" s="209">
        <v>24.1</v>
      </c>
      <c r="N12" s="211">
        <v>0</v>
      </c>
      <c r="O12" s="212">
        <v>130</v>
      </c>
      <c r="P12" s="197">
        <f t="shared" si="0"/>
        <v>130</v>
      </c>
      <c r="Q12" s="1">
        <v>10</v>
      </c>
      <c r="R12" s="258" t="e">
        <f t="shared" si="1"/>
        <v>#REF!</v>
      </c>
      <c r="S12" s="214" t="e">
        <f>#REF!</f>
        <v>#REF!</v>
      </c>
      <c r="T12" s="215" t="e">
        <f t="shared" si="9"/>
        <v>#REF!</v>
      </c>
      <c r="V12" s="218">
        <f t="shared" si="2"/>
        <v>130</v>
      </c>
      <c r="W12" s="219">
        <f t="shared" si="10"/>
        <v>4590.9071000000004</v>
      </c>
      <c r="Y12" s="217" t="e">
        <f t="shared" si="11"/>
        <v>#REF!</v>
      </c>
      <c r="Z12" s="214" t="e">
        <f t="shared" si="12"/>
        <v>#REF!</v>
      </c>
      <c r="AA12" s="215" t="e">
        <f t="shared" si="13"/>
        <v>#REF!</v>
      </c>
      <c r="AE12" s="302" t="str">
        <f t="shared" si="3"/>
        <v>113253</v>
      </c>
      <c r="AF12" s="206">
        <v>107</v>
      </c>
      <c r="AG12" s="310">
        <v>10</v>
      </c>
      <c r="AH12" s="311">
        <v>113256</v>
      </c>
      <c r="AI12" s="312">
        <f t="shared" si="4"/>
        <v>113253</v>
      </c>
      <c r="AJ12" s="313">
        <f t="shared" si="5"/>
        <v>-3</v>
      </c>
      <c r="AL12" s="306">
        <f t="shared" si="6"/>
        <v>129</v>
      </c>
      <c r="AM12" s="314">
        <f t="shared" si="6"/>
        <v>130</v>
      </c>
      <c r="AN12" s="315">
        <f t="shared" si="7"/>
        <v>1</v>
      </c>
      <c r="AO12" s="316">
        <f t="shared" si="8"/>
        <v>7.6923076923076927E-3</v>
      </c>
    </row>
    <row r="13" spans="1:41" x14ac:dyDescent="0.2">
      <c r="A13" s="206">
        <v>107</v>
      </c>
      <c r="B13" s="207">
        <v>0.375</v>
      </c>
      <c r="C13" s="208">
        <v>2013</v>
      </c>
      <c r="D13" s="208">
        <v>5</v>
      </c>
      <c r="E13" s="208">
        <v>11</v>
      </c>
      <c r="F13" s="209">
        <v>113383</v>
      </c>
      <c r="G13" s="208">
        <v>0</v>
      </c>
      <c r="H13" s="209">
        <v>163004</v>
      </c>
      <c r="I13" s="208">
        <v>0</v>
      </c>
      <c r="J13" s="208">
        <v>0</v>
      </c>
      <c r="K13" s="208">
        <v>0</v>
      </c>
      <c r="L13" s="210">
        <v>90.234999999999999</v>
      </c>
      <c r="M13" s="209">
        <v>24</v>
      </c>
      <c r="N13" s="211">
        <v>0</v>
      </c>
      <c r="O13" s="212">
        <v>0</v>
      </c>
      <c r="P13" s="197">
        <f t="shared" si="0"/>
        <v>0</v>
      </c>
      <c r="Q13" s="1">
        <v>11</v>
      </c>
      <c r="R13" s="258" t="e">
        <f t="shared" si="1"/>
        <v>#REF!</v>
      </c>
      <c r="S13" s="214" t="e">
        <f>#REF!</f>
        <v>#REF!</v>
      </c>
      <c r="T13" s="215" t="e">
        <f t="shared" si="9"/>
        <v>#REF!</v>
      </c>
      <c r="V13" s="218">
        <f t="shared" si="2"/>
        <v>0</v>
      </c>
      <c r="W13" s="219">
        <f t="shared" si="10"/>
        <v>0</v>
      </c>
      <c r="Y13" s="217" t="e">
        <f t="shared" si="11"/>
        <v>#REF!</v>
      </c>
      <c r="Z13" s="214" t="e">
        <f t="shared" si="12"/>
        <v>#REF!</v>
      </c>
      <c r="AA13" s="215" t="e">
        <f t="shared" si="13"/>
        <v>#REF!</v>
      </c>
      <c r="AE13" s="302" t="str">
        <f t="shared" si="3"/>
        <v>113383</v>
      </c>
      <c r="AF13" s="206">
        <v>107</v>
      </c>
      <c r="AG13" s="310">
        <v>11</v>
      </c>
      <c r="AH13" s="311">
        <v>113385</v>
      </c>
      <c r="AI13" s="312">
        <f t="shared" si="4"/>
        <v>113383</v>
      </c>
      <c r="AJ13" s="313">
        <f t="shared" si="5"/>
        <v>-2</v>
      </c>
      <c r="AL13" s="306">
        <f t="shared" si="6"/>
        <v>0</v>
      </c>
      <c r="AM13" s="314">
        <f t="shared" si="6"/>
        <v>0</v>
      </c>
      <c r="AN13" s="315">
        <f t="shared" si="7"/>
        <v>0</v>
      </c>
      <c r="AO13" s="316" t="str">
        <f t="shared" si="8"/>
        <v/>
      </c>
    </row>
    <row r="14" spans="1:41" x14ac:dyDescent="0.2">
      <c r="A14" s="206">
        <v>107</v>
      </c>
      <c r="B14" s="207">
        <v>0.375</v>
      </c>
      <c r="C14" s="208">
        <v>2013</v>
      </c>
      <c r="D14" s="208">
        <v>5</v>
      </c>
      <c r="E14" s="208">
        <v>12</v>
      </c>
      <c r="F14" s="209">
        <v>113383</v>
      </c>
      <c r="G14" s="208">
        <v>0</v>
      </c>
      <c r="H14" s="209">
        <v>163004</v>
      </c>
      <c r="I14" s="208">
        <v>0</v>
      </c>
      <c r="J14" s="208">
        <v>0</v>
      </c>
      <c r="K14" s="208">
        <v>0</v>
      </c>
      <c r="L14" s="210">
        <v>92.718999999999994</v>
      </c>
      <c r="M14" s="209">
        <v>20.7</v>
      </c>
      <c r="N14" s="211">
        <v>0</v>
      </c>
      <c r="O14" s="212">
        <v>201</v>
      </c>
      <c r="P14" s="197">
        <f t="shared" si="0"/>
        <v>201</v>
      </c>
      <c r="Q14" s="1">
        <v>12</v>
      </c>
      <c r="R14" s="258" t="e">
        <f t="shared" si="1"/>
        <v>#REF!</v>
      </c>
      <c r="S14" s="214" t="e">
        <f>#REF!</f>
        <v>#REF!</v>
      </c>
      <c r="T14" s="215" t="e">
        <f t="shared" si="9"/>
        <v>#REF!</v>
      </c>
      <c r="V14" s="218">
        <f t="shared" si="2"/>
        <v>201</v>
      </c>
      <c r="W14" s="219">
        <f t="shared" si="10"/>
        <v>7098.2486699999999</v>
      </c>
      <c r="Y14" s="217" t="e">
        <f t="shared" si="11"/>
        <v>#REF!</v>
      </c>
      <c r="Z14" s="214" t="e">
        <f t="shared" si="12"/>
        <v>#REF!</v>
      </c>
      <c r="AA14" s="215" t="e">
        <f t="shared" si="13"/>
        <v>#REF!</v>
      </c>
      <c r="AE14" s="302" t="str">
        <f t="shared" si="3"/>
        <v>113383</v>
      </c>
      <c r="AF14" s="206">
        <v>107</v>
      </c>
      <c r="AG14" s="310">
        <v>12</v>
      </c>
      <c r="AH14" s="311">
        <v>113385</v>
      </c>
      <c r="AI14" s="312">
        <f t="shared" si="4"/>
        <v>113383</v>
      </c>
      <c r="AJ14" s="313">
        <f t="shared" si="5"/>
        <v>-2</v>
      </c>
      <c r="AL14" s="306">
        <f t="shared" si="6"/>
        <v>208</v>
      </c>
      <c r="AM14" s="314">
        <f t="shared" si="6"/>
        <v>201</v>
      </c>
      <c r="AN14" s="315">
        <f t="shared" si="7"/>
        <v>-7</v>
      </c>
      <c r="AO14" s="316">
        <f t="shared" si="8"/>
        <v>-3.482587064676617E-2</v>
      </c>
    </row>
    <row r="15" spans="1:41" x14ac:dyDescent="0.2">
      <c r="A15" s="206">
        <v>107</v>
      </c>
      <c r="B15" s="207">
        <v>0.375</v>
      </c>
      <c r="C15" s="208">
        <v>2013</v>
      </c>
      <c r="D15" s="208">
        <v>5</v>
      </c>
      <c r="E15" s="208">
        <v>13</v>
      </c>
      <c r="F15" s="209">
        <v>113584</v>
      </c>
      <c r="G15" s="208">
        <v>0</v>
      </c>
      <c r="H15" s="209">
        <v>163032</v>
      </c>
      <c r="I15" s="208">
        <v>0</v>
      </c>
      <c r="J15" s="208">
        <v>0</v>
      </c>
      <c r="K15" s="208">
        <v>0</v>
      </c>
      <c r="L15" s="210">
        <v>91.828000000000003</v>
      </c>
      <c r="M15" s="209">
        <v>19.600000000000001</v>
      </c>
      <c r="N15" s="211">
        <v>0</v>
      </c>
      <c r="O15" s="212">
        <v>1059</v>
      </c>
      <c r="P15" s="197">
        <f t="shared" si="0"/>
        <v>1059</v>
      </c>
      <c r="Q15" s="1">
        <v>13</v>
      </c>
      <c r="R15" s="258" t="e">
        <f t="shared" si="1"/>
        <v>#REF!</v>
      </c>
      <c r="S15" s="214" t="e">
        <f>#REF!</f>
        <v>#REF!</v>
      </c>
      <c r="T15" s="215" t="e">
        <f t="shared" si="9"/>
        <v>#REF!</v>
      </c>
      <c r="V15" s="218">
        <f t="shared" si="2"/>
        <v>1059</v>
      </c>
      <c r="W15" s="219">
        <f t="shared" si="10"/>
        <v>37398.235529999998</v>
      </c>
      <c r="Y15" s="217" t="e">
        <f t="shared" si="11"/>
        <v>#REF!</v>
      </c>
      <c r="Z15" s="214" t="e">
        <f t="shared" si="12"/>
        <v>#REF!</v>
      </c>
      <c r="AA15" s="215" t="e">
        <f t="shared" si="13"/>
        <v>#REF!</v>
      </c>
      <c r="AE15" s="302" t="str">
        <f t="shared" si="3"/>
        <v>113584</v>
      </c>
      <c r="AF15" s="206">
        <v>107</v>
      </c>
      <c r="AG15" s="310">
        <v>13</v>
      </c>
      <c r="AH15" s="311">
        <v>113593</v>
      </c>
      <c r="AI15" s="312">
        <f t="shared" si="4"/>
        <v>113584</v>
      </c>
      <c r="AJ15" s="313">
        <f t="shared" si="5"/>
        <v>-9</v>
      </c>
      <c r="AL15" s="306">
        <f t="shared" si="6"/>
        <v>-113593</v>
      </c>
      <c r="AM15" s="314">
        <f t="shared" si="6"/>
        <v>1059</v>
      </c>
      <c r="AN15" s="315">
        <f t="shared" si="7"/>
        <v>114652</v>
      </c>
      <c r="AO15" s="316">
        <f t="shared" si="8"/>
        <v>108.26440037771482</v>
      </c>
    </row>
    <row r="16" spans="1:41" x14ac:dyDescent="0.2">
      <c r="A16" s="206">
        <v>107</v>
      </c>
      <c r="B16" s="207">
        <v>0.375</v>
      </c>
      <c r="C16" s="208">
        <v>2013</v>
      </c>
      <c r="D16" s="208">
        <v>5</v>
      </c>
      <c r="E16" s="208">
        <v>14</v>
      </c>
      <c r="F16" s="209">
        <v>114643</v>
      </c>
      <c r="G16" s="208">
        <v>0</v>
      </c>
      <c r="H16" s="209">
        <v>163183</v>
      </c>
      <c r="I16" s="208">
        <v>0</v>
      </c>
      <c r="J16" s="208">
        <v>0</v>
      </c>
      <c r="K16" s="208">
        <v>0</v>
      </c>
      <c r="L16" s="210">
        <v>89.198999999999998</v>
      </c>
      <c r="M16" s="209">
        <v>21.1</v>
      </c>
      <c r="N16" s="211">
        <v>0</v>
      </c>
      <c r="O16" s="212">
        <v>1415</v>
      </c>
      <c r="P16" s="197">
        <f t="shared" si="0"/>
        <v>1415</v>
      </c>
      <c r="Q16" s="1">
        <v>14</v>
      </c>
      <c r="R16" s="258" t="e">
        <f t="shared" si="1"/>
        <v>#REF!</v>
      </c>
      <c r="S16" s="214" t="e">
        <f>#REF!</f>
        <v>#REF!</v>
      </c>
      <c r="T16" s="215" t="e">
        <f t="shared" si="9"/>
        <v>#REF!</v>
      </c>
      <c r="V16" s="218">
        <f t="shared" si="2"/>
        <v>1415</v>
      </c>
      <c r="W16" s="219">
        <f t="shared" si="10"/>
        <v>49970.258049999997</v>
      </c>
      <c r="Y16" s="217" t="e">
        <f t="shared" si="11"/>
        <v>#REF!</v>
      </c>
      <c r="Z16" s="214" t="e">
        <f t="shared" si="12"/>
        <v>#REF!</v>
      </c>
      <c r="AA16" s="215" t="e">
        <f t="shared" si="13"/>
        <v>#REF!</v>
      </c>
      <c r="AE16" s="302" t="str">
        <f t="shared" si="3"/>
        <v>114643</v>
      </c>
      <c r="AF16" s="206"/>
      <c r="AG16" s="310"/>
      <c r="AH16" s="311"/>
      <c r="AI16" s="312">
        <f t="shared" si="4"/>
        <v>114643</v>
      </c>
      <c r="AJ16" s="313">
        <f t="shared" si="5"/>
        <v>114643</v>
      </c>
      <c r="AL16" s="306">
        <f t="shared" si="6"/>
        <v>0</v>
      </c>
      <c r="AM16" s="314">
        <f t="shared" si="6"/>
        <v>1415</v>
      </c>
      <c r="AN16" s="315">
        <f t="shared" si="7"/>
        <v>1415</v>
      </c>
      <c r="AO16" s="316">
        <f t="shared" si="8"/>
        <v>1</v>
      </c>
    </row>
    <row r="17" spans="1:41" x14ac:dyDescent="0.2">
      <c r="A17" s="206">
        <v>107</v>
      </c>
      <c r="B17" s="207">
        <v>0.375</v>
      </c>
      <c r="C17" s="208">
        <v>2013</v>
      </c>
      <c r="D17" s="208">
        <v>5</v>
      </c>
      <c r="E17" s="208">
        <v>15</v>
      </c>
      <c r="F17" s="209">
        <v>116058</v>
      </c>
      <c r="G17" s="208">
        <v>0</v>
      </c>
      <c r="H17" s="209">
        <v>163387</v>
      </c>
      <c r="I17" s="208">
        <v>0</v>
      </c>
      <c r="J17" s="208">
        <v>0</v>
      </c>
      <c r="K17" s="208">
        <v>0</v>
      </c>
      <c r="L17" s="210">
        <v>89.105000000000004</v>
      </c>
      <c r="M17" s="209">
        <v>21.3</v>
      </c>
      <c r="N17" s="211">
        <v>0</v>
      </c>
      <c r="O17" s="212">
        <v>1726</v>
      </c>
      <c r="P17" s="197">
        <f t="shared" si="0"/>
        <v>1726</v>
      </c>
      <c r="Q17" s="1">
        <v>15</v>
      </c>
      <c r="R17" s="258" t="e">
        <f t="shared" si="1"/>
        <v>#REF!</v>
      </c>
      <c r="S17" s="214" t="e">
        <f>#REF!</f>
        <v>#REF!</v>
      </c>
      <c r="T17" s="215" t="e">
        <f t="shared" si="9"/>
        <v>#REF!</v>
      </c>
      <c r="V17" s="218">
        <f t="shared" si="2"/>
        <v>1726</v>
      </c>
      <c r="W17" s="219">
        <f t="shared" si="10"/>
        <v>60953.120419999999</v>
      </c>
      <c r="Y17" s="217" t="e">
        <f t="shared" si="11"/>
        <v>#REF!</v>
      </c>
      <c r="Z17" s="214" t="e">
        <f t="shared" si="12"/>
        <v>#REF!</v>
      </c>
      <c r="AA17" s="215" t="e">
        <f t="shared" si="13"/>
        <v>#REF!</v>
      </c>
      <c r="AE17" s="302" t="str">
        <f t="shared" si="3"/>
        <v>116058</v>
      </c>
      <c r="AF17" s="206"/>
      <c r="AG17" s="310"/>
      <c r="AH17" s="311"/>
      <c r="AI17" s="312">
        <f t="shared" si="4"/>
        <v>116058</v>
      </c>
      <c r="AJ17" s="313">
        <f t="shared" si="5"/>
        <v>116058</v>
      </c>
      <c r="AL17" s="306">
        <f t="shared" si="6"/>
        <v>0</v>
      </c>
      <c r="AM17" s="314">
        <f t="shared" si="6"/>
        <v>1726</v>
      </c>
      <c r="AN17" s="315">
        <f t="shared" si="7"/>
        <v>1726</v>
      </c>
      <c r="AO17" s="316">
        <f t="shared" si="8"/>
        <v>1</v>
      </c>
    </row>
    <row r="18" spans="1:41" x14ac:dyDescent="0.2">
      <c r="A18" s="206">
        <v>107</v>
      </c>
      <c r="B18" s="207">
        <v>0.375</v>
      </c>
      <c r="C18" s="208">
        <v>2013</v>
      </c>
      <c r="D18" s="208">
        <v>5</v>
      </c>
      <c r="E18" s="208">
        <v>16</v>
      </c>
      <c r="F18" s="209">
        <v>117784</v>
      </c>
      <c r="G18" s="208">
        <v>0</v>
      </c>
      <c r="H18" s="209">
        <v>163634</v>
      </c>
      <c r="I18" s="208">
        <v>0</v>
      </c>
      <c r="J18" s="208">
        <v>0</v>
      </c>
      <c r="K18" s="208">
        <v>0</v>
      </c>
      <c r="L18" s="210">
        <v>89.111999999999995</v>
      </c>
      <c r="M18" s="209">
        <v>24.3</v>
      </c>
      <c r="N18" s="211">
        <v>0</v>
      </c>
      <c r="O18" s="212">
        <v>1403</v>
      </c>
      <c r="P18" s="197">
        <f t="shared" si="0"/>
        <v>1403</v>
      </c>
      <c r="Q18" s="1">
        <v>16</v>
      </c>
      <c r="R18" s="258" t="e">
        <f t="shared" si="1"/>
        <v>#REF!</v>
      </c>
      <c r="S18" s="214" t="e">
        <f>#REF!</f>
        <v>#REF!</v>
      </c>
      <c r="T18" s="215" t="e">
        <f t="shared" si="9"/>
        <v>#REF!</v>
      </c>
      <c r="V18" s="218">
        <f t="shared" si="2"/>
        <v>1403</v>
      </c>
      <c r="W18" s="219">
        <f t="shared" si="10"/>
        <v>49546.48201</v>
      </c>
      <c r="Y18" s="217" t="e">
        <f t="shared" si="11"/>
        <v>#REF!</v>
      </c>
      <c r="Z18" s="214" t="e">
        <f t="shared" si="12"/>
        <v>#REF!</v>
      </c>
      <c r="AA18" s="215" t="e">
        <f t="shared" si="13"/>
        <v>#REF!</v>
      </c>
      <c r="AE18" s="302" t="str">
        <f t="shared" si="3"/>
        <v>117784</v>
      </c>
      <c r="AF18" s="206"/>
      <c r="AG18" s="310"/>
      <c r="AH18" s="311"/>
      <c r="AI18" s="312">
        <f t="shared" si="4"/>
        <v>117784</v>
      </c>
      <c r="AJ18" s="313">
        <f t="shared" si="5"/>
        <v>117784</v>
      </c>
      <c r="AL18" s="306">
        <f t="shared" si="6"/>
        <v>0</v>
      </c>
      <c r="AM18" s="314">
        <f t="shared" si="6"/>
        <v>1403</v>
      </c>
      <c r="AN18" s="315">
        <f t="shared" si="7"/>
        <v>1403</v>
      </c>
      <c r="AO18" s="316">
        <f t="shared" si="8"/>
        <v>1</v>
      </c>
    </row>
    <row r="19" spans="1:41" x14ac:dyDescent="0.2">
      <c r="A19" s="206">
        <v>107</v>
      </c>
      <c r="B19" s="207">
        <v>0.375</v>
      </c>
      <c r="C19" s="208">
        <v>2013</v>
      </c>
      <c r="D19" s="208">
        <v>5</v>
      </c>
      <c r="E19" s="208">
        <v>17</v>
      </c>
      <c r="F19" s="209">
        <v>119187</v>
      </c>
      <c r="G19" s="208">
        <v>0</v>
      </c>
      <c r="H19" s="209">
        <v>163835</v>
      </c>
      <c r="I19" s="208">
        <v>0</v>
      </c>
      <c r="J19" s="208">
        <v>0</v>
      </c>
      <c r="K19" s="208">
        <v>0</v>
      </c>
      <c r="L19" s="210">
        <v>89.396000000000001</v>
      </c>
      <c r="M19" s="209">
        <v>23.9</v>
      </c>
      <c r="N19" s="211">
        <v>0</v>
      </c>
      <c r="O19" s="212">
        <v>1584</v>
      </c>
      <c r="P19" s="197">
        <f t="shared" si="0"/>
        <v>1584</v>
      </c>
      <c r="Q19" s="1">
        <v>17</v>
      </c>
      <c r="R19" s="258" t="e">
        <f t="shared" si="1"/>
        <v>#REF!</v>
      </c>
      <c r="S19" s="214" t="e">
        <f>#REF!</f>
        <v>#REF!</v>
      </c>
      <c r="T19" s="215" t="e">
        <f t="shared" si="9"/>
        <v>#REF!</v>
      </c>
      <c r="V19" s="218">
        <f t="shared" si="2"/>
        <v>1584</v>
      </c>
      <c r="W19" s="219">
        <f t="shared" si="10"/>
        <v>55938.437279999998</v>
      </c>
      <c r="Y19" s="217" t="e">
        <f t="shared" si="11"/>
        <v>#REF!</v>
      </c>
      <c r="Z19" s="214" t="e">
        <f t="shared" si="12"/>
        <v>#REF!</v>
      </c>
      <c r="AA19" s="215" t="e">
        <f t="shared" si="13"/>
        <v>#REF!</v>
      </c>
      <c r="AE19" s="302" t="str">
        <f t="shared" si="3"/>
        <v>119187</v>
      </c>
      <c r="AF19" s="206"/>
      <c r="AG19" s="310"/>
      <c r="AH19" s="311"/>
      <c r="AI19" s="312">
        <f t="shared" si="4"/>
        <v>119187</v>
      </c>
      <c r="AJ19" s="313">
        <f t="shared" si="5"/>
        <v>119187</v>
      </c>
      <c r="AL19" s="306">
        <f t="shared" si="6"/>
        <v>0</v>
      </c>
      <c r="AM19" s="314">
        <f t="shared" si="6"/>
        <v>1584</v>
      </c>
      <c r="AN19" s="315">
        <f t="shared" si="7"/>
        <v>1584</v>
      </c>
      <c r="AO19" s="316">
        <f t="shared" si="8"/>
        <v>1</v>
      </c>
    </row>
    <row r="20" spans="1:41" x14ac:dyDescent="0.2">
      <c r="A20" s="206">
        <v>107</v>
      </c>
      <c r="B20" s="207">
        <v>0.375</v>
      </c>
      <c r="C20" s="208">
        <v>2013</v>
      </c>
      <c r="D20" s="208">
        <v>5</v>
      </c>
      <c r="E20" s="208">
        <v>18</v>
      </c>
      <c r="F20" s="209">
        <v>120771</v>
      </c>
      <c r="G20" s="208">
        <v>0</v>
      </c>
      <c r="H20" s="209">
        <v>164061</v>
      </c>
      <c r="I20" s="208">
        <v>0</v>
      </c>
      <c r="J20" s="208">
        <v>0</v>
      </c>
      <c r="K20" s="208">
        <v>0</v>
      </c>
      <c r="L20" s="210">
        <v>89.884</v>
      </c>
      <c r="M20" s="209">
        <v>24.6</v>
      </c>
      <c r="N20" s="211">
        <v>0</v>
      </c>
      <c r="O20" s="212">
        <v>304</v>
      </c>
      <c r="P20" s="197">
        <f t="shared" si="0"/>
        <v>304</v>
      </c>
      <c r="Q20" s="1">
        <v>18</v>
      </c>
      <c r="R20" s="258" t="e">
        <f t="shared" si="1"/>
        <v>#REF!</v>
      </c>
      <c r="S20" s="214" t="e">
        <f>#REF!</f>
        <v>#REF!</v>
      </c>
      <c r="T20" s="215" t="e">
        <f t="shared" si="9"/>
        <v>#REF!</v>
      </c>
      <c r="V20" s="218">
        <f t="shared" si="2"/>
        <v>304</v>
      </c>
      <c r="W20" s="219">
        <f t="shared" si="10"/>
        <v>10735.659680000001</v>
      </c>
      <c r="Y20" s="217" t="e">
        <f t="shared" si="11"/>
        <v>#REF!</v>
      </c>
      <c r="Z20" s="214" t="e">
        <f t="shared" si="12"/>
        <v>#REF!</v>
      </c>
      <c r="AA20" s="215" t="e">
        <f t="shared" si="13"/>
        <v>#REF!</v>
      </c>
      <c r="AE20" s="302" t="str">
        <f t="shared" si="3"/>
        <v>120771</v>
      </c>
      <c r="AF20" s="206"/>
      <c r="AG20" s="310"/>
      <c r="AH20" s="311"/>
      <c r="AI20" s="312">
        <f t="shared" si="4"/>
        <v>120771</v>
      </c>
      <c r="AJ20" s="313">
        <f t="shared" si="5"/>
        <v>120771</v>
      </c>
      <c r="AL20" s="306">
        <f t="shared" si="6"/>
        <v>0</v>
      </c>
      <c r="AM20" s="314">
        <f t="shared" si="6"/>
        <v>304</v>
      </c>
      <c r="AN20" s="315">
        <f t="shared" si="7"/>
        <v>304</v>
      </c>
      <c r="AO20" s="316">
        <f t="shared" si="8"/>
        <v>1</v>
      </c>
    </row>
    <row r="21" spans="1:41" x14ac:dyDescent="0.2">
      <c r="A21" s="206">
        <v>107</v>
      </c>
      <c r="B21" s="207">
        <v>0.375</v>
      </c>
      <c r="C21" s="208">
        <v>2013</v>
      </c>
      <c r="D21" s="208">
        <v>5</v>
      </c>
      <c r="E21" s="208">
        <v>19</v>
      </c>
      <c r="F21" s="209">
        <v>121075</v>
      </c>
      <c r="G21" s="208">
        <v>0</v>
      </c>
      <c r="H21" s="209">
        <v>164104</v>
      </c>
      <c r="I21" s="208">
        <v>0</v>
      </c>
      <c r="J21" s="208">
        <v>0</v>
      </c>
      <c r="K21" s="208">
        <v>0</v>
      </c>
      <c r="L21" s="210">
        <v>93.616</v>
      </c>
      <c r="M21" s="209">
        <v>23</v>
      </c>
      <c r="N21" s="211">
        <v>0</v>
      </c>
      <c r="O21" s="212">
        <v>308</v>
      </c>
      <c r="P21" s="197">
        <f t="shared" si="0"/>
        <v>308</v>
      </c>
      <c r="Q21" s="1">
        <v>19</v>
      </c>
      <c r="R21" s="258" t="e">
        <f t="shared" si="1"/>
        <v>#REF!</v>
      </c>
      <c r="S21" s="214" t="e">
        <f>#REF!</f>
        <v>#REF!</v>
      </c>
      <c r="T21" s="215" t="e">
        <f t="shared" si="9"/>
        <v>#REF!</v>
      </c>
      <c r="V21" s="218">
        <f t="shared" si="2"/>
        <v>308</v>
      </c>
      <c r="W21" s="219">
        <f t="shared" si="10"/>
        <v>10876.91836</v>
      </c>
      <c r="Y21" s="217" t="e">
        <f t="shared" si="11"/>
        <v>#REF!</v>
      </c>
      <c r="Z21" s="214" t="e">
        <f t="shared" si="12"/>
        <v>#REF!</v>
      </c>
      <c r="AA21" s="215" t="e">
        <f t="shared" si="13"/>
        <v>#REF!</v>
      </c>
      <c r="AE21" s="302" t="str">
        <f t="shared" si="3"/>
        <v>121075</v>
      </c>
      <c r="AF21" s="206"/>
      <c r="AG21" s="310"/>
      <c r="AH21" s="311"/>
      <c r="AI21" s="312">
        <f t="shared" si="4"/>
        <v>121075</v>
      </c>
      <c r="AJ21" s="313">
        <f t="shared" si="5"/>
        <v>121075</v>
      </c>
      <c r="AL21" s="306">
        <f t="shared" si="6"/>
        <v>121402</v>
      </c>
      <c r="AM21" s="314">
        <f t="shared" si="6"/>
        <v>308</v>
      </c>
      <c r="AN21" s="315">
        <f t="shared" si="7"/>
        <v>-121094</v>
      </c>
      <c r="AO21" s="316">
        <f t="shared" si="8"/>
        <v>-393.16233766233768</v>
      </c>
    </row>
    <row r="22" spans="1:41" x14ac:dyDescent="0.2">
      <c r="A22" s="206">
        <v>107</v>
      </c>
      <c r="B22" s="207">
        <v>0.375</v>
      </c>
      <c r="C22" s="208">
        <v>2013</v>
      </c>
      <c r="D22" s="208">
        <v>5</v>
      </c>
      <c r="E22" s="208">
        <v>20</v>
      </c>
      <c r="F22" s="209">
        <v>121383</v>
      </c>
      <c r="G22" s="208">
        <v>0</v>
      </c>
      <c r="H22" s="209">
        <v>164148</v>
      </c>
      <c r="I22" s="208">
        <v>0</v>
      </c>
      <c r="J22" s="208">
        <v>0</v>
      </c>
      <c r="K22" s="208">
        <v>0</v>
      </c>
      <c r="L22" s="210">
        <v>91.024000000000001</v>
      </c>
      <c r="M22" s="209">
        <v>23.2</v>
      </c>
      <c r="N22" s="211">
        <v>0</v>
      </c>
      <c r="O22" s="212">
        <v>812</v>
      </c>
      <c r="P22" s="197">
        <f t="shared" si="0"/>
        <v>812</v>
      </c>
      <c r="Q22" s="1">
        <v>20</v>
      </c>
      <c r="R22" s="258" t="e">
        <f t="shared" si="1"/>
        <v>#REF!</v>
      </c>
      <c r="S22" s="214" t="e">
        <f>#REF!</f>
        <v>#REF!</v>
      </c>
      <c r="T22" s="215" t="e">
        <f t="shared" si="9"/>
        <v>#REF!</v>
      </c>
      <c r="V22" s="218">
        <f t="shared" si="2"/>
        <v>812</v>
      </c>
      <c r="W22" s="219">
        <f t="shared" si="10"/>
        <v>28675.512040000001</v>
      </c>
      <c r="Y22" s="217" t="e">
        <f t="shared" si="11"/>
        <v>#REF!</v>
      </c>
      <c r="Z22" s="214" t="e">
        <f t="shared" si="12"/>
        <v>#REF!</v>
      </c>
      <c r="AA22" s="215" t="e">
        <f t="shared" si="13"/>
        <v>#REF!</v>
      </c>
      <c r="AE22" s="302" t="str">
        <f t="shared" si="3"/>
        <v>121383</v>
      </c>
      <c r="AF22" s="206">
        <v>107</v>
      </c>
      <c r="AG22" s="310">
        <v>20</v>
      </c>
      <c r="AH22" s="311">
        <v>121402</v>
      </c>
      <c r="AI22" s="312">
        <f t="shared" si="4"/>
        <v>121383</v>
      </c>
      <c r="AJ22" s="313">
        <f t="shared" si="5"/>
        <v>-19</v>
      </c>
      <c r="AL22" s="306">
        <f t="shared" si="6"/>
        <v>-121402</v>
      </c>
      <c r="AM22" s="314">
        <f t="shared" si="6"/>
        <v>812</v>
      </c>
      <c r="AN22" s="315">
        <f t="shared" si="7"/>
        <v>122214</v>
      </c>
      <c r="AO22" s="316">
        <f t="shared" si="8"/>
        <v>150.50985221674875</v>
      </c>
    </row>
    <row r="23" spans="1:41" x14ac:dyDescent="0.2">
      <c r="A23" s="206">
        <v>107</v>
      </c>
      <c r="B23" s="207">
        <v>0.375</v>
      </c>
      <c r="C23" s="208">
        <v>2013</v>
      </c>
      <c r="D23" s="208">
        <v>5</v>
      </c>
      <c r="E23" s="208">
        <v>21</v>
      </c>
      <c r="F23" s="209">
        <v>122195</v>
      </c>
      <c r="G23" s="208">
        <v>0</v>
      </c>
      <c r="H23" s="209">
        <v>164265</v>
      </c>
      <c r="I23" s="208">
        <v>0</v>
      </c>
      <c r="J23" s="208">
        <v>0</v>
      </c>
      <c r="K23" s="208">
        <v>0</v>
      </c>
      <c r="L23" s="210">
        <v>89.037999999999997</v>
      </c>
      <c r="M23" s="209">
        <v>22.9</v>
      </c>
      <c r="N23" s="211">
        <v>0</v>
      </c>
      <c r="O23" s="212">
        <v>1137</v>
      </c>
      <c r="P23" s="197">
        <f t="shared" si="0"/>
        <v>1137</v>
      </c>
      <c r="Q23" s="1">
        <v>21</v>
      </c>
      <c r="R23" s="258" t="e">
        <f t="shared" si="1"/>
        <v>#REF!</v>
      </c>
      <c r="S23" s="214" t="e">
        <f>#REF!</f>
        <v>#REF!</v>
      </c>
      <c r="T23" s="215" t="e">
        <f t="shared" si="9"/>
        <v>#REF!</v>
      </c>
      <c r="V23" s="218">
        <f t="shared" si="2"/>
        <v>1137</v>
      </c>
      <c r="W23" s="219">
        <f t="shared" si="10"/>
        <v>40152.779790000001</v>
      </c>
      <c r="Y23" s="217" t="e">
        <f t="shared" si="11"/>
        <v>#REF!</v>
      </c>
      <c r="Z23" s="214" t="e">
        <f t="shared" si="12"/>
        <v>#REF!</v>
      </c>
      <c r="AA23" s="215" t="e">
        <f t="shared" si="13"/>
        <v>#REF!</v>
      </c>
      <c r="AE23" s="302" t="str">
        <f t="shared" si="3"/>
        <v>122195</v>
      </c>
      <c r="AF23" s="206"/>
      <c r="AG23" s="310"/>
      <c r="AH23" s="311"/>
      <c r="AI23" s="312">
        <f t="shared" si="4"/>
        <v>122195</v>
      </c>
      <c r="AJ23" s="313">
        <f t="shared" si="5"/>
        <v>122195</v>
      </c>
      <c r="AL23" s="306">
        <f t="shared" si="6"/>
        <v>139421</v>
      </c>
      <c r="AM23" s="314">
        <f t="shared" si="6"/>
        <v>1137</v>
      </c>
      <c r="AN23" s="315">
        <f t="shared" si="7"/>
        <v>-138284</v>
      </c>
      <c r="AO23" s="316">
        <f t="shared" si="8"/>
        <v>-121.62181178540017</v>
      </c>
    </row>
    <row r="24" spans="1:41" x14ac:dyDescent="0.2">
      <c r="A24" s="206">
        <v>107</v>
      </c>
      <c r="B24" s="207">
        <v>0.375</v>
      </c>
      <c r="C24" s="208">
        <v>2013</v>
      </c>
      <c r="D24" s="208">
        <v>5</v>
      </c>
      <c r="E24" s="208">
        <v>22</v>
      </c>
      <c r="F24" s="209">
        <v>123332</v>
      </c>
      <c r="G24" s="208">
        <v>0</v>
      </c>
      <c r="H24" s="209">
        <v>164429</v>
      </c>
      <c r="I24" s="208">
        <v>0</v>
      </c>
      <c r="J24" s="208">
        <v>0</v>
      </c>
      <c r="K24" s="208">
        <v>0</v>
      </c>
      <c r="L24" s="210">
        <v>88.867000000000004</v>
      </c>
      <c r="M24" s="209">
        <v>24.1</v>
      </c>
      <c r="N24" s="211">
        <v>0</v>
      </c>
      <c r="O24" s="212">
        <v>1811</v>
      </c>
      <c r="P24" s="197">
        <f t="shared" si="0"/>
        <v>1811</v>
      </c>
      <c r="Q24" s="1">
        <v>22</v>
      </c>
      <c r="R24" s="258" t="e">
        <f t="shared" si="1"/>
        <v>#REF!</v>
      </c>
      <c r="S24" s="214" t="e">
        <f>#REF!</f>
        <v>#REF!</v>
      </c>
      <c r="T24" s="215" t="e">
        <f t="shared" si="9"/>
        <v>#REF!</v>
      </c>
      <c r="V24" s="218">
        <f t="shared" si="2"/>
        <v>1811</v>
      </c>
      <c r="W24" s="219">
        <f t="shared" si="10"/>
        <v>63954.86737</v>
      </c>
      <c r="Y24" s="217" t="e">
        <f t="shared" si="11"/>
        <v>#REF!</v>
      </c>
      <c r="Z24" s="214" t="e">
        <f t="shared" si="12"/>
        <v>#REF!</v>
      </c>
      <c r="AA24" s="215" t="e">
        <f t="shared" si="13"/>
        <v>#REF!</v>
      </c>
      <c r="AE24" s="302" t="str">
        <f t="shared" si="3"/>
        <v>123332</v>
      </c>
      <c r="AF24" s="206">
        <v>107</v>
      </c>
      <c r="AG24" s="310">
        <v>1</v>
      </c>
      <c r="AH24" s="311">
        <v>139421</v>
      </c>
      <c r="AI24" s="312">
        <f t="shared" si="4"/>
        <v>123332</v>
      </c>
      <c r="AJ24" s="313">
        <f t="shared" si="5"/>
        <v>-16089</v>
      </c>
      <c r="AL24" s="306">
        <f t="shared" si="6"/>
        <v>-139421</v>
      </c>
      <c r="AM24" s="314">
        <f t="shared" si="6"/>
        <v>1811</v>
      </c>
      <c r="AN24" s="315">
        <f t="shared" si="7"/>
        <v>141232</v>
      </c>
      <c r="AO24" s="316">
        <f t="shared" si="8"/>
        <v>77.985643290999448</v>
      </c>
    </row>
    <row r="25" spans="1:41" x14ac:dyDescent="0.2">
      <c r="A25" s="206">
        <v>107</v>
      </c>
      <c r="B25" s="207">
        <v>0.375</v>
      </c>
      <c r="C25" s="208">
        <v>2013</v>
      </c>
      <c r="D25" s="208">
        <v>5</v>
      </c>
      <c r="E25" s="208">
        <v>23</v>
      </c>
      <c r="F25" s="209">
        <v>125143</v>
      </c>
      <c r="G25" s="208">
        <v>0</v>
      </c>
      <c r="H25" s="209">
        <v>164690</v>
      </c>
      <c r="I25" s="208">
        <v>0</v>
      </c>
      <c r="J25" s="208">
        <v>0</v>
      </c>
      <c r="K25" s="208">
        <v>0</v>
      </c>
      <c r="L25" s="210">
        <v>88.635000000000005</v>
      </c>
      <c r="M25" s="209">
        <v>25.6</v>
      </c>
      <c r="N25" s="211">
        <v>0</v>
      </c>
      <c r="O25" s="212">
        <v>1660</v>
      </c>
      <c r="P25" s="197">
        <f t="shared" si="0"/>
        <v>1660</v>
      </c>
      <c r="Q25" s="1">
        <v>23</v>
      </c>
      <c r="R25" s="258" t="e">
        <f t="shared" si="1"/>
        <v>#REF!</v>
      </c>
      <c r="S25" s="214" t="e">
        <f>#REF!</f>
        <v>#REF!</v>
      </c>
      <c r="T25" s="215" t="e">
        <f t="shared" si="9"/>
        <v>#REF!</v>
      </c>
      <c r="V25" s="218">
        <f t="shared" si="2"/>
        <v>1660</v>
      </c>
      <c r="W25" s="219">
        <f t="shared" si="10"/>
        <v>58622.352200000001</v>
      </c>
      <c r="Y25" s="217" t="e">
        <f t="shared" si="11"/>
        <v>#REF!</v>
      </c>
      <c r="Z25" s="214" t="e">
        <f t="shared" si="12"/>
        <v>#REF!</v>
      </c>
      <c r="AA25" s="215" t="e">
        <f t="shared" si="13"/>
        <v>#REF!</v>
      </c>
      <c r="AE25" s="302" t="str">
        <f t="shared" si="3"/>
        <v>125143</v>
      </c>
      <c r="AF25" s="206"/>
      <c r="AG25" s="310"/>
      <c r="AH25" s="311"/>
      <c r="AI25" s="312">
        <f t="shared" si="4"/>
        <v>125143</v>
      </c>
      <c r="AJ25" s="313">
        <f t="shared" si="5"/>
        <v>125143</v>
      </c>
      <c r="AL25" s="306">
        <f t="shared" si="6"/>
        <v>0</v>
      </c>
      <c r="AM25" s="314">
        <f t="shared" si="6"/>
        <v>1660</v>
      </c>
      <c r="AN25" s="315">
        <f t="shared" si="7"/>
        <v>1660</v>
      </c>
      <c r="AO25" s="316">
        <f t="shared" si="8"/>
        <v>1</v>
      </c>
    </row>
    <row r="26" spans="1:41" x14ac:dyDescent="0.2">
      <c r="A26" s="206">
        <v>107</v>
      </c>
      <c r="B26" s="207">
        <v>0.375</v>
      </c>
      <c r="C26" s="208">
        <v>2013</v>
      </c>
      <c r="D26" s="208">
        <v>5</v>
      </c>
      <c r="E26" s="208">
        <v>24</v>
      </c>
      <c r="F26" s="209">
        <v>126803</v>
      </c>
      <c r="G26" s="208">
        <v>0</v>
      </c>
      <c r="H26" s="209">
        <v>164928</v>
      </c>
      <c r="I26" s="208">
        <v>0</v>
      </c>
      <c r="J26" s="208">
        <v>0</v>
      </c>
      <c r="K26" s="208">
        <v>0</v>
      </c>
      <c r="L26" s="210">
        <v>88.980999999999995</v>
      </c>
      <c r="M26" s="209">
        <v>25.2</v>
      </c>
      <c r="N26" s="211">
        <v>0</v>
      </c>
      <c r="O26" s="212">
        <v>2092</v>
      </c>
      <c r="P26" s="197">
        <f t="shared" si="0"/>
        <v>2092</v>
      </c>
      <c r="Q26" s="1">
        <v>24</v>
      </c>
      <c r="R26" s="258" t="e">
        <f t="shared" si="1"/>
        <v>#REF!</v>
      </c>
      <c r="S26" s="214" t="e">
        <f>#REF!</f>
        <v>#REF!</v>
      </c>
      <c r="T26" s="215" t="e">
        <f t="shared" si="9"/>
        <v>#REF!</v>
      </c>
      <c r="V26" s="218">
        <f t="shared" si="2"/>
        <v>2092</v>
      </c>
      <c r="W26" s="219">
        <f t="shared" si="10"/>
        <v>73878.289640000003</v>
      </c>
      <c r="Y26" s="217" t="e">
        <f t="shared" si="11"/>
        <v>#REF!</v>
      </c>
      <c r="Z26" s="214" t="e">
        <f t="shared" si="12"/>
        <v>#REF!</v>
      </c>
      <c r="AA26" s="215" t="e">
        <f t="shared" si="13"/>
        <v>#REF!</v>
      </c>
      <c r="AE26" s="302" t="str">
        <f t="shared" si="3"/>
        <v>126803</v>
      </c>
      <c r="AF26" s="206"/>
      <c r="AG26" s="310"/>
      <c r="AH26" s="311"/>
      <c r="AI26" s="312">
        <f t="shared" si="4"/>
        <v>126803</v>
      </c>
      <c r="AJ26" s="313">
        <f t="shared" si="5"/>
        <v>126803</v>
      </c>
      <c r="AL26" s="306">
        <f t="shared" si="6"/>
        <v>0</v>
      </c>
      <c r="AM26" s="314">
        <f t="shared" si="6"/>
        <v>2092</v>
      </c>
      <c r="AN26" s="315">
        <f t="shared" si="7"/>
        <v>2092</v>
      </c>
      <c r="AO26" s="316">
        <f t="shared" si="8"/>
        <v>1</v>
      </c>
    </row>
    <row r="27" spans="1:41" x14ac:dyDescent="0.2">
      <c r="A27" s="206">
        <v>107</v>
      </c>
      <c r="B27" s="207">
        <v>0.375</v>
      </c>
      <c r="C27" s="208">
        <v>2013</v>
      </c>
      <c r="D27" s="208">
        <v>5</v>
      </c>
      <c r="E27" s="208">
        <v>25</v>
      </c>
      <c r="F27" s="209">
        <v>128895</v>
      </c>
      <c r="G27" s="208">
        <v>0</v>
      </c>
      <c r="H27" s="209">
        <v>165228</v>
      </c>
      <c r="I27" s="208">
        <v>0</v>
      </c>
      <c r="J27" s="208">
        <v>0</v>
      </c>
      <c r="K27" s="208">
        <v>0</v>
      </c>
      <c r="L27" s="210">
        <v>89.123999999999995</v>
      </c>
      <c r="M27" s="209">
        <v>26.3</v>
      </c>
      <c r="N27" s="211">
        <v>0</v>
      </c>
      <c r="O27" s="212">
        <v>411</v>
      </c>
      <c r="P27" s="197">
        <f t="shared" si="0"/>
        <v>411</v>
      </c>
      <c r="Q27" s="1">
        <v>25</v>
      </c>
      <c r="R27" s="258" t="e">
        <f t="shared" si="1"/>
        <v>#REF!</v>
      </c>
      <c r="S27" s="214" t="e">
        <f>#REF!</f>
        <v>#REF!</v>
      </c>
      <c r="T27" s="215" t="e">
        <f t="shared" si="9"/>
        <v>#REF!</v>
      </c>
      <c r="V27" s="218">
        <f t="shared" si="2"/>
        <v>411</v>
      </c>
      <c r="W27" s="219">
        <f t="shared" si="10"/>
        <v>14514.329369999999</v>
      </c>
      <c r="Y27" s="217" t="e">
        <f t="shared" si="11"/>
        <v>#REF!</v>
      </c>
      <c r="Z27" s="214" t="e">
        <f t="shared" si="12"/>
        <v>#REF!</v>
      </c>
      <c r="AA27" s="215" t="e">
        <f t="shared" si="13"/>
        <v>#REF!</v>
      </c>
      <c r="AE27" s="302" t="str">
        <f t="shared" si="3"/>
        <v>128895</v>
      </c>
      <c r="AF27" s="206"/>
      <c r="AG27" s="310"/>
      <c r="AH27" s="311"/>
      <c r="AI27" s="312">
        <f t="shared" si="4"/>
        <v>128895</v>
      </c>
      <c r="AJ27" s="313">
        <f t="shared" si="5"/>
        <v>128895</v>
      </c>
      <c r="AL27" s="306">
        <f t="shared" si="6"/>
        <v>129307</v>
      </c>
      <c r="AM27" s="314">
        <f t="shared" si="6"/>
        <v>411</v>
      </c>
      <c r="AN27" s="315">
        <f t="shared" si="7"/>
        <v>-128896</v>
      </c>
      <c r="AO27" s="316">
        <f t="shared" si="8"/>
        <v>-313.61557177615572</v>
      </c>
    </row>
    <row r="28" spans="1:41" x14ac:dyDescent="0.2">
      <c r="A28" s="206">
        <v>107</v>
      </c>
      <c r="B28" s="207">
        <v>0.375</v>
      </c>
      <c r="C28" s="208">
        <v>2013</v>
      </c>
      <c r="D28" s="208">
        <v>5</v>
      </c>
      <c r="E28" s="208">
        <v>26</v>
      </c>
      <c r="F28" s="209">
        <v>129306</v>
      </c>
      <c r="G28" s="208">
        <v>0</v>
      </c>
      <c r="H28" s="209">
        <v>165286</v>
      </c>
      <c r="I28" s="208">
        <v>0</v>
      </c>
      <c r="J28" s="208">
        <v>0</v>
      </c>
      <c r="K28" s="208">
        <v>0</v>
      </c>
      <c r="L28" s="210">
        <v>90.555999999999997</v>
      </c>
      <c r="M28" s="209">
        <v>21.7</v>
      </c>
      <c r="N28" s="211">
        <v>0</v>
      </c>
      <c r="O28" s="212">
        <v>313</v>
      </c>
      <c r="P28" s="197">
        <f t="shared" si="0"/>
        <v>313</v>
      </c>
      <c r="Q28" s="1">
        <v>26</v>
      </c>
      <c r="R28" s="258" t="e">
        <f t="shared" si="1"/>
        <v>#REF!</v>
      </c>
      <c r="S28" s="214" t="e">
        <f>#REF!</f>
        <v>#REF!</v>
      </c>
      <c r="T28" s="215" t="e">
        <f t="shared" si="9"/>
        <v>#REF!</v>
      </c>
      <c r="V28" s="218">
        <f t="shared" si="2"/>
        <v>313</v>
      </c>
      <c r="W28" s="219">
        <f t="shared" si="10"/>
        <v>11053.49171</v>
      </c>
      <c r="Y28" s="217" t="e">
        <f t="shared" si="11"/>
        <v>#REF!</v>
      </c>
      <c r="Z28" s="214" t="e">
        <f t="shared" si="12"/>
        <v>#REF!</v>
      </c>
      <c r="AA28" s="215" t="e">
        <f t="shared" si="13"/>
        <v>#REF!</v>
      </c>
      <c r="AE28" s="302" t="str">
        <f t="shared" si="3"/>
        <v>129306</v>
      </c>
      <c r="AF28" s="206">
        <v>107</v>
      </c>
      <c r="AG28" s="310">
        <v>26</v>
      </c>
      <c r="AH28" s="311">
        <v>129307</v>
      </c>
      <c r="AI28" s="312">
        <f t="shared" si="4"/>
        <v>129306</v>
      </c>
      <c r="AJ28" s="313">
        <f t="shared" si="5"/>
        <v>-1</v>
      </c>
      <c r="AL28" s="306">
        <f t="shared" si="6"/>
        <v>-129307</v>
      </c>
      <c r="AM28" s="314">
        <f t="shared" si="6"/>
        <v>313</v>
      </c>
      <c r="AN28" s="315">
        <f t="shared" si="7"/>
        <v>129620</v>
      </c>
      <c r="AO28" s="316">
        <f t="shared" si="8"/>
        <v>414.12140575079871</v>
      </c>
    </row>
    <row r="29" spans="1:41" x14ac:dyDescent="0.2">
      <c r="A29" s="206">
        <v>107</v>
      </c>
      <c r="B29" s="207">
        <v>0.375</v>
      </c>
      <c r="C29" s="208">
        <v>2013</v>
      </c>
      <c r="D29" s="208">
        <v>5</v>
      </c>
      <c r="E29" s="208">
        <v>27</v>
      </c>
      <c r="F29" s="209">
        <v>129619</v>
      </c>
      <c r="G29" s="208">
        <v>0</v>
      </c>
      <c r="H29" s="209">
        <v>165331</v>
      </c>
      <c r="I29" s="208">
        <v>0</v>
      </c>
      <c r="J29" s="208">
        <v>0</v>
      </c>
      <c r="K29" s="208">
        <v>0</v>
      </c>
      <c r="L29" s="210">
        <v>90.302999999999997</v>
      </c>
      <c r="M29" s="209">
        <v>19.7</v>
      </c>
      <c r="N29" s="211">
        <v>0</v>
      </c>
      <c r="O29" s="212">
        <v>2082</v>
      </c>
      <c r="P29" s="197">
        <f t="shared" si="0"/>
        <v>2082</v>
      </c>
      <c r="Q29" s="1">
        <v>27</v>
      </c>
      <c r="R29" s="258" t="e">
        <f t="shared" si="1"/>
        <v>#REF!</v>
      </c>
      <c r="S29" s="214" t="e">
        <f>#REF!</f>
        <v>#REF!</v>
      </c>
      <c r="T29" s="215" t="e">
        <f t="shared" si="9"/>
        <v>#REF!</v>
      </c>
      <c r="V29" s="218">
        <f t="shared" si="2"/>
        <v>2082</v>
      </c>
      <c r="W29" s="219">
        <f t="shared" si="10"/>
        <v>73525.142940000005</v>
      </c>
      <c r="Y29" s="217" t="e">
        <f t="shared" si="11"/>
        <v>#REF!</v>
      </c>
      <c r="Z29" s="214" t="e">
        <f t="shared" si="12"/>
        <v>#REF!</v>
      </c>
      <c r="AA29" s="215" t="e">
        <f t="shared" si="13"/>
        <v>#REF!</v>
      </c>
      <c r="AE29" s="302" t="str">
        <f t="shared" si="3"/>
        <v>129619</v>
      </c>
      <c r="AF29" s="206"/>
      <c r="AG29" s="310"/>
      <c r="AH29" s="311"/>
      <c r="AI29" s="312">
        <f t="shared" si="4"/>
        <v>129619</v>
      </c>
      <c r="AJ29" s="313">
        <f t="shared" si="5"/>
        <v>129619</v>
      </c>
      <c r="AL29" s="306">
        <f t="shared" si="6"/>
        <v>0</v>
      </c>
      <c r="AM29" s="314">
        <f t="shared" si="6"/>
        <v>2082</v>
      </c>
      <c r="AN29" s="315">
        <f t="shared" si="7"/>
        <v>2082</v>
      </c>
      <c r="AO29" s="316">
        <f t="shared" si="8"/>
        <v>1</v>
      </c>
    </row>
    <row r="30" spans="1:41" x14ac:dyDescent="0.2">
      <c r="A30" s="206">
        <v>107</v>
      </c>
      <c r="B30" s="207">
        <v>0.375</v>
      </c>
      <c r="C30" s="208">
        <v>2013</v>
      </c>
      <c r="D30" s="208">
        <v>5</v>
      </c>
      <c r="E30" s="208">
        <v>28</v>
      </c>
      <c r="F30" s="209">
        <v>131701</v>
      </c>
      <c r="G30" s="208">
        <v>0</v>
      </c>
      <c r="H30" s="209">
        <v>165631</v>
      </c>
      <c r="I30" s="208">
        <v>0</v>
      </c>
      <c r="J30" s="208">
        <v>0</v>
      </c>
      <c r="K30" s="208">
        <v>0</v>
      </c>
      <c r="L30" s="210">
        <v>88.665000000000006</v>
      </c>
      <c r="M30" s="209">
        <v>25.4</v>
      </c>
      <c r="N30" s="211">
        <v>0</v>
      </c>
      <c r="O30" s="212">
        <v>1923</v>
      </c>
      <c r="P30" s="197">
        <f t="shared" si="0"/>
        <v>1923</v>
      </c>
      <c r="Q30" s="1">
        <v>28</v>
      </c>
      <c r="R30" s="258" t="e">
        <f t="shared" si="1"/>
        <v>#REF!</v>
      </c>
      <c r="S30" s="214" t="e">
        <f>#REF!</f>
        <v>#REF!</v>
      </c>
      <c r="T30" s="215" t="e">
        <f t="shared" si="9"/>
        <v>#REF!</v>
      </c>
      <c r="V30" s="218">
        <f t="shared" si="2"/>
        <v>1923</v>
      </c>
      <c r="W30" s="219">
        <f t="shared" si="10"/>
        <v>67910.110409999994</v>
      </c>
      <c r="Y30" s="217" t="e">
        <f t="shared" si="11"/>
        <v>#REF!</v>
      </c>
      <c r="Z30" s="214" t="e">
        <f t="shared" si="12"/>
        <v>#REF!</v>
      </c>
      <c r="AA30" s="215" t="e">
        <f t="shared" si="13"/>
        <v>#REF!</v>
      </c>
      <c r="AE30" s="302" t="str">
        <f t="shared" si="3"/>
        <v>131701</v>
      </c>
      <c r="AF30" s="206"/>
      <c r="AG30" s="310"/>
      <c r="AH30" s="311"/>
      <c r="AI30" s="312">
        <f t="shared" si="4"/>
        <v>131701</v>
      </c>
      <c r="AJ30" s="313">
        <f t="shared" si="5"/>
        <v>131701</v>
      </c>
      <c r="AL30" s="306">
        <f t="shared" si="6"/>
        <v>0</v>
      </c>
      <c r="AM30" s="314">
        <f t="shared" si="6"/>
        <v>1923</v>
      </c>
      <c r="AN30" s="315">
        <f t="shared" si="7"/>
        <v>1923</v>
      </c>
      <c r="AO30" s="316">
        <f t="shared" si="8"/>
        <v>1</v>
      </c>
    </row>
    <row r="31" spans="1:41" x14ac:dyDescent="0.2">
      <c r="A31" s="206">
        <v>107</v>
      </c>
      <c r="B31" s="207">
        <v>0.375</v>
      </c>
      <c r="C31" s="208">
        <v>2013</v>
      </c>
      <c r="D31" s="208">
        <v>5</v>
      </c>
      <c r="E31" s="208">
        <v>29</v>
      </c>
      <c r="F31" s="209">
        <v>133624</v>
      </c>
      <c r="G31" s="208">
        <v>0</v>
      </c>
      <c r="H31" s="209">
        <v>165906</v>
      </c>
      <c r="I31" s="208">
        <v>0</v>
      </c>
      <c r="J31" s="208">
        <v>0</v>
      </c>
      <c r="K31" s="208">
        <v>0</v>
      </c>
      <c r="L31" s="210">
        <v>89.281999999999996</v>
      </c>
      <c r="M31" s="209">
        <v>25.8</v>
      </c>
      <c r="N31" s="211">
        <v>0</v>
      </c>
      <c r="O31" s="212">
        <v>1723</v>
      </c>
      <c r="P31" s="197">
        <f t="shared" si="0"/>
        <v>1723</v>
      </c>
      <c r="Q31" s="1">
        <v>29</v>
      </c>
      <c r="R31" s="258" t="e">
        <f t="shared" si="1"/>
        <v>#REF!</v>
      </c>
      <c r="S31" s="214" t="e">
        <f>#REF!</f>
        <v>#REF!</v>
      </c>
      <c r="T31" s="215" t="e">
        <f t="shared" si="9"/>
        <v>#REF!</v>
      </c>
      <c r="V31" s="218">
        <f t="shared" si="2"/>
        <v>1723</v>
      </c>
      <c r="W31" s="219">
        <f t="shared" si="10"/>
        <v>60847.17641</v>
      </c>
      <c r="Y31" s="217" t="e">
        <f t="shared" si="11"/>
        <v>#REF!</v>
      </c>
      <c r="Z31" s="214" t="e">
        <f t="shared" si="12"/>
        <v>#REF!</v>
      </c>
      <c r="AA31" s="215" t="e">
        <f t="shared" si="13"/>
        <v>#REF!</v>
      </c>
      <c r="AE31" s="302" t="str">
        <f t="shared" si="3"/>
        <v>133624</v>
      </c>
      <c r="AF31" s="206"/>
      <c r="AG31" s="310"/>
      <c r="AH31" s="311"/>
      <c r="AI31" s="312">
        <f t="shared" si="4"/>
        <v>133624</v>
      </c>
      <c r="AJ31" s="313">
        <f t="shared" si="5"/>
        <v>133624</v>
      </c>
      <c r="AL31" s="306">
        <f t="shared" si="6"/>
        <v>135351</v>
      </c>
      <c r="AM31" s="314">
        <f t="shared" si="6"/>
        <v>1723</v>
      </c>
      <c r="AN31" s="315">
        <f t="shared" si="7"/>
        <v>-133628</v>
      </c>
      <c r="AO31" s="316">
        <f t="shared" si="8"/>
        <v>-77.555426581543813</v>
      </c>
    </row>
    <row r="32" spans="1:41" x14ac:dyDescent="0.2">
      <c r="A32" s="206">
        <v>107</v>
      </c>
      <c r="B32" s="207">
        <v>0.375</v>
      </c>
      <c r="C32" s="208">
        <v>2013</v>
      </c>
      <c r="D32" s="208">
        <v>5</v>
      </c>
      <c r="E32" s="208">
        <v>30</v>
      </c>
      <c r="F32" s="209">
        <v>135347</v>
      </c>
      <c r="G32" s="208">
        <v>0</v>
      </c>
      <c r="H32" s="209">
        <v>166153</v>
      </c>
      <c r="I32" s="208">
        <v>0</v>
      </c>
      <c r="J32" s="208">
        <v>0</v>
      </c>
      <c r="K32" s="208">
        <v>0</v>
      </c>
      <c r="L32" s="210">
        <v>89.075999999999993</v>
      </c>
      <c r="M32" s="209">
        <v>26.1</v>
      </c>
      <c r="N32" s="211">
        <v>0</v>
      </c>
      <c r="O32" s="212">
        <v>2216</v>
      </c>
      <c r="P32" s="197">
        <f t="shared" si="0"/>
        <v>2216</v>
      </c>
      <c r="Q32" s="1">
        <v>30</v>
      </c>
      <c r="R32" s="258" t="e">
        <f t="shared" si="1"/>
        <v>#REF!</v>
      </c>
      <c r="S32" s="214" t="e">
        <f>#REF!</f>
        <v>#REF!</v>
      </c>
      <c r="T32" s="215" t="e">
        <f t="shared" si="9"/>
        <v>#REF!</v>
      </c>
      <c r="V32" s="218">
        <f t="shared" si="2"/>
        <v>2216</v>
      </c>
      <c r="W32" s="219">
        <f t="shared" si="10"/>
        <v>78257.308720000001</v>
      </c>
      <c r="Y32" s="217" t="e">
        <f t="shared" si="11"/>
        <v>#REF!</v>
      </c>
      <c r="Z32" s="214" t="e">
        <f t="shared" si="12"/>
        <v>#REF!</v>
      </c>
      <c r="AA32" s="215" t="e">
        <f t="shared" si="13"/>
        <v>#REF!</v>
      </c>
      <c r="AE32" s="302" t="str">
        <f t="shared" si="3"/>
        <v>135347</v>
      </c>
      <c r="AF32" s="206">
        <v>107</v>
      </c>
      <c r="AG32" s="310">
        <v>30</v>
      </c>
      <c r="AH32" s="311">
        <v>135351</v>
      </c>
      <c r="AI32" s="312">
        <f t="shared" si="4"/>
        <v>135347</v>
      </c>
      <c r="AJ32" s="313">
        <f t="shared" si="5"/>
        <v>-4</v>
      </c>
      <c r="AL32" s="306">
        <f t="shared" si="6"/>
        <v>2218</v>
      </c>
      <c r="AM32" s="314">
        <f t="shared" si="6"/>
        <v>2216</v>
      </c>
      <c r="AN32" s="315">
        <f t="shared" si="7"/>
        <v>-2</v>
      </c>
      <c r="AO32" s="316">
        <f t="shared" si="8"/>
        <v>-9.025270758122744E-4</v>
      </c>
    </row>
    <row r="33" spans="1:41" ht="13.5" thickBot="1" x14ac:dyDescent="0.25">
      <c r="A33" s="206">
        <v>107</v>
      </c>
      <c r="B33" s="207">
        <v>0.375</v>
      </c>
      <c r="C33" s="208">
        <v>2013</v>
      </c>
      <c r="D33" s="208">
        <v>5</v>
      </c>
      <c r="E33" s="208">
        <v>31</v>
      </c>
      <c r="F33" s="209">
        <v>137563</v>
      </c>
      <c r="G33" s="208">
        <v>0</v>
      </c>
      <c r="H33" s="209">
        <v>166472</v>
      </c>
      <c r="I33" s="208">
        <v>0</v>
      </c>
      <c r="J33" s="208">
        <v>0</v>
      </c>
      <c r="K33" s="208">
        <v>0</v>
      </c>
      <c r="L33" s="210">
        <v>88.792000000000002</v>
      </c>
      <c r="M33" s="209">
        <v>26.2</v>
      </c>
      <c r="N33" s="211">
        <v>0</v>
      </c>
      <c r="O33" s="212">
        <v>1858</v>
      </c>
      <c r="P33" s="197">
        <f t="shared" si="0"/>
        <v>1851</v>
      </c>
      <c r="Q33" s="1">
        <v>31</v>
      </c>
      <c r="R33" s="259" t="e">
        <f t="shared" si="1"/>
        <v>#REF!</v>
      </c>
      <c r="S33" s="220" t="e">
        <f>#REF!</f>
        <v>#REF!</v>
      </c>
      <c r="T33" s="221" t="e">
        <f t="shared" si="9"/>
        <v>#REF!</v>
      </c>
      <c r="V33" s="222">
        <f t="shared" si="2"/>
        <v>1858</v>
      </c>
      <c r="W33" s="223">
        <f t="shared" si="10"/>
        <v>65614.656860000003</v>
      </c>
      <c r="Y33" s="217" t="e">
        <f t="shared" si="11"/>
        <v>#REF!</v>
      </c>
      <c r="Z33" s="214" t="e">
        <f t="shared" si="12"/>
        <v>#REF!</v>
      </c>
      <c r="AA33" s="215" t="e">
        <f t="shared" si="13"/>
        <v>#REF!</v>
      </c>
      <c r="AE33" s="302" t="str">
        <f t="shared" si="3"/>
        <v>137563</v>
      </c>
      <c r="AF33" s="206">
        <v>107</v>
      </c>
      <c r="AG33" s="310">
        <v>31</v>
      </c>
      <c r="AH33" s="311">
        <v>137569</v>
      </c>
      <c r="AI33" s="312">
        <f t="shared" si="4"/>
        <v>137563</v>
      </c>
      <c r="AJ33" s="313">
        <f t="shared" si="5"/>
        <v>-6</v>
      </c>
      <c r="AL33" s="306">
        <f t="shared" si="6"/>
        <v>-137569</v>
      </c>
      <c r="AM33" s="317">
        <f t="shared" si="6"/>
        <v>1851</v>
      </c>
      <c r="AN33" s="315">
        <f t="shared" si="7"/>
        <v>139420</v>
      </c>
      <c r="AO33" s="316">
        <f t="shared" si="8"/>
        <v>75.321447866018374</v>
      </c>
    </row>
    <row r="34" spans="1:41" ht="13.5" thickBot="1" x14ac:dyDescent="0.25">
      <c r="A34" s="35">
        <v>107</v>
      </c>
      <c r="B34" s="224">
        <v>0.375</v>
      </c>
      <c r="C34" s="33">
        <v>2013</v>
      </c>
      <c r="D34" s="33">
        <v>6</v>
      </c>
      <c r="E34" s="33">
        <v>1</v>
      </c>
      <c r="F34" s="225">
        <v>139414</v>
      </c>
      <c r="G34" s="33">
        <v>0</v>
      </c>
      <c r="H34" s="225">
        <v>166737</v>
      </c>
      <c r="I34" s="33">
        <v>0</v>
      </c>
      <c r="J34" s="33">
        <v>0</v>
      </c>
      <c r="K34" s="33">
        <v>0</v>
      </c>
      <c r="L34" s="226">
        <v>89.391000000000005</v>
      </c>
      <c r="M34" s="225">
        <v>25.8</v>
      </c>
      <c r="N34" s="227">
        <v>0</v>
      </c>
      <c r="O34" s="228">
        <v>174</v>
      </c>
      <c r="R34" s="229"/>
      <c r="S34" s="230"/>
      <c r="T34" s="231"/>
      <c r="V34" s="232"/>
      <c r="W34" s="233"/>
      <c r="Y34" s="234"/>
      <c r="Z34" s="235"/>
      <c r="AA34" s="236"/>
      <c r="AE34" s="302" t="str">
        <f t="shared" si="3"/>
        <v>139414</v>
      </c>
      <c r="AF34" s="35"/>
      <c r="AG34" s="318"/>
      <c r="AH34" s="319"/>
      <c r="AI34" s="320">
        <f t="shared" si="4"/>
        <v>139414</v>
      </c>
      <c r="AJ34" s="321">
        <f t="shared" si="5"/>
        <v>139414</v>
      </c>
      <c r="AL34" s="322"/>
      <c r="AM34" s="323"/>
      <c r="AN34" s="324"/>
      <c r="AO34" s="324"/>
    </row>
    <row r="35" spans="1:41" ht="13.5" thickBot="1" x14ac:dyDescent="0.25">
      <c r="AE35" s="302"/>
    </row>
    <row r="36" spans="1:41" ht="13.5" thickBot="1" x14ac:dyDescent="0.25">
      <c r="D36" s="237" t="s">
        <v>81</v>
      </c>
      <c r="E36" s="238">
        <f>COUNT(E3:E34)</f>
        <v>32</v>
      </c>
      <c r="K36" s="237" t="s">
        <v>82</v>
      </c>
      <c r="L36" s="239">
        <f>MAX(L3:L34)</f>
        <v>93.616</v>
      </c>
      <c r="M36" s="239">
        <f>MAX(M3:M34)</f>
        <v>26.3</v>
      </c>
      <c r="N36" s="237" t="s">
        <v>26</v>
      </c>
      <c r="O36" s="239">
        <f>SUM(O3:O33)</f>
        <v>35349</v>
      </c>
      <c r="Q36" s="237" t="s">
        <v>83</v>
      </c>
      <c r="R36" s="240" t="e">
        <f>AVERAGE(R3:R33)</f>
        <v>#REF!</v>
      </c>
      <c r="S36" s="240" t="e">
        <f>AVERAGE(S3:S33)</f>
        <v>#REF!</v>
      </c>
      <c r="T36" s="241" t="e">
        <f>AVERAGE(T3:T33)</f>
        <v>#REF!</v>
      </c>
      <c r="V36" s="242">
        <f>SUM(V3:V33)</f>
        <v>35349</v>
      </c>
      <c r="W36" s="243">
        <f>SUM(W3:W33)</f>
        <v>1248338.2698300001</v>
      </c>
      <c r="Y36" s="244" t="e">
        <f>SUM(Y3:Y33)</f>
        <v>#REF!</v>
      </c>
      <c r="Z36" s="245" t="e">
        <f>SUM(Z3:Z33)</f>
        <v>#REF!</v>
      </c>
      <c r="AA36" s="246" t="e">
        <f>SUM(AA3:AA33)</f>
        <v>#REF!</v>
      </c>
      <c r="AF36" s="325" t="s">
        <v>120</v>
      </c>
      <c r="AG36" s="238">
        <f>COUNT(AG3:AG34)</f>
        <v>15</v>
      </c>
      <c r="AJ36" s="326">
        <f>SUM(AJ3:AJ33)</f>
        <v>1917747</v>
      </c>
      <c r="AK36" s="327" t="s">
        <v>88</v>
      </c>
      <c r="AL36" s="328"/>
      <c r="AM36" s="328"/>
      <c r="AN36" s="326">
        <f>SUM(AN3:AN33)</f>
        <v>139415</v>
      </c>
      <c r="AO36" s="329" t="s">
        <v>88</v>
      </c>
    </row>
    <row r="37" spans="1:41" ht="13.5" thickBot="1" x14ac:dyDescent="0.25">
      <c r="K37" s="237" t="s">
        <v>83</v>
      </c>
      <c r="L37" s="247">
        <f>AVERAGE(L3:L34)</f>
        <v>89.980062499999988</v>
      </c>
      <c r="M37" s="247">
        <f>AVERAGE(M3:M34)</f>
        <v>23.725000000000005</v>
      </c>
      <c r="N37" s="237" t="s">
        <v>84</v>
      </c>
      <c r="O37" s="248">
        <f>O36*35.31467</f>
        <v>1248338.2698299999</v>
      </c>
      <c r="R37" s="249" t="s">
        <v>85</v>
      </c>
      <c r="S37" s="249" t="s">
        <v>86</v>
      </c>
      <c r="T37" s="249" t="s">
        <v>87</v>
      </c>
      <c r="V37" s="250" t="s">
        <v>88</v>
      </c>
      <c r="W37" s="250" t="s">
        <v>88</v>
      </c>
      <c r="Y37" s="250" t="s">
        <v>88</v>
      </c>
      <c r="Z37" s="250" t="s">
        <v>88</v>
      </c>
      <c r="AA37" s="250" t="s">
        <v>88</v>
      </c>
      <c r="AF37" s="325" t="s">
        <v>121</v>
      </c>
      <c r="AG37" s="330">
        <f>-COUNT(AG3:AG34)+COUNT(E3:E34)</f>
        <v>17</v>
      </c>
      <c r="AN37" s="331">
        <f>IFERROR(AN36/SUM(AM3:AM33),"")</f>
        <v>3.9447399694414575</v>
      </c>
      <c r="AO37" s="329" t="s">
        <v>122</v>
      </c>
    </row>
    <row r="38" spans="1:41" ht="13.5" thickBot="1" x14ac:dyDescent="0.25">
      <c r="K38" s="237" t="s">
        <v>89</v>
      </c>
      <c r="L38" s="248">
        <f>MIN(L3:L34)</f>
        <v>88.635000000000005</v>
      </c>
      <c r="M38" s="248">
        <f>MIN(M3:M34)</f>
        <v>19.600000000000001</v>
      </c>
      <c r="V38" s="6" t="s">
        <v>26</v>
      </c>
      <c r="W38" s="6" t="s">
        <v>90</v>
      </c>
      <c r="Y38" s="6" t="s">
        <v>91</v>
      </c>
      <c r="Z38" s="6" t="s">
        <v>92</v>
      </c>
      <c r="AA38" s="6" t="s">
        <v>93</v>
      </c>
    </row>
    <row r="39" spans="1:41" ht="13.5" thickBot="1" x14ac:dyDescent="0.25">
      <c r="L39" s="251" t="s">
        <v>94</v>
      </c>
      <c r="M39" s="6" t="s">
        <v>95</v>
      </c>
    </row>
    <row r="40" spans="1:41" ht="13.5" thickBot="1" x14ac:dyDescent="0.25">
      <c r="AF40" s="325" t="s">
        <v>123</v>
      </c>
      <c r="AG40" s="238">
        <v>1</v>
      </c>
      <c r="AH40" s="293" t="s">
        <v>26</v>
      </c>
    </row>
    <row r="41" spans="1:41" ht="13.5" thickBot="1" x14ac:dyDescent="0.25">
      <c r="AF41" s="325" t="s">
        <v>124</v>
      </c>
      <c r="AG41" s="332">
        <v>0.01</v>
      </c>
    </row>
    <row r="43" spans="1:41" x14ac:dyDescent="0.2">
      <c r="K43" s="252" t="s">
        <v>96</v>
      </c>
      <c r="L43" s="253">
        <v>0.1</v>
      </c>
      <c r="M43" s="252"/>
    </row>
    <row r="44" spans="1:41" x14ac:dyDescent="0.2">
      <c r="K44" s="254" t="s">
        <v>97</v>
      </c>
      <c r="L44" s="255">
        <f>L37*(1+$L$43)</f>
        <v>98.978068749999991</v>
      </c>
      <c r="M44" s="255">
        <f>M37*(1+$L$43)</f>
        <v>26.097500000000007</v>
      </c>
    </row>
    <row r="45" spans="1:41" x14ac:dyDescent="0.2">
      <c r="K45" s="254" t="s">
        <v>98</v>
      </c>
      <c r="L45" s="255">
        <f>L37*(1-$L$43)</f>
        <v>80.982056249999985</v>
      </c>
      <c r="M45" s="255">
        <f>M37*(1-$L$43)</f>
        <v>21.352500000000006</v>
      </c>
    </row>
    <row r="47" spans="1:41" x14ac:dyDescent="0.2">
      <c r="A47" s="237" t="s">
        <v>99</v>
      </c>
      <c r="B47" s="256" t="s">
        <v>100</v>
      </c>
    </row>
    <row r="48" spans="1:41" x14ac:dyDescent="0.2">
      <c r="A48" s="237" t="s">
        <v>101</v>
      </c>
      <c r="B48" s="257">
        <v>40583</v>
      </c>
    </row>
  </sheetData>
  <phoneticPr fontId="0" type="noConversion"/>
  <conditionalFormatting sqref="L3:L34">
    <cfRule type="cellIs" dxfId="671" priority="47" stopIfTrue="1" operator="lessThan">
      <formula>$L$45</formula>
    </cfRule>
    <cfRule type="cellIs" dxfId="670" priority="48" stopIfTrue="1" operator="greaterThan">
      <formula>$L$44</formula>
    </cfRule>
  </conditionalFormatting>
  <conditionalFormatting sqref="M3:M34">
    <cfRule type="cellIs" dxfId="669" priority="45" stopIfTrue="1" operator="lessThan">
      <formula>$M$45</formula>
    </cfRule>
    <cfRule type="cellIs" dxfId="668" priority="46" stopIfTrue="1" operator="greaterThan">
      <formula>$M$44</formula>
    </cfRule>
  </conditionalFormatting>
  <conditionalFormatting sqref="O3:O34">
    <cfRule type="cellIs" dxfId="667" priority="44" stopIfTrue="1" operator="lessThan">
      <formula>0</formula>
    </cfRule>
  </conditionalFormatting>
  <conditionalFormatting sqref="O3:O33">
    <cfRule type="cellIs" dxfId="666" priority="43" stopIfTrue="1" operator="lessThan">
      <formula>0</formula>
    </cfRule>
  </conditionalFormatting>
  <conditionalFormatting sqref="O3">
    <cfRule type="cellIs" dxfId="665" priority="42" stopIfTrue="1" operator="notEqual">
      <formula>$P$3</formula>
    </cfRule>
  </conditionalFormatting>
  <conditionalFormatting sqref="O4">
    <cfRule type="cellIs" dxfId="664" priority="41" stopIfTrue="1" operator="notEqual">
      <formula>P$4</formula>
    </cfRule>
  </conditionalFormatting>
  <conditionalFormatting sqref="O5">
    <cfRule type="cellIs" dxfId="663" priority="40" stopIfTrue="1" operator="notEqual">
      <formula>$P$5</formula>
    </cfRule>
  </conditionalFormatting>
  <conditionalFormatting sqref="O6">
    <cfRule type="cellIs" dxfId="662" priority="39" stopIfTrue="1" operator="notEqual">
      <formula>$P$6</formula>
    </cfRule>
  </conditionalFormatting>
  <conditionalFormatting sqref="O7">
    <cfRule type="cellIs" dxfId="661" priority="38" stopIfTrue="1" operator="notEqual">
      <formula>$P$7</formula>
    </cfRule>
  </conditionalFormatting>
  <conditionalFormatting sqref="O8">
    <cfRule type="cellIs" dxfId="660" priority="37" stopIfTrue="1" operator="notEqual">
      <formula>$P$8</formula>
    </cfRule>
  </conditionalFormatting>
  <conditionalFormatting sqref="O9">
    <cfRule type="cellIs" dxfId="659" priority="36" stopIfTrue="1" operator="notEqual">
      <formula>$P$9</formula>
    </cfRule>
  </conditionalFormatting>
  <conditionalFormatting sqref="O10">
    <cfRule type="cellIs" dxfId="658" priority="34" stopIfTrue="1" operator="notEqual">
      <formula>$P$10</formula>
    </cfRule>
    <cfRule type="cellIs" dxfId="657" priority="35" stopIfTrue="1" operator="greaterThan">
      <formula>$P$10</formula>
    </cfRule>
  </conditionalFormatting>
  <conditionalFormatting sqref="O11">
    <cfRule type="cellIs" dxfId="656" priority="32" stopIfTrue="1" operator="notEqual">
      <formula>$P$11</formula>
    </cfRule>
    <cfRule type="cellIs" dxfId="655" priority="33" stopIfTrue="1" operator="greaterThan">
      <formula>$P$11</formula>
    </cfRule>
  </conditionalFormatting>
  <conditionalFormatting sqref="O12">
    <cfRule type="cellIs" dxfId="654" priority="31" stopIfTrue="1" operator="notEqual">
      <formula>$P$12</formula>
    </cfRule>
  </conditionalFormatting>
  <conditionalFormatting sqref="O14">
    <cfRule type="cellIs" dxfId="653" priority="30" stopIfTrue="1" operator="notEqual">
      <formula>$P$14</formula>
    </cfRule>
  </conditionalFormatting>
  <conditionalFormatting sqref="O15">
    <cfRule type="cellIs" dxfId="652" priority="29" stopIfTrue="1" operator="notEqual">
      <formula>$P$15</formula>
    </cfRule>
  </conditionalFormatting>
  <conditionalFormatting sqref="O16">
    <cfRule type="cellIs" dxfId="651" priority="28" stopIfTrue="1" operator="notEqual">
      <formula>$P$16</formula>
    </cfRule>
  </conditionalFormatting>
  <conditionalFormatting sqref="O17">
    <cfRule type="cellIs" dxfId="650" priority="27" stopIfTrue="1" operator="notEqual">
      <formula>$P$17</formula>
    </cfRule>
  </conditionalFormatting>
  <conditionalFormatting sqref="O18">
    <cfRule type="cellIs" dxfId="649" priority="26" stopIfTrue="1" operator="notEqual">
      <formula>$P$18</formula>
    </cfRule>
  </conditionalFormatting>
  <conditionalFormatting sqref="O19">
    <cfRule type="cellIs" dxfId="648" priority="24" stopIfTrue="1" operator="notEqual">
      <formula>$P$19</formula>
    </cfRule>
    <cfRule type="cellIs" dxfId="647" priority="25" stopIfTrue="1" operator="greaterThan">
      <formula>$P$19</formula>
    </cfRule>
  </conditionalFormatting>
  <conditionalFormatting sqref="O20">
    <cfRule type="cellIs" dxfId="646" priority="22" stopIfTrue="1" operator="notEqual">
      <formula>$P$20</formula>
    </cfRule>
    <cfRule type="cellIs" dxfId="645" priority="23" stopIfTrue="1" operator="greaterThan">
      <formula>$P$20</formula>
    </cfRule>
  </conditionalFormatting>
  <conditionalFormatting sqref="O21">
    <cfRule type="cellIs" dxfId="644" priority="21" stopIfTrue="1" operator="notEqual">
      <formula>$P$21</formula>
    </cfRule>
  </conditionalFormatting>
  <conditionalFormatting sqref="O22">
    <cfRule type="cellIs" dxfId="643" priority="20" stopIfTrue="1" operator="notEqual">
      <formula>$P$22</formula>
    </cfRule>
  </conditionalFormatting>
  <conditionalFormatting sqref="O23">
    <cfRule type="cellIs" dxfId="642" priority="19" stopIfTrue="1" operator="notEqual">
      <formula>$P$23</formula>
    </cfRule>
  </conditionalFormatting>
  <conditionalFormatting sqref="O24">
    <cfRule type="cellIs" dxfId="641" priority="17" stopIfTrue="1" operator="notEqual">
      <formula>$P$24</formula>
    </cfRule>
    <cfRule type="cellIs" dxfId="640" priority="18" stopIfTrue="1" operator="greaterThan">
      <formula>$P$24</formula>
    </cfRule>
  </conditionalFormatting>
  <conditionalFormatting sqref="O25">
    <cfRule type="cellIs" dxfId="639" priority="15" stopIfTrue="1" operator="notEqual">
      <formula>$P$25</formula>
    </cfRule>
    <cfRule type="cellIs" dxfId="638" priority="16" stopIfTrue="1" operator="greaterThan">
      <formula>$P$25</formula>
    </cfRule>
  </conditionalFormatting>
  <conditionalFormatting sqref="O26">
    <cfRule type="cellIs" dxfId="637" priority="14" stopIfTrue="1" operator="notEqual">
      <formula>$P$26</formula>
    </cfRule>
  </conditionalFormatting>
  <conditionalFormatting sqref="O27">
    <cfRule type="cellIs" dxfId="636" priority="13" stopIfTrue="1" operator="notEqual">
      <formula>$P$27</formula>
    </cfRule>
  </conditionalFormatting>
  <conditionalFormatting sqref="O28">
    <cfRule type="cellIs" dxfId="635" priority="12" stopIfTrue="1" operator="notEqual">
      <formula>$P$28</formula>
    </cfRule>
  </conditionalFormatting>
  <conditionalFormatting sqref="O29">
    <cfRule type="cellIs" dxfId="634" priority="11" stopIfTrue="1" operator="notEqual">
      <formula>$P$29</formula>
    </cfRule>
  </conditionalFormatting>
  <conditionalFormatting sqref="O30">
    <cfRule type="cellIs" dxfId="633" priority="10" stopIfTrue="1" operator="notEqual">
      <formula>$P$30</formula>
    </cfRule>
  </conditionalFormatting>
  <conditionalFormatting sqref="O31">
    <cfRule type="cellIs" dxfId="632" priority="8" stopIfTrue="1" operator="notEqual">
      <formula>$P$31</formula>
    </cfRule>
    <cfRule type="cellIs" dxfId="631" priority="9" stopIfTrue="1" operator="greaterThan">
      <formula>$P$31</formula>
    </cfRule>
  </conditionalFormatting>
  <conditionalFormatting sqref="O32">
    <cfRule type="cellIs" dxfId="630" priority="6" stopIfTrue="1" operator="notEqual">
      <formula>$P$32</formula>
    </cfRule>
    <cfRule type="cellIs" dxfId="629" priority="7" stopIfTrue="1" operator="greaterThan">
      <formula>$P$32</formula>
    </cfRule>
  </conditionalFormatting>
  <conditionalFormatting sqref="O33">
    <cfRule type="cellIs" dxfId="628" priority="5" stopIfTrue="1" operator="notEqual">
      <formula>$P$33</formula>
    </cfRule>
  </conditionalFormatting>
  <conditionalFormatting sqref="O13">
    <cfRule type="cellIs" dxfId="627" priority="4" stopIfTrue="1" operator="notEqual">
      <formula>$P$13</formula>
    </cfRule>
  </conditionalFormatting>
  <conditionalFormatting sqref="AG3:AG34">
    <cfRule type="cellIs" dxfId="626" priority="3" stopIfTrue="1" operator="notEqual">
      <formula>E3</formula>
    </cfRule>
  </conditionalFormatting>
  <conditionalFormatting sqref="AH3:AH34">
    <cfRule type="cellIs" dxfId="625" priority="2" stopIfTrue="1" operator="notBetween">
      <formula>AI3+$AG$40</formula>
      <formula>AI3-$AG$40</formula>
    </cfRule>
  </conditionalFormatting>
  <conditionalFormatting sqref="AL3:AL33">
    <cfRule type="cellIs" dxfId="624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F32" sqref="F32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293" customWidth="1"/>
    <col min="32" max="32" width="18.85546875" style="293" bestFit="1" customWidth="1"/>
    <col min="33" max="33" width="9.5703125" style="293" customWidth="1"/>
    <col min="34" max="35" width="13" style="293" customWidth="1"/>
    <col min="36" max="36" width="14.5703125" style="293" bestFit="1" customWidth="1"/>
    <col min="37" max="37" width="4.85546875" style="293" customWidth="1"/>
    <col min="38" max="39" width="12.85546875" style="293" customWidth="1"/>
    <col min="40" max="40" width="11.5703125" style="293" bestFit="1" customWidth="1"/>
    <col min="41" max="55" width="11.42578125" style="293"/>
    <col min="56" max="16384" width="11.42578125" style="1"/>
  </cols>
  <sheetData>
    <row r="1" spans="1:41" ht="13.5" thickBot="1" x14ac:dyDescent="0.25">
      <c r="AJ1" s="294" t="s">
        <v>111</v>
      </c>
    </row>
    <row r="2" spans="1:41" ht="51.75" thickBot="1" x14ac:dyDescent="0.25">
      <c r="A2" s="177" t="s">
        <v>57</v>
      </c>
      <c r="B2" s="178" t="s">
        <v>58</v>
      </c>
      <c r="C2" s="178" t="s">
        <v>59</v>
      </c>
      <c r="D2" s="178" t="s">
        <v>60</v>
      </c>
      <c r="E2" s="178" t="s">
        <v>62</v>
      </c>
      <c r="F2" s="179" t="s">
        <v>63</v>
      </c>
      <c r="G2" s="179" t="s">
        <v>61</v>
      </c>
      <c r="H2" s="179" t="s">
        <v>64</v>
      </c>
      <c r="I2" s="179" t="s">
        <v>65</v>
      </c>
      <c r="J2" s="179" t="s">
        <v>66</v>
      </c>
      <c r="K2" s="179" t="s">
        <v>67</v>
      </c>
      <c r="L2" s="179" t="s">
        <v>68</v>
      </c>
      <c r="M2" s="179" t="s">
        <v>69</v>
      </c>
      <c r="N2" s="180" t="s">
        <v>70</v>
      </c>
      <c r="O2" s="181" t="s">
        <v>71</v>
      </c>
      <c r="Q2" s="182" t="s">
        <v>72</v>
      </c>
      <c r="R2" s="183" t="s">
        <v>73</v>
      </c>
      <c r="S2" s="184" t="s">
        <v>74</v>
      </c>
      <c r="T2" s="185" t="s">
        <v>75</v>
      </c>
      <c r="V2" s="185" t="s">
        <v>76</v>
      </c>
      <c r="W2" s="186" t="s">
        <v>77</v>
      </c>
      <c r="Y2" s="187" t="s">
        <v>78</v>
      </c>
      <c r="Z2" s="188" t="s">
        <v>79</v>
      </c>
      <c r="AA2" s="189" t="s">
        <v>80</v>
      </c>
      <c r="AF2" s="295" t="s">
        <v>112</v>
      </c>
      <c r="AG2" s="296" t="s">
        <v>62</v>
      </c>
      <c r="AH2" s="297" t="s">
        <v>113</v>
      </c>
      <c r="AI2" s="298" t="s">
        <v>114</v>
      </c>
      <c r="AJ2" s="299" t="s">
        <v>115</v>
      </c>
      <c r="AL2" s="300" t="s">
        <v>116</v>
      </c>
      <c r="AM2" s="301" t="s">
        <v>117</v>
      </c>
      <c r="AN2" s="186" t="s">
        <v>118</v>
      </c>
      <c r="AO2" s="186" t="s">
        <v>119</v>
      </c>
    </row>
    <row r="3" spans="1:41" x14ac:dyDescent="0.2">
      <c r="A3" s="190">
        <v>105</v>
      </c>
      <c r="B3" s="191">
        <v>0.375</v>
      </c>
      <c r="C3" s="192">
        <v>2013</v>
      </c>
      <c r="D3" s="192">
        <v>5</v>
      </c>
      <c r="E3" s="192">
        <v>1</v>
      </c>
      <c r="F3" s="193">
        <v>5690</v>
      </c>
      <c r="G3" s="192">
        <v>0</v>
      </c>
      <c r="H3" s="193">
        <v>706816</v>
      </c>
      <c r="I3" s="192">
        <v>0</v>
      </c>
      <c r="J3" s="192">
        <v>0</v>
      </c>
      <c r="K3" s="192">
        <v>0</v>
      </c>
      <c r="L3" s="194">
        <v>313.48599999999999</v>
      </c>
      <c r="M3" s="193">
        <v>24</v>
      </c>
      <c r="N3" s="195">
        <v>0</v>
      </c>
      <c r="O3" s="196">
        <v>11531</v>
      </c>
      <c r="P3" s="197">
        <f>F4-F3</f>
        <v>11531</v>
      </c>
      <c r="Q3" s="1">
        <v>1</v>
      </c>
      <c r="R3" s="198" t="e">
        <f>S3/4.1868</f>
        <v>#REF!</v>
      </c>
      <c r="S3" s="199" t="e">
        <f>#REF!</f>
        <v>#REF!</v>
      </c>
      <c r="T3" s="200" t="e">
        <f>R3*0.11237</f>
        <v>#REF!</v>
      </c>
      <c r="U3" s="201"/>
      <c r="V3" s="200">
        <f>O3</f>
        <v>11531</v>
      </c>
      <c r="W3" s="202">
        <f>V3*35.31467</f>
        <v>407213.45977000002</v>
      </c>
      <c r="X3" s="201"/>
      <c r="Y3" s="203" t="e">
        <f>V3*R3/1000000</f>
        <v>#REF!</v>
      </c>
      <c r="Z3" s="204" t="e">
        <f>S3*V3/1000000</f>
        <v>#REF!</v>
      </c>
      <c r="AA3" s="205" t="e">
        <f>W3*T3/1000000</f>
        <v>#REF!</v>
      </c>
      <c r="AE3" s="302" t="str">
        <f>RIGHT(F3,6)</f>
        <v>5690</v>
      </c>
      <c r="AF3" s="190"/>
      <c r="AG3" s="195"/>
      <c r="AH3" s="303"/>
      <c r="AI3" s="304">
        <f>IFERROR(AE3*1,0)</f>
        <v>5690</v>
      </c>
      <c r="AJ3" s="305">
        <f>(AI3-AH3)</f>
        <v>5690</v>
      </c>
      <c r="AL3" s="306">
        <f>AH4-AH3</f>
        <v>0</v>
      </c>
      <c r="AM3" s="307">
        <f>AI4-AI3</f>
        <v>11531</v>
      </c>
      <c r="AN3" s="308">
        <f>(AM3-AL3)</f>
        <v>11531</v>
      </c>
      <c r="AO3" s="309">
        <f>IFERROR(AN3/AM3,"")</f>
        <v>1</v>
      </c>
    </row>
    <row r="4" spans="1:41" x14ac:dyDescent="0.2">
      <c r="A4" s="206">
        <v>105</v>
      </c>
      <c r="B4" s="207">
        <v>0.375</v>
      </c>
      <c r="C4" s="208">
        <v>2013</v>
      </c>
      <c r="D4" s="208">
        <v>5</v>
      </c>
      <c r="E4" s="208">
        <v>2</v>
      </c>
      <c r="F4" s="209">
        <v>17221</v>
      </c>
      <c r="G4" s="208">
        <v>0</v>
      </c>
      <c r="H4" s="209">
        <v>707323</v>
      </c>
      <c r="I4" s="208">
        <v>0</v>
      </c>
      <c r="J4" s="208">
        <v>0</v>
      </c>
      <c r="K4" s="208">
        <v>0</v>
      </c>
      <c r="L4" s="210">
        <v>315.08100000000002</v>
      </c>
      <c r="M4" s="209">
        <v>24</v>
      </c>
      <c r="N4" s="211">
        <v>0</v>
      </c>
      <c r="O4" s="212">
        <v>12886</v>
      </c>
      <c r="P4" s="197">
        <f t="shared" ref="P4:P33" si="0">F5-F4</f>
        <v>12886</v>
      </c>
      <c r="Q4" s="1">
        <v>2</v>
      </c>
      <c r="R4" s="213" t="e">
        <f t="shared" ref="R4:R33" si="1">S4/4.1868</f>
        <v>#REF!</v>
      </c>
      <c r="S4" s="214" t="e">
        <f>#REF!</f>
        <v>#REF!</v>
      </c>
      <c r="T4" s="215" t="e">
        <f>R4*0.11237</f>
        <v>#REF!</v>
      </c>
      <c r="U4" s="201"/>
      <c r="V4" s="215">
        <f t="shared" ref="V4:V33" si="2">O4</f>
        <v>12886</v>
      </c>
      <c r="W4" s="216">
        <f>V4*35.31467</f>
        <v>455064.83762000001</v>
      </c>
      <c r="X4" s="201"/>
      <c r="Y4" s="217" t="e">
        <f>V4*R4/1000000</f>
        <v>#REF!</v>
      </c>
      <c r="Z4" s="214" t="e">
        <f>S4*V4/1000000</f>
        <v>#REF!</v>
      </c>
      <c r="AA4" s="215" t="e">
        <f>W4*T4/1000000</f>
        <v>#REF!</v>
      </c>
      <c r="AE4" s="302" t="str">
        <f t="shared" ref="AE4:AE34" si="3">RIGHT(F4,6)</f>
        <v>17221</v>
      </c>
      <c r="AF4" s="206"/>
      <c r="AG4" s="310"/>
      <c r="AH4" s="311"/>
      <c r="AI4" s="312">
        <f t="shared" ref="AI4:AI34" si="4">IFERROR(AE4*1,0)</f>
        <v>17221</v>
      </c>
      <c r="AJ4" s="313">
        <f t="shared" ref="AJ4:AJ34" si="5">(AI4-AH4)</f>
        <v>17221</v>
      </c>
      <c r="AL4" s="306">
        <f t="shared" ref="AL4:AM33" si="6">AH5-AH4</f>
        <v>0</v>
      </c>
      <c r="AM4" s="314">
        <f t="shared" si="6"/>
        <v>12886</v>
      </c>
      <c r="AN4" s="315">
        <f t="shared" ref="AN4:AN33" si="7">(AM4-AL4)</f>
        <v>12886</v>
      </c>
      <c r="AO4" s="316">
        <f t="shared" ref="AO4:AO33" si="8">IFERROR(AN4/AM4,"")</f>
        <v>1</v>
      </c>
    </row>
    <row r="5" spans="1:41" x14ac:dyDescent="0.2">
      <c r="A5" s="206">
        <v>105</v>
      </c>
      <c r="B5" s="207">
        <v>0.375</v>
      </c>
      <c r="C5" s="208">
        <v>2013</v>
      </c>
      <c r="D5" s="208">
        <v>5</v>
      </c>
      <c r="E5" s="208">
        <v>3</v>
      </c>
      <c r="F5" s="209">
        <v>30107</v>
      </c>
      <c r="G5" s="208">
        <v>0</v>
      </c>
      <c r="H5" s="209">
        <v>707897</v>
      </c>
      <c r="I5" s="208">
        <v>0</v>
      </c>
      <c r="J5" s="208">
        <v>0</v>
      </c>
      <c r="K5" s="208">
        <v>0</v>
      </c>
      <c r="L5" s="210">
        <v>310.62400000000002</v>
      </c>
      <c r="M5" s="209">
        <v>23.9</v>
      </c>
      <c r="N5" s="211">
        <v>0</v>
      </c>
      <c r="O5" s="212">
        <v>10814</v>
      </c>
      <c r="P5" s="197">
        <f t="shared" si="0"/>
        <v>10814</v>
      </c>
      <c r="Q5" s="1">
        <v>3</v>
      </c>
      <c r="R5" s="213" t="e">
        <f t="shared" si="1"/>
        <v>#REF!</v>
      </c>
      <c r="S5" s="214" t="e">
        <f>#REF!</f>
        <v>#REF!</v>
      </c>
      <c r="T5" s="215" t="e">
        <f t="shared" ref="T5:T33" si="9">R5*0.11237</f>
        <v>#REF!</v>
      </c>
      <c r="U5" s="201"/>
      <c r="V5" s="215">
        <f t="shared" si="2"/>
        <v>10814</v>
      </c>
      <c r="W5" s="216">
        <f t="shared" ref="W5:W33" si="10">V5*35.31467</f>
        <v>381892.84138</v>
      </c>
      <c r="X5" s="201"/>
      <c r="Y5" s="217" t="e">
        <f t="shared" ref="Y5:Y33" si="11">V5*R5/1000000</f>
        <v>#REF!</v>
      </c>
      <c r="Z5" s="214" t="e">
        <f t="shared" ref="Z5:Z33" si="12">S5*V5/1000000</f>
        <v>#REF!</v>
      </c>
      <c r="AA5" s="215" t="e">
        <f t="shared" ref="AA5:AA33" si="13">W5*T5/1000000</f>
        <v>#REF!</v>
      </c>
      <c r="AE5" s="302" t="str">
        <f t="shared" si="3"/>
        <v>30107</v>
      </c>
      <c r="AF5" s="206"/>
      <c r="AG5" s="310"/>
      <c r="AH5" s="311"/>
      <c r="AI5" s="312">
        <f t="shared" si="4"/>
        <v>30107</v>
      </c>
      <c r="AJ5" s="313">
        <f t="shared" si="5"/>
        <v>30107</v>
      </c>
      <c r="AL5" s="306">
        <f t="shared" si="6"/>
        <v>0</v>
      </c>
      <c r="AM5" s="314">
        <f t="shared" si="6"/>
        <v>10814</v>
      </c>
      <c r="AN5" s="315">
        <f t="shared" si="7"/>
        <v>10814</v>
      </c>
      <c r="AO5" s="316">
        <f t="shared" si="8"/>
        <v>1</v>
      </c>
    </row>
    <row r="6" spans="1:41" x14ac:dyDescent="0.2">
      <c r="A6" s="206">
        <v>105</v>
      </c>
      <c r="B6" s="207">
        <v>0.375</v>
      </c>
      <c r="C6" s="208">
        <v>2013</v>
      </c>
      <c r="D6" s="208">
        <v>5</v>
      </c>
      <c r="E6" s="208">
        <v>4</v>
      </c>
      <c r="F6" s="209">
        <v>40921</v>
      </c>
      <c r="G6" s="208">
        <v>0</v>
      </c>
      <c r="H6" s="209">
        <v>708379</v>
      </c>
      <c r="I6" s="208">
        <v>0</v>
      </c>
      <c r="J6" s="208">
        <v>0</v>
      </c>
      <c r="K6" s="208">
        <v>0</v>
      </c>
      <c r="L6" s="210">
        <v>311.29599999999999</v>
      </c>
      <c r="M6" s="209">
        <v>23.9</v>
      </c>
      <c r="N6" s="211">
        <v>0</v>
      </c>
      <c r="O6" s="212">
        <v>11067</v>
      </c>
      <c r="P6" s="197">
        <f t="shared" si="0"/>
        <v>11067</v>
      </c>
      <c r="Q6" s="1">
        <v>4</v>
      </c>
      <c r="R6" s="213" t="e">
        <f t="shared" si="1"/>
        <v>#REF!</v>
      </c>
      <c r="S6" s="214" t="e">
        <f>#REF!</f>
        <v>#REF!</v>
      </c>
      <c r="T6" s="215" t="e">
        <f t="shared" si="9"/>
        <v>#REF!</v>
      </c>
      <c r="U6" s="201"/>
      <c r="V6" s="215">
        <f t="shared" si="2"/>
        <v>11067</v>
      </c>
      <c r="W6" s="216">
        <f t="shared" si="10"/>
        <v>390827.45289000002</v>
      </c>
      <c r="X6" s="201"/>
      <c r="Y6" s="217" t="e">
        <f t="shared" si="11"/>
        <v>#REF!</v>
      </c>
      <c r="Z6" s="214" t="e">
        <f t="shared" si="12"/>
        <v>#REF!</v>
      </c>
      <c r="AA6" s="215" t="e">
        <f t="shared" si="13"/>
        <v>#REF!</v>
      </c>
      <c r="AE6" s="302" t="str">
        <f t="shared" si="3"/>
        <v>40921</v>
      </c>
      <c r="AF6" s="206"/>
      <c r="AG6" s="310"/>
      <c r="AH6" s="311"/>
      <c r="AI6" s="312">
        <f t="shared" si="4"/>
        <v>40921</v>
      </c>
      <c r="AJ6" s="313">
        <f t="shared" si="5"/>
        <v>40921</v>
      </c>
      <c r="AL6" s="306">
        <f t="shared" si="6"/>
        <v>0</v>
      </c>
      <c r="AM6" s="314">
        <f t="shared" si="6"/>
        <v>11067</v>
      </c>
      <c r="AN6" s="315">
        <f t="shared" si="7"/>
        <v>11067</v>
      </c>
      <c r="AO6" s="316">
        <f t="shared" si="8"/>
        <v>1</v>
      </c>
    </row>
    <row r="7" spans="1:41" x14ac:dyDescent="0.2">
      <c r="A7" s="206">
        <v>105</v>
      </c>
      <c r="B7" s="207">
        <v>0.375</v>
      </c>
      <c r="C7" s="208">
        <v>2013</v>
      </c>
      <c r="D7" s="208">
        <v>5</v>
      </c>
      <c r="E7" s="208">
        <v>5</v>
      </c>
      <c r="F7" s="209">
        <v>51988</v>
      </c>
      <c r="G7" s="208">
        <v>0</v>
      </c>
      <c r="H7" s="209">
        <v>708863</v>
      </c>
      <c r="I7" s="208">
        <v>0</v>
      </c>
      <c r="J7" s="208">
        <v>0</v>
      </c>
      <c r="K7" s="208">
        <v>0</v>
      </c>
      <c r="L7" s="210">
        <v>316.24799999999999</v>
      </c>
      <c r="M7" s="209">
        <v>23.8</v>
      </c>
      <c r="N7" s="211">
        <v>0</v>
      </c>
      <c r="O7" s="212">
        <v>10520</v>
      </c>
      <c r="P7" s="197">
        <f t="shared" si="0"/>
        <v>10520</v>
      </c>
      <c r="Q7" s="1">
        <v>5</v>
      </c>
      <c r="R7" s="213" t="e">
        <f t="shared" si="1"/>
        <v>#REF!</v>
      </c>
      <c r="S7" s="214" t="e">
        <f>#REF!</f>
        <v>#REF!</v>
      </c>
      <c r="T7" s="215" t="e">
        <f t="shared" si="9"/>
        <v>#REF!</v>
      </c>
      <c r="U7" s="201"/>
      <c r="V7" s="215">
        <f t="shared" si="2"/>
        <v>10520</v>
      </c>
      <c r="W7" s="216">
        <f t="shared" si="10"/>
        <v>371510.3284</v>
      </c>
      <c r="X7" s="201"/>
      <c r="Y7" s="217" t="e">
        <f t="shared" si="11"/>
        <v>#REF!</v>
      </c>
      <c r="Z7" s="214" t="e">
        <f t="shared" si="12"/>
        <v>#REF!</v>
      </c>
      <c r="AA7" s="215" t="e">
        <f t="shared" si="13"/>
        <v>#REF!</v>
      </c>
      <c r="AE7" s="302" t="str">
        <f t="shared" si="3"/>
        <v>51988</v>
      </c>
      <c r="AF7" s="206"/>
      <c r="AG7" s="310"/>
      <c r="AH7" s="311"/>
      <c r="AI7" s="312">
        <f t="shared" si="4"/>
        <v>51988</v>
      </c>
      <c r="AJ7" s="313">
        <f t="shared" si="5"/>
        <v>51988</v>
      </c>
      <c r="AL7" s="306">
        <f t="shared" si="6"/>
        <v>0</v>
      </c>
      <c r="AM7" s="314">
        <f t="shared" si="6"/>
        <v>10520</v>
      </c>
      <c r="AN7" s="315">
        <f t="shared" si="7"/>
        <v>10520</v>
      </c>
      <c r="AO7" s="316">
        <f t="shared" si="8"/>
        <v>1</v>
      </c>
    </row>
    <row r="8" spans="1:41" x14ac:dyDescent="0.2">
      <c r="A8" s="206">
        <v>105</v>
      </c>
      <c r="B8" s="207">
        <v>0.375</v>
      </c>
      <c r="C8" s="208">
        <v>2013</v>
      </c>
      <c r="D8" s="208">
        <v>5</v>
      </c>
      <c r="E8" s="208">
        <v>6</v>
      </c>
      <c r="F8" s="209">
        <v>62508</v>
      </c>
      <c r="G8" s="208">
        <v>0</v>
      </c>
      <c r="H8" s="209">
        <v>709321</v>
      </c>
      <c r="I8" s="208">
        <v>0</v>
      </c>
      <c r="J8" s="208">
        <v>0</v>
      </c>
      <c r="K8" s="208">
        <v>0</v>
      </c>
      <c r="L8" s="210">
        <v>317.29899999999998</v>
      </c>
      <c r="M8" s="209">
        <v>23.6</v>
      </c>
      <c r="N8" s="211">
        <v>0</v>
      </c>
      <c r="O8" s="212">
        <v>8111</v>
      </c>
      <c r="P8" s="197">
        <f t="shared" si="0"/>
        <v>8111</v>
      </c>
      <c r="Q8" s="1">
        <v>6</v>
      </c>
      <c r="R8" s="213" t="e">
        <f t="shared" si="1"/>
        <v>#REF!</v>
      </c>
      <c r="S8" s="214" t="e">
        <f>#REF!</f>
        <v>#REF!</v>
      </c>
      <c r="T8" s="215" t="e">
        <f t="shared" si="9"/>
        <v>#REF!</v>
      </c>
      <c r="U8" s="201"/>
      <c r="V8" s="215">
        <f t="shared" si="2"/>
        <v>8111</v>
      </c>
      <c r="W8" s="216">
        <f t="shared" si="10"/>
        <v>286437.28837000002</v>
      </c>
      <c r="X8" s="201"/>
      <c r="Y8" s="217" t="e">
        <f t="shared" si="11"/>
        <v>#REF!</v>
      </c>
      <c r="Z8" s="214" t="e">
        <f t="shared" si="12"/>
        <v>#REF!</v>
      </c>
      <c r="AA8" s="215" t="e">
        <f t="shared" si="13"/>
        <v>#REF!</v>
      </c>
      <c r="AE8" s="302" t="str">
        <f t="shared" si="3"/>
        <v>62508</v>
      </c>
      <c r="AF8" s="206"/>
      <c r="AG8" s="310"/>
      <c r="AH8" s="311"/>
      <c r="AI8" s="312">
        <f t="shared" si="4"/>
        <v>62508</v>
      </c>
      <c r="AJ8" s="313">
        <f t="shared" si="5"/>
        <v>62508</v>
      </c>
      <c r="AL8" s="306">
        <f t="shared" si="6"/>
        <v>0</v>
      </c>
      <c r="AM8" s="314">
        <f t="shared" si="6"/>
        <v>8111</v>
      </c>
      <c r="AN8" s="315">
        <f t="shared" si="7"/>
        <v>8111</v>
      </c>
      <c r="AO8" s="316">
        <f t="shared" si="8"/>
        <v>1</v>
      </c>
    </row>
    <row r="9" spans="1:41" x14ac:dyDescent="0.2">
      <c r="A9" s="206">
        <v>105</v>
      </c>
      <c r="B9" s="207">
        <v>0.375</v>
      </c>
      <c r="C9" s="208">
        <v>2013</v>
      </c>
      <c r="D9" s="208">
        <v>5</v>
      </c>
      <c r="E9" s="208">
        <v>7</v>
      </c>
      <c r="F9" s="209">
        <v>70619</v>
      </c>
      <c r="G9" s="208">
        <v>0</v>
      </c>
      <c r="H9" s="209">
        <v>709684</v>
      </c>
      <c r="I9" s="208">
        <v>0</v>
      </c>
      <c r="J9" s="208">
        <v>0</v>
      </c>
      <c r="K9" s="208">
        <v>0</v>
      </c>
      <c r="L9" s="210">
        <v>310.06799999999998</v>
      </c>
      <c r="M9" s="209">
        <v>24.2</v>
      </c>
      <c r="N9" s="211">
        <v>0</v>
      </c>
      <c r="O9" s="212">
        <v>11120</v>
      </c>
      <c r="P9" s="197">
        <f t="shared" si="0"/>
        <v>11120</v>
      </c>
      <c r="Q9" s="1">
        <v>7</v>
      </c>
      <c r="R9" s="213" t="e">
        <f t="shared" si="1"/>
        <v>#REF!</v>
      </c>
      <c r="S9" s="214" t="e">
        <f>#REF!</f>
        <v>#REF!</v>
      </c>
      <c r="T9" s="215" t="e">
        <f t="shared" si="9"/>
        <v>#REF!</v>
      </c>
      <c r="U9" s="201"/>
      <c r="V9" s="215">
        <f t="shared" si="2"/>
        <v>11120</v>
      </c>
      <c r="W9" s="216">
        <f t="shared" si="10"/>
        <v>392699.13040000002</v>
      </c>
      <c r="X9" s="201"/>
      <c r="Y9" s="217" t="e">
        <f t="shared" si="11"/>
        <v>#REF!</v>
      </c>
      <c r="Z9" s="214" t="e">
        <f t="shared" si="12"/>
        <v>#REF!</v>
      </c>
      <c r="AA9" s="215" t="e">
        <f t="shared" si="13"/>
        <v>#REF!</v>
      </c>
      <c r="AE9" s="302" t="str">
        <f t="shared" si="3"/>
        <v>70619</v>
      </c>
      <c r="AF9" s="206"/>
      <c r="AG9" s="310"/>
      <c r="AH9" s="311"/>
      <c r="AI9" s="312">
        <f t="shared" si="4"/>
        <v>70619</v>
      </c>
      <c r="AJ9" s="313">
        <f t="shared" si="5"/>
        <v>70619</v>
      </c>
      <c r="AL9" s="306">
        <f t="shared" si="6"/>
        <v>81741</v>
      </c>
      <c r="AM9" s="314">
        <f t="shared" si="6"/>
        <v>11120</v>
      </c>
      <c r="AN9" s="315">
        <f t="shared" si="7"/>
        <v>-70621</v>
      </c>
      <c r="AO9" s="316">
        <f t="shared" si="8"/>
        <v>-6.3508093525179854</v>
      </c>
    </row>
    <row r="10" spans="1:41" x14ac:dyDescent="0.2">
      <c r="A10" s="206">
        <v>105</v>
      </c>
      <c r="B10" s="207">
        <v>0.375</v>
      </c>
      <c r="C10" s="208">
        <v>2013</v>
      </c>
      <c r="D10" s="208">
        <v>5</v>
      </c>
      <c r="E10" s="208">
        <v>8</v>
      </c>
      <c r="F10" s="209">
        <v>81739</v>
      </c>
      <c r="G10" s="208">
        <v>0</v>
      </c>
      <c r="H10" s="209">
        <v>710179</v>
      </c>
      <c r="I10" s="208">
        <v>0</v>
      </c>
      <c r="J10" s="208">
        <v>0</v>
      </c>
      <c r="K10" s="208">
        <v>0</v>
      </c>
      <c r="L10" s="210">
        <v>311.33199999999999</v>
      </c>
      <c r="M10" s="209">
        <v>24.2</v>
      </c>
      <c r="N10" s="211">
        <v>0</v>
      </c>
      <c r="O10" s="212">
        <v>11086</v>
      </c>
      <c r="P10" s="197">
        <f t="shared" si="0"/>
        <v>11086</v>
      </c>
      <c r="Q10" s="1">
        <v>8</v>
      </c>
      <c r="R10" s="213" t="e">
        <f t="shared" si="1"/>
        <v>#REF!</v>
      </c>
      <c r="S10" s="214" t="e">
        <f>#REF!</f>
        <v>#REF!</v>
      </c>
      <c r="T10" s="215" t="e">
        <f t="shared" si="9"/>
        <v>#REF!</v>
      </c>
      <c r="U10" s="201"/>
      <c r="V10" s="215">
        <f t="shared" si="2"/>
        <v>11086</v>
      </c>
      <c r="W10" s="216">
        <f t="shared" si="10"/>
        <v>391498.43161999999</v>
      </c>
      <c r="X10" s="201"/>
      <c r="Y10" s="217" t="e">
        <f t="shared" si="11"/>
        <v>#REF!</v>
      </c>
      <c r="Z10" s="214" t="e">
        <f t="shared" si="12"/>
        <v>#REF!</v>
      </c>
      <c r="AA10" s="215" t="e">
        <f t="shared" si="13"/>
        <v>#REF!</v>
      </c>
      <c r="AE10" s="302" t="str">
        <f t="shared" si="3"/>
        <v>81739</v>
      </c>
      <c r="AF10" s="206">
        <v>105</v>
      </c>
      <c r="AG10" s="310">
        <v>8</v>
      </c>
      <c r="AH10" s="311">
        <v>81741</v>
      </c>
      <c r="AI10" s="312">
        <f t="shared" si="4"/>
        <v>81739</v>
      </c>
      <c r="AJ10" s="313">
        <f t="shared" si="5"/>
        <v>-2</v>
      </c>
      <c r="AL10" s="306">
        <f t="shared" si="6"/>
        <v>11086</v>
      </c>
      <c r="AM10" s="314">
        <f t="shared" si="6"/>
        <v>11086</v>
      </c>
      <c r="AN10" s="315">
        <f t="shared" si="7"/>
        <v>0</v>
      </c>
      <c r="AO10" s="316">
        <f t="shared" si="8"/>
        <v>0</v>
      </c>
    </row>
    <row r="11" spans="1:41" x14ac:dyDescent="0.2">
      <c r="A11" s="206">
        <v>105</v>
      </c>
      <c r="B11" s="207">
        <v>0.375</v>
      </c>
      <c r="C11" s="208">
        <v>2013</v>
      </c>
      <c r="D11" s="208">
        <v>5</v>
      </c>
      <c r="E11" s="208">
        <v>9</v>
      </c>
      <c r="F11" s="209">
        <v>92825</v>
      </c>
      <c r="G11" s="208">
        <v>0</v>
      </c>
      <c r="H11" s="209">
        <v>710673</v>
      </c>
      <c r="I11" s="208">
        <v>0</v>
      </c>
      <c r="J11" s="208">
        <v>0</v>
      </c>
      <c r="K11" s="208">
        <v>0</v>
      </c>
      <c r="L11" s="210">
        <v>311.803</v>
      </c>
      <c r="M11" s="209">
        <v>24.3</v>
      </c>
      <c r="N11" s="211">
        <v>0</v>
      </c>
      <c r="O11" s="212">
        <v>11089</v>
      </c>
      <c r="P11" s="197">
        <f t="shared" si="0"/>
        <v>11089</v>
      </c>
      <c r="Q11" s="1">
        <v>9</v>
      </c>
      <c r="R11" s="258" t="e">
        <f t="shared" si="1"/>
        <v>#REF!</v>
      </c>
      <c r="S11" s="214" t="e">
        <f>#REF!</f>
        <v>#REF!</v>
      </c>
      <c r="T11" s="215" t="e">
        <f t="shared" si="9"/>
        <v>#REF!</v>
      </c>
      <c r="V11" s="218">
        <f t="shared" si="2"/>
        <v>11089</v>
      </c>
      <c r="W11" s="219">
        <f t="shared" si="10"/>
        <v>391604.37563000002</v>
      </c>
      <c r="Y11" s="217" t="e">
        <f t="shared" si="11"/>
        <v>#REF!</v>
      </c>
      <c r="Z11" s="214" t="e">
        <f t="shared" si="12"/>
        <v>#REF!</v>
      </c>
      <c r="AA11" s="215" t="e">
        <f t="shared" si="13"/>
        <v>#REF!</v>
      </c>
      <c r="AE11" s="302" t="str">
        <f t="shared" si="3"/>
        <v>92825</v>
      </c>
      <c r="AF11" s="206">
        <v>105</v>
      </c>
      <c r="AG11" s="310">
        <v>9</v>
      </c>
      <c r="AH11" s="311">
        <v>92827</v>
      </c>
      <c r="AI11" s="312">
        <f t="shared" si="4"/>
        <v>92825</v>
      </c>
      <c r="AJ11" s="313">
        <f t="shared" si="5"/>
        <v>-2</v>
      </c>
      <c r="AL11" s="306">
        <f t="shared" si="6"/>
        <v>-92827</v>
      </c>
      <c r="AM11" s="314">
        <f t="shared" si="6"/>
        <v>11089</v>
      </c>
      <c r="AN11" s="315">
        <f t="shared" si="7"/>
        <v>103916</v>
      </c>
      <c r="AO11" s="316">
        <f t="shared" si="8"/>
        <v>9.3710884660474338</v>
      </c>
    </row>
    <row r="12" spans="1:41" x14ac:dyDescent="0.2">
      <c r="A12" s="206">
        <v>105</v>
      </c>
      <c r="B12" s="207">
        <v>0.375</v>
      </c>
      <c r="C12" s="208">
        <v>2013</v>
      </c>
      <c r="D12" s="208">
        <v>5</v>
      </c>
      <c r="E12" s="208">
        <v>10</v>
      </c>
      <c r="F12" s="209">
        <v>103914</v>
      </c>
      <c r="G12" s="208">
        <v>0</v>
      </c>
      <c r="H12" s="209">
        <v>711167</v>
      </c>
      <c r="I12" s="208">
        <v>0</v>
      </c>
      <c r="J12" s="208">
        <v>0</v>
      </c>
      <c r="K12" s="208">
        <v>0</v>
      </c>
      <c r="L12" s="210">
        <v>311.089</v>
      </c>
      <c r="M12" s="209">
        <v>24.4</v>
      </c>
      <c r="N12" s="211">
        <v>0</v>
      </c>
      <c r="O12" s="212">
        <v>10835</v>
      </c>
      <c r="P12" s="197">
        <f t="shared" si="0"/>
        <v>10835</v>
      </c>
      <c r="Q12" s="1">
        <v>10</v>
      </c>
      <c r="R12" s="258" t="e">
        <f t="shared" si="1"/>
        <v>#REF!</v>
      </c>
      <c r="S12" s="214" t="e">
        <f>#REF!</f>
        <v>#REF!</v>
      </c>
      <c r="T12" s="215" t="e">
        <f t="shared" si="9"/>
        <v>#REF!</v>
      </c>
      <c r="V12" s="218">
        <f t="shared" si="2"/>
        <v>10835</v>
      </c>
      <c r="W12" s="219">
        <f t="shared" si="10"/>
        <v>382634.44945000001</v>
      </c>
      <c r="Y12" s="217" t="e">
        <f t="shared" si="11"/>
        <v>#REF!</v>
      </c>
      <c r="Z12" s="214" t="e">
        <f t="shared" si="12"/>
        <v>#REF!</v>
      </c>
      <c r="AA12" s="215" t="e">
        <f t="shared" si="13"/>
        <v>#REF!</v>
      </c>
      <c r="AE12" s="302" t="str">
        <f t="shared" si="3"/>
        <v>103914</v>
      </c>
      <c r="AF12" s="206"/>
      <c r="AG12" s="310"/>
      <c r="AH12" s="311"/>
      <c r="AI12" s="312">
        <f t="shared" si="4"/>
        <v>103914</v>
      </c>
      <c r="AJ12" s="313">
        <f t="shared" si="5"/>
        <v>103914</v>
      </c>
      <c r="AL12" s="306">
        <f t="shared" si="6"/>
        <v>114754</v>
      </c>
      <c r="AM12" s="314">
        <f t="shared" si="6"/>
        <v>10835</v>
      </c>
      <c r="AN12" s="315">
        <f t="shared" si="7"/>
        <v>-103919</v>
      </c>
      <c r="AO12" s="316">
        <f t="shared" si="8"/>
        <v>-9.5910475311490533</v>
      </c>
    </row>
    <row r="13" spans="1:41" x14ac:dyDescent="0.2">
      <c r="A13" s="206">
        <v>105</v>
      </c>
      <c r="B13" s="207">
        <v>0.375</v>
      </c>
      <c r="C13" s="208">
        <v>2013</v>
      </c>
      <c r="D13" s="208">
        <v>5</v>
      </c>
      <c r="E13" s="208">
        <v>11</v>
      </c>
      <c r="F13" s="209">
        <v>114749</v>
      </c>
      <c r="G13" s="208">
        <v>0</v>
      </c>
      <c r="H13" s="209">
        <v>711646</v>
      </c>
      <c r="I13" s="208">
        <v>0</v>
      </c>
      <c r="J13" s="208">
        <v>0</v>
      </c>
      <c r="K13" s="208">
        <v>0</v>
      </c>
      <c r="L13" s="210">
        <v>313.87599999999998</v>
      </c>
      <c r="M13" s="209">
        <v>24.5</v>
      </c>
      <c r="N13" s="211">
        <v>0</v>
      </c>
      <c r="O13" s="212">
        <v>11851</v>
      </c>
      <c r="P13" s="197">
        <f t="shared" si="0"/>
        <v>11851</v>
      </c>
      <c r="Q13" s="1">
        <v>11</v>
      </c>
      <c r="R13" s="258" t="e">
        <f t="shared" si="1"/>
        <v>#REF!</v>
      </c>
      <c r="S13" s="214" t="e">
        <f>#REF!</f>
        <v>#REF!</v>
      </c>
      <c r="T13" s="215" t="e">
        <f t="shared" si="9"/>
        <v>#REF!</v>
      </c>
      <c r="V13" s="218">
        <f t="shared" si="2"/>
        <v>11851</v>
      </c>
      <c r="W13" s="219">
        <f t="shared" si="10"/>
        <v>418514.15416999999</v>
      </c>
      <c r="Y13" s="217" t="e">
        <f t="shared" si="11"/>
        <v>#REF!</v>
      </c>
      <c r="Z13" s="214" t="e">
        <f t="shared" si="12"/>
        <v>#REF!</v>
      </c>
      <c r="AA13" s="215" t="e">
        <f t="shared" si="13"/>
        <v>#REF!</v>
      </c>
      <c r="AE13" s="302" t="str">
        <f t="shared" si="3"/>
        <v>114749</v>
      </c>
      <c r="AF13" s="206">
        <v>105</v>
      </c>
      <c r="AG13" s="310">
        <v>11</v>
      </c>
      <c r="AH13" s="311">
        <v>114754</v>
      </c>
      <c r="AI13" s="312">
        <f t="shared" si="4"/>
        <v>114749</v>
      </c>
      <c r="AJ13" s="313">
        <f t="shared" si="5"/>
        <v>-5</v>
      </c>
      <c r="AL13" s="306">
        <f t="shared" si="6"/>
        <v>11849</v>
      </c>
      <c r="AM13" s="314">
        <f t="shared" si="6"/>
        <v>11851</v>
      </c>
      <c r="AN13" s="315">
        <f t="shared" si="7"/>
        <v>2</v>
      </c>
      <c r="AO13" s="316">
        <f t="shared" si="8"/>
        <v>1.6876212977807781E-4</v>
      </c>
    </row>
    <row r="14" spans="1:41" x14ac:dyDescent="0.2">
      <c r="A14" s="206">
        <v>105</v>
      </c>
      <c r="B14" s="207">
        <v>0.375</v>
      </c>
      <c r="C14" s="208">
        <v>2013</v>
      </c>
      <c r="D14" s="208">
        <v>5</v>
      </c>
      <c r="E14" s="208">
        <v>12</v>
      </c>
      <c r="F14" s="209">
        <v>126600</v>
      </c>
      <c r="G14" s="208">
        <v>0</v>
      </c>
      <c r="H14" s="209">
        <v>712166</v>
      </c>
      <c r="I14" s="208">
        <v>0</v>
      </c>
      <c r="J14" s="208">
        <v>0</v>
      </c>
      <c r="K14" s="208">
        <v>0</v>
      </c>
      <c r="L14" s="210">
        <v>315.77800000000002</v>
      </c>
      <c r="M14" s="209">
        <v>24</v>
      </c>
      <c r="N14" s="211">
        <v>0</v>
      </c>
      <c r="O14" s="212">
        <v>9579</v>
      </c>
      <c r="P14" s="197">
        <f t="shared" si="0"/>
        <v>9579</v>
      </c>
      <c r="Q14" s="1">
        <v>12</v>
      </c>
      <c r="R14" s="258" t="e">
        <f t="shared" si="1"/>
        <v>#REF!</v>
      </c>
      <c r="S14" s="214" t="e">
        <f>#REF!</f>
        <v>#REF!</v>
      </c>
      <c r="T14" s="215" t="e">
        <f t="shared" si="9"/>
        <v>#REF!</v>
      </c>
      <c r="V14" s="218">
        <f t="shared" si="2"/>
        <v>9579</v>
      </c>
      <c r="W14" s="219">
        <f t="shared" si="10"/>
        <v>338279.22392999998</v>
      </c>
      <c r="Y14" s="217" t="e">
        <f t="shared" si="11"/>
        <v>#REF!</v>
      </c>
      <c r="Z14" s="214" t="e">
        <f t="shared" si="12"/>
        <v>#REF!</v>
      </c>
      <c r="AA14" s="215" t="e">
        <f t="shared" si="13"/>
        <v>#REF!</v>
      </c>
      <c r="AE14" s="302" t="str">
        <f t="shared" si="3"/>
        <v>126600</v>
      </c>
      <c r="AF14" s="206">
        <v>105</v>
      </c>
      <c r="AG14" s="310">
        <v>12</v>
      </c>
      <c r="AH14" s="311">
        <v>126603</v>
      </c>
      <c r="AI14" s="312">
        <f t="shared" si="4"/>
        <v>126600</v>
      </c>
      <c r="AJ14" s="313">
        <f t="shared" si="5"/>
        <v>-3</v>
      </c>
      <c r="AL14" s="306">
        <f t="shared" si="6"/>
        <v>-126603</v>
      </c>
      <c r="AM14" s="314">
        <f t="shared" si="6"/>
        <v>9579</v>
      </c>
      <c r="AN14" s="315">
        <f t="shared" si="7"/>
        <v>136182</v>
      </c>
      <c r="AO14" s="316">
        <f t="shared" si="8"/>
        <v>14.216724083933604</v>
      </c>
    </row>
    <row r="15" spans="1:41" x14ac:dyDescent="0.2">
      <c r="A15" s="206">
        <v>105</v>
      </c>
      <c r="B15" s="207">
        <v>0.375</v>
      </c>
      <c r="C15" s="208">
        <v>2013</v>
      </c>
      <c r="D15" s="208">
        <v>5</v>
      </c>
      <c r="E15" s="208">
        <v>13</v>
      </c>
      <c r="F15" s="209">
        <v>136179</v>
      </c>
      <c r="G15" s="208">
        <v>0</v>
      </c>
      <c r="H15" s="209">
        <v>712585</v>
      </c>
      <c r="I15" s="208">
        <v>0</v>
      </c>
      <c r="J15" s="208">
        <v>0</v>
      </c>
      <c r="K15" s="208">
        <v>0</v>
      </c>
      <c r="L15" s="210">
        <v>317.142</v>
      </c>
      <c r="M15" s="209">
        <v>22</v>
      </c>
      <c r="N15" s="211">
        <v>0</v>
      </c>
      <c r="O15" s="212">
        <v>9612</v>
      </c>
      <c r="P15" s="197">
        <f t="shared" si="0"/>
        <v>9612</v>
      </c>
      <c r="Q15" s="1">
        <v>13</v>
      </c>
      <c r="R15" s="258" t="e">
        <f t="shared" si="1"/>
        <v>#REF!</v>
      </c>
      <c r="S15" s="214" t="e">
        <f>#REF!</f>
        <v>#REF!</v>
      </c>
      <c r="T15" s="215" t="e">
        <f t="shared" si="9"/>
        <v>#REF!</v>
      </c>
      <c r="V15" s="218">
        <f t="shared" si="2"/>
        <v>9612</v>
      </c>
      <c r="W15" s="219">
        <f t="shared" si="10"/>
        <v>339444.60804000002</v>
      </c>
      <c r="Y15" s="217" t="e">
        <f t="shared" si="11"/>
        <v>#REF!</v>
      </c>
      <c r="Z15" s="214" t="e">
        <f t="shared" si="12"/>
        <v>#REF!</v>
      </c>
      <c r="AA15" s="215" t="e">
        <f t="shared" si="13"/>
        <v>#REF!</v>
      </c>
      <c r="AE15" s="302" t="str">
        <f t="shared" si="3"/>
        <v>136179</v>
      </c>
      <c r="AF15" s="206"/>
      <c r="AG15" s="310"/>
      <c r="AH15" s="311"/>
      <c r="AI15" s="312">
        <f t="shared" si="4"/>
        <v>136179</v>
      </c>
      <c r="AJ15" s="313">
        <f t="shared" si="5"/>
        <v>136179</v>
      </c>
      <c r="AL15" s="306">
        <f t="shared" si="6"/>
        <v>0</v>
      </c>
      <c r="AM15" s="314">
        <f t="shared" si="6"/>
        <v>9612</v>
      </c>
      <c r="AN15" s="315">
        <f t="shared" si="7"/>
        <v>9612</v>
      </c>
      <c r="AO15" s="316">
        <f t="shared" si="8"/>
        <v>1</v>
      </c>
    </row>
    <row r="16" spans="1:41" x14ac:dyDescent="0.2">
      <c r="A16" s="206">
        <v>105</v>
      </c>
      <c r="B16" s="207">
        <v>0.375</v>
      </c>
      <c r="C16" s="208">
        <v>2013</v>
      </c>
      <c r="D16" s="208">
        <v>5</v>
      </c>
      <c r="E16" s="208">
        <v>14</v>
      </c>
      <c r="F16" s="209">
        <v>145791</v>
      </c>
      <c r="G16" s="208">
        <v>0</v>
      </c>
      <c r="H16" s="209">
        <v>713009</v>
      </c>
      <c r="I16" s="208">
        <v>0</v>
      </c>
      <c r="J16" s="208">
        <v>0</v>
      </c>
      <c r="K16" s="208">
        <v>0</v>
      </c>
      <c r="L16" s="210">
        <v>313.96899999999999</v>
      </c>
      <c r="M16" s="209">
        <v>22.1</v>
      </c>
      <c r="N16" s="211">
        <v>0</v>
      </c>
      <c r="O16" s="212">
        <v>10702</v>
      </c>
      <c r="P16" s="197">
        <f t="shared" si="0"/>
        <v>10702</v>
      </c>
      <c r="Q16" s="1">
        <v>14</v>
      </c>
      <c r="R16" s="258" t="e">
        <f t="shared" si="1"/>
        <v>#REF!</v>
      </c>
      <c r="S16" s="214" t="e">
        <f>#REF!</f>
        <v>#REF!</v>
      </c>
      <c r="T16" s="215" t="e">
        <f t="shared" si="9"/>
        <v>#REF!</v>
      </c>
      <c r="V16" s="218">
        <f t="shared" si="2"/>
        <v>10702</v>
      </c>
      <c r="W16" s="219">
        <f t="shared" si="10"/>
        <v>377937.59833999997</v>
      </c>
      <c r="Y16" s="217" t="e">
        <f t="shared" si="11"/>
        <v>#REF!</v>
      </c>
      <c r="Z16" s="214" t="e">
        <f t="shared" si="12"/>
        <v>#REF!</v>
      </c>
      <c r="AA16" s="215" t="e">
        <f t="shared" si="13"/>
        <v>#REF!</v>
      </c>
      <c r="AE16" s="302" t="str">
        <f t="shared" si="3"/>
        <v>145791</v>
      </c>
      <c r="AF16" s="206"/>
      <c r="AG16" s="310"/>
      <c r="AH16" s="311"/>
      <c r="AI16" s="312">
        <f t="shared" si="4"/>
        <v>145791</v>
      </c>
      <c r="AJ16" s="313">
        <f t="shared" si="5"/>
        <v>145791</v>
      </c>
      <c r="AL16" s="306">
        <f t="shared" si="6"/>
        <v>0</v>
      </c>
      <c r="AM16" s="314">
        <f t="shared" si="6"/>
        <v>10702</v>
      </c>
      <c r="AN16" s="315">
        <f t="shared" si="7"/>
        <v>10702</v>
      </c>
      <c r="AO16" s="316">
        <f t="shared" si="8"/>
        <v>1</v>
      </c>
    </row>
    <row r="17" spans="1:41" x14ac:dyDescent="0.2">
      <c r="A17" s="206">
        <v>105</v>
      </c>
      <c r="B17" s="207">
        <v>0.375</v>
      </c>
      <c r="C17" s="208">
        <v>2013</v>
      </c>
      <c r="D17" s="208">
        <v>5</v>
      </c>
      <c r="E17" s="208">
        <v>15</v>
      </c>
      <c r="F17" s="209">
        <v>156493</v>
      </c>
      <c r="G17" s="208">
        <v>0</v>
      </c>
      <c r="H17" s="209">
        <v>713483</v>
      </c>
      <c r="I17" s="208">
        <v>0</v>
      </c>
      <c r="J17" s="208">
        <v>0</v>
      </c>
      <c r="K17" s="208">
        <v>0</v>
      </c>
      <c r="L17" s="210">
        <v>312.733</v>
      </c>
      <c r="M17" s="209">
        <v>23.9</v>
      </c>
      <c r="N17" s="211">
        <v>0</v>
      </c>
      <c r="O17" s="212">
        <v>10613</v>
      </c>
      <c r="P17" s="197">
        <f t="shared" si="0"/>
        <v>10613</v>
      </c>
      <c r="Q17" s="1">
        <v>15</v>
      </c>
      <c r="R17" s="258" t="e">
        <f t="shared" si="1"/>
        <v>#REF!</v>
      </c>
      <c r="S17" s="214" t="e">
        <f>#REF!</f>
        <v>#REF!</v>
      </c>
      <c r="T17" s="215" t="e">
        <f t="shared" si="9"/>
        <v>#REF!</v>
      </c>
      <c r="V17" s="218">
        <f t="shared" si="2"/>
        <v>10613</v>
      </c>
      <c r="W17" s="219">
        <f t="shared" si="10"/>
        <v>374794.59271</v>
      </c>
      <c r="Y17" s="217" t="e">
        <f t="shared" si="11"/>
        <v>#REF!</v>
      </c>
      <c r="Z17" s="214" t="e">
        <f t="shared" si="12"/>
        <v>#REF!</v>
      </c>
      <c r="AA17" s="215" t="e">
        <f t="shared" si="13"/>
        <v>#REF!</v>
      </c>
      <c r="AE17" s="302" t="str">
        <f t="shared" si="3"/>
        <v>156493</v>
      </c>
      <c r="AF17" s="206"/>
      <c r="AG17" s="310"/>
      <c r="AH17" s="311"/>
      <c r="AI17" s="312">
        <f t="shared" si="4"/>
        <v>156493</v>
      </c>
      <c r="AJ17" s="313">
        <f t="shared" si="5"/>
        <v>156493</v>
      </c>
      <c r="AL17" s="306">
        <f t="shared" si="6"/>
        <v>0</v>
      </c>
      <c r="AM17" s="314">
        <f t="shared" si="6"/>
        <v>10613</v>
      </c>
      <c r="AN17" s="315">
        <f t="shared" si="7"/>
        <v>10613</v>
      </c>
      <c r="AO17" s="316">
        <f t="shared" si="8"/>
        <v>1</v>
      </c>
    </row>
    <row r="18" spans="1:41" x14ac:dyDescent="0.2">
      <c r="A18" s="206">
        <v>105</v>
      </c>
      <c r="B18" s="207">
        <v>0.375</v>
      </c>
      <c r="C18" s="208">
        <v>2013</v>
      </c>
      <c r="D18" s="208">
        <v>5</v>
      </c>
      <c r="E18" s="208">
        <v>16</v>
      </c>
      <c r="F18" s="209">
        <v>167106</v>
      </c>
      <c r="G18" s="208">
        <v>0</v>
      </c>
      <c r="H18" s="209">
        <v>713953</v>
      </c>
      <c r="I18" s="208">
        <v>0</v>
      </c>
      <c r="J18" s="208">
        <v>0</v>
      </c>
      <c r="K18" s="208">
        <v>0</v>
      </c>
      <c r="L18" s="210">
        <v>312.97199999999998</v>
      </c>
      <c r="M18" s="209">
        <v>24.1</v>
      </c>
      <c r="N18" s="211">
        <v>0</v>
      </c>
      <c r="O18" s="212">
        <v>8510</v>
      </c>
      <c r="P18" s="197">
        <f t="shared" si="0"/>
        <v>8510</v>
      </c>
      <c r="Q18" s="1">
        <v>16</v>
      </c>
      <c r="R18" s="258" t="e">
        <f t="shared" si="1"/>
        <v>#REF!</v>
      </c>
      <c r="S18" s="214" t="e">
        <f>#REF!</f>
        <v>#REF!</v>
      </c>
      <c r="T18" s="215" t="e">
        <f t="shared" si="9"/>
        <v>#REF!</v>
      </c>
      <c r="V18" s="218">
        <f t="shared" si="2"/>
        <v>8510</v>
      </c>
      <c r="W18" s="219">
        <f t="shared" si="10"/>
        <v>300527.84169999999</v>
      </c>
      <c r="Y18" s="217" t="e">
        <f t="shared" si="11"/>
        <v>#REF!</v>
      </c>
      <c r="Z18" s="214" t="e">
        <f t="shared" si="12"/>
        <v>#REF!</v>
      </c>
      <c r="AA18" s="215" t="e">
        <f t="shared" si="13"/>
        <v>#REF!</v>
      </c>
      <c r="AE18" s="302" t="str">
        <f t="shared" si="3"/>
        <v>167106</v>
      </c>
      <c r="AF18" s="206"/>
      <c r="AG18" s="310"/>
      <c r="AH18" s="311"/>
      <c r="AI18" s="312">
        <f t="shared" si="4"/>
        <v>167106</v>
      </c>
      <c r="AJ18" s="313">
        <f t="shared" si="5"/>
        <v>167106</v>
      </c>
      <c r="AL18" s="306">
        <f t="shared" si="6"/>
        <v>0</v>
      </c>
      <c r="AM18" s="314">
        <f t="shared" si="6"/>
        <v>8510</v>
      </c>
      <c r="AN18" s="315">
        <f t="shared" si="7"/>
        <v>8510</v>
      </c>
      <c r="AO18" s="316">
        <f t="shared" si="8"/>
        <v>1</v>
      </c>
    </row>
    <row r="19" spans="1:41" x14ac:dyDescent="0.2">
      <c r="A19" s="206">
        <v>105</v>
      </c>
      <c r="B19" s="207">
        <v>0.375</v>
      </c>
      <c r="C19" s="208">
        <v>2013</v>
      </c>
      <c r="D19" s="208">
        <v>5</v>
      </c>
      <c r="E19" s="208">
        <v>17</v>
      </c>
      <c r="F19" s="209">
        <v>175616</v>
      </c>
      <c r="G19" s="208">
        <v>0</v>
      </c>
      <c r="H19" s="209">
        <v>714330</v>
      </c>
      <c r="I19" s="208">
        <v>0</v>
      </c>
      <c r="J19" s="208">
        <v>0</v>
      </c>
      <c r="K19" s="208">
        <v>0</v>
      </c>
      <c r="L19" s="210">
        <v>313.64999999999998</v>
      </c>
      <c r="M19" s="209">
        <v>25.6</v>
      </c>
      <c r="N19" s="211">
        <v>0</v>
      </c>
      <c r="O19" s="212">
        <v>11120</v>
      </c>
      <c r="P19" s="197">
        <f t="shared" si="0"/>
        <v>11120</v>
      </c>
      <c r="Q19" s="1">
        <v>17</v>
      </c>
      <c r="R19" s="258" t="e">
        <f t="shared" si="1"/>
        <v>#REF!</v>
      </c>
      <c r="S19" s="214" t="e">
        <f>#REF!</f>
        <v>#REF!</v>
      </c>
      <c r="T19" s="215" t="e">
        <f t="shared" si="9"/>
        <v>#REF!</v>
      </c>
      <c r="V19" s="218">
        <f t="shared" si="2"/>
        <v>11120</v>
      </c>
      <c r="W19" s="219">
        <f t="shared" si="10"/>
        <v>392699.13040000002</v>
      </c>
      <c r="Y19" s="217" t="e">
        <f t="shared" si="11"/>
        <v>#REF!</v>
      </c>
      <c r="Z19" s="214" t="e">
        <f t="shared" si="12"/>
        <v>#REF!</v>
      </c>
      <c r="AA19" s="215" t="e">
        <f t="shared" si="13"/>
        <v>#REF!</v>
      </c>
      <c r="AE19" s="302" t="str">
        <f t="shared" si="3"/>
        <v>175616</v>
      </c>
      <c r="AF19" s="206"/>
      <c r="AG19" s="310"/>
      <c r="AH19" s="311"/>
      <c r="AI19" s="312">
        <f t="shared" si="4"/>
        <v>175616</v>
      </c>
      <c r="AJ19" s="313">
        <f t="shared" si="5"/>
        <v>175616</v>
      </c>
      <c r="AL19" s="306">
        <f t="shared" si="6"/>
        <v>0</v>
      </c>
      <c r="AM19" s="314">
        <f t="shared" si="6"/>
        <v>11120</v>
      </c>
      <c r="AN19" s="315">
        <f t="shared" si="7"/>
        <v>11120</v>
      </c>
      <c r="AO19" s="316">
        <f t="shared" si="8"/>
        <v>1</v>
      </c>
    </row>
    <row r="20" spans="1:41" x14ac:dyDescent="0.2">
      <c r="A20" s="206">
        <v>105</v>
      </c>
      <c r="B20" s="207">
        <v>0.375</v>
      </c>
      <c r="C20" s="208">
        <v>2013</v>
      </c>
      <c r="D20" s="208">
        <v>5</v>
      </c>
      <c r="E20" s="208">
        <v>18</v>
      </c>
      <c r="F20" s="209">
        <v>186736</v>
      </c>
      <c r="G20" s="208">
        <v>0</v>
      </c>
      <c r="H20" s="209">
        <v>714821</v>
      </c>
      <c r="I20" s="208">
        <v>0</v>
      </c>
      <c r="J20" s="208">
        <v>0</v>
      </c>
      <c r="K20" s="208">
        <v>0</v>
      </c>
      <c r="L20" s="210">
        <v>313.94200000000001</v>
      </c>
      <c r="M20" s="209">
        <v>24.1</v>
      </c>
      <c r="N20" s="211">
        <v>0</v>
      </c>
      <c r="O20" s="212">
        <v>10782</v>
      </c>
      <c r="P20" s="197">
        <f t="shared" si="0"/>
        <v>10782</v>
      </c>
      <c r="Q20" s="1">
        <v>18</v>
      </c>
      <c r="R20" s="258" t="e">
        <f t="shared" si="1"/>
        <v>#REF!</v>
      </c>
      <c r="S20" s="214" t="e">
        <f>#REF!</f>
        <v>#REF!</v>
      </c>
      <c r="T20" s="215" t="e">
        <f t="shared" si="9"/>
        <v>#REF!</v>
      </c>
      <c r="V20" s="218">
        <f t="shared" si="2"/>
        <v>10782</v>
      </c>
      <c r="W20" s="219">
        <f t="shared" si="10"/>
        <v>380762.77194000001</v>
      </c>
      <c r="Y20" s="217" t="e">
        <f t="shared" si="11"/>
        <v>#REF!</v>
      </c>
      <c r="Z20" s="214" t="e">
        <f t="shared" si="12"/>
        <v>#REF!</v>
      </c>
      <c r="AA20" s="215" t="e">
        <f t="shared" si="13"/>
        <v>#REF!</v>
      </c>
      <c r="AE20" s="302" t="str">
        <f t="shared" si="3"/>
        <v>186736</v>
      </c>
      <c r="AF20" s="206"/>
      <c r="AG20" s="310"/>
      <c r="AH20" s="311"/>
      <c r="AI20" s="312">
        <f t="shared" si="4"/>
        <v>186736</v>
      </c>
      <c r="AJ20" s="313">
        <f t="shared" si="5"/>
        <v>186736</v>
      </c>
      <c r="AL20" s="306">
        <f t="shared" si="6"/>
        <v>0</v>
      </c>
      <c r="AM20" s="314">
        <f t="shared" si="6"/>
        <v>10782</v>
      </c>
      <c r="AN20" s="315">
        <f t="shared" si="7"/>
        <v>10782</v>
      </c>
      <c r="AO20" s="316">
        <f t="shared" si="8"/>
        <v>1</v>
      </c>
    </row>
    <row r="21" spans="1:41" x14ac:dyDescent="0.2">
      <c r="A21" s="206">
        <v>105</v>
      </c>
      <c r="B21" s="207">
        <v>0.375</v>
      </c>
      <c r="C21" s="208">
        <v>2013</v>
      </c>
      <c r="D21" s="208">
        <v>5</v>
      </c>
      <c r="E21" s="208">
        <v>19</v>
      </c>
      <c r="F21" s="209">
        <v>197518</v>
      </c>
      <c r="G21" s="208">
        <v>0</v>
      </c>
      <c r="H21" s="209">
        <v>715294</v>
      </c>
      <c r="I21" s="208">
        <v>0</v>
      </c>
      <c r="J21" s="208">
        <v>0</v>
      </c>
      <c r="K21" s="208">
        <v>0</v>
      </c>
      <c r="L21" s="210">
        <v>315.62599999999998</v>
      </c>
      <c r="M21" s="209">
        <v>24.2</v>
      </c>
      <c r="N21" s="211">
        <v>0</v>
      </c>
      <c r="O21" s="212">
        <v>9713</v>
      </c>
      <c r="P21" s="197">
        <f t="shared" si="0"/>
        <v>9713</v>
      </c>
      <c r="Q21" s="1">
        <v>19</v>
      </c>
      <c r="R21" s="258" t="e">
        <f t="shared" si="1"/>
        <v>#REF!</v>
      </c>
      <c r="S21" s="214" t="e">
        <f>#REF!</f>
        <v>#REF!</v>
      </c>
      <c r="T21" s="215" t="e">
        <f t="shared" si="9"/>
        <v>#REF!</v>
      </c>
      <c r="V21" s="218">
        <f t="shared" si="2"/>
        <v>9713</v>
      </c>
      <c r="W21" s="219">
        <f t="shared" si="10"/>
        <v>343011.38971000002</v>
      </c>
      <c r="Y21" s="217" t="e">
        <f t="shared" si="11"/>
        <v>#REF!</v>
      </c>
      <c r="Z21" s="214" t="e">
        <f t="shared" si="12"/>
        <v>#REF!</v>
      </c>
      <c r="AA21" s="215" t="e">
        <f t="shared" si="13"/>
        <v>#REF!</v>
      </c>
      <c r="AE21" s="302" t="str">
        <f t="shared" si="3"/>
        <v>197518</v>
      </c>
      <c r="AF21" s="206"/>
      <c r="AG21" s="310"/>
      <c r="AH21" s="311"/>
      <c r="AI21" s="312">
        <f t="shared" si="4"/>
        <v>197518</v>
      </c>
      <c r="AJ21" s="313">
        <f t="shared" si="5"/>
        <v>197518</v>
      </c>
      <c r="AL21" s="306">
        <f t="shared" si="6"/>
        <v>0</v>
      </c>
      <c r="AM21" s="314">
        <f t="shared" si="6"/>
        <v>9713</v>
      </c>
      <c r="AN21" s="315">
        <f t="shared" si="7"/>
        <v>9713</v>
      </c>
      <c r="AO21" s="316">
        <f t="shared" si="8"/>
        <v>1</v>
      </c>
    </row>
    <row r="22" spans="1:41" x14ac:dyDescent="0.2">
      <c r="A22" s="206">
        <v>105</v>
      </c>
      <c r="B22" s="207">
        <v>0.375</v>
      </c>
      <c r="C22" s="208">
        <v>2013</v>
      </c>
      <c r="D22" s="208">
        <v>5</v>
      </c>
      <c r="E22" s="208">
        <v>20</v>
      </c>
      <c r="F22" s="209">
        <v>207231</v>
      </c>
      <c r="G22" s="208">
        <v>0</v>
      </c>
      <c r="H22" s="209">
        <v>715720</v>
      </c>
      <c r="I22" s="208">
        <v>0</v>
      </c>
      <c r="J22" s="208">
        <v>0</v>
      </c>
      <c r="K22" s="208">
        <v>0</v>
      </c>
      <c r="L22" s="210">
        <v>316.10899999999998</v>
      </c>
      <c r="M22" s="209">
        <v>24.3</v>
      </c>
      <c r="N22" s="211">
        <v>0</v>
      </c>
      <c r="O22" s="212">
        <v>7956</v>
      </c>
      <c r="P22" s="197">
        <f t="shared" si="0"/>
        <v>7956</v>
      </c>
      <c r="Q22" s="1">
        <v>20</v>
      </c>
      <c r="R22" s="258" t="e">
        <f t="shared" si="1"/>
        <v>#REF!</v>
      </c>
      <c r="S22" s="214" t="e">
        <f>#REF!</f>
        <v>#REF!</v>
      </c>
      <c r="T22" s="215" t="e">
        <f t="shared" si="9"/>
        <v>#REF!</v>
      </c>
      <c r="V22" s="218">
        <f t="shared" si="2"/>
        <v>7956</v>
      </c>
      <c r="W22" s="219">
        <f t="shared" si="10"/>
        <v>280963.51451999997</v>
      </c>
      <c r="Y22" s="217" t="e">
        <f t="shared" si="11"/>
        <v>#REF!</v>
      </c>
      <c r="Z22" s="214" t="e">
        <f t="shared" si="12"/>
        <v>#REF!</v>
      </c>
      <c r="AA22" s="215" t="e">
        <f t="shared" si="13"/>
        <v>#REF!</v>
      </c>
      <c r="AE22" s="302" t="str">
        <f t="shared" si="3"/>
        <v>207231</v>
      </c>
      <c r="AF22" s="206"/>
      <c r="AG22" s="310"/>
      <c r="AH22" s="311"/>
      <c r="AI22" s="312">
        <f t="shared" si="4"/>
        <v>207231</v>
      </c>
      <c r="AJ22" s="313">
        <f t="shared" si="5"/>
        <v>207231</v>
      </c>
      <c r="AL22" s="306">
        <f t="shared" si="6"/>
        <v>0</v>
      </c>
      <c r="AM22" s="314">
        <f t="shared" si="6"/>
        <v>7956</v>
      </c>
      <c r="AN22" s="315">
        <f t="shared" si="7"/>
        <v>7956</v>
      </c>
      <c r="AO22" s="316">
        <f t="shared" si="8"/>
        <v>1</v>
      </c>
    </row>
    <row r="23" spans="1:41" x14ac:dyDescent="0.2">
      <c r="A23" s="206">
        <v>105</v>
      </c>
      <c r="B23" s="207">
        <v>0.375</v>
      </c>
      <c r="C23" s="208">
        <v>2013</v>
      </c>
      <c r="D23" s="208">
        <v>5</v>
      </c>
      <c r="E23" s="208">
        <v>21</v>
      </c>
      <c r="F23" s="209">
        <v>215187</v>
      </c>
      <c r="G23" s="208">
        <v>0</v>
      </c>
      <c r="H23" s="209">
        <v>716073</v>
      </c>
      <c r="I23" s="208">
        <v>0</v>
      </c>
      <c r="J23" s="208">
        <v>0</v>
      </c>
      <c r="K23" s="208">
        <v>0</v>
      </c>
      <c r="L23" s="210">
        <v>312.22500000000002</v>
      </c>
      <c r="M23" s="209">
        <v>24.1</v>
      </c>
      <c r="N23" s="211">
        <v>0</v>
      </c>
      <c r="O23" s="212">
        <v>0</v>
      </c>
      <c r="P23" s="197">
        <f t="shared" si="0"/>
        <v>0</v>
      </c>
      <c r="Q23" s="1">
        <v>21</v>
      </c>
      <c r="R23" s="258" t="e">
        <f t="shared" si="1"/>
        <v>#REF!</v>
      </c>
      <c r="S23" s="214" t="e">
        <f>#REF!</f>
        <v>#REF!</v>
      </c>
      <c r="T23" s="215" t="e">
        <f t="shared" si="9"/>
        <v>#REF!</v>
      </c>
      <c r="V23" s="218">
        <f t="shared" si="2"/>
        <v>0</v>
      </c>
      <c r="W23" s="219">
        <f t="shared" si="10"/>
        <v>0</v>
      </c>
      <c r="Y23" s="217" t="e">
        <f t="shared" si="11"/>
        <v>#REF!</v>
      </c>
      <c r="Z23" s="214" t="e">
        <f t="shared" si="12"/>
        <v>#REF!</v>
      </c>
      <c r="AA23" s="215" t="e">
        <f t="shared" si="13"/>
        <v>#REF!</v>
      </c>
      <c r="AE23" s="302" t="str">
        <f t="shared" si="3"/>
        <v>215187</v>
      </c>
      <c r="AF23" s="206"/>
      <c r="AG23" s="310"/>
      <c r="AH23" s="311"/>
      <c r="AI23" s="312">
        <f t="shared" si="4"/>
        <v>215187</v>
      </c>
      <c r="AJ23" s="313">
        <f t="shared" si="5"/>
        <v>215187</v>
      </c>
      <c r="AL23" s="306">
        <f t="shared" si="6"/>
        <v>0</v>
      </c>
      <c r="AM23" s="314">
        <f t="shared" si="6"/>
        <v>0</v>
      </c>
      <c r="AN23" s="315">
        <f t="shared" si="7"/>
        <v>0</v>
      </c>
      <c r="AO23" s="316" t="str">
        <f t="shared" si="8"/>
        <v/>
      </c>
    </row>
    <row r="24" spans="1:41" x14ac:dyDescent="0.2">
      <c r="A24" s="206">
        <v>105</v>
      </c>
      <c r="B24" s="207">
        <v>0.375</v>
      </c>
      <c r="C24" s="208">
        <v>2013</v>
      </c>
      <c r="D24" s="208">
        <v>5</v>
      </c>
      <c r="E24" s="208">
        <v>22</v>
      </c>
      <c r="F24" s="209">
        <v>215187</v>
      </c>
      <c r="G24" s="208">
        <v>0</v>
      </c>
      <c r="H24" s="209">
        <v>716073</v>
      </c>
      <c r="I24" s="208">
        <v>0</v>
      </c>
      <c r="J24" s="208">
        <v>0</v>
      </c>
      <c r="K24" s="208">
        <v>0</v>
      </c>
      <c r="L24" s="210">
        <v>311.47399999999999</v>
      </c>
      <c r="M24" s="209">
        <v>24.3</v>
      </c>
      <c r="N24" s="211">
        <v>0</v>
      </c>
      <c r="O24" s="212">
        <v>9125</v>
      </c>
      <c r="P24" s="197">
        <f t="shared" si="0"/>
        <v>9125</v>
      </c>
      <c r="Q24" s="1">
        <v>22</v>
      </c>
      <c r="R24" s="258" t="e">
        <f t="shared" si="1"/>
        <v>#REF!</v>
      </c>
      <c r="S24" s="214" t="e">
        <f>#REF!</f>
        <v>#REF!</v>
      </c>
      <c r="T24" s="215" t="e">
        <f t="shared" si="9"/>
        <v>#REF!</v>
      </c>
      <c r="V24" s="218">
        <f t="shared" si="2"/>
        <v>9125</v>
      </c>
      <c r="W24" s="219">
        <f t="shared" si="10"/>
        <v>322246.36375000002</v>
      </c>
      <c r="Y24" s="217" t="e">
        <f t="shared" si="11"/>
        <v>#REF!</v>
      </c>
      <c r="Z24" s="214" t="e">
        <f t="shared" si="12"/>
        <v>#REF!</v>
      </c>
      <c r="AA24" s="215" t="e">
        <f t="shared" si="13"/>
        <v>#REF!</v>
      </c>
      <c r="AE24" s="302" t="str">
        <f t="shared" si="3"/>
        <v>215187</v>
      </c>
      <c r="AF24" s="206"/>
      <c r="AG24" s="310"/>
      <c r="AH24" s="311"/>
      <c r="AI24" s="312">
        <f t="shared" si="4"/>
        <v>215187</v>
      </c>
      <c r="AJ24" s="313">
        <f t="shared" si="5"/>
        <v>215187</v>
      </c>
      <c r="AL24" s="306">
        <f t="shared" si="6"/>
        <v>224314</v>
      </c>
      <c r="AM24" s="314">
        <f t="shared" si="6"/>
        <v>9125</v>
      </c>
      <c r="AN24" s="315">
        <f t="shared" si="7"/>
        <v>-215189</v>
      </c>
      <c r="AO24" s="316">
        <f t="shared" si="8"/>
        <v>-23.582356164383562</v>
      </c>
    </row>
    <row r="25" spans="1:41" x14ac:dyDescent="0.2">
      <c r="A25" s="206">
        <v>105</v>
      </c>
      <c r="B25" s="207">
        <v>0.375</v>
      </c>
      <c r="C25" s="208">
        <v>2013</v>
      </c>
      <c r="D25" s="208">
        <v>5</v>
      </c>
      <c r="E25" s="208">
        <v>23</v>
      </c>
      <c r="F25" s="209">
        <v>224312</v>
      </c>
      <c r="G25" s="208">
        <v>0</v>
      </c>
      <c r="H25" s="209">
        <v>716477</v>
      </c>
      <c r="I25" s="208">
        <v>0</v>
      </c>
      <c r="J25" s="208">
        <v>0</v>
      </c>
      <c r="K25" s="208">
        <v>0</v>
      </c>
      <c r="L25" s="210">
        <v>311.20600000000002</v>
      </c>
      <c r="M25" s="209">
        <v>24.2</v>
      </c>
      <c r="N25" s="211">
        <v>0</v>
      </c>
      <c r="O25" s="212">
        <v>11908</v>
      </c>
      <c r="P25" s="197">
        <f t="shared" si="0"/>
        <v>11908</v>
      </c>
      <c r="Q25" s="1">
        <v>23</v>
      </c>
      <c r="R25" s="258" t="e">
        <f t="shared" si="1"/>
        <v>#REF!</v>
      </c>
      <c r="S25" s="214" t="e">
        <f>#REF!</f>
        <v>#REF!</v>
      </c>
      <c r="T25" s="215" t="e">
        <f t="shared" si="9"/>
        <v>#REF!</v>
      </c>
      <c r="V25" s="218">
        <f t="shared" si="2"/>
        <v>11908</v>
      </c>
      <c r="W25" s="219">
        <f t="shared" si="10"/>
        <v>420527.09035999997</v>
      </c>
      <c r="Y25" s="217" t="e">
        <f t="shared" si="11"/>
        <v>#REF!</v>
      </c>
      <c r="Z25" s="214" t="e">
        <f t="shared" si="12"/>
        <v>#REF!</v>
      </c>
      <c r="AA25" s="215" t="e">
        <f t="shared" si="13"/>
        <v>#REF!</v>
      </c>
      <c r="AE25" s="302" t="str">
        <f t="shared" si="3"/>
        <v>224312</v>
      </c>
      <c r="AF25" s="206">
        <v>105</v>
      </c>
      <c r="AG25" s="310">
        <v>23</v>
      </c>
      <c r="AH25" s="311">
        <v>224314</v>
      </c>
      <c r="AI25" s="312">
        <f t="shared" si="4"/>
        <v>224312</v>
      </c>
      <c r="AJ25" s="313">
        <f t="shared" si="5"/>
        <v>-2</v>
      </c>
      <c r="AL25" s="306">
        <f t="shared" si="6"/>
        <v>11910</v>
      </c>
      <c r="AM25" s="314">
        <f t="shared" si="6"/>
        <v>11908</v>
      </c>
      <c r="AN25" s="315">
        <f t="shared" si="7"/>
        <v>-2</v>
      </c>
      <c r="AO25" s="316">
        <f t="shared" si="8"/>
        <v>-1.6795431642593214E-4</v>
      </c>
    </row>
    <row r="26" spans="1:41" x14ac:dyDescent="0.2">
      <c r="A26" s="206">
        <v>105</v>
      </c>
      <c r="B26" s="207">
        <v>0.375</v>
      </c>
      <c r="C26" s="208">
        <v>2013</v>
      </c>
      <c r="D26" s="208">
        <v>5</v>
      </c>
      <c r="E26" s="208">
        <v>24</v>
      </c>
      <c r="F26" s="209">
        <v>236220</v>
      </c>
      <c r="G26" s="208">
        <v>0</v>
      </c>
      <c r="H26" s="209">
        <v>717008</v>
      </c>
      <c r="I26" s="208">
        <v>0</v>
      </c>
      <c r="J26" s="208">
        <v>0</v>
      </c>
      <c r="K26" s="208">
        <v>0</v>
      </c>
      <c r="L26" s="210">
        <v>311.13799999999998</v>
      </c>
      <c r="M26" s="209">
        <v>24.1</v>
      </c>
      <c r="N26" s="211">
        <v>0</v>
      </c>
      <c r="O26" s="212">
        <v>8528</v>
      </c>
      <c r="P26" s="197">
        <f t="shared" si="0"/>
        <v>8528</v>
      </c>
      <c r="Q26" s="1">
        <v>24</v>
      </c>
      <c r="R26" s="258" t="e">
        <f t="shared" si="1"/>
        <v>#REF!</v>
      </c>
      <c r="S26" s="214" t="e">
        <f>#REF!</f>
        <v>#REF!</v>
      </c>
      <c r="T26" s="215" t="e">
        <f t="shared" si="9"/>
        <v>#REF!</v>
      </c>
      <c r="V26" s="218">
        <f t="shared" si="2"/>
        <v>8528</v>
      </c>
      <c r="W26" s="219">
        <f t="shared" si="10"/>
        <v>301163.50575999997</v>
      </c>
      <c r="Y26" s="217" t="e">
        <f t="shared" si="11"/>
        <v>#REF!</v>
      </c>
      <c r="Z26" s="214" t="e">
        <f t="shared" si="12"/>
        <v>#REF!</v>
      </c>
      <c r="AA26" s="215" t="e">
        <f t="shared" si="13"/>
        <v>#REF!</v>
      </c>
      <c r="AE26" s="302" t="str">
        <f t="shared" si="3"/>
        <v>236220</v>
      </c>
      <c r="AF26" s="206">
        <v>105</v>
      </c>
      <c r="AG26" s="310">
        <v>24</v>
      </c>
      <c r="AH26" s="311">
        <v>236224</v>
      </c>
      <c r="AI26" s="312">
        <f t="shared" si="4"/>
        <v>236220</v>
      </c>
      <c r="AJ26" s="313">
        <f t="shared" si="5"/>
        <v>-4</v>
      </c>
      <c r="AL26" s="306">
        <f t="shared" si="6"/>
        <v>8524</v>
      </c>
      <c r="AM26" s="314">
        <f t="shared" si="6"/>
        <v>8528</v>
      </c>
      <c r="AN26" s="315">
        <f t="shared" si="7"/>
        <v>4</v>
      </c>
      <c r="AO26" s="316">
        <f t="shared" si="8"/>
        <v>4.6904315196998124E-4</v>
      </c>
    </row>
    <row r="27" spans="1:41" x14ac:dyDescent="0.2">
      <c r="A27" s="206">
        <v>105</v>
      </c>
      <c r="B27" s="207">
        <v>0.375</v>
      </c>
      <c r="C27" s="208">
        <v>2013</v>
      </c>
      <c r="D27" s="208">
        <v>5</v>
      </c>
      <c r="E27" s="208">
        <v>25</v>
      </c>
      <c r="F27" s="209">
        <v>244748</v>
      </c>
      <c r="G27" s="208">
        <v>0</v>
      </c>
      <c r="H27" s="209">
        <v>717390</v>
      </c>
      <c r="I27" s="208">
        <v>0</v>
      </c>
      <c r="J27" s="208">
        <v>0</v>
      </c>
      <c r="K27" s="208">
        <v>0</v>
      </c>
      <c r="L27" s="210">
        <v>311.14299999999997</v>
      </c>
      <c r="M27" s="209">
        <v>24.2</v>
      </c>
      <c r="N27" s="211">
        <v>0</v>
      </c>
      <c r="O27" s="212">
        <v>10532</v>
      </c>
      <c r="P27" s="197">
        <f t="shared" si="0"/>
        <v>10532</v>
      </c>
      <c r="Q27" s="1">
        <v>25</v>
      </c>
      <c r="R27" s="258" t="e">
        <f t="shared" si="1"/>
        <v>#REF!</v>
      </c>
      <c r="S27" s="214" t="e">
        <f>#REF!</f>
        <v>#REF!</v>
      </c>
      <c r="T27" s="215" t="e">
        <f t="shared" si="9"/>
        <v>#REF!</v>
      </c>
      <c r="V27" s="218">
        <f t="shared" si="2"/>
        <v>10532</v>
      </c>
      <c r="W27" s="219">
        <f t="shared" si="10"/>
        <v>371934.10443999997</v>
      </c>
      <c r="Y27" s="217" t="e">
        <f t="shared" si="11"/>
        <v>#REF!</v>
      </c>
      <c r="Z27" s="214" t="e">
        <f t="shared" si="12"/>
        <v>#REF!</v>
      </c>
      <c r="AA27" s="215" t="e">
        <f t="shared" si="13"/>
        <v>#REF!</v>
      </c>
      <c r="AE27" s="302" t="str">
        <f t="shared" si="3"/>
        <v>244748</v>
      </c>
      <c r="AF27" s="206">
        <v>105</v>
      </c>
      <c r="AG27" s="310">
        <v>25</v>
      </c>
      <c r="AH27" s="311">
        <v>244748</v>
      </c>
      <c r="AI27" s="312">
        <f t="shared" si="4"/>
        <v>244748</v>
      </c>
      <c r="AJ27" s="313">
        <f t="shared" si="5"/>
        <v>0</v>
      </c>
      <c r="AL27" s="306">
        <f t="shared" si="6"/>
        <v>10536</v>
      </c>
      <c r="AM27" s="314">
        <f t="shared" si="6"/>
        <v>10532</v>
      </c>
      <c r="AN27" s="315">
        <f t="shared" si="7"/>
        <v>-4</v>
      </c>
      <c r="AO27" s="316">
        <f t="shared" si="8"/>
        <v>-3.7979491074819596E-4</v>
      </c>
    </row>
    <row r="28" spans="1:41" x14ac:dyDescent="0.2">
      <c r="A28" s="206">
        <v>105</v>
      </c>
      <c r="B28" s="207">
        <v>0.375</v>
      </c>
      <c r="C28" s="208">
        <v>2013</v>
      </c>
      <c r="D28" s="208">
        <v>5</v>
      </c>
      <c r="E28" s="208">
        <v>26</v>
      </c>
      <c r="F28" s="209">
        <v>255280</v>
      </c>
      <c r="G28" s="208">
        <v>0</v>
      </c>
      <c r="H28" s="209">
        <v>717853</v>
      </c>
      <c r="I28" s="208">
        <v>0</v>
      </c>
      <c r="J28" s="208">
        <v>0</v>
      </c>
      <c r="K28" s="208">
        <v>0</v>
      </c>
      <c r="L28" s="210">
        <v>314.66399999999999</v>
      </c>
      <c r="M28" s="209">
        <v>24</v>
      </c>
      <c r="N28" s="211">
        <v>0</v>
      </c>
      <c r="O28" s="212">
        <v>10551</v>
      </c>
      <c r="P28" s="197">
        <f t="shared" si="0"/>
        <v>10551</v>
      </c>
      <c r="Q28" s="1">
        <v>26</v>
      </c>
      <c r="R28" s="258" t="e">
        <f t="shared" si="1"/>
        <v>#REF!</v>
      </c>
      <c r="S28" s="214" t="e">
        <f>#REF!</f>
        <v>#REF!</v>
      </c>
      <c r="T28" s="215" t="e">
        <f t="shared" si="9"/>
        <v>#REF!</v>
      </c>
      <c r="V28" s="218">
        <f t="shared" si="2"/>
        <v>10551</v>
      </c>
      <c r="W28" s="219">
        <f t="shared" si="10"/>
        <v>372605.08317</v>
      </c>
      <c r="Y28" s="217" t="e">
        <f t="shared" si="11"/>
        <v>#REF!</v>
      </c>
      <c r="Z28" s="214" t="e">
        <f t="shared" si="12"/>
        <v>#REF!</v>
      </c>
      <c r="AA28" s="215" t="e">
        <f t="shared" si="13"/>
        <v>#REF!</v>
      </c>
      <c r="AE28" s="302" t="str">
        <f t="shared" si="3"/>
        <v>255280</v>
      </c>
      <c r="AF28" s="206">
        <v>105</v>
      </c>
      <c r="AG28" s="310">
        <v>26</v>
      </c>
      <c r="AH28" s="311">
        <v>255284</v>
      </c>
      <c r="AI28" s="312">
        <f t="shared" si="4"/>
        <v>255280</v>
      </c>
      <c r="AJ28" s="313">
        <f t="shared" si="5"/>
        <v>-4</v>
      </c>
      <c r="AL28" s="306">
        <f t="shared" si="6"/>
        <v>68689</v>
      </c>
      <c r="AM28" s="314">
        <f t="shared" si="6"/>
        <v>10551</v>
      </c>
      <c r="AN28" s="315">
        <f t="shared" si="7"/>
        <v>-58138</v>
      </c>
      <c r="AO28" s="316">
        <f t="shared" si="8"/>
        <v>-5.5101886077149089</v>
      </c>
    </row>
    <row r="29" spans="1:41" x14ac:dyDescent="0.2">
      <c r="A29" s="206">
        <v>105</v>
      </c>
      <c r="B29" s="207">
        <v>0.375</v>
      </c>
      <c r="C29" s="208">
        <v>2013</v>
      </c>
      <c r="D29" s="208">
        <v>5</v>
      </c>
      <c r="E29" s="208">
        <v>27</v>
      </c>
      <c r="F29" s="209">
        <v>265831</v>
      </c>
      <c r="G29" s="208">
        <v>0</v>
      </c>
      <c r="H29" s="209">
        <v>718316</v>
      </c>
      <c r="I29" s="208">
        <v>0</v>
      </c>
      <c r="J29" s="208">
        <v>0</v>
      </c>
      <c r="K29" s="208">
        <v>0</v>
      </c>
      <c r="L29" s="210">
        <v>315.31599999999997</v>
      </c>
      <c r="M29" s="209">
        <v>23.4</v>
      </c>
      <c r="N29" s="211">
        <v>0</v>
      </c>
      <c r="O29" s="212">
        <v>10295</v>
      </c>
      <c r="P29" s="197">
        <f t="shared" si="0"/>
        <v>10295</v>
      </c>
      <c r="Q29" s="1">
        <v>27</v>
      </c>
      <c r="R29" s="258" t="e">
        <f t="shared" si="1"/>
        <v>#REF!</v>
      </c>
      <c r="S29" s="214" t="e">
        <f>#REF!</f>
        <v>#REF!</v>
      </c>
      <c r="T29" s="215" t="e">
        <f t="shared" si="9"/>
        <v>#REF!</v>
      </c>
      <c r="V29" s="218">
        <f t="shared" si="2"/>
        <v>10295</v>
      </c>
      <c r="W29" s="219">
        <f t="shared" si="10"/>
        <v>363564.52765</v>
      </c>
      <c r="Y29" s="217" t="e">
        <f t="shared" si="11"/>
        <v>#REF!</v>
      </c>
      <c r="Z29" s="214" t="e">
        <f t="shared" si="12"/>
        <v>#REF!</v>
      </c>
      <c r="AA29" s="215" t="e">
        <f t="shared" si="13"/>
        <v>#REF!</v>
      </c>
      <c r="AE29" s="302" t="str">
        <f t="shared" si="3"/>
        <v>265831</v>
      </c>
      <c r="AF29" s="206">
        <v>105</v>
      </c>
      <c r="AG29" s="310">
        <v>1</v>
      </c>
      <c r="AH29" s="311">
        <v>323973</v>
      </c>
      <c r="AI29" s="312">
        <f t="shared" si="4"/>
        <v>265831</v>
      </c>
      <c r="AJ29" s="313">
        <f t="shared" si="5"/>
        <v>-58142</v>
      </c>
      <c r="AL29" s="306">
        <f t="shared" si="6"/>
        <v>-47843</v>
      </c>
      <c r="AM29" s="314">
        <f t="shared" si="6"/>
        <v>10295</v>
      </c>
      <c r="AN29" s="315">
        <f t="shared" si="7"/>
        <v>58138</v>
      </c>
      <c r="AO29" s="316">
        <f t="shared" si="8"/>
        <v>5.6472073822243809</v>
      </c>
    </row>
    <row r="30" spans="1:41" x14ac:dyDescent="0.2">
      <c r="A30" s="206">
        <v>105</v>
      </c>
      <c r="B30" s="207">
        <v>0.375</v>
      </c>
      <c r="C30" s="208">
        <v>2013</v>
      </c>
      <c r="D30" s="208">
        <v>5</v>
      </c>
      <c r="E30" s="208">
        <v>28</v>
      </c>
      <c r="F30" s="209">
        <v>276126</v>
      </c>
      <c r="G30" s="208">
        <v>0</v>
      </c>
      <c r="H30" s="209">
        <v>718775</v>
      </c>
      <c r="I30" s="208">
        <v>0</v>
      </c>
      <c r="J30" s="208">
        <v>0</v>
      </c>
      <c r="K30" s="208">
        <v>0</v>
      </c>
      <c r="L30" s="210">
        <v>310.70999999999998</v>
      </c>
      <c r="M30" s="209">
        <v>23.6</v>
      </c>
      <c r="N30" s="211">
        <v>0</v>
      </c>
      <c r="O30" s="212">
        <v>11647</v>
      </c>
      <c r="P30" s="197">
        <f t="shared" si="0"/>
        <v>11647</v>
      </c>
      <c r="Q30" s="1">
        <v>28</v>
      </c>
      <c r="R30" s="258" t="e">
        <f t="shared" si="1"/>
        <v>#REF!</v>
      </c>
      <c r="S30" s="214" t="e">
        <f>#REF!</f>
        <v>#REF!</v>
      </c>
      <c r="T30" s="215" t="e">
        <f t="shared" si="9"/>
        <v>#REF!</v>
      </c>
      <c r="V30" s="218">
        <f t="shared" si="2"/>
        <v>11647</v>
      </c>
      <c r="W30" s="219">
        <f t="shared" si="10"/>
        <v>411309.96149000002</v>
      </c>
      <c r="Y30" s="217" t="e">
        <f t="shared" si="11"/>
        <v>#REF!</v>
      </c>
      <c r="Z30" s="214" t="e">
        <f t="shared" si="12"/>
        <v>#REF!</v>
      </c>
      <c r="AA30" s="215" t="e">
        <f t="shared" si="13"/>
        <v>#REF!</v>
      </c>
      <c r="AE30" s="302" t="str">
        <f t="shared" si="3"/>
        <v>276126</v>
      </c>
      <c r="AF30" s="206">
        <v>105</v>
      </c>
      <c r="AG30" s="310">
        <v>28</v>
      </c>
      <c r="AH30" s="311">
        <v>276130</v>
      </c>
      <c r="AI30" s="312">
        <f t="shared" si="4"/>
        <v>276126</v>
      </c>
      <c r="AJ30" s="313">
        <f t="shared" si="5"/>
        <v>-4</v>
      </c>
      <c r="AL30" s="306">
        <f t="shared" si="6"/>
        <v>11647</v>
      </c>
      <c r="AM30" s="314">
        <f t="shared" si="6"/>
        <v>11647</v>
      </c>
      <c r="AN30" s="315">
        <f t="shared" si="7"/>
        <v>0</v>
      </c>
      <c r="AO30" s="316">
        <f t="shared" si="8"/>
        <v>0</v>
      </c>
    </row>
    <row r="31" spans="1:41" x14ac:dyDescent="0.2">
      <c r="A31" s="206">
        <v>105</v>
      </c>
      <c r="B31" s="207">
        <v>0.375</v>
      </c>
      <c r="C31" s="208">
        <v>2013</v>
      </c>
      <c r="D31" s="208">
        <v>5</v>
      </c>
      <c r="E31" s="208">
        <v>29</v>
      </c>
      <c r="F31" s="209">
        <v>287773</v>
      </c>
      <c r="G31" s="208">
        <v>0</v>
      </c>
      <c r="H31" s="209">
        <v>719299</v>
      </c>
      <c r="I31" s="208">
        <v>0</v>
      </c>
      <c r="J31" s="208">
        <v>0</v>
      </c>
      <c r="K31" s="208">
        <v>0</v>
      </c>
      <c r="L31" s="210">
        <v>308.27100000000002</v>
      </c>
      <c r="M31" s="209">
        <v>24.2</v>
      </c>
      <c r="N31" s="211">
        <v>0</v>
      </c>
      <c r="O31" s="212">
        <v>11129</v>
      </c>
      <c r="P31" s="197">
        <f t="shared" si="0"/>
        <v>11129</v>
      </c>
      <c r="Q31" s="1">
        <v>29</v>
      </c>
      <c r="R31" s="258" t="e">
        <f t="shared" si="1"/>
        <v>#REF!</v>
      </c>
      <c r="S31" s="214" t="e">
        <f>#REF!</f>
        <v>#REF!</v>
      </c>
      <c r="T31" s="215" t="e">
        <f t="shared" si="9"/>
        <v>#REF!</v>
      </c>
      <c r="V31" s="218">
        <f t="shared" si="2"/>
        <v>11129</v>
      </c>
      <c r="W31" s="219">
        <f t="shared" si="10"/>
        <v>393016.96243000001</v>
      </c>
      <c r="Y31" s="217" t="e">
        <f t="shared" si="11"/>
        <v>#REF!</v>
      </c>
      <c r="Z31" s="214" t="e">
        <f t="shared" si="12"/>
        <v>#REF!</v>
      </c>
      <c r="AA31" s="215" t="e">
        <f t="shared" si="13"/>
        <v>#REF!</v>
      </c>
      <c r="AE31" s="302" t="str">
        <f t="shared" si="3"/>
        <v>287773</v>
      </c>
      <c r="AF31" s="206">
        <v>105</v>
      </c>
      <c r="AG31" s="310">
        <v>29</v>
      </c>
      <c r="AH31" s="311">
        <v>287777</v>
      </c>
      <c r="AI31" s="312">
        <f t="shared" si="4"/>
        <v>287773</v>
      </c>
      <c r="AJ31" s="313">
        <f t="shared" si="5"/>
        <v>-4</v>
      </c>
      <c r="AL31" s="306">
        <f t="shared" si="6"/>
        <v>11129</v>
      </c>
      <c r="AM31" s="314">
        <f t="shared" si="6"/>
        <v>11129</v>
      </c>
      <c r="AN31" s="315">
        <f t="shared" si="7"/>
        <v>0</v>
      </c>
      <c r="AO31" s="316">
        <f t="shared" si="8"/>
        <v>0</v>
      </c>
    </row>
    <row r="32" spans="1:41" x14ac:dyDescent="0.2">
      <c r="A32" s="206">
        <v>105</v>
      </c>
      <c r="B32" s="207">
        <v>0.375</v>
      </c>
      <c r="C32" s="208">
        <v>2013</v>
      </c>
      <c r="D32" s="208">
        <v>5</v>
      </c>
      <c r="E32" s="208">
        <v>30</v>
      </c>
      <c r="F32" s="209">
        <v>298902</v>
      </c>
      <c r="G32" s="208">
        <v>0</v>
      </c>
      <c r="H32" s="209">
        <v>719802</v>
      </c>
      <c r="I32" s="208">
        <v>0</v>
      </c>
      <c r="J32" s="208">
        <v>0</v>
      </c>
      <c r="K32" s="208">
        <v>0</v>
      </c>
      <c r="L32" s="210">
        <v>306.92599999999999</v>
      </c>
      <c r="M32" s="209">
        <v>24.2</v>
      </c>
      <c r="N32" s="211">
        <v>0</v>
      </c>
      <c r="O32" s="212">
        <v>13104</v>
      </c>
      <c r="P32" s="197">
        <f t="shared" si="0"/>
        <v>13104</v>
      </c>
      <c r="Q32" s="1">
        <v>30</v>
      </c>
      <c r="R32" s="258" t="e">
        <f t="shared" si="1"/>
        <v>#REF!</v>
      </c>
      <c r="S32" s="214" t="e">
        <f>#REF!</f>
        <v>#REF!</v>
      </c>
      <c r="T32" s="215" t="e">
        <f t="shared" si="9"/>
        <v>#REF!</v>
      </c>
      <c r="V32" s="218">
        <f t="shared" si="2"/>
        <v>13104</v>
      </c>
      <c r="W32" s="219">
        <f t="shared" si="10"/>
        <v>462763.43568</v>
      </c>
      <c r="Y32" s="217" t="e">
        <f t="shared" si="11"/>
        <v>#REF!</v>
      </c>
      <c r="Z32" s="214" t="e">
        <f t="shared" si="12"/>
        <v>#REF!</v>
      </c>
      <c r="AA32" s="215" t="e">
        <f t="shared" si="13"/>
        <v>#REF!</v>
      </c>
      <c r="AE32" s="302" t="str">
        <f t="shared" si="3"/>
        <v>298902</v>
      </c>
      <c r="AF32" s="206">
        <v>105</v>
      </c>
      <c r="AG32" s="310">
        <v>30</v>
      </c>
      <c r="AH32" s="311">
        <v>298906</v>
      </c>
      <c r="AI32" s="312">
        <f t="shared" si="4"/>
        <v>298902</v>
      </c>
      <c r="AJ32" s="313">
        <f t="shared" si="5"/>
        <v>-4</v>
      </c>
      <c r="AL32" s="306">
        <f t="shared" si="6"/>
        <v>13104</v>
      </c>
      <c r="AM32" s="314">
        <f t="shared" si="6"/>
        <v>13104</v>
      </c>
      <c r="AN32" s="315">
        <f t="shared" si="7"/>
        <v>0</v>
      </c>
      <c r="AO32" s="316">
        <f t="shared" si="8"/>
        <v>0</v>
      </c>
    </row>
    <row r="33" spans="1:41" ht="13.5" thickBot="1" x14ac:dyDescent="0.25">
      <c r="A33" s="206">
        <v>105</v>
      </c>
      <c r="B33" s="207">
        <v>0.375</v>
      </c>
      <c r="C33" s="208">
        <v>2013</v>
      </c>
      <c r="D33" s="208">
        <v>5</v>
      </c>
      <c r="E33" s="208">
        <v>31</v>
      </c>
      <c r="F33" s="209">
        <v>312006</v>
      </c>
      <c r="G33" s="208">
        <v>0</v>
      </c>
      <c r="H33" s="209">
        <v>720395</v>
      </c>
      <c r="I33" s="208">
        <v>0</v>
      </c>
      <c r="J33" s="208">
        <v>0</v>
      </c>
      <c r="K33" s="208">
        <v>0</v>
      </c>
      <c r="L33" s="210">
        <v>307.43400000000003</v>
      </c>
      <c r="M33" s="209">
        <v>24.4</v>
      </c>
      <c r="N33" s="211">
        <v>0</v>
      </c>
      <c r="O33" s="212">
        <v>11967</v>
      </c>
      <c r="P33" s="197">
        <f t="shared" si="0"/>
        <v>11968</v>
      </c>
      <c r="Q33" s="1">
        <v>31</v>
      </c>
      <c r="R33" s="259" t="e">
        <f t="shared" si="1"/>
        <v>#REF!</v>
      </c>
      <c r="S33" s="220" t="e">
        <f>#REF!</f>
        <v>#REF!</v>
      </c>
      <c r="T33" s="221" t="e">
        <f t="shared" si="9"/>
        <v>#REF!</v>
      </c>
      <c r="V33" s="222">
        <f t="shared" si="2"/>
        <v>11967</v>
      </c>
      <c r="W33" s="223">
        <f t="shared" si="10"/>
        <v>422610.65588999999</v>
      </c>
      <c r="Y33" s="217" t="e">
        <f t="shared" si="11"/>
        <v>#REF!</v>
      </c>
      <c r="Z33" s="214" t="e">
        <f t="shared" si="12"/>
        <v>#REF!</v>
      </c>
      <c r="AA33" s="215" t="e">
        <f t="shared" si="13"/>
        <v>#REF!</v>
      </c>
      <c r="AE33" s="302" t="str">
        <f t="shared" si="3"/>
        <v>312006</v>
      </c>
      <c r="AF33" s="206">
        <v>105</v>
      </c>
      <c r="AG33" s="310">
        <v>31</v>
      </c>
      <c r="AH33" s="311">
        <v>312010</v>
      </c>
      <c r="AI33" s="312">
        <f t="shared" si="4"/>
        <v>312006</v>
      </c>
      <c r="AJ33" s="313">
        <f t="shared" si="5"/>
        <v>-4</v>
      </c>
      <c r="AL33" s="306">
        <f t="shared" si="6"/>
        <v>-312010</v>
      </c>
      <c r="AM33" s="317">
        <f t="shared" si="6"/>
        <v>11968</v>
      </c>
      <c r="AN33" s="315">
        <f t="shared" si="7"/>
        <v>323978</v>
      </c>
      <c r="AO33" s="316">
        <f t="shared" si="8"/>
        <v>27.070354278074866</v>
      </c>
    </row>
    <row r="34" spans="1:41" ht="13.5" thickBot="1" x14ac:dyDescent="0.25">
      <c r="A34" s="35">
        <v>105</v>
      </c>
      <c r="B34" s="224">
        <v>0.375</v>
      </c>
      <c r="C34" s="33">
        <v>2013</v>
      </c>
      <c r="D34" s="33">
        <v>6</v>
      </c>
      <c r="E34" s="33">
        <v>1</v>
      </c>
      <c r="F34" s="225">
        <v>323974</v>
      </c>
      <c r="G34" s="33">
        <v>0</v>
      </c>
      <c r="H34" s="225">
        <v>720935</v>
      </c>
      <c r="I34" s="33">
        <v>0</v>
      </c>
      <c r="J34" s="33">
        <v>0</v>
      </c>
      <c r="K34" s="33">
        <v>0</v>
      </c>
      <c r="L34" s="226">
        <v>308.18299999999999</v>
      </c>
      <c r="M34" s="225">
        <v>24.3</v>
      </c>
      <c r="N34" s="227">
        <v>0</v>
      </c>
      <c r="O34" s="228">
        <v>28837</v>
      </c>
      <c r="R34" s="229"/>
      <c r="S34" s="230"/>
      <c r="T34" s="231"/>
      <c r="V34" s="232"/>
      <c r="W34" s="233"/>
      <c r="Y34" s="234"/>
      <c r="Z34" s="235"/>
      <c r="AA34" s="236"/>
      <c r="AE34" s="302" t="str">
        <f t="shared" si="3"/>
        <v>323974</v>
      </c>
      <c r="AF34" s="35"/>
      <c r="AG34" s="318"/>
      <c r="AH34" s="319"/>
      <c r="AI34" s="320">
        <f t="shared" si="4"/>
        <v>323974</v>
      </c>
      <c r="AJ34" s="321">
        <f t="shared" si="5"/>
        <v>323974</v>
      </c>
      <c r="AL34" s="322"/>
      <c r="AM34" s="323"/>
      <c r="AN34" s="324"/>
      <c r="AO34" s="324"/>
    </row>
    <row r="35" spans="1:41" ht="13.5" thickBot="1" x14ac:dyDescent="0.25">
      <c r="AE35" s="302"/>
    </row>
    <row r="36" spans="1:41" ht="13.5" thickBot="1" x14ac:dyDescent="0.25">
      <c r="D36" s="237" t="s">
        <v>81</v>
      </c>
      <c r="E36" s="238">
        <f>COUNT(E3:E34)</f>
        <v>32</v>
      </c>
      <c r="K36" s="237" t="s">
        <v>82</v>
      </c>
      <c r="L36" s="239">
        <f>MAX(L3:L34)</f>
        <v>317.29899999999998</v>
      </c>
      <c r="M36" s="239">
        <f>MAX(M3:M34)</f>
        <v>25.6</v>
      </c>
      <c r="N36" s="237" t="s">
        <v>26</v>
      </c>
      <c r="O36" s="239">
        <f>SUM(O3:O33)</f>
        <v>318283</v>
      </c>
      <c r="Q36" s="237" t="s">
        <v>83</v>
      </c>
      <c r="R36" s="240" t="e">
        <f>AVERAGE(R3:R33)</f>
        <v>#REF!</v>
      </c>
      <c r="S36" s="240" t="e">
        <f>AVERAGE(S3:S33)</f>
        <v>#REF!</v>
      </c>
      <c r="T36" s="241" t="e">
        <f>AVERAGE(T3:T33)</f>
        <v>#REF!</v>
      </c>
      <c r="V36" s="242">
        <f>SUM(V3:V33)</f>
        <v>318283</v>
      </c>
      <c r="W36" s="243">
        <f>SUM(W3:W33)</f>
        <v>11240059.111610001</v>
      </c>
      <c r="Y36" s="244" t="e">
        <f>SUM(Y3:Y33)</f>
        <v>#REF!</v>
      </c>
      <c r="Z36" s="245" t="e">
        <f>SUM(Z3:Z33)</f>
        <v>#REF!</v>
      </c>
      <c r="AA36" s="246" t="e">
        <f>SUM(AA3:AA33)</f>
        <v>#REF!</v>
      </c>
      <c r="AF36" s="325" t="s">
        <v>120</v>
      </c>
      <c r="AG36" s="238">
        <f>COUNT(AG3:AG34)</f>
        <v>13</v>
      </c>
      <c r="AJ36" s="326">
        <f>SUM(AJ3:AJ33)</f>
        <v>2127832</v>
      </c>
      <c r="AK36" s="327" t="s">
        <v>88</v>
      </c>
      <c r="AL36" s="328"/>
      <c r="AM36" s="328"/>
      <c r="AN36" s="326">
        <f>SUM(AN3:AN33)</f>
        <v>318284</v>
      </c>
      <c r="AO36" s="329" t="s">
        <v>88</v>
      </c>
    </row>
    <row r="37" spans="1:41" ht="13.5" thickBot="1" x14ac:dyDescent="0.25">
      <c r="K37" s="237" t="s">
        <v>83</v>
      </c>
      <c r="L37" s="247">
        <f>AVERAGE(L3:L34)</f>
        <v>312.58790624999995</v>
      </c>
      <c r="M37" s="247">
        <f>AVERAGE(M3:M34)</f>
        <v>24.003125000000008</v>
      </c>
      <c r="N37" s="237" t="s">
        <v>84</v>
      </c>
      <c r="O37" s="248">
        <f>O36*35.31467</f>
        <v>11240059.111609999</v>
      </c>
      <c r="R37" s="249" t="s">
        <v>85</v>
      </c>
      <c r="S37" s="249" t="s">
        <v>86</v>
      </c>
      <c r="T37" s="249" t="s">
        <v>87</v>
      </c>
      <c r="V37" s="250" t="s">
        <v>88</v>
      </c>
      <c r="W37" s="250" t="s">
        <v>88</v>
      </c>
      <c r="Y37" s="250" t="s">
        <v>88</v>
      </c>
      <c r="Z37" s="250" t="s">
        <v>88</v>
      </c>
      <c r="AA37" s="250" t="s">
        <v>88</v>
      </c>
      <c r="AF37" s="325" t="s">
        <v>121</v>
      </c>
      <c r="AG37" s="330">
        <f>-COUNT(AG3:AG34)+COUNT(E3:E34)</f>
        <v>19</v>
      </c>
      <c r="AN37" s="331">
        <f>IFERROR(AN36/SUM(AM3:AM33),"")</f>
        <v>1</v>
      </c>
      <c r="AO37" s="329" t="s">
        <v>122</v>
      </c>
    </row>
    <row r="38" spans="1:41" ht="13.5" thickBot="1" x14ac:dyDescent="0.25">
      <c r="K38" s="237" t="s">
        <v>89</v>
      </c>
      <c r="L38" s="248">
        <f>MIN(L3:L34)</f>
        <v>306.92599999999999</v>
      </c>
      <c r="M38" s="248">
        <f>MIN(M3:M34)</f>
        <v>22</v>
      </c>
      <c r="V38" s="6" t="s">
        <v>26</v>
      </c>
      <c r="W38" s="6" t="s">
        <v>90</v>
      </c>
      <c r="Y38" s="6" t="s">
        <v>91</v>
      </c>
      <c r="Z38" s="6" t="s">
        <v>92</v>
      </c>
      <c r="AA38" s="6" t="s">
        <v>93</v>
      </c>
    </row>
    <row r="39" spans="1:41" ht="13.5" thickBot="1" x14ac:dyDescent="0.25">
      <c r="L39" s="251" t="s">
        <v>94</v>
      </c>
      <c r="M39" s="6" t="s">
        <v>95</v>
      </c>
    </row>
    <row r="40" spans="1:41" ht="13.5" thickBot="1" x14ac:dyDescent="0.25">
      <c r="AF40" s="325" t="s">
        <v>123</v>
      </c>
      <c r="AG40" s="238">
        <v>1</v>
      </c>
      <c r="AH40" s="293" t="s">
        <v>26</v>
      </c>
    </row>
    <row r="41" spans="1:41" ht="13.5" thickBot="1" x14ac:dyDescent="0.25">
      <c r="AF41" s="325" t="s">
        <v>124</v>
      </c>
      <c r="AG41" s="332">
        <v>0.01</v>
      </c>
    </row>
    <row r="43" spans="1:41" x14ac:dyDescent="0.2">
      <c r="K43" s="252" t="s">
        <v>96</v>
      </c>
      <c r="L43" s="253">
        <v>0.1</v>
      </c>
      <c r="M43" s="252"/>
    </row>
    <row r="44" spans="1:41" x14ac:dyDescent="0.2">
      <c r="K44" s="254" t="s">
        <v>97</v>
      </c>
      <c r="L44" s="255">
        <f>L37*(1+$L$43)</f>
        <v>343.84669687499996</v>
      </c>
      <c r="M44" s="255">
        <f>M37*(1+$L$43)</f>
        <v>26.40343750000001</v>
      </c>
    </row>
    <row r="45" spans="1:41" x14ac:dyDescent="0.2">
      <c r="K45" s="254" t="s">
        <v>98</v>
      </c>
      <c r="L45" s="255">
        <f>L37*(1-$L$43)</f>
        <v>281.32911562499999</v>
      </c>
      <c r="M45" s="255">
        <f>M37*(1-$L$43)</f>
        <v>21.602812500000006</v>
      </c>
    </row>
    <row r="47" spans="1:41" x14ac:dyDescent="0.2">
      <c r="A47" s="237" t="s">
        <v>99</v>
      </c>
      <c r="B47" s="256" t="s">
        <v>100</v>
      </c>
    </row>
    <row r="48" spans="1:41" x14ac:dyDescent="0.2">
      <c r="A48" s="237" t="s">
        <v>101</v>
      </c>
      <c r="B48" s="257">
        <v>40583</v>
      </c>
    </row>
  </sheetData>
  <phoneticPr fontId="0" type="noConversion"/>
  <conditionalFormatting sqref="L3:L34">
    <cfRule type="cellIs" dxfId="623" priority="47" stopIfTrue="1" operator="lessThan">
      <formula>$L$45</formula>
    </cfRule>
    <cfRule type="cellIs" dxfId="622" priority="48" stopIfTrue="1" operator="greaterThan">
      <formula>$L$44</formula>
    </cfRule>
  </conditionalFormatting>
  <conditionalFormatting sqref="M3:M34">
    <cfRule type="cellIs" dxfId="621" priority="45" stopIfTrue="1" operator="lessThan">
      <formula>$M$45</formula>
    </cfRule>
    <cfRule type="cellIs" dxfId="620" priority="46" stopIfTrue="1" operator="greaterThan">
      <formula>$M$44</formula>
    </cfRule>
  </conditionalFormatting>
  <conditionalFormatting sqref="O3:O34">
    <cfRule type="cellIs" dxfId="619" priority="44" stopIfTrue="1" operator="lessThan">
      <formula>0</formula>
    </cfRule>
  </conditionalFormatting>
  <conditionalFormatting sqref="O3:O33">
    <cfRule type="cellIs" dxfId="618" priority="43" stopIfTrue="1" operator="lessThan">
      <formula>0</formula>
    </cfRule>
  </conditionalFormatting>
  <conditionalFormatting sqref="O3">
    <cfRule type="cellIs" dxfId="617" priority="42" stopIfTrue="1" operator="notEqual">
      <formula>$P$3</formula>
    </cfRule>
  </conditionalFormatting>
  <conditionalFormatting sqref="O4">
    <cfRule type="cellIs" dxfId="616" priority="41" stopIfTrue="1" operator="notEqual">
      <formula>P$4</formula>
    </cfRule>
  </conditionalFormatting>
  <conditionalFormatting sqref="O5">
    <cfRule type="cellIs" dxfId="615" priority="40" stopIfTrue="1" operator="notEqual">
      <formula>$P$5</formula>
    </cfRule>
  </conditionalFormatting>
  <conditionalFormatting sqref="O6">
    <cfRule type="cellIs" dxfId="614" priority="39" stopIfTrue="1" operator="notEqual">
      <formula>$P$6</formula>
    </cfRule>
  </conditionalFormatting>
  <conditionalFormatting sqref="O7">
    <cfRule type="cellIs" dxfId="613" priority="38" stopIfTrue="1" operator="notEqual">
      <formula>$P$7</formula>
    </cfRule>
  </conditionalFormatting>
  <conditionalFormatting sqref="O8">
    <cfRule type="cellIs" dxfId="612" priority="37" stopIfTrue="1" operator="notEqual">
      <formula>$P$8</formula>
    </cfRule>
  </conditionalFormatting>
  <conditionalFormatting sqref="O9">
    <cfRule type="cellIs" dxfId="611" priority="36" stopIfTrue="1" operator="notEqual">
      <formula>$P$9</formula>
    </cfRule>
  </conditionalFormatting>
  <conditionalFormatting sqref="O10">
    <cfRule type="cellIs" dxfId="610" priority="34" stopIfTrue="1" operator="notEqual">
      <formula>$P$10</formula>
    </cfRule>
    <cfRule type="cellIs" dxfId="609" priority="35" stopIfTrue="1" operator="greaterThan">
      <formula>$P$10</formula>
    </cfRule>
  </conditionalFormatting>
  <conditionalFormatting sqref="O11">
    <cfRule type="cellIs" dxfId="608" priority="32" stopIfTrue="1" operator="notEqual">
      <formula>$P$11</formula>
    </cfRule>
    <cfRule type="cellIs" dxfId="607" priority="33" stopIfTrue="1" operator="greaterThan">
      <formula>$P$11</formula>
    </cfRule>
  </conditionalFormatting>
  <conditionalFormatting sqref="O12">
    <cfRule type="cellIs" dxfId="606" priority="31" stopIfTrue="1" operator="notEqual">
      <formula>$P$12</formula>
    </cfRule>
  </conditionalFormatting>
  <conditionalFormatting sqref="O14">
    <cfRule type="cellIs" dxfId="605" priority="30" stopIfTrue="1" operator="notEqual">
      <formula>$P$14</formula>
    </cfRule>
  </conditionalFormatting>
  <conditionalFormatting sqref="O15">
    <cfRule type="cellIs" dxfId="604" priority="29" stopIfTrue="1" operator="notEqual">
      <formula>$P$15</formula>
    </cfRule>
  </conditionalFormatting>
  <conditionalFormatting sqref="O16">
    <cfRule type="cellIs" dxfId="603" priority="28" stopIfTrue="1" operator="notEqual">
      <formula>$P$16</formula>
    </cfRule>
  </conditionalFormatting>
  <conditionalFormatting sqref="O17">
    <cfRule type="cellIs" dxfId="602" priority="27" stopIfTrue="1" operator="notEqual">
      <formula>$P$17</formula>
    </cfRule>
  </conditionalFormatting>
  <conditionalFormatting sqref="O18">
    <cfRule type="cellIs" dxfId="601" priority="26" stopIfTrue="1" operator="notEqual">
      <formula>$P$18</formula>
    </cfRule>
  </conditionalFormatting>
  <conditionalFormatting sqref="O19">
    <cfRule type="cellIs" dxfId="600" priority="24" stopIfTrue="1" operator="notEqual">
      <formula>$P$19</formula>
    </cfRule>
    <cfRule type="cellIs" dxfId="599" priority="25" stopIfTrue="1" operator="greaterThan">
      <formula>$P$19</formula>
    </cfRule>
  </conditionalFormatting>
  <conditionalFormatting sqref="O20">
    <cfRule type="cellIs" dxfId="598" priority="22" stopIfTrue="1" operator="notEqual">
      <formula>$P$20</formula>
    </cfRule>
    <cfRule type="cellIs" dxfId="597" priority="23" stopIfTrue="1" operator="greaterThan">
      <formula>$P$20</formula>
    </cfRule>
  </conditionalFormatting>
  <conditionalFormatting sqref="O21">
    <cfRule type="cellIs" dxfId="596" priority="21" stopIfTrue="1" operator="notEqual">
      <formula>$P$21</formula>
    </cfRule>
  </conditionalFormatting>
  <conditionalFormatting sqref="O22">
    <cfRule type="cellIs" dxfId="595" priority="20" stopIfTrue="1" operator="notEqual">
      <formula>$P$22</formula>
    </cfRule>
  </conditionalFormatting>
  <conditionalFormatting sqref="O23">
    <cfRule type="cellIs" dxfId="594" priority="19" stopIfTrue="1" operator="notEqual">
      <formula>$P$23</formula>
    </cfRule>
  </conditionalFormatting>
  <conditionalFormatting sqref="O24">
    <cfRule type="cellIs" dxfId="593" priority="17" stopIfTrue="1" operator="notEqual">
      <formula>$P$24</formula>
    </cfRule>
    <cfRule type="cellIs" dxfId="592" priority="18" stopIfTrue="1" operator="greaterThan">
      <formula>$P$24</formula>
    </cfRule>
  </conditionalFormatting>
  <conditionalFormatting sqref="O25">
    <cfRule type="cellIs" dxfId="591" priority="15" stopIfTrue="1" operator="notEqual">
      <formula>$P$25</formula>
    </cfRule>
    <cfRule type="cellIs" dxfId="590" priority="16" stopIfTrue="1" operator="greaterThan">
      <formula>$P$25</formula>
    </cfRule>
  </conditionalFormatting>
  <conditionalFormatting sqref="O26">
    <cfRule type="cellIs" dxfId="589" priority="14" stopIfTrue="1" operator="notEqual">
      <formula>$P$26</formula>
    </cfRule>
  </conditionalFormatting>
  <conditionalFormatting sqref="O27">
    <cfRule type="cellIs" dxfId="588" priority="13" stopIfTrue="1" operator="notEqual">
      <formula>$P$27</formula>
    </cfRule>
  </conditionalFormatting>
  <conditionalFormatting sqref="O28">
    <cfRule type="cellIs" dxfId="587" priority="12" stopIfTrue="1" operator="notEqual">
      <formula>$P$28</formula>
    </cfRule>
  </conditionalFormatting>
  <conditionalFormatting sqref="O29">
    <cfRule type="cellIs" dxfId="586" priority="11" stopIfTrue="1" operator="notEqual">
      <formula>$P$29</formula>
    </cfRule>
  </conditionalFormatting>
  <conditionalFormatting sqref="O30">
    <cfRule type="cellIs" dxfId="585" priority="10" stopIfTrue="1" operator="notEqual">
      <formula>$P$30</formula>
    </cfRule>
  </conditionalFormatting>
  <conditionalFormatting sqref="O31">
    <cfRule type="cellIs" dxfId="584" priority="8" stopIfTrue="1" operator="notEqual">
      <formula>$P$31</formula>
    </cfRule>
    <cfRule type="cellIs" dxfId="583" priority="9" stopIfTrue="1" operator="greaterThan">
      <formula>$P$31</formula>
    </cfRule>
  </conditionalFormatting>
  <conditionalFormatting sqref="O32">
    <cfRule type="cellIs" dxfId="582" priority="6" stopIfTrue="1" operator="notEqual">
      <formula>$P$32</formula>
    </cfRule>
    <cfRule type="cellIs" dxfId="581" priority="7" stopIfTrue="1" operator="greaterThan">
      <formula>$P$32</formula>
    </cfRule>
  </conditionalFormatting>
  <conditionalFormatting sqref="O33">
    <cfRule type="cellIs" dxfId="580" priority="5" stopIfTrue="1" operator="notEqual">
      <formula>$P$33</formula>
    </cfRule>
  </conditionalFormatting>
  <conditionalFormatting sqref="O13">
    <cfRule type="cellIs" dxfId="579" priority="4" stopIfTrue="1" operator="notEqual">
      <formula>$P$13</formula>
    </cfRule>
  </conditionalFormatting>
  <conditionalFormatting sqref="AG3:AG34">
    <cfRule type="cellIs" dxfId="578" priority="3" stopIfTrue="1" operator="notEqual">
      <formula>E3</formula>
    </cfRule>
  </conditionalFormatting>
  <conditionalFormatting sqref="AH3:AH34">
    <cfRule type="cellIs" dxfId="577" priority="2" stopIfTrue="1" operator="notBetween">
      <formula>AI3+$AG$40</formula>
      <formula>AI3-$AG$40</formula>
    </cfRule>
  </conditionalFormatting>
  <conditionalFormatting sqref="AL3:AL33">
    <cfRule type="cellIs" dxfId="576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D32" sqref="D32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293" customWidth="1"/>
    <col min="32" max="32" width="18.85546875" style="293" bestFit="1" customWidth="1"/>
    <col min="33" max="33" width="9.5703125" style="293" customWidth="1"/>
    <col min="34" max="35" width="13" style="293" customWidth="1"/>
    <col min="36" max="36" width="14.5703125" style="293" bestFit="1" customWidth="1"/>
    <col min="37" max="37" width="4.85546875" style="293" customWidth="1"/>
    <col min="38" max="39" width="12.85546875" style="293" customWidth="1"/>
    <col min="40" max="40" width="11.5703125" style="293" bestFit="1" customWidth="1"/>
    <col min="41" max="55" width="11.42578125" style="293"/>
    <col min="56" max="16384" width="11.42578125" style="1"/>
  </cols>
  <sheetData>
    <row r="1" spans="1:41" ht="13.5" thickBot="1" x14ac:dyDescent="0.25">
      <c r="AJ1" s="294" t="s">
        <v>111</v>
      </c>
    </row>
    <row r="2" spans="1:41" ht="51.75" thickBot="1" x14ac:dyDescent="0.25">
      <c r="A2" s="177" t="s">
        <v>57</v>
      </c>
      <c r="B2" s="178" t="s">
        <v>58</v>
      </c>
      <c r="C2" s="178" t="s">
        <v>59</v>
      </c>
      <c r="D2" s="178" t="s">
        <v>60</v>
      </c>
      <c r="E2" s="178" t="s">
        <v>62</v>
      </c>
      <c r="F2" s="179" t="s">
        <v>63</v>
      </c>
      <c r="G2" s="179" t="s">
        <v>61</v>
      </c>
      <c r="H2" s="179" t="s">
        <v>64</v>
      </c>
      <c r="I2" s="179" t="s">
        <v>65</v>
      </c>
      <c r="J2" s="179" t="s">
        <v>66</v>
      </c>
      <c r="K2" s="179" t="s">
        <v>67</v>
      </c>
      <c r="L2" s="179" t="s">
        <v>68</v>
      </c>
      <c r="M2" s="179" t="s">
        <v>69</v>
      </c>
      <c r="N2" s="180" t="s">
        <v>70</v>
      </c>
      <c r="O2" s="181" t="s">
        <v>71</v>
      </c>
      <c r="Q2" s="182" t="s">
        <v>72</v>
      </c>
      <c r="R2" s="183" t="s">
        <v>73</v>
      </c>
      <c r="S2" s="184" t="s">
        <v>74</v>
      </c>
      <c r="T2" s="185" t="s">
        <v>75</v>
      </c>
      <c r="V2" s="185" t="s">
        <v>76</v>
      </c>
      <c r="W2" s="186" t="s">
        <v>77</v>
      </c>
      <c r="Y2" s="187" t="s">
        <v>78</v>
      </c>
      <c r="Z2" s="188" t="s">
        <v>79</v>
      </c>
      <c r="AA2" s="189" t="s">
        <v>80</v>
      </c>
      <c r="AF2" s="295" t="s">
        <v>112</v>
      </c>
      <c r="AG2" s="296" t="s">
        <v>62</v>
      </c>
      <c r="AH2" s="297" t="s">
        <v>113</v>
      </c>
      <c r="AI2" s="298" t="s">
        <v>114</v>
      </c>
      <c r="AJ2" s="299" t="s">
        <v>115</v>
      </c>
      <c r="AL2" s="300" t="s">
        <v>116</v>
      </c>
      <c r="AM2" s="301" t="s">
        <v>117</v>
      </c>
      <c r="AN2" s="186" t="s">
        <v>118</v>
      </c>
      <c r="AO2" s="186" t="s">
        <v>119</v>
      </c>
    </row>
    <row r="3" spans="1:41" x14ac:dyDescent="0.2">
      <c r="A3" s="190">
        <v>101</v>
      </c>
      <c r="B3" s="191">
        <v>0.375</v>
      </c>
      <c r="C3" s="192">
        <v>2013</v>
      </c>
      <c r="D3" s="192">
        <v>5</v>
      </c>
      <c r="E3" s="192">
        <v>1</v>
      </c>
      <c r="F3" s="193">
        <v>555576</v>
      </c>
      <c r="G3" s="192">
        <v>0</v>
      </c>
      <c r="H3" s="193">
        <v>98487</v>
      </c>
      <c r="I3" s="192">
        <v>0</v>
      </c>
      <c r="J3" s="192">
        <v>0</v>
      </c>
      <c r="K3" s="192">
        <v>0</v>
      </c>
      <c r="L3" s="194">
        <v>316.43180000000001</v>
      </c>
      <c r="M3" s="193">
        <v>14.9</v>
      </c>
      <c r="N3" s="195">
        <v>0</v>
      </c>
      <c r="O3" s="196">
        <v>975</v>
      </c>
      <c r="P3" s="197">
        <f>F4-F3</f>
        <v>975</v>
      </c>
      <c r="Q3" s="1">
        <v>1</v>
      </c>
      <c r="R3" s="198" t="e">
        <f>S3/4.1868</f>
        <v>#REF!</v>
      </c>
      <c r="S3" s="199" t="e">
        <f>#REF!</f>
        <v>#REF!</v>
      </c>
      <c r="T3" s="200" t="e">
        <f>R3*0.11237</f>
        <v>#REF!</v>
      </c>
      <c r="U3" s="201"/>
      <c r="V3" s="200">
        <f>O3</f>
        <v>975</v>
      </c>
      <c r="W3" s="202">
        <f>V3*35.31467</f>
        <v>34431.803249999997</v>
      </c>
      <c r="X3" s="201"/>
      <c r="Y3" s="203" t="e">
        <f>V3*R3/1000000</f>
        <v>#REF!</v>
      </c>
      <c r="Z3" s="204" t="e">
        <f>S3*V3/1000000</f>
        <v>#REF!</v>
      </c>
      <c r="AA3" s="205" t="e">
        <f>W3*T3/1000000</f>
        <v>#REF!</v>
      </c>
      <c r="AE3" s="302" t="str">
        <f>RIGHT(F3,6)</f>
        <v>555576</v>
      </c>
      <c r="AF3" s="190">
        <v>101</v>
      </c>
      <c r="AG3" s="195">
        <v>1</v>
      </c>
      <c r="AH3" s="303">
        <v>555576</v>
      </c>
      <c r="AI3" s="304">
        <f>IFERROR(AE3*1,0)</f>
        <v>555576</v>
      </c>
      <c r="AJ3" s="305">
        <f>(AI3-AH3)</f>
        <v>0</v>
      </c>
      <c r="AL3" s="306">
        <f>AH4-AH3</f>
        <v>975</v>
      </c>
      <c r="AM3" s="307">
        <f>AI4-AI3</f>
        <v>975</v>
      </c>
      <c r="AN3" s="308">
        <f>(AM3-AL3)</f>
        <v>0</v>
      </c>
      <c r="AO3" s="309">
        <f>IFERROR(AN3/AM3,"")</f>
        <v>0</v>
      </c>
    </row>
    <row r="4" spans="1:41" x14ac:dyDescent="0.2">
      <c r="A4" s="206">
        <v>101</v>
      </c>
      <c r="B4" s="207">
        <v>0.375</v>
      </c>
      <c r="C4" s="208">
        <v>2013</v>
      </c>
      <c r="D4" s="208">
        <v>5</v>
      </c>
      <c r="E4" s="208">
        <v>2</v>
      </c>
      <c r="F4" s="209">
        <v>556551</v>
      </c>
      <c r="G4" s="208">
        <v>0</v>
      </c>
      <c r="H4" s="209">
        <v>98528</v>
      </c>
      <c r="I4" s="208">
        <v>0</v>
      </c>
      <c r="J4" s="208">
        <v>0</v>
      </c>
      <c r="K4" s="208">
        <v>0</v>
      </c>
      <c r="L4" s="210">
        <v>317.7996</v>
      </c>
      <c r="M4" s="209">
        <v>14.9</v>
      </c>
      <c r="N4" s="211">
        <v>0</v>
      </c>
      <c r="O4" s="212">
        <v>1089</v>
      </c>
      <c r="P4" s="197">
        <f t="shared" ref="P4:P33" si="0">F5-F4</f>
        <v>1089</v>
      </c>
      <c r="Q4" s="1">
        <v>2</v>
      </c>
      <c r="R4" s="213" t="e">
        <f t="shared" ref="R4:R33" si="1">S4/4.1868</f>
        <v>#REF!</v>
      </c>
      <c r="S4" s="214" t="e">
        <f>#REF!</f>
        <v>#REF!</v>
      </c>
      <c r="T4" s="215" t="e">
        <f>R4*0.11237</f>
        <v>#REF!</v>
      </c>
      <c r="U4" s="201"/>
      <c r="V4" s="215">
        <f t="shared" ref="V4:V33" si="2">O4</f>
        <v>1089</v>
      </c>
      <c r="W4" s="216">
        <f>V4*35.31467</f>
        <v>38457.675629999998</v>
      </c>
      <c r="X4" s="201"/>
      <c r="Y4" s="217" t="e">
        <f>V4*R4/1000000</f>
        <v>#REF!</v>
      </c>
      <c r="Z4" s="214" t="e">
        <f>S4*V4/1000000</f>
        <v>#REF!</v>
      </c>
      <c r="AA4" s="215" t="e">
        <f>W4*T4/1000000</f>
        <v>#REF!</v>
      </c>
      <c r="AE4" s="302" t="str">
        <f t="shared" ref="AE4:AE34" si="3">RIGHT(F4,6)</f>
        <v>556551</v>
      </c>
      <c r="AF4" s="206">
        <v>101</v>
      </c>
      <c r="AG4" s="310">
        <v>2</v>
      </c>
      <c r="AH4" s="311">
        <v>556551</v>
      </c>
      <c r="AI4" s="312">
        <f t="shared" ref="AI4:AI34" si="4">IFERROR(AE4*1,0)</f>
        <v>556551</v>
      </c>
      <c r="AJ4" s="313">
        <f t="shared" ref="AJ4:AJ34" si="5">(AI4-AH4)</f>
        <v>0</v>
      </c>
      <c r="AL4" s="306">
        <f t="shared" ref="AL4:AM33" si="6">AH5-AH4</f>
        <v>1091</v>
      </c>
      <c r="AM4" s="314">
        <f t="shared" si="6"/>
        <v>1089</v>
      </c>
      <c r="AN4" s="315">
        <f t="shared" ref="AN4:AN33" si="7">(AM4-AL4)</f>
        <v>-2</v>
      </c>
      <c r="AO4" s="316">
        <f t="shared" ref="AO4:AO33" si="8">IFERROR(AN4/AM4,"")</f>
        <v>-1.8365472910927456E-3</v>
      </c>
    </row>
    <row r="5" spans="1:41" x14ac:dyDescent="0.2">
      <c r="A5" s="206">
        <v>101</v>
      </c>
      <c r="B5" s="207">
        <v>0.375</v>
      </c>
      <c r="C5" s="208">
        <v>2013</v>
      </c>
      <c r="D5" s="208">
        <v>5</v>
      </c>
      <c r="E5" s="208">
        <v>3</v>
      </c>
      <c r="F5" s="209">
        <v>557640</v>
      </c>
      <c r="G5" s="208">
        <v>0</v>
      </c>
      <c r="H5" s="209">
        <v>98574</v>
      </c>
      <c r="I5" s="208">
        <v>0</v>
      </c>
      <c r="J5" s="208">
        <v>0</v>
      </c>
      <c r="K5" s="208">
        <v>0</v>
      </c>
      <c r="L5" s="210">
        <v>314.8458</v>
      </c>
      <c r="M5" s="209">
        <v>14.1</v>
      </c>
      <c r="N5" s="211">
        <v>0</v>
      </c>
      <c r="O5" s="212">
        <v>1013</v>
      </c>
      <c r="P5" s="197">
        <f t="shared" si="0"/>
        <v>1013</v>
      </c>
      <c r="Q5" s="1">
        <v>3</v>
      </c>
      <c r="R5" s="213" t="e">
        <f t="shared" si="1"/>
        <v>#REF!</v>
      </c>
      <c r="S5" s="214" t="e">
        <f>#REF!</f>
        <v>#REF!</v>
      </c>
      <c r="T5" s="215" t="e">
        <f t="shared" ref="T5:T33" si="9">R5*0.11237</f>
        <v>#REF!</v>
      </c>
      <c r="U5" s="201"/>
      <c r="V5" s="215">
        <f t="shared" si="2"/>
        <v>1013</v>
      </c>
      <c r="W5" s="216">
        <f t="shared" ref="W5:W33" si="10">V5*35.31467</f>
        <v>35773.760710000002</v>
      </c>
      <c r="X5" s="201"/>
      <c r="Y5" s="217" t="e">
        <f t="shared" ref="Y5:Y33" si="11">V5*R5/1000000</f>
        <v>#REF!</v>
      </c>
      <c r="Z5" s="214" t="e">
        <f t="shared" ref="Z5:Z33" si="12">S5*V5/1000000</f>
        <v>#REF!</v>
      </c>
      <c r="AA5" s="215" t="e">
        <f t="shared" ref="AA5:AA33" si="13">W5*T5/1000000</f>
        <v>#REF!</v>
      </c>
      <c r="AE5" s="302" t="str">
        <f t="shared" si="3"/>
        <v>557640</v>
      </c>
      <c r="AF5" s="206">
        <v>101</v>
      </c>
      <c r="AG5" s="310">
        <v>3</v>
      </c>
      <c r="AH5" s="311">
        <v>557642</v>
      </c>
      <c r="AI5" s="312">
        <f t="shared" si="4"/>
        <v>557640</v>
      </c>
      <c r="AJ5" s="313">
        <f t="shared" si="5"/>
        <v>-2</v>
      </c>
      <c r="AL5" s="306">
        <f t="shared" si="6"/>
        <v>1011</v>
      </c>
      <c r="AM5" s="314">
        <f t="shared" si="6"/>
        <v>1013</v>
      </c>
      <c r="AN5" s="315">
        <f t="shared" si="7"/>
        <v>2</v>
      </c>
      <c r="AO5" s="316">
        <f t="shared" si="8"/>
        <v>1.9743336623889436E-3</v>
      </c>
    </row>
    <row r="6" spans="1:41" x14ac:dyDescent="0.2">
      <c r="A6" s="206">
        <v>101</v>
      </c>
      <c r="B6" s="207">
        <v>0.375</v>
      </c>
      <c r="C6" s="208">
        <v>2013</v>
      </c>
      <c r="D6" s="208">
        <v>5</v>
      </c>
      <c r="E6" s="208">
        <v>4</v>
      </c>
      <c r="F6" s="209">
        <v>558653</v>
      </c>
      <c r="G6" s="208">
        <v>0</v>
      </c>
      <c r="H6" s="209">
        <v>98616</v>
      </c>
      <c r="I6" s="208">
        <v>0</v>
      </c>
      <c r="J6" s="208">
        <v>0</v>
      </c>
      <c r="K6" s="208">
        <v>0</v>
      </c>
      <c r="L6" s="210">
        <v>315.54129999999998</v>
      </c>
      <c r="M6" s="209">
        <v>14</v>
      </c>
      <c r="N6" s="211">
        <v>0</v>
      </c>
      <c r="O6" s="212">
        <v>1019</v>
      </c>
      <c r="P6" s="197">
        <f t="shared" si="0"/>
        <v>1019</v>
      </c>
      <c r="Q6" s="1">
        <v>4</v>
      </c>
      <c r="R6" s="213" t="e">
        <f t="shared" si="1"/>
        <v>#REF!</v>
      </c>
      <c r="S6" s="214" t="e">
        <f>#REF!</f>
        <v>#REF!</v>
      </c>
      <c r="T6" s="215" t="e">
        <f t="shared" si="9"/>
        <v>#REF!</v>
      </c>
      <c r="U6" s="201"/>
      <c r="V6" s="215">
        <f t="shared" si="2"/>
        <v>1019</v>
      </c>
      <c r="W6" s="216">
        <f t="shared" si="10"/>
        <v>35985.648730000001</v>
      </c>
      <c r="X6" s="201"/>
      <c r="Y6" s="217" t="e">
        <f t="shared" si="11"/>
        <v>#REF!</v>
      </c>
      <c r="Z6" s="214" t="e">
        <f t="shared" si="12"/>
        <v>#REF!</v>
      </c>
      <c r="AA6" s="215" t="e">
        <f t="shared" si="13"/>
        <v>#REF!</v>
      </c>
      <c r="AE6" s="302" t="str">
        <f t="shared" si="3"/>
        <v>558653</v>
      </c>
      <c r="AF6" s="206">
        <v>101</v>
      </c>
      <c r="AG6" s="310">
        <v>4</v>
      </c>
      <c r="AH6" s="311">
        <v>558653</v>
      </c>
      <c r="AI6" s="312">
        <f t="shared" si="4"/>
        <v>558653</v>
      </c>
      <c r="AJ6" s="313">
        <f t="shared" si="5"/>
        <v>0</v>
      </c>
      <c r="AL6" s="306">
        <f t="shared" si="6"/>
        <v>1022</v>
      </c>
      <c r="AM6" s="314">
        <f t="shared" si="6"/>
        <v>1019</v>
      </c>
      <c r="AN6" s="315">
        <f t="shared" si="7"/>
        <v>-3</v>
      </c>
      <c r="AO6" s="316">
        <f t="shared" si="8"/>
        <v>-2.944062806673209E-3</v>
      </c>
    </row>
    <row r="7" spans="1:41" x14ac:dyDescent="0.2">
      <c r="A7" s="206">
        <v>101</v>
      </c>
      <c r="B7" s="207">
        <v>0.375</v>
      </c>
      <c r="C7" s="208">
        <v>2013</v>
      </c>
      <c r="D7" s="208">
        <v>5</v>
      </c>
      <c r="E7" s="208">
        <v>5</v>
      </c>
      <c r="F7" s="209">
        <v>559672</v>
      </c>
      <c r="G7" s="208">
        <v>0</v>
      </c>
      <c r="H7" s="209">
        <v>98659</v>
      </c>
      <c r="I7" s="208">
        <v>0</v>
      </c>
      <c r="J7" s="208">
        <v>0</v>
      </c>
      <c r="K7" s="208">
        <v>0</v>
      </c>
      <c r="L7" s="210">
        <v>318.56509999999997</v>
      </c>
      <c r="M7" s="209">
        <v>14.5</v>
      </c>
      <c r="N7" s="211">
        <v>0</v>
      </c>
      <c r="O7" s="212">
        <v>1002</v>
      </c>
      <c r="P7" s="197">
        <f t="shared" si="0"/>
        <v>1002</v>
      </c>
      <c r="Q7" s="1">
        <v>5</v>
      </c>
      <c r="R7" s="213" t="e">
        <f t="shared" si="1"/>
        <v>#REF!</v>
      </c>
      <c r="S7" s="214" t="e">
        <f>#REF!</f>
        <v>#REF!</v>
      </c>
      <c r="T7" s="215" t="e">
        <f t="shared" si="9"/>
        <v>#REF!</v>
      </c>
      <c r="U7" s="201"/>
      <c r="V7" s="215">
        <f t="shared" si="2"/>
        <v>1002</v>
      </c>
      <c r="W7" s="216">
        <f t="shared" si="10"/>
        <v>35385.299339999998</v>
      </c>
      <c r="X7" s="201"/>
      <c r="Y7" s="217" t="e">
        <f t="shared" si="11"/>
        <v>#REF!</v>
      </c>
      <c r="Z7" s="214" t="e">
        <f t="shared" si="12"/>
        <v>#REF!</v>
      </c>
      <c r="AA7" s="215" t="e">
        <f t="shared" si="13"/>
        <v>#REF!</v>
      </c>
      <c r="AE7" s="302" t="str">
        <f t="shared" si="3"/>
        <v>559672</v>
      </c>
      <c r="AF7" s="206">
        <v>101</v>
      </c>
      <c r="AG7" s="310">
        <v>5</v>
      </c>
      <c r="AH7" s="311">
        <v>559675</v>
      </c>
      <c r="AI7" s="312">
        <f t="shared" si="4"/>
        <v>559672</v>
      </c>
      <c r="AJ7" s="313">
        <f t="shared" si="5"/>
        <v>-3</v>
      </c>
      <c r="AL7" s="306">
        <f t="shared" si="6"/>
        <v>1001</v>
      </c>
      <c r="AM7" s="314">
        <f t="shared" si="6"/>
        <v>1002</v>
      </c>
      <c r="AN7" s="315">
        <f t="shared" si="7"/>
        <v>1</v>
      </c>
      <c r="AO7" s="316">
        <f t="shared" si="8"/>
        <v>9.9800399201596798E-4</v>
      </c>
    </row>
    <row r="8" spans="1:41" x14ac:dyDescent="0.2">
      <c r="A8" s="206">
        <v>101</v>
      </c>
      <c r="B8" s="207">
        <v>0.375</v>
      </c>
      <c r="C8" s="208">
        <v>2013</v>
      </c>
      <c r="D8" s="208">
        <v>5</v>
      </c>
      <c r="E8" s="208">
        <v>6</v>
      </c>
      <c r="F8" s="209">
        <v>560674</v>
      </c>
      <c r="G8" s="208">
        <v>0</v>
      </c>
      <c r="H8" s="209">
        <v>98701</v>
      </c>
      <c r="I8" s="208">
        <v>0</v>
      </c>
      <c r="J8" s="208">
        <v>0</v>
      </c>
      <c r="K8" s="208">
        <v>0</v>
      </c>
      <c r="L8" s="210">
        <v>318.99290000000002</v>
      </c>
      <c r="M8" s="209">
        <v>14</v>
      </c>
      <c r="N8" s="211">
        <v>0</v>
      </c>
      <c r="O8" s="212">
        <v>994</v>
      </c>
      <c r="P8" s="197">
        <f t="shared" si="0"/>
        <v>994</v>
      </c>
      <c r="Q8" s="1">
        <v>6</v>
      </c>
      <c r="R8" s="213" t="e">
        <f t="shared" si="1"/>
        <v>#REF!</v>
      </c>
      <c r="S8" s="214" t="e">
        <f>#REF!</f>
        <v>#REF!</v>
      </c>
      <c r="T8" s="215" t="e">
        <f t="shared" si="9"/>
        <v>#REF!</v>
      </c>
      <c r="U8" s="201"/>
      <c r="V8" s="215">
        <f t="shared" si="2"/>
        <v>994</v>
      </c>
      <c r="W8" s="216">
        <f t="shared" si="10"/>
        <v>35102.78198</v>
      </c>
      <c r="X8" s="201"/>
      <c r="Y8" s="217" t="e">
        <f t="shared" si="11"/>
        <v>#REF!</v>
      </c>
      <c r="Z8" s="214" t="e">
        <f t="shared" si="12"/>
        <v>#REF!</v>
      </c>
      <c r="AA8" s="215" t="e">
        <f t="shared" si="13"/>
        <v>#REF!</v>
      </c>
      <c r="AE8" s="302" t="str">
        <f t="shared" si="3"/>
        <v>560674</v>
      </c>
      <c r="AF8" s="206">
        <v>101</v>
      </c>
      <c r="AG8" s="310">
        <v>6</v>
      </c>
      <c r="AH8" s="311">
        <v>560676</v>
      </c>
      <c r="AI8" s="312">
        <f t="shared" si="4"/>
        <v>560674</v>
      </c>
      <c r="AJ8" s="313">
        <f t="shared" si="5"/>
        <v>-2</v>
      </c>
      <c r="AL8" s="306">
        <f t="shared" si="6"/>
        <v>992</v>
      </c>
      <c r="AM8" s="314">
        <f t="shared" si="6"/>
        <v>994</v>
      </c>
      <c r="AN8" s="315">
        <f t="shared" si="7"/>
        <v>2</v>
      </c>
      <c r="AO8" s="316">
        <f t="shared" si="8"/>
        <v>2.012072434607646E-3</v>
      </c>
    </row>
    <row r="9" spans="1:41" x14ac:dyDescent="0.2">
      <c r="A9" s="206">
        <v>101</v>
      </c>
      <c r="B9" s="207">
        <v>0.375</v>
      </c>
      <c r="C9" s="208">
        <v>2013</v>
      </c>
      <c r="D9" s="208">
        <v>5</v>
      </c>
      <c r="E9" s="208">
        <v>7</v>
      </c>
      <c r="F9" s="209">
        <v>561668</v>
      </c>
      <c r="G9" s="208">
        <v>0</v>
      </c>
      <c r="H9" s="209">
        <v>98743</v>
      </c>
      <c r="I9" s="208">
        <v>0</v>
      </c>
      <c r="J9" s="208">
        <v>0</v>
      </c>
      <c r="K9" s="208">
        <v>0</v>
      </c>
      <c r="L9" s="210">
        <v>314.30849999999998</v>
      </c>
      <c r="M9" s="209">
        <v>14.9</v>
      </c>
      <c r="N9" s="211">
        <v>0</v>
      </c>
      <c r="O9" s="212">
        <v>814</v>
      </c>
      <c r="P9" s="197">
        <f t="shared" si="0"/>
        <v>814</v>
      </c>
      <c r="Q9" s="1">
        <v>7</v>
      </c>
      <c r="R9" s="213" t="e">
        <f t="shared" si="1"/>
        <v>#REF!</v>
      </c>
      <c r="S9" s="214" t="e">
        <f>#REF!</f>
        <v>#REF!</v>
      </c>
      <c r="T9" s="215" t="e">
        <f t="shared" si="9"/>
        <v>#REF!</v>
      </c>
      <c r="U9" s="201"/>
      <c r="V9" s="215">
        <f t="shared" si="2"/>
        <v>814</v>
      </c>
      <c r="W9" s="216">
        <f t="shared" si="10"/>
        <v>28746.141380000001</v>
      </c>
      <c r="X9" s="201"/>
      <c r="Y9" s="217" t="e">
        <f t="shared" si="11"/>
        <v>#REF!</v>
      </c>
      <c r="Z9" s="214" t="e">
        <f t="shared" si="12"/>
        <v>#REF!</v>
      </c>
      <c r="AA9" s="215" t="e">
        <f t="shared" si="13"/>
        <v>#REF!</v>
      </c>
      <c r="AE9" s="302" t="str">
        <f t="shared" si="3"/>
        <v>561668</v>
      </c>
      <c r="AF9" s="206">
        <v>101</v>
      </c>
      <c r="AG9" s="310">
        <v>7</v>
      </c>
      <c r="AH9" s="311">
        <v>561668</v>
      </c>
      <c r="AI9" s="312">
        <f t="shared" si="4"/>
        <v>561668</v>
      </c>
      <c r="AJ9" s="313">
        <f t="shared" si="5"/>
        <v>0</v>
      </c>
      <c r="AL9" s="306">
        <f t="shared" si="6"/>
        <v>813</v>
      </c>
      <c r="AM9" s="314">
        <f t="shared" si="6"/>
        <v>814</v>
      </c>
      <c r="AN9" s="315">
        <f t="shared" si="7"/>
        <v>1</v>
      </c>
      <c r="AO9" s="316">
        <f t="shared" si="8"/>
        <v>1.2285012285012285E-3</v>
      </c>
    </row>
    <row r="10" spans="1:41" x14ac:dyDescent="0.2">
      <c r="A10" s="206">
        <v>101</v>
      </c>
      <c r="B10" s="207">
        <v>0.375</v>
      </c>
      <c r="C10" s="208">
        <v>2013</v>
      </c>
      <c r="D10" s="208">
        <v>5</v>
      </c>
      <c r="E10" s="208">
        <v>8</v>
      </c>
      <c r="F10" s="209">
        <v>562482</v>
      </c>
      <c r="G10" s="208">
        <v>0</v>
      </c>
      <c r="H10" s="209">
        <v>98777</v>
      </c>
      <c r="I10" s="208">
        <v>0</v>
      </c>
      <c r="J10" s="208">
        <v>0</v>
      </c>
      <c r="K10" s="208">
        <v>0</v>
      </c>
      <c r="L10" s="210">
        <v>315.10359999999997</v>
      </c>
      <c r="M10" s="209">
        <v>16.600000000000001</v>
      </c>
      <c r="N10" s="211">
        <v>0</v>
      </c>
      <c r="O10" s="212">
        <v>1037</v>
      </c>
      <c r="P10" s="197">
        <f t="shared" si="0"/>
        <v>1037</v>
      </c>
      <c r="Q10" s="1">
        <v>8</v>
      </c>
      <c r="R10" s="213" t="e">
        <f t="shared" si="1"/>
        <v>#REF!</v>
      </c>
      <c r="S10" s="214" t="e">
        <f>#REF!</f>
        <v>#REF!</v>
      </c>
      <c r="T10" s="215" t="e">
        <f t="shared" si="9"/>
        <v>#REF!</v>
      </c>
      <c r="U10" s="201"/>
      <c r="V10" s="215">
        <f t="shared" si="2"/>
        <v>1037</v>
      </c>
      <c r="W10" s="216">
        <f t="shared" si="10"/>
        <v>36621.312789999996</v>
      </c>
      <c r="X10" s="201"/>
      <c r="Y10" s="217" t="e">
        <f t="shared" si="11"/>
        <v>#REF!</v>
      </c>
      <c r="Z10" s="214" t="e">
        <f t="shared" si="12"/>
        <v>#REF!</v>
      </c>
      <c r="AA10" s="215" t="e">
        <f t="shared" si="13"/>
        <v>#REF!</v>
      </c>
      <c r="AE10" s="302" t="str">
        <f t="shared" si="3"/>
        <v>562482</v>
      </c>
      <c r="AF10" s="206">
        <v>101</v>
      </c>
      <c r="AG10" s="310">
        <v>8</v>
      </c>
      <c r="AH10" s="311">
        <v>562481</v>
      </c>
      <c r="AI10" s="312">
        <f t="shared" si="4"/>
        <v>562482</v>
      </c>
      <c r="AJ10" s="313">
        <f t="shared" si="5"/>
        <v>1</v>
      </c>
      <c r="AL10" s="306">
        <f t="shared" si="6"/>
        <v>1040</v>
      </c>
      <c r="AM10" s="314">
        <f t="shared" si="6"/>
        <v>1037</v>
      </c>
      <c r="AN10" s="315">
        <f t="shared" si="7"/>
        <v>-3</v>
      </c>
      <c r="AO10" s="316">
        <f t="shared" si="8"/>
        <v>-2.8929604628736743E-3</v>
      </c>
    </row>
    <row r="11" spans="1:41" x14ac:dyDescent="0.2">
      <c r="A11" s="206">
        <v>101</v>
      </c>
      <c r="B11" s="207">
        <v>0.375</v>
      </c>
      <c r="C11" s="208">
        <v>2013</v>
      </c>
      <c r="D11" s="208">
        <v>5</v>
      </c>
      <c r="E11" s="208">
        <v>9</v>
      </c>
      <c r="F11" s="209">
        <v>563519</v>
      </c>
      <c r="G11" s="208">
        <v>0</v>
      </c>
      <c r="H11" s="209">
        <v>98821</v>
      </c>
      <c r="I11" s="208">
        <v>0</v>
      </c>
      <c r="J11" s="208">
        <v>0</v>
      </c>
      <c r="K11" s="208">
        <v>0</v>
      </c>
      <c r="L11" s="210">
        <v>315.18180000000001</v>
      </c>
      <c r="M11" s="209">
        <v>15.7</v>
      </c>
      <c r="N11" s="211">
        <v>0</v>
      </c>
      <c r="O11" s="212">
        <v>1019</v>
      </c>
      <c r="P11" s="197">
        <f t="shared" si="0"/>
        <v>1019</v>
      </c>
      <c r="Q11" s="1">
        <v>9</v>
      </c>
      <c r="R11" s="258" t="e">
        <f t="shared" si="1"/>
        <v>#REF!</v>
      </c>
      <c r="S11" s="214" t="e">
        <f>#REF!</f>
        <v>#REF!</v>
      </c>
      <c r="T11" s="215" t="e">
        <f t="shared" si="9"/>
        <v>#REF!</v>
      </c>
      <c r="V11" s="218">
        <f t="shared" si="2"/>
        <v>1019</v>
      </c>
      <c r="W11" s="219">
        <f t="shared" si="10"/>
        <v>35985.648730000001</v>
      </c>
      <c r="Y11" s="217" t="e">
        <f t="shared" si="11"/>
        <v>#REF!</v>
      </c>
      <c r="Z11" s="214" t="e">
        <f t="shared" si="12"/>
        <v>#REF!</v>
      </c>
      <c r="AA11" s="215" t="e">
        <f t="shared" si="13"/>
        <v>#REF!</v>
      </c>
      <c r="AE11" s="302" t="str">
        <f t="shared" si="3"/>
        <v>563519</v>
      </c>
      <c r="AF11" s="206">
        <v>101</v>
      </c>
      <c r="AG11" s="310">
        <v>9</v>
      </c>
      <c r="AH11" s="311">
        <v>563521</v>
      </c>
      <c r="AI11" s="312">
        <f t="shared" si="4"/>
        <v>563519</v>
      </c>
      <c r="AJ11" s="313">
        <f t="shared" si="5"/>
        <v>-2</v>
      </c>
      <c r="AL11" s="306">
        <f t="shared" si="6"/>
        <v>1019</v>
      </c>
      <c r="AM11" s="314">
        <f t="shared" si="6"/>
        <v>1019</v>
      </c>
      <c r="AN11" s="315">
        <f t="shared" si="7"/>
        <v>0</v>
      </c>
      <c r="AO11" s="316">
        <f t="shared" si="8"/>
        <v>0</v>
      </c>
    </row>
    <row r="12" spans="1:41" x14ac:dyDescent="0.2">
      <c r="A12" s="206">
        <v>101</v>
      </c>
      <c r="B12" s="207">
        <v>0.375</v>
      </c>
      <c r="C12" s="208">
        <v>2013</v>
      </c>
      <c r="D12" s="208">
        <v>5</v>
      </c>
      <c r="E12" s="208">
        <v>10</v>
      </c>
      <c r="F12" s="209">
        <v>564538</v>
      </c>
      <c r="G12" s="208">
        <v>0</v>
      </c>
      <c r="H12" s="209">
        <v>98865</v>
      </c>
      <c r="I12" s="208">
        <v>0</v>
      </c>
      <c r="J12" s="208">
        <v>0</v>
      </c>
      <c r="K12" s="208">
        <v>0</v>
      </c>
      <c r="L12" s="210">
        <v>314.69040000000001</v>
      </c>
      <c r="M12" s="209">
        <v>15.7</v>
      </c>
      <c r="N12" s="211">
        <v>0</v>
      </c>
      <c r="O12" s="212">
        <v>941</v>
      </c>
      <c r="P12" s="197">
        <f t="shared" si="0"/>
        <v>941</v>
      </c>
      <c r="Q12" s="1">
        <v>10</v>
      </c>
      <c r="R12" s="258" t="e">
        <f t="shared" si="1"/>
        <v>#REF!</v>
      </c>
      <c r="S12" s="214" t="e">
        <f>#REF!</f>
        <v>#REF!</v>
      </c>
      <c r="T12" s="215" t="e">
        <f t="shared" si="9"/>
        <v>#REF!</v>
      </c>
      <c r="V12" s="218">
        <f t="shared" si="2"/>
        <v>941</v>
      </c>
      <c r="W12" s="219">
        <f t="shared" si="10"/>
        <v>33231.104469999998</v>
      </c>
      <c r="Y12" s="217" t="e">
        <f t="shared" si="11"/>
        <v>#REF!</v>
      </c>
      <c r="Z12" s="214" t="e">
        <f t="shared" si="12"/>
        <v>#REF!</v>
      </c>
      <c r="AA12" s="215" t="e">
        <f t="shared" si="13"/>
        <v>#REF!</v>
      </c>
      <c r="AE12" s="302" t="str">
        <f t="shared" si="3"/>
        <v>564538</v>
      </c>
      <c r="AF12" s="206">
        <v>101</v>
      </c>
      <c r="AG12" s="310">
        <v>10</v>
      </c>
      <c r="AH12" s="311">
        <v>564540</v>
      </c>
      <c r="AI12" s="312">
        <f t="shared" si="4"/>
        <v>564538</v>
      </c>
      <c r="AJ12" s="313">
        <f t="shared" si="5"/>
        <v>-2</v>
      </c>
      <c r="AL12" s="306">
        <f t="shared" si="6"/>
        <v>938</v>
      </c>
      <c r="AM12" s="314">
        <f t="shared" si="6"/>
        <v>941</v>
      </c>
      <c r="AN12" s="315">
        <f t="shared" si="7"/>
        <v>3</v>
      </c>
      <c r="AO12" s="316">
        <f t="shared" si="8"/>
        <v>3.188097768331562E-3</v>
      </c>
    </row>
    <row r="13" spans="1:41" x14ac:dyDescent="0.2">
      <c r="A13" s="206">
        <v>101</v>
      </c>
      <c r="B13" s="207">
        <v>0.375</v>
      </c>
      <c r="C13" s="208">
        <v>2013</v>
      </c>
      <c r="D13" s="208">
        <v>5</v>
      </c>
      <c r="E13" s="208">
        <v>11</v>
      </c>
      <c r="F13" s="209">
        <v>565479</v>
      </c>
      <c r="G13" s="208">
        <v>0</v>
      </c>
      <c r="H13" s="209">
        <v>98905</v>
      </c>
      <c r="I13" s="208">
        <v>0</v>
      </c>
      <c r="J13" s="208">
        <v>0</v>
      </c>
      <c r="K13" s="208">
        <v>0</v>
      </c>
      <c r="L13" s="210">
        <v>316.66300000000001</v>
      </c>
      <c r="M13" s="209">
        <v>16.100000000000001</v>
      </c>
      <c r="N13" s="211">
        <v>0</v>
      </c>
      <c r="O13" s="212">
        <v>1005</v>
      </c>
      <c r="P13" s="197">
        <f t="shared" si="0"/>
        <v>1005</v>
      </c>
      <c r="Q13" s="1">
        <v>11</v>
      </c>
      <c r="R13" s="258" t="e">
        <f t="shared" si="1"/>
        <v>#REF!</v>
      </c>
      <c r="S13" s="214" t="e">
        <f>#REF!</f>
        <v>#REF!</v>
      </c>
      <c r="T13" s="215" t="e">
        <f t="shared" si="9"/>
        <v>#REF!</v>
      </c>
      <c r="V13" s="218">
        <f t="shared" si="2"/>
        <v>1005</v>
      </c>
      <c r="W13" s="219">
        <f t="shared" si="10"/>
        <v>35491.243349999997</v>
      </c>
      <c r="Y13" s="217" t="e">
        <f t="shared" si="11"/>
        <v>#REF!</v>
      </c>
      <c r="Z13" s="214" t="e">
        <f t="shared" si="12"/>
        <v>#REF!</v>
      </c>
      <c r="AA13" s="215" t="e">
        <f t="shared" si="13"/>
        <v>#REF!</v>
      </c>
      <c r="AE13" s="302" t="str">
        <f t="shared" si="3"/>
        <v>565479</v>
      </c>
      <c r="AF13" s="206">
        <v>101</v>
      </c>
      <c r="AG13" s="310">
        <v>11</v>
      </c>
      <c r="AH13" s="311">
        <v>565478</v>
      </c>
      <c r="AI13" s="312">
        <f t="shared" si="4"/>
        <v>565479</v>
      </c>
      <c r="AJ13" s="313">
        <f t="shared" si="5"/>
        <v>1</v>
      </c>
      <c r="AL13" s="306">
        <f t="shared" si="6"/>
        <v>1008</v>
      </c>
      <c r="AM13" s="314">
        <f t="shared" si="6"/>
        <v>1005</v>
      </c>
      <c r="AN13" s="315">
        <f t="shared" si="7"/>
        <v>-3</v>
      </c>
      <c r="AO13" s="316">
        <f t="shared" si="8"/>
        <v>-2.9850746268656717E-3</v>
      </c>
    </row>
    <row r="14" spans="1:41" x14ac:dyDescent="0.2">
      <c r="A14" s="206">
        <v>101</v>
      </c>
      <c r="B14" s="207">
        <v>0.375</v>
      </c>
      <c r="C14" s="208">
        <v>2013</v>
      </c>
      <c r="D14" s="208">
        <v>5</v>
      </c>
      <c r="E14" s="208">
        <v>12</v>
      </c>
      <c r="F14" s="209">
        <v>566484</v>
      </c>
      <c r="G14" s="208">
        <v>0</v>
      </c>
      <c r="H14" s="209">
        <v>98947</v>
      </c>
      <c r="I14" s="208">
        <v>0</v>
      </c>
      <c r="J14" s="208">
        <v>0</v>
      </c>
      <c r="K14" s="208">
        <v>0</v>
      </c>
      <c r="L14" s="210">
        <v>318.04399999999998</v>
      </c>
      <c r="M14" s="209">
        <v>14.6</v>
      </c>
      <c r="N14" s="211">
        <v>0</v>
      </c>
      <c r="O14" s="212">
        <v>1069</v>
      </c>
      <c r="P14" s="197">
        <f t="shared" si="0"/>
        <v>1069</v>
      </c>
      <c r="Q14" s="1">
        <v>12</v>
      </c>
      <c r="R14" s="258" t="e">
        <f t="shared" si="1"/>
        <v>#REF!</v>
      </c>
      <c r="S14" s="214" t="e">
        <f>#REF!</f>
        <v>#REF!</v>
      </c>
      <c r="T14" s="215" t="e">
        <f t="shared" si="9"/>
        <v>#REF!</v>
      </c>
      <c r="V14" s="218">
        <f t="shared" si="2"/>
        <v>1069</v>
      </c>
      <c r="W14" s="219">
        <f t="shared" si="10"/>
        <v>37751.382230000003</v>
      </c>
      <c r="Y14" s="217" t="e">
        <f t="shared" si="11"/>
        <v>#REF!</v>
      </c>
      <c r="Z14" s="214" t="e">
        <f t="shared" si="12"/>
        <v>#REF!</v>
      </c>
      <c r="AA14" s="215" t="e">
        <f t="shared" si="13"/>
        <v>#REF!</v>
      </c>
      <c r="AE14" s="302" t="str">
        <f t="shared" si="3"/>
        <v>566484</v>
      </c>
      <c r="AF14" s="206">
        <v>101</v>
      </c>
      <c r="AG14" s="310">
        <v>12</v>
      </c>
      <c r="AH14" s="311">
        <v>566486</v>
      </c>
      <c r="AI14" s="312">
        <f t="shared" si="4"/>
        <v>566484</v>
      </c>
      <c r="AJ14" s="313">
        <f t="shared" si="5"/>
        <v>-2</v>
      </c>
      <c r="AL14" s="306">
        <f t="shared" si="6"/>
        <v>1071</v>
      </c>
      <c r="AM14" s="314">
        <f t="shared" si="6"/>
        <v>1069</v>
      </c>
      <c r="AN14" s="315">
        <f t="shared" si="7"/>
        <v>-2</v>
      </c>
      <c r="AO14" s="316">
        <f t="shared" si="8"/>
        <v>-1.8709073900841909E-3</v>
      </c>
    </row>
    <row r="15" spans="1:41" x14ac:dyDescent="0.2">
      <c r="A15" s="206">
        <v>101</v>
      </c>
      <c r="B15" s="207">
        <v>0.375</v>
      </c>
      <c r="C15" s="208">
        <v>2013</v>
      </c>
      <c r="D15" s="208">
        <v>5</v>
      </c>
      <c r="E15" s="208">
        <v>13</v>
      </c>
      <c r="F15" s="209">
        <v>567553</v>
      </c>
      <c r="G15" s="208">
        <v>0</v>
      </c>
      <c r="H15" s="209">
        <v>98991</v>
      </c>
      <c r="I15" s="208">
        <v>0</v>
      </c>
      <c r="J15" s="208">
        <v>0</v>
      </c>
      <c r="K15" s="208">
        <v>0</v>
      </c>
      <c r="L15" s="210">
        <v>318.9042</v>
      </c>
      <c r="M15" s="209">
        <v>13.2</v>
      </c>
      <c r="N15" s="211">
        <v>0</v>
      </c>
      <c r="O15" s="212">
        <v>1046</v>
      </c>
      <c r="P15" s="197">
        <f t="shared" si="0"/>
        <v>1046</v>
      </c>
      <c r="Q15" s="1">
        <v>13</v>
      </c>
      <c r="R15" s="258" t="e">
        <f t="shared" si="1"/>
        <v>#REF!</v>
      </c>
      <c r="S15" s="214" t="e">
        <f>#REF!</f>
        <v>#REF!</v>
      </c>
      <c r="T15" s="215" t="e">
        <f t="shared" si="9"/>
        <v>#REF!</v>
      </c>
      <c r="V15" s="218">
        <f t="shared" si="2"/>
        <v>1046</v>
      </c>
      <c r="W15" s="219">
        <f t="shared" si="10"/>
        <v>36939.144820000001</v>
      </c>
      <c r="Y15" s="217" t="e">
        <f t="shared" si="11"/>
        <v>#REF!</v>
      </c>
      <c r="Z15" s="214" t="e">
        <f t="shared" si="12"/>
        <v>#REF!</v>
      </c>
      <c r="AA15" s="215" t="e">
        <f t="shared" si="13"/>
        <v>#REF!</v>
      </c>
      <c r="AE15" s="302" t="str">
        <f t="shared" si="3"/>
        <v>567553</v>
      </c>
      <c r="AF15" s="206">
        <v>101</v>
      </c>
      <c r="AG15" s="310">
        <v>13</v>
      </c>
      <c r="AH15" s="311">
        <v>567557</v>
      </c>
      <c r="AI15" s="312">
        <f t="shared" si="4"/>
        <v>567553</v>
      </c>
      <c r="AJ15" s="313">
        <f t="shared" si="5"/>
        <v>-4</v>
      </c>
      <c r="AL15" s="306">
        <f t="shared" si="6"/>
        <v>1042</v>
      </c>
      <c r="AM15" s="314">
        <f t="shared" si="6"/>
        <v>1046</v>
      </c>
      <c r="AN15" s="315">
        <f t="shared" si="7"/>
        <v>4</v>
      </c>
      <c r="AO15" s="316">
        <f t="shared" si="8"/>
        <v>3.8240917782026767E-3</v>
      </c>
    </row>
    <row r="16" spans="1:41" x14ac:dyDescent="0.2">
      <c r="A16" s="206">
        <v>101</v>
      </c>
      <c r="B16" s="207">
        <v>0.375</v>
      </c>
      <c r="C16" s="208">
        <v>2013</v>
      </c>
      <c r="D16" s="208">
        <v>5</v>
      </c>
      <c r="E16" s="208">
        <v>14</v>
      </c>
      <c r="F16" s="209">
        <v>568599</v>
      </c>
      <c r="G16" s="208">
        <v>0</v>
      </c>
      <c r="H16" s="209">
        <v>99035</v>
      </c>
      <c r="I16" s="208">
        <v>0</v>
      </c>
      <c r="J16" s="208">
        <v>0</v>
      </c>
      <c r="K16" s="208">
        <v>0</v>
      </c>
      <c r="L16" s="210">
        <v>316.47820000000002</v>
      </c>
      <c r="M16" s="209">
        <v>12.4</v>
      </c>
      <c r="N16" s="211">
        <v>0</v>
      </c>
      <c r="O16" s="212">
        <v>1051</v>
      </c>
      <c r="P16" s="197">
        <f t="shared" si="0"/>
        <v>1051</v>
      </c>
      <c r="Q16" s="1">
        <v>14</v>
      </c>
      <c r="R16" s="258" t="e">
        <f t="shared" si="1"/>
        <v>#REF!</v>
      </c>
      <c r="S16" s="214" t="e">
        <f>#REF!</f>
        <v>#REF!</v>
      </c>
      <c r="T16" s="215" t="e">
        <f t="shared" si="9"/>
        <v>#REF!</v>
      </c>
      <c r="V16" s="218">
        <f t="shared" si="2"/>
        <v>1051</v>
      </c>
      <c r="W16" s="219">
        <f t="shared" si="10"/>
        <v>37115.71817</v>
      </c>
      <c r="Y16" s="217" t="e">
        <f t="shared" si="11"/>
        <v>#REF!</v>
      </c>
      <c r="Z16" s="214" t="e">
        <f t="shared" si="12"/>
        <v>#REF!</v>
      </c>
      <c r="AA16" s="215" t="e">
        <f t="shared" si="13"/>
        <v>#REF!</v>
      </c>
      <c r="AE16" s="302" t="str">
        <f t="shared" si="3"/>
        <v>568599</v>
      </c>
      <c r="AF16" s="206">
        <v>101</v>
      </c>
      <c r="AG16" s="310">
        <v>14</v>
      </c>
      <c r="AH16" s="311">
        <v>568599</v>
      </c>
      <c r="AI16" s="312">
        <f t="shared" si="4"/>
        <v>568599</v>
      </c>
      <c r="AJ16" s="313">
        <f t="shared" si="5"/>
        <v>0</v>
      </c>
      <c r="AL16" s="306">
        <f t="shared" si="6"/>
        <v>1051</v>
      </c>
      <c r="AM16" s="314">
        <f t="shared" si="6"/>
        <v>1051</v>
      </c>
      <c r="AN16" s="315">
        <f t="shared" si="7"/>
        <v>0</v>
      </c>
      <c r="AO16" s="316">
        <f t="shared" si="8"/>
        <v>0</v>
      </c>
    </row>
    <row r="17" spans="1:41" x14ac:dyDescent="0.2">
      <c r="A17" s="206">
        <v>101</v>
      </c>
      <c r="B17" s="207">
        <v>0.375</v>
      </c>
      <c r="C17" s="208">
        <v>2013</v>
      </c>
      <c r="D17" s="208">
        <v>5</v>
      </c>
      <c r="E17" s="208">
        <v>15</v>
      </c>
      <c r="F17" s="209">
        <v>569650</v>
      </c>
      <c r="G17" s="208">
        <v>0</v>
      </c>
      <c r="H17" s="209">
        <v>99079</v>
      </c>
      <c r="I17" s="208">
        <v>0</v>
      </c>
      <c r="J17" s="208">
        <v>0</v>
      </c>
      <c r="K17" s="208">
        <v>0</v>
      </c>
      <c r="L17" s="210">
        <v>315.75279999999998</v>
      </c>
      <c r="M17" s="209">
        <v>12.6</v>
      </c>
      <c r="N17" s="211">
        <v>0</v>
      </c>
      <c r="O17" s="212">
        <v>985</v>
      </c>
      <c r="P17" s="197">
        <f t="shared" si="0"/>
        <v>985</v>
      </c>
      <c r="Q17" s="1">
        <v>15</v>
      </c>
      <c r="R17" s="258" t="e">
        <f t="shared" si="1"/>
        <v>#REF!</v>
      </c>
      <c r="S17" s="214" t="e">
        <f>#REF!</f>
        <v>#REF!</v>
      </c>
      <c r="T17" s="215" t="e">
        <f t="shared" si="9"/>
        <v>#REF!</v>
      </c>
      <c r="V17" s="218">
        <f t="shared" si="2"/>
        <v>985</v>
      </c>
      <c r="W17" s="219">
        <f t="shared" si="10"/>
        <v>34784.949950000002</v>
      </c>
      <c r="Y17" s="217" t="e">
        <f t="shared" si="11"/>
        <v>#REF!</v>
      </c>
      <c r="Z17" s="214" t="e">
        <f t="shared" si="12"/>
        <v>#REF!</v>
      </c>
      <c r="AA17" s="215" t="e">
        <f t="shared" si="13"/>
        <v>#REF!</v>
      </c>
      <c r="AE17" s="302" t="str">
        <f t="shared" si="3"/>
        <v>569650</v>
      </c>
      <c r="AF17" s="206">
        <v>101</v>
      </c>
      <c r="AG17" s="310">
        <v>15</v>
      </c>
      <c r="AH17" s="311">
        <v>569650</v>
      </c>
      <c r="AI17" s="312">
        <f t="shared" si="4"/>
        <v>569650</v>
      </c>
      <c r="AJ17" s="313">
        <f t="shared" si="5"/>
        <v>0</v>
      </c>
      <c r="AL17" s="306">
        <f t="shared" si="6"/>
        <v>985</v>
      </c>
      <c r="AM17" s="314">
        <f t="shared" si="6"/>
        <v>985</v>
      </c>
      <c r="AN17" s="315">
        <f t="shared" si="7"/>
        <v>0</v>
      </c>
      <c r="AO17" s="316">
        <f t="shared" si="8"/>
        <v>0</v>
      </c>
    </row>
    <row r="18" spans="1:41" x14ac:dyDescent="0.2">
      <c r="A18" s="206">
        <v>101</v>
      </c>
      <c r="B18" s="207">
        <v>0.375</v>
      </c>
      <c r="C18" s="208">
        <v>2013</v>
      </c>
      <c r="D18" s="208">
        <v>5</v>
      </c>
      <c r="E18" s="208">
        <v>16</v>
      </c>
      <c r="F18" s="209">
        <v>570635</v>
      </c>
      <c r="G18" s="208">
        <v>0</v>
      </c>
      <c r="H18" s="209">
        <v>99120</v>
      </c>
      <c r="I18" s="208">
        <v>0</v>
      </c>
      <c r="J18" s="208">
        <v>0</v>
      </c>
      <c r="K18" s="208">
        <v>0</v>
      </c>
      <c r="L18" s="210">
        <v>315.78960000000001</v>
      </c>
      <c r="M18" s="209">
        <v>13.7</v>
      </c>
      <c r="N18" s="211">
        <v>0</v>
      </c>
      <c r="O18" s="212">
        <v>878</v>
      </c>
      <c r="P18" s="197">
        <f t="shared" si="0"/>
        <v>878</v>
      </c>
      <c r="Q18" s="1">
        <v>16</v>
      </c>
      <c r="R18" s="258" t="e">
        <f t="shared" si="1"/>
        <v>#REF!</v>
      </c>
      <c r="S18" s="214" t="e">
        <f>#REF!</f>
        <v>#REF!</v>
      </c>
      <c r="T18" s="215" t="e">
        <f t="shared" si="9"/>
        <v>#REF!</v>
      </c>
      <c r="V18" s="218">
        <f t="shared" si="2"/>
        <v>878</v>
      </c>
      <c r="W18" s="219">
        <f t="shared" si="10"/>
        <v>31006.28026</v>
      </c>
      <c r="Y18" s="217" t="e">
        <f t="shared" si="11"/>
        <v>#REF!</v>
      </c>
      <c r="Z18" s="214" t="e">
        <f t="shared" si="12"/>
        <v>#REF!</v>
      </c>
      <c r="AA18" s="215" t="e">
        <f t="shared" si="13"/>
        <v>#REF!</v>
      </c>
      <c r="AE18" s="302" t="str">
        <f t="shared" si="3"/>
        <v>570635</v>
      </c>
      <c r="AF18" s="206">
        <v>101</v>
      </c>
      <c r="AG18" s="310">
        <v>16</v>
      </c>
      <c r="AH18" s="311">
        <v>570635</v>
      </c>
      <c r="AI18" s="312">
        <f t="shared" si="4"/>
        <v>570635</v>
      </c>
      <c r="AJ18" s="313">
        <f t="shared" si="5"/>
        <v>0</v>
      </c>
      <c r="AL18" s="306">
        <f t="shared" si="6"/>
        <v>880</v>
      </c>
      <c r="AM18" s="314">
        <f t="shared" si="6"/>
        <v>878</v>
      </c>
      <c r="AN18" s="315">
        <f t="shared" si="7"/>
        <v>-2</v>
      </c>
      <c r="AO18" s="316">
        <f t="shared" si="8"/>
        <v>-2.2779043280182231E-3</v>
      </c>
    </row>
    <row r="19" spans="1:41" x14ac:dyDescent="0.2">
      <c r="A19" s="206">
        <v>101</v>
      </c>
      <c r="B19" s="207">
        <v>0.375</v>
      </c>
      <c r="C19" s="208">
        <v>2013</v>
      </c>
      <c r="D19" s="208">
        <v>5</v>
      </c>
      <c r="E19" s="208">
        <v>17</v>
      </c>
      <c r="F19" s="209">
        <v>571513</v>
      </c>
      <c r="G19" s="208">
        <v>0</v>
      </c>
      <c r="H19" s="209">
        <v>99157</v>
      </c>
      <c r="I19" s="208">
        <v>0</v>
      </c>
      <c r="J19" s="208">
        <v>0</v>
      </c>
      <c r="K19" s="208">
        <v>0</v>
      </c>
      <c r="L19" s="210">
        <v>316.10989999999998</v>
      </c>
      <c r="M19" s="209">
        <v>14.3</v>
      </c>
      <c r="N19" s="211">
        <v>0</v>
      </c>
      <c r="O19" s="212">
        <v>700</v>
      </c>
      <c r="P19" s="197">
        <f t="shared" si="0"/>
        <v>700</v>
      </c>
      <c r="Q19" s="1">
        <v>17</v>
      </c>
      <c r="R19" s="258" t="e">
        <f t="shared" si="1"/>
        <v>#REF!</v>
      </c>
      <c r="S19" s="214" t="e">
        <f>#REF!</f>
        <v>#REF!</v>
      </c>
      <c r="T19" s="215" t="e">
        <f t="shared" si="9"/>
        <v>#REF!</v>
      </c>
      <c r="V19" s="218">
        <f t="shared" si="2"/>
        <v>700</v>
      </c>
      <c r="W19" s="219">
        <f t="shared" si="10"/>
        <v>24720.269</v>
      </c>
      <c r="Y19" s="217" t="e">
        <f t="shared" si="11"/>
        <v>#REF!</v>
      </c>
      <c r="Z19" s="214" t="e">
        <f t="shared" si="12"/>
        <v>#REF!</v>
      </c>
      <c r="AA19" s="215" t="e">
        <f t="shared" si="13"/>
        <v>#REF!</v>
      </c>
      <c r="AE19" s="302" t="str">
        <f t="shared" si="3"/>
        <v>571513</v>
      </c>
      <c r="AF19" s="206">
        <v>101</v>
      </c>
      <c r="AG19" s="310">
        <v>17</v>
      </c>
      <c r="AH19" s="311">
        <v>571515</v>
      </c>
      <c r="AI19" s="312">
        <f t="shared" si="4"/>
        <v>571513</v>
      </c>
      <c r="AJ19" s="313">
        <f t="shared" si="5"/>
        <v>-2</v>
      </c>
      <c r="AL19" s="306">
        <f t="shared" si="6"/>
        <v>697</v>
      </c>
      <c r="AM19" s="314">
        <f t="shared" si="6"/>
        <v>700</v>
      </c>
      <c r="AN19" s="315">
        <f t="shared" si="7"/>
        <v>3</v>
      </c>
      <c r="AO19" s="316">
        <f t="shared" si="8"/>
        <v>4.2857142857142859E-3</v>
      </c>
    </row>
    <row r="20" spans="1:41" x14ac:dyDescent="0.2">
      <c r="A20" s="206">
        <v>101</v>
      </c>
      <c r="B20" s="207">
        <v>0.375</v>
      </c>
      <c r="C20" s="208">
        <v>2013</v>
      </c>
      <c r="D20" s="208">
        <v>5</v>
      </c>
      <c r="E20" s="208">
        <v>18</v>
      </c>
      <c r="F20" s="209">
        <v>572213</v>
      </c>
      <c r="G20" s="208">
        <v>0</v>
      </c>
      <c r="H20" s="209">
        <v>99187</v>
      </c>
      <c r="I20" s="208">
        <v>0</v>
      </c>
      <c r="J20" s="208">
        <v>0</v>
      </c>
      <c r="K20" s="208">
        <v>0</v>
      </c>
      <c r="L20" s="210">
        <v>316.50850000000003</v>
      </c>
      <c r="M20" s="209">
        <v>15.4</v>
      </c>
      <c r="N20" s="211">
        <v>0</v>
      </c>
      <c r="O20" s="212">
        <v>760</v>
      </c>
      <c r="P20" s="197">
        <f t="shared" si="0"/>
        <v>760</v>
      </c>
      <c r="Q20" s="1">
        <v>18</v>
      </c>
      <c r="R20" s="258" t="e">
        <f t="shared" si="1"/>
        <v>#REF!</v>
      </c>
      <c r="S20" s="214" t="e">
        <f>#REF!</f>
        <v>#REF!</v>
      </c>
      <c r="T20" s="215" t="e">
        <f t="shared" si="9"/>
        <v>#REF!</v>
      </c>
      <c r="V20" s="218">
        <f t="shared" si="2"/>
        <v>760</v>
      </c>
      <c r="W20" s="219">
        <f t="shared" si="10"/>
        <v>26839.1492</v>
      </c>
      <c r="Y20" s="217" t="e">
        <f t="shared" si="11"/>
        <v>#REF!</v>
      </c>
      <c r="Z20" s="214" t="e">
        <f t="shared" si="12"/>
        <v>#REF!</v>
      </c>
      <c r="AA20" s="215" t="e">
        <f t="shared" si="13"/>
        <v>#REF!</v>
      </c>
      <c r="AE20" s="302" t="str">
        <f t="shared" si="3"/>
        <v>572213</v>
      </c>
      <c r="AF20" s="206">
        <v>101</v>
      </c>
      <c r="AG20" s="310">
        <v>18</v>
      </c>
      <c r="AH20" s="311">
        <v>572212</v>
      </c>
      <c r="AI20" s="312">
        <f t="shared" si="4"/>
        <v>572213</v>
      </c>
      <c r="AJ20" s="313">
        <f t="shared" si="5"/>
        <v>1</v>
      </c>
      <c r="AL20" s="306">
        <f t="shared" si="6"/>
        <v>763</v>
      </c>
      <c r="AM20" s="314">
        <f t="shared" si="6"/>
        <v>760</v>
      </c>
      <c r="AN20" s="315">
        <f t="shared" si="7"/>
        <v>-3</v>
      </c>
      <c r="AO20" s="316">
        <f t="shared" si="8"/>
        <v>-3.9473684210526317E-3</v>
      </c>
    </row>
    <row r="21" spans="1:41" x14ac:dyDescent="0.2">
      <c r="A21" s="206">
        <v>101</v>
      </c>
      <c r="B21" s="207">
        <v>0.375</v>
      </c>
      <c r="C21" s="208">
        <v>2013</v>
      </c>
      <c r="D21" s="208">
        <v>5</v>
      </c>
      <c r="E21" s="208">
        <v>19</v>
      </c>
      <c r="F21" s="209">
        <v>572973</v>
      </c>
      <c r="G21" s="208">
        <v>0</v>
      </c>
      <c r="H21" s="209">
        <v>99219</v>
      </c>
      <c r="I21" s="208">
        <v>0</v>
      </c>
      <c r="J21" s="208">
        <v>0</v>
      </c>
      <c r="K21" s="208">
        <v>0</v>
      </c>
      <c r="L21" s="210">
        <v>317.57470000000001</v>
      </c>
      <c r="M21" s="209">
        <v>16.2</v>
      </c>
      <c r="N21" s="211">
        <v>0</v>
      </c>
      <c r="O21" s="212">
        <v>959</v>
      </c>
      <c r="P21" s="197">
        <f t="shared" si="0"/>
        <v>959</v>
      </c>
      <c r="Q21" s="1">
        <v>19</v>
      </c>
      <c r="R21" s="258" t="e">
        <f t="shared" si="1"/>
        <v>#REF!</v>
      </c>
      <c r="S21" s="214" t="e">
        <f>#REF!</f>
        <v>#REF!</v>
      </c>
      <c r="T21" s="215" t="e">
        <f t="shared" si="9"/>
        <v>#REF!</v>
      </c>
      <c r="V21" s="218">
        <f t="shared" si="2"/>
        <v>959</v>
      </c>
      <c r="W21" s="219">
        <f t="shared" si="10"/>
        <v>33866.768530000001</v>
      </c>
      <c r="Y21" s="217" t="e">
        <f t="shared" si="11"/>
        <v>#REF!</v>
      </c>
      <c r="Z21" s="214" t="e">
        <f t="shared" si="12"/>
        <v>#REF!</v>
      </c>
      <c r="AA21" s="215" t="e">
        <f t="shared" si="13"/>
        <v>#REF!</v>
      </c>
      <c r="AE21" s="302" t="str">
        <f t="shared" si="3"/>
        <v>572973</v>
      </c>
      <c r="AF21" s="206">
        <v>101</v>
      </c>
      <c r="AG21" s="310">
        <v>19</v>
      </c>
      <c r="AH21" s="311">
        <v>572975</v>
      </c>
      <c r="AI21" s="312">
        <f t="shared" si="4"/>
        <v>572973</v>
      </c>
      <c r="AJ21" s="313">
        <f t="shared" si="5"/>
        <v>-2</v>
      </c>
      <c r="AL21" s="306">
        <f t="shared" si="6"/>
        <v>-572975</v>
      </c>
      <c r="AM21" s="314">
        <f t="shared" si="6"/>
        <v>959</v>
      </c>
      <c r="AN21" s="315">
        <f t="shared" si="7"/>
        <v>573934</v>
      </c>
      <c r="AO21" s="316">
        <f t="shared" si="8"/>
        <v>598.4713242961418</v>
      </c>
    </row>
    <row r="22" spans="1:41" x14ac:dyDescent="0.2">
      <c r="A22" s="206">
        <v>101</v>
      </c>
      <c r="B22" s="207">
        <v>0.375</v>
      </c>
      <c r="C22" s="208">
        <v>2013</v>
      </c>
      <c r="D22" s="208">
        <v>5</v>
      </c>
      <c r="E22" s="208">
        <v>20</v>
      </c>
      <c r="F22" s="209">
        <v>573932</v>
      </c>
      <c r="G22" s="208">
        <v>0</v>
      </c>
      <c r="H22" s="209">
        <v>99259</v>
      </c>
      <c r="I22" s="208">
        <v>0</v>
      </c>
      <c r="J22" s="208">
        <v>0</v>
      </c>
      <c r="K22" s="208">
        <v>0</v>
      </c>
      <c r="L22" s="210">
        <v>317.66800000000001</v>
      </c>
      <c r="M22" s="209">
        <v>15.8</v>
      </c>
      <c r="N22" s="211">
        <v>0</v>
      </c>
      <c r="O22" s="212">
        <v>950</v>
      </c>
      <c r="P22" s="197">
        <f t="shared" si="0"/>
        <v>950</v>
      </c>
      <c r="Q22" s="1">
        <v>20</v>
      </c>
      <c r="R22" s="258" t="e">
        <f t="shared" si="1"/>
        <v>#REF!</v>
      </c>
      <c r="S22" s="214" t="e">
        <f>#REF!</f>
        <v>#REF!</v>
      </c>
      <c r="T22" s="215" t="e">
        <f t="shared" si="9"/>
        <v>#REF!</v>
      </c>
      <c r="V22" s="218">
        <f t="shared" si="2"/>
        <v>950</v>
      </c>
      <c r="W22" s="219">
        <f t="shared" si="10"/>
        <v>33548.936499999996</v>
      </c>
      <c r="Y22" s="217" t="e">
        <f t="shared" si="11"/>
        <v>#REF!</v>
      </c>
      <c r="Z22" s="214" t="e">
        <f t="shared" si="12"/>
        <v>#REF!</v>
      </c>
      <c r="AA22" s="215" t="e">
        <f t="shared" si="13"/>
        <v>#REF!</v>
      </c>
      <c r="AE22" s="302" t="str">
        <f t="shared" si="3"/>
        <v>573932</v>
      </c>
      <c r="AF22" s="206"/>
      <c r="AG22" s="310"/>
      <c r="AH22" s="311"/>
      <c r="AI22" s="312">
        <f t="shared" si="4"/>
        <v>573932</v>
      </c>
      <c r="AJ22" s="313">
        <f t="shared" si="5"/>
        <v>573932</v>
      </c>
      <c r="AL22" s="306">
        <f t="shared" si="6"/>
        <v>574881</v>
      </c>
      <c r="AM22" s="314">
        <f t="shared" si="6"/>
        <v>950</v>
      </c>
      <c r="AN22" s="315">
        <f t="shared" si="7"/>
        <v>-573931</v>
      </c>
      <c r="AO22" s="316">
        <f t="shared" si="8"/>
        <v>-604.1378947368421</v>
      </c>
    </row>
    <row r="23" spans="1:41" x14ac:dyDescent="0.2">
      <c r="A23" s="206">
        <v>101</v>
      </c>
      <c r="B23" s="207">
        <v>0.375</v>
      </c>
      <c r="C23" s="208">
        <v>2013</v>
      </c>
      <c r="D23" s="208">
        <v>5</v>
      </c>
      <c r="E23" s="208">
        <v>21</v>
      </c>
      <c r="F23" s="209">
        <v>574882</v>
      </c>
      <c r="G23" s="208">
        <v>0</v>
      </c>
      <c r="H23" s="209">
        <v>99299</v>
      </c>
      <c r="I23" s="208">
        <v>0</v>
      </c>
      <c r="J23" s="208">
        <v>0</v>
      </c>
      <c r="K23" s="208">
        <v>0</v>
      </c>
      <c r="L23" s="210">
        <v>314.80810000000002</v>
      </c>
      <c r="M23" s="209">
        <v>16</v>
      </c>
      <c r="N23" s="211">
        <v>0</v>
      </c>
      <c r="O23" s="212">
        <v>915</v>
      </c>
      <c r="P23" s="197">
        <f t="shared" si="0"/>
        <v>915</v>
      </c>
      <c r="Q23" s="1">
        <v>21</v>
      </c>
      <c r="R23" s="258" t="e">
        <f t="shared" si="1"/>
        <v>#REF!</v>
      </c>
      <c r="S23" s="214" t="e">
        <f>#REF!</f>
        <v>#REF!</v>
      </c>
      <c r="T23" s="215" t="e">
        <f t="shared" si="9"/>
        <v>#REF!</v>
      </c>
      <c r="V23" s="218">
        <f t="shared" si="2"/>
        <v>915</v>
      </c>
      <c r="W23" s="219">
        <f t="shared" si="10"/>
        <v>32312.923050000001</v>
      </c>
      <c r="Y23" s="217" t="e">
        <f t="shared" si="11"/>
        <v>#REF!</v>
      </c>
      <c r="Z23" s="214" t="e">
        <f t="shared" si="12"/>
        <v>#REF!</v>
      </c>
      <c r="AA23" s="215" t="e">
        <f t="shared" si="13"/>
        <v>#REF!</v>
      </c>
      <c r="AE23" s="302" t="str">
        <f t="shared" si="3"/>
        <v>574882</v>
      </c>
      <c r="AF23" s="206">
        <v>101</v>
      </c>
      <c r="AG23" s="310">
        <v>21</v>
      </c>
      <c r="AH23" s="311">
        <v>574881</v>
      </c>
      <c r="AI23" s="312">
        <f t="shared" si="4"/>
        <v>574882</v>
      </c>
      <c r="AJ23" s="313">
        <f t="shared" si="5"/>
        <v>1</v>
      </c>
      <c r="AL23" s="306">
        <f t="shared" si="6"/>
        <v>920</v>
      </c>
      <c r="AM23" s="314">
        <f t="shared" si="6"/>
        <v>915</v>
      </c>
      <c r="AN23" s="315">
        <f t="shared" si="7"/>
        <v>-5</v>
      </c>
      <c r="AO23" s="316">
        <f t="shared" si="8"/>
        <v>-5.4644808743169399E-3</v>
      </c>
    </row>
    <row r="24" spans="1:41" x14ac:dyDescent="0.2">
      <c r="A24" s="206">
        <v>101</v>
      </c>
      <c r="B24" s="207">
        <v>0.375</v>
      </c>
      <c r="C24" s="208">
        <v>2013</v>
      </c>
      <c r="D24" s="208">
        <v>5</v>
      </c>
      <c r="E24" s="208">
        <v>22</v>
      </c>
      <c r="F24" s="209">
        <v>575797</v>
      </c>
      <c r="G24" s="208">
        <v>0</v>
      </c>
      <c r="H24" s="209">
        <v>99339</v>
      </c>
      <c r="I24" s="208">
        <v>0</v>
      </c>
      <c r="J24" s="208">
        <v>0</v>
      </c>
      <c r="K24" s="208">
        <v>0</v>
      </c>
      <c r="L24" s="210">
        <v>314.25170000000003</v>
      </c>
      <c r="M24" s="209">
        <v>16.5</v>
      </c>
      <c r="N24" s="211">
        <v>0</v>
      </c>
      <c r="O24" s="212">
        <v>902</v>
      </c>
      <c r="P24" s="197">
        <f t="shared" si="0"/>
        <v>902</v>
      </c>
      <c r="Q24" s="1">
        <v>22</v>
      </c>
      <c r="R24" s="258" t="e">
        <f t="shared" si="1"/>
        <v>#REF!</v>
      </c>
      <c r="S24" s="214" t="e">
        <f>#REF!</f>
        <v>#REF!</v>
      </c>
      <c r="T24" s="215" t="e">
        <f t="shared" si="9"/>
        <v>#REF!</v>
      </c>
      <c r="V24" s="218">
        <f t="shared" si="2"/>
        <v>902</v>
      </c>
      <c r="W24" s="219">
        <f t="shared" si="10"/>
        <v>31853.832340000001</v>
      </c>
      <c r="Y24" s="217" t="e">
        <f t="shared" si="11"/>
        <v>#REF!</v>
      </c>
      <c r="Z24" s="214" t="e">
        <f t="shared" si="12"/>
        <v>#REF!</v>
      </c>
      <c r="AA24" s="215" t="e">
        <f t="shared" si="13"/>
        <v>#REF!</v>
      </c>
      <c r="AE24" s="302" t="str">
        <f t="shared" si="3"/>
        <v>575797</v>
      </c>
      <c r="AF24" s="206">
        <v>101</v>
      </c>
      <c r="AG24" s="310">
        <v>22</v>
      </c>
      <c r="AH24" s="311">
        <v>575801</v>
      </c>
      <c r="AI24" s="312">
        <f t="shared" si="4"/>
        <v>575797</v>
      </c>
      <c r="AJ24" s="313">
        <f t="shared" si="5"/>
        <v>-4</v>
      </c>
      <c r="AL24" s="306">
        <f t="shared" si="6"/>
        <v>897</v>
      </c>
      <c r="AM24" s="314">
        <f t="shared" si="6"/>
        <v>902</v>
      </c>
      <c r="AN24" s="315">
        <f t="shared" si="7"/>
        <v>5</v>
      </c>
      <c r="AO24" s="316">
        <f t="shared" si="8"/>
        <v>5.5432372505543242E-3</v>
      </c>
    </row>
    <row r="25" spans="1:41" x14ac:dyDescent="0.2">
      <c r="A25" s="206">
        <v>101</v>
      </c>
      <c r="B25" s="207">
        <v>0.375</v>
      </c>
      <c r="C25" s="208">
        <v>2013</v>
      </c>
      <c r="D25" s="208">
        <v>5</v>
      </c>
      <c r="E25" s="208">
        <v>23</v>
      </c>
      <c r="F25" s="209">
        <v>576699</v>
      </c>
      <c r="G25" s="208">
        <v>0</v>
      </c>
      <c r="H25" s="209">
        <v>99377</v>
      </c>
      <c r="I25" s="208">
        <v>0</v>
      </c>
      <c r="J25" s="208">
        <v>0</v>
      </c>
      <c r="K25" s="208">
        <v>0</v>
      </c>
      <c r="L25" s="210">
        <v>314.0822</v>
      </c>
      <c r="M25" s="209">
        <v>16</v>
      </c>
      <c r="N25" s="211">
        <v>0</v>
      </c>
      <c r="O25" s="212">
        <v>743</v>
      </c>
      <c r="P25" s="197">
        <f t="shared" si="0"/>
        <v>743</v>
      </c>
      <c r="Q25" s="1">
        <v>23</v>
      </c>
      <c r="R25" s="258" t="e">
        <f t="shared" si="1"/>
        <v>#REF!</v>
      </c>
      <c r="S25" s="214" t="e">
        <f>#REF!</f>
        <v>#REF!</v>
      </c>
      <c r="T25" s="215" t="e">
        <f t="shared" si="9"/>
        <v>#REF!</v>
      </c>
      <c r="V25" s="218">
        <f t="shared" si="2"/>
        <v>743</v>
      </c>
      <c r="W25" s="219">
        <f t="shared" si="10"/>
        <v>26238.79981</v>
      </c>
      <c r="Y25" s="217" t="e">
        <f t="shared" si="11"/>
        <v>#REF!</v>
      </c>
      <c r="Z25" s="214" t="e">
        <f t="shared" si="12"/>
        <v>#REF!</v>
      </c>
      <c r="AA25" s="215" t="e">
        <f t="shared" si="13"/>
        <v>#REF!</v>
      </c>
      <c r="AE25" s="302" t="str">
        <f t="shared" si="3"/>
        <v>576699</v>
      </c>
      <c r="AF25" s="206">
        <v>101</v>
      </c>
      <c r="AG25" s="310">
        <v>23</v>
      </c>
      <c r="AH25" s="311">
        <v>576698</v>
      </c>
      <c r="AI25" s="312">
        <f t="shared" si="4"/>
        <v>576699</v>
      </c>
      <c r="AJ25" s="313">
        <f t="shared" si="5"/>
        <v>1</v>
      </c>
      <c r="AL25" s="306">
        <f t="shared" si="6"/>
        <v>-576698</v>
      </c>
      <c r="AM25" s="314">
        <f t="shared" si="6"/>
        <v>743</v>
      </c>
      <c r="AN25" s="315">
        <f t="shared" si="7"/>
        <v>577441</v>
      </c>
      <c r="AO25" s="316">
        <f t="shared" si="8"/>
        <v>777.17496635262455</v>
      </c>
    </row>
    <row r="26" spans="1:41" x14ac:dyDescent="0.2">
      <c r="A26" s="206">
        <v>101</v>
      </c>
      <c r="B26" s="207">
        <v>0.375</v>
      </c>
      <c r="C26" s="208">
        <v>2013</v>
      </c>
      <c r="D26" s="208">
        <v>5</v>
      </c>
      <c r="E26" s="208">
        <v>24</v>
      </c>
      <c r="F26" s="209">
        <v>577442</v>
      </c>
      <c r="G26" s="208">
        <v>0</v>
      </c>
      <c r="H26" s="209">
        <v>99409</v>
      </c>
      <c r="I26" s="208">
        <v>0</v>
      </c>
      <c r="J26" s="208">
        <v>0</v>
      </c>
      <c r="K26" s="208">
        <v>0</v>
      </c>
      <c r="L26" s="210">
        <v>314.16050000000001</v>
      </c>
      <c r="M26" s="209">
        <v>15.7</v>
      </c>
      <c r="N26" s="211">
        <v>0</v>
      </c>
      <c r="O26" s="212">
        <v>1056</v>
      </c>
      <c r="P26" s="197">
        <f t="shared" si="0"/>
        <v>1056</v>
      </c>
      <c r="Q26" s="1">
        <v>24</v>
      </c>
      <c r="R26" s="258" t="e">
        <f t="shared" si="1"/>
        <v>#REF!</v>
      </c>
      <c r="S26" s="214" t="e">
        <f>#REF!</f>
        <v>#REF!</v>
      </c>
      <c r="T26" s="215" t="e">
        <f t="shared" si="9"/>
        <v>#REF!</v>
      </c>
      <c r="V26" s="218">
        <f t="shared" si="2"/>
        <v>1056</v>
      </c>
      <c r="W26" s="219">
        <f t="shared" si="10"/>
        <v>37292.291519999999</v>
      </c>
      <c r="Y26" s="217" t="e">
        <f t="shared" si="11"/>
        <v>#REF!</v>
      </c>
      <c r="Z26" s="214" t="e">
        <f t="shared" si="12"/>
        <v>#REF!</v>
      </c>
      <c r="AA26" s="215" t="e">
        <f t="shared" si="13"/>
        <v>#REF!</v>
      </c>
      <c r="AE26" s="302" t="str">
        <f t="shared" si="3"/>
        <v>577442</v>
      </c>
      <c r="AF26" s="206"/>
      <c r="AG26" s="310"/>
      <c r="AH26" s="311"/>
      <c r="AI26" s="312">
        <f t="shared" si="4"/>
        <v>577442</v>
      </c>
      <c r="AJ26" s="313">
        <f t="shared" si="5"/>
        <v>577442</v>
      </c>
      <c r="AL26" s="306">
        <f t="shared" si="6"/>
        <v>578497</v>
      </c>
      <c r="AM26" s="314">
        <f t="shared" si="6"/>
        <v>1056</v>
      </c>
      <c r="AN26" s="315">
        <f t="shared" si="7"/>
        <v>-577441</v>
      </c>
      <c r="AO26" s="316">
        <f t="shared" si="8"/>
        <v>-546.81912878787875</v>
      </c>
    </row>
    <row r="27" spans="1:41" x14ac:dyDescent="0.2">
      <c r="A27" s="206">
        <v>101</v>
      </c>
      <c r="B27" s="207">
        <v>0.375</v>
      </c>
      <c r="C27" s="208">
        <v>2013</v>
      </c>
      <c r="D27" s="208">
        <v>5</v>
      </c>
      <c r="E27" s="208">
        <v>25</v>
      </c>
      <c r="F27" s="209">
        <v>578498</v>
      </c>
      <c r="G27" s="208">
        <v>0</v>
      </c>
      <c r="H27" s="209">
        <v>99454</v>
      </c>
      <c r="I27" s="208">
        <v>0</v>
      </c>
      <c r="J27" s="208">
        <v>0</v>
      </c>
      <c r="K27" s="208">
        <v>0</v>
      </c>
      <c r="L27" s="210">
        <v>314.30829999999997</v>
      </c>
      <c r="M27" s="209">
        <v>15.2</v>
      </c>
      <c r="N27" s="211">
        <v>0</v>
      </c>
      <c r="O27" s="212">
        <v>1031</v>
      </c>
      <c r="P27" s="197">
        <f t="shared" si="0"/>
        <v>1031</v>
      </c>
      <c r="Q27" s="1">
        <v>25</v>
      </c>
      <c r="R27" s="258" t="e">
        <f t="shared" si="1"/>
        <v>#REF!</v>
      </c>
      <c r="S27" s="214" t="e">
        <f>#REF!</f>
        <v>#REF!</v>
      </c>
      <c r="T27" s="215" t="e">
        <f t="shared" si="9"/>
        <v>#REF!</v>
      </c>
      <c r="V27" s="218">
        <f t="shared" si="2"/>
        <v>1031</v>
      </c>
      <c r="W27" s="219">
        <f t="shared" si="10"/>
        <v>36409.424769999998</v>
      </c>
      <c r="Y27" s="217" t="e">
        <f t="shared" si="11"/>
        <v>#REF!</v>
      </c>
      <c r="Z27" s="214" t="e">
        <f t="shared" si="12"/>
        <v>#REF!</v>
      </c>
      <c r="AA27" s="215" t="e">
        <f t="shared" si="13"/>
        <v>#REF!</v>
      </c>
      <c r="AE27" s="302" t="str">
        <f t="shared" si="3"/>
        <v>578498</v>
      </c>
      <c r="AF27" s="206">
        <v>101</v>
      </c>
      <c r="AG27" s="310">
        <v>25</v>
      </c>
      <c r="AH27" s="311">
        <v>578497</v>
      </c>
      <c r="AI27" s="312">
        <f t="shared" si="4"/>
        <v>578498</v>
      </c>
      <c r="AJ27" s="313">
        <f t="shared" si="5"/>
        <v>1</v>
      </c>
      <c r="AL27" s="306">
        <f t="shared" si="6"/>
        <v>1031</v>
      </c>
      <c r="AM27" s="314">
        <f t="shared" si="6"/>
        <v>1031</v>
      </c>
      <c r="AN27" s="315">
        <f t="shared" si="7"/>
        <v>0</v>
      </c>
      <c r="AO27" s="316">
        <f t="shared" si="8"/>
        <v>0</v>
      </c>
    </row>
    <row r="28" spans="1:41" x14ac:dyDescent="0.2">
      <c r="A28" s="206">
        <v>101</v>
      </c>
      <c r="B28" s="207">
        <v>0.375</v>
      </c>
      <c r="C28" s="208">
        <v>2013</v>
      </c>
      <c r="D28" s="208">
        <v>5</v>
      </c>
      <c r="E28" s="208">
        <v>26</v>
      </c>
      <c r="F28" s="209">
        <v>579529</v>
      </c>
      <c r="G28" s="208">
        <v>0</v>
      </c>
      <c r="H28" s="209">
        <v>99497</v>
      </c>
      <c r="I28" s="208">
        <v>0</v>
      </c>
      <c r="J28" s="208">
        <v>0</v>
      </c>
      <c r="K28" s="208">
        <v>0</v>
      </c>
      <c r="L28" s="210">
        <v>316.9599</v>
      </c>
      <c r="M28" s="209">
        <v>14.9</v>
      </c>
      <c r="N28" s="211">
        <v>0</v>
      </c>
      <c r="O28" s="212">
        <v>1074</v>
      </c>
      <c r="P28" s="197">
        <f t="shared" si="0"/>
        <v>1074</v>
      </c>
      <c r="Q28" s="1">
        <v>26</v>
      </c>
      <c r="R28" s="258" t="e">
        <f t="shared" si="1"/>
        <v>#REF!</v>
      </c>
      <c r="S28" s="214" t="e">
        <f>#REF!</f>
        <v>#REF!</v>
      </c>
      <c r="T28" s="215" t="e">
        <f t="shared" si="9"/>
        <v>#REF!</v>
      </c>
      <c r="V28" s="218">
        <f t="shared" si="2"/>
        <v>1074</v>
      </c>
      <c r="W28" s="219">
        <f t="shared" si="10"/>
        <v>37927.955580000002</v>
      </c>
      <c r="Y28" s="217" t="e">
        <f t="shared" si="11"/>
        <v>#REF!</v>
      </c>
      <c r="Z28" s="214" t="e">
        <f t="shared" si="12"/>
        <v>#REF!</v>
      </c>
      <c r="AA28" s="215" t="e">
        <f t="shared" si="13"/>
        <v>#REF!</v>
      </c>
      <c r="AE28" s="302" t="str">
        <f t="shared" si="3"/>
        <v>579529</v>
      </c>
      <c r="AF28" s="206">
        <v>101</v>
      </c>
      <c r="AG28" s="310">
        <v>26</v>
      </c>
      <c r="AH28" s="311">
        <v>579528</v>
      </c>
      <c r="AI28" s="312">
        <f t="shared" si="4"/>
        <v>579529</v>
      </c>
      <c r="AJ28" s="313">
        <f t="shared" si="5"/>
        <v>1</v>
      </c>
      <c r="AL28" s="306">
        <f t="shared" si="6"/>
        <v>1077</v>
      </c>
      <c r="AM28" s="314">
        <f t="shared" si="6"/>
        <v>1074</v>
      </c>
      <c r="AN28" s="315">
        <f t="shared" si="7"/>
        <v>-3</v>
      </c>
      <c r="AO28" s="316">
        <f t="shared" si="8"/>
        <v>-2.7932960893854749E-3</v>
      </c>
    </row>
    <row r="29" spans="1:41" x14ac:dyDescent="0.2">
      <c r="A29" s="206">
        <v>101</v>
      </c>
      <c r="B29" s="207">
        <v>0.375</v>
      </c>
      <c r="C29" s="208">
        <v>2013</v>
      </c>
      <c r="D29" s="208">
        <v>5</v>
      </c>
      <c r="E29" s="208">
        <v>27</v>
      </c>
      <c r="F29" s="209">
        <v>580603</v>
      </c>
      <c r="G29" s="208">
        <v>0</v>
      </c>
      <c r="H29" s="209">
        <v>99542</v>
      </c>
      <c r="I29" s="208">
        <v>0</v>
      </c>
      <c r="J29" s="208">
        <v>0</v>
      </c>
      <c r="K29" s="208">
        <v>0</v>
      </c>
      <c r="L29" s="210">
        <v>317.387</v>
      </c>
      <c r="M29" s="209">
        <v>13.4</v>
      </c>
      <c r="N29" s="211">
        <v>0</v>
      </c>
      <c r="O29" s="212">
        <v>1079</v>
      </c>
      <c r="P29" s="197">
        <f t="shared" si="0"/>
        <v>1079</v>
      </c>
      <c r="Q29" s="1">
        <v>27</v>
      </c>
      <c r="R29" s="258" t="e">
        <f t="shared" si="1"/>
        <v>#REF!</v>
      </c>
      <c r="S29" s="214" t="e">
        <f>#REF!</f>
        <v>#REF!</v>
      </c>
      <c r="T29" s="215" t="e">
        <f t="shared" si="9"/>
        <v>#REF!</v>
      </c>
      <c r="V29" s="218">
        <f t="shared" si="2"/>
        <v>1079</v>
      </c>
      <c r="W29" s="219">
        <f t="shared" si="10"/>
        <v>38104.52893</v>
      </c>
      <c r="Y29" s="217" t="e">
        <f t="shared" si="11"/>
        <v>#REF!</v>
      </c>
      <c r="Z29" s="214" t="e">
        <f t="shared" si="12"/>
        <v>#REF!</v>
      </c>
      <c r="AA29" s="215" t="e">
        <f t="shared" si="13"/>
        <v>#REF!</v>
      </c>
      <c r="AE29" s="302" t="str">
        <f t="shared" si="3"/>
        <v>580603</v>
      </c>
      <c r="AF29" s="206">
        <v>101</v>
      </c>
      <c r="AG29" s="310">
        <v>27</v>
      </c>
      <c r="AH29" s="311">
        <v>580605</v>
      </c>
      <c r="AI29" s="312">
        <f t="shared" si="4"/>
        <v>580603</v>
      </c>
      <c r="AJ29" s="313">
        <f t="shared" si="5"/>
        <v>-2</v>
      </c>
      <c r="AL29" s="306">
        <f t="shared" si="6"/>
        <v>1079</v>
      </c>
      <c r="AM29" s="314">
        <f t="shared" si="6"/>
        <v>1079</v>
      </c>
      <c r="AN29" s="315">
        <f t="shared" si="7"/>
        <v>0</v>
      </c>
      <c r="AO29" s="316">
        <f t="shared" si="8"/>
        <v>0</v>
      </c>
    </row>
    <row r="30" spans="1:41" x14ac:dyDescent="0.2">
      <c r="A30" s="206">
        <v>101</v>
      </c>
      <c r="B30" s="207">
        <v>0.375</v>
      </c>
      <c r="C30" s="208">
        <v>2013</v>
      </c>
      <c r="D30" s="208">
        <v>5</v>
      </c>
      <c r="E30" s="208">
        <v>28</v>
      </c>
      <c r="F30" s="209">
        <v>581682</v>
      </c>
      <c r="G30" s="208">
        <v>0</v>
      </c>
      <c r="H30" s="209">
        <v>99587</v>
      </c>
      <c r="I30" s="208">
        <v>0</v>
      </c>
      <c r="J30" s="208">
        <v>0</v>
      </c>
      <c r="K30" s="208">
        <v>0</v>
      </c>
      <c r="L30" s="210">
        <v>314.03059999999999</v>
      </c>
      <c r="M30" s="209">
        <v>13</v>
      </c>
      <c r="N30" s="211">
        <v>0</v>
      </c>
      <c r="O30" s="212">
        <v>1049</v>
      </c>
      <c r="P30" s="197">
        <f t="shared" si="0"/>
        <v>1049</v>
      </c>
      <c r="Q30" s="1">
        <v>28</v>
      </c>
      <c r="R30" s="258" t="e">
        <f t="shared" si="1"/>
        <v>#REF!</v>
      </c>
      <c r="S30" s="214" t="e">
        <f>#REF!</f>
        <v>#REF!</v>
      </c>
      <c r="T30" s="215" t="e">
        <f t="shared" si="9"/>
        <v>#REF!</v>
      </c>
      <c r="V30" s="218">
        <f t="shared" si="2"/>
        <v>1049</v>
      </c>
      <c r="W30" s="219">
        <f t="shared" si="10"/>
        <v>37045.088830000001</v>
      </c>
      <c r="Y30" s="217" t="e">
        <f t="shared" si="11"/>
        <v>#REF!</v>
      </c>
      <c r="Z30" s="214" t="e">
        <f t="shared" si="12"/>
        <v>#REF!</v>
      </c>
      <c r="AA30" s="215" t="e">
        <f t="shared" si="13"/>
        <v>#REF!</v>
      </c>
      <c r="AE30" s="302" t="str">
        <f t="shared" si="3"/>
        <v>581682</v>
      </c>
      <c r="AF30" s="206">
        <v>101</v>
      </c>
      <c r="AG30" s="310">
        <v>28</v>
      </c>
      <c r="AH30" s="311">
        <v>581684</v>
      </c>
      <c r="AI30" s="312">
        <f t="shared" si="4"/>
        <v>581682</v>
      </c>
      <c r="AJ30" s="313">
        <f t="shared" si="5"/>
        <v>-2</v>
      </c>
      <c r="AL30" s="306">
        <f t="shared" si="6"/>
        <v>1047</v>
      </c>
      <c r="AM30" s="314">
        <f t="shared" si="6"/>
        <v>1049</v>
      </c>
      <c r="AN30" s="315">
        <f t="shared" si="7"/>
        <v>2</v>
      </c>
      <c r="AO30" s="316">
        <f t="shared" si="8"/>
        <v>1.9065776930409914E-3</v>
      </c>
    </row>
    <row r="31" spans="1:41" x14ac:dyDescent="0.2">
      <c r="A31" s="206">
        <v>101</v>
      </c>
      <c r="B31" s="207">
        <v>0.375</v>
      </c>
      <c r="C31" s="208">
        <v>2013</v>
      </c>
      <c r="D31" s="208">
        <v>5</v>
      </c>
      <c r="E31" s="208">
        <v>29</v>
      </c>
      <c r="F31" s="209">
        <v>582731</v>
      </c>
      <c r="G31" s="208">
        <v>0</v>
      </c>
      <c r="H31" s="209">
        <v>99632</v>
      </c>
      <c r="I31" s="208">
        <v>0</v>
      </c>
      <c r="J31" s="208">
        <v>0</v>
      </c>
      <c r="K31" s="208">
        <v>0</v>
      </c>
      <c r="L31" s="210">
        <v>312.59800000000001</v>
      </c>
      <c r="M31" s="209">
        <v>14.2</v>
      </c>
      <c r="N31" s="211">
        <v>0</v>
      </c>
      <c r="O31" s="212">
        <v>1060</v>
      </c>
      <c r="P31" s="197">
        <f t="shared" si="0"/>
        <v>1060</v>
      </c>
      <c r="Q31" s="1">
        <v>29</v>
      </c>
      <c r="R31" s="258" t="e">
        <f t="shared" si="1"/>
        <v>#REF!</v>
      </c>
      <c r="S31" s="214" t="e">
        <f>#REF!</f>
        <v>#REF!</v>
      </c>
      <c r="T31" s="215" t="e">
        <f t="shared" si="9"/>
        <v>#REF!</v>
      </c>
      <c r="V31" s="218">
        <f t="shared" si="2"/>
        <v>1060</v>
      </c>
      <c r="W31" s="219">
        <f t="shared" si="10"/>
        <v>37433.550199999998</v>
      </c>
      <c r="Y31" s="217" t="e">
        <f t="shared" si="11"/>
        <v>#REF!</v>
      </c>
      <c r="Z31" s="214" t="e">
        <f t="shared" si="12"/>
        <v>#REF!</v>
      </c>
      <c r="AA31" s="215" t="e">
        <f t="shared" si="13"/>
        <v>#REF!</v>
      </c>
      <c r="AE31" s="302" t="str">
        <f t="shared" si="3"/>
        <v>582731</v>
      </c>
      <c r="AF31" s="206">
        <v>101</v>
      </c>
      <c r="AG31" s="310">
        <v>29</v>
      </c>
      <c r="AH31" s="311">
        <v>582731</v>
      </c>
      <c r="AI31" s="312">
        <f t="shared" si="4"/>
        <v>582731</v>
      </c>
      <c r="AJ31" s="313">
        <f t="shared" si="5"/>
        <v>0</v>
      </c>
      <c r="AL31" s="306">
        <f t="shared" si="6"/>
        <v>1064</v>
      </c>
      <c r="AM31" s="314">
        <f t="shared" si="6"/>
        <v>1060</v>
      </c>
      <c r="AN31" s="315">
        <f t="shared" si="7"/>
        <v>-4</v>
      </c>
      <c r="AO31" s="316">
        <f t="shared" si="8"/>
        <v>-3.7735849056603774E-3</v>
      </c>
    </row>
    <row r="32" spans="1:41" x14ac:dyDescent="0.2">
      <c r="A32" s="206">
        <v>101</v>
      </c>
      <c r="B32" s="207">
        <v>0.375</v>
      </c>
      <c r="C32" s="208">
        <v>2013</v>
      </c>
      <c r="D32" s="208">
        <v>5</v>
      </c>
      <c r="E32" s="208">
        <v>30</v>
      </c>
      <c r="F32" s="209">
        <v>583791</v>
      </c>
      <c r="G32" s="208">
        <v>0</v>
      </c>
      <c r="H32" s="209">
        <v>99678</v>
      </c>
      <c r="I32" s="208">
        <v>0</v>
      </c>
      <c r="J32" s="208">
        <v>0</v>
      </c>
      <c r="K32" s="208">
        <v>0</v>
      </c>
      <c r="L32" s="210">
        <v>311.57209999999998</v>
      </c>
      <c r="M32" s="209">
        <v>14.8</v>
      </c>
      <c r="N32" s="211">
        <v>0</v>
      </c>
      <c r="O32" s="212">
        <v>992</v>
      </c>
      <c r="P32" s="197">
        <f t="shared" si="0"/>
        <v>992</v>
      </c>
      <c r="Q32" s="1">
        <v>30</v>
      </c>
      <c r="R32" s="258" t="e">
        <f t="shared" si="1"/>
        <v>#REF!</v>
      </c>
      <c r="S32" s="214" t="e">
        <f>#REF!</f>
        <v>#REF!</v>
      </c>
      <c r="T32" s="215" t="e">
        <f t="shared" si="9"/>
        <v>#REF!</v>
      </c>
      <c r="V32" s="218">
        <f t="shared" si="2"/>
        <v>992</v>
      </c>
      <c r="W32" s="219">
        <f t="shared" si="10"/>
        <v>35032.15264</v>
      </c>
      <c r="Y32" s="217" t="e">
        <f t="shared" si="11"/>
        <v>#REF!</v>
      </c>
      <c r="Z32" s="214" t="e">
        <f t="shared" si="12"/>
        <v>#REF!</v>
      </c>
      <c r="AA32" s="215" t="e">
        <f t="shared" si="13"/>
        <v>#REF!</v>
      </c>
      <c r="AE32" s="302" t="str">
        <f t="shared" si="3"/>
        <v>583791</v>
      </c>
      <c r="AF32" s="206">
        <v>101</v>
      </c>
      <c r="AG32" s="310">
        <v>30</v>
      </c>
      <c r="AH32" s="311">
        <v>583795</v>
      </c>
      <c r="AI32" s="312">
        <f t="shared" si="4"/>
        <v>583791</v>
      </c>
      <c r="AJ32" s="313">
        <f t="shared" si="5"/>
        <v>-4</v>
      </c>
      <c r="AL32" s="306">
        <f t="shared" si="6"/>
        <v>993</v>
      </c>
      <c r="AM32" s="314">
        <f t="shared" si="6"/>
        <v>992</v>
      </c>
      <c r="AN32" s="315">
        <f t="shared" si="7"/>
        <v>-1</v>
      </c>
      <c r="AO32" s="316">
        <f t="shared" si="8"/>
        <v>-1.0080645161290322E-3</v>
      </c>
    </row>
    <row r="33" spans="1:41" ht="13.5" thickBot="1" x14ac:dyDescent="0.25">
      <c r="A33" s="206">
        <v>101</v>
      </c>
      <c r="B33" s="207">
        <v>0.375</v>
      </c>
      <c r="C33" s="208">
        <v>2013</v>
      </c>
      <c r="D33" s="208">
        <v>5</v>
      </c>
      <c r="E33" s="208">
        <v>31</v>
      </c>
      <c r="F33" s="209">
        <v>584783</v>
      </c>
      <c r="G33" s="208">
        <v>0</v>
      </c>
      <c r="H33" s="209">
        <v>99720</v>
      </c>
      <c r="I33" s="208">
        <v>0</v>
      </c>
      <c r="J33" s="208">
        <v>0</v>
      </c>
      <c r="K33" s="208">
        <v>0</v>
      </c>
      <c r="L33" s="210">
        <v>311.77949999999998</v>
      </c>
      <c r="M33" s="209">
        <v>15.2</v>
      </c>
      <c r="N33" s="211">
        <v>0</v>
      </c>
      <c r="O33" s="212">
        <v>1016</v>
      </c>
      <c r="P33" s="197">
        <f t="shared" si="0"/>
        <v>1016</v>
      </c>
      <c r="Q33" s="1">
        <v>31</v>
      </c>
      <c r="R33" s="259" t="e">
        <f t="shared" si="1"/>
        <v>#REF!</v>
      </c>
      <c r="S33" s="220" t="e">
        <f>#REF!</f>
        <v>#REF!</v>
      </c>
      <c r="T33" s="221" t="e">
        <f t="shared" si="9"/>
        <v>#REF!</v>
      </c>
      <c r="V33" s="222">
        <f t="shared" si="2"/>
        <v>1016</v>
      </c>
      <c r="W33" s="223">
        <f t="shared" si="10"/>
        <v>35879.704720000002</v>
      </c>
      <c r="Y33" s="217" t="e">
        <f t="shared" si="11"/>
        <v>#REF!</v>
      </c>
      <c r="Z33" s="214" t="e">
        <f t="shared" si="12"/>
        <v>#REF!</v>
      </c>
      <c r="AA33" s="215" t="e">
        <f t="shared" si="13"/>
        <v>#REF!</v>
      </c>
      <c r="AE33" s="302" t="str">
        <f t="shared" si="3"/>
        <v>584783</v>
      </c>
      <c r="AF33" s="206">
        <v>101</v>
      </c>
      <c r="AG33" s="310">
        <v>31</v>
      </c>
      <c r="AH33" s="311">
        <v>584788</v>
      </c>
      <c r="AI33" s="312">
        <f t="shared" si="4"/>
        <v>584783</v>
      </c>
      <c r="AJ33" s="313">
        <f t="shared" si="5"/>
        <v>-5</v>
      </c>
      <c r="AL33" s="306">
        <f t="shared" si="6"/>
        <v>1011</v>
      </c>
      <c r="AM33" s="317">
        <f t="shared" si="6"/>
        <v>1016</v>
      </c>
      <c r="AN33" s="315">
        <f t="shared" si="7"/>
        <v>5</v>
      </c>
      <c r="AO33" s="316">
        <f t="shared" si="8"/>
        <v>4.921259842519685E-3</v>
      </c>
    </row>
    <row r="34" spans="1:41" ht="13.5" thickBot="1" x14ac:dyDescent="0.25">
      <c r="A34" s="35">
        <v>101</v>
      </c>
      <c r="B34" s="224">
        <v>0.375</v>
      </c>
      <c r="C34" s="33">
        <v>2013</v>
      </c>
      <c r="D34" s="33">
        <v>6</v>
      </c>
      <c r="E34" s="33">
        <v>1</v>
      </c>
      <c r="F34" s="225">
        <v>585799</v>
      </c>
      <c r="G34" s="33">
        <v>0</v>
      </c>
      <c r="H34" s="225">
        <v>99764</v>
      </c>
      <c r="I34" s="33">
        <v>0</v>
      </c>
      <c r="J34" s="33">
        <v>0</v>
      </c>
      <c r="K34" s="33">
        <v>0</v>
      </c>
      <c r="L34" s="226">
        <v>312.48360000000002</v>
      </c>
      <c r="M34" s="225">
        <v>15.3</v>
      </c>
      <c r="N34" s="227">
        <v>0</v>
      </c>
      <c r="O34" s="228">
        <v>986</v>
      </c>
      <c r="R34" s="229"/>
      <c r="S34" s="230"/>
      <c r="T34" s="231"/>
      <c r="V34" s="232"/>
      <c r="W34" s="233"/>
      <c r="Y34" s="234"/>
      <c r="Z34" s="235"/>
      <c r="AA34" s="236"/>
      <c r="AE34" s="302" t="str">
        <f t="shared" si="3"/>
        <v>585799</v>
      </c>
      <c r="AF34" s="35">
        <v>101</v>
      </c>
      <c r="AG34" s="318">
        <v>1</v>
      </c>
      <c r="AH34" s="319">
        <v>585799</v>
      </c>
      <c r="AI34" s="320">
        <f t="shared" si="4"/>
        <v>585799</v>
      </c>
      <c r="AJ34" s="321">
        <f t="shared" si="5"/>
        <v>0</v>
      </c>
      <c r="AL34" s="322"/>
      <c r="AM34" s="323"/>
      <c r="AN34" s="324"/>
      <c r="AO34" s="324"/>
    </row>
    <row r="35" spans="1:41" ht="13.5" thickBot="1" x14ac:dyDescent="0.25">
      <c r="AE35" s="302"/>
    </row>
    <row r="36" spans="1:41" ht="13.5" thickBot="1" x14ac:dyDescent="0.25">
      <c r="D36" s="237" t="s">
        <v>81</v>
      </c>
      <c r="E36" s="238">
        <f>COUNT(E3:E34)</f>
        <v>32</v>
      </c>
      <c r="K36" s="237" t="s">
        <v>82</v>
      </c>
      <c r="L36" s="239">
        <f>MAX(L3:L34)</f>
        <v>318.99290000000002</v>
      </c>
      <c r="M36" s="239">
        <f>MAX(M3:M34)</f>
        <v>16.600000000000001</v>
      </c>
      <c r="N36" s="237" t="s">
        <v>26</v>
      </c>
      <c r="O36" s="239">
        <f>SUM(O3:O33)</f>
        <v>30223</v>
      </c>
      <c r="Q36" s="237" t="s">
        <v>83</v>
      </c>
      <c r="R36" s="240" t="e">
        <f>AVERAGE(R3:R33)</f>
        <v>#REF!</v>
      </c>
      <c r="S36" s="240" t="e">
        <f>AVERAGE(S3:S33)</f>
        <v>#REF!</v>
      </c>
      <c r="T36" s="241" t="e">
        <f>AVERAGE(T3:T33)</f>
        <v>#REF!</v>
      </c>
      <c r="V36" s="242">
        <f>SUM(V3:V33)</f>
        <v>30223</v>
      </c>
      <c r="W36" s="243">
        <f>SUM(W3:W33)</f>
        <v>1067315.27141</v>
      </c>
      <c r="Y36" s="244" t="e">
        <f>SUM(Y3:Y33)</f>
        <v>#REF!</v>
      </c>
      <c r="Z36" s="245" t="e">
        <f>SUM(Z3:Z33)</f>
        <v>#REF!</v>
      </c>
      <c r="AA36" s="246" t="e">
        <f>SUM(AA3:AA33)</f>
        <v>#REF!</v>
      </c>
      <c r="AF36" s="325" t="s">
        <v>120</v>
      </c>
      <c r="AG36" s="238">
        <f>COUNT(AG3:AG34)</f>
        <v>30</v>
      </c>
      <c r="AJ36" s="326">
        <f>SUM(AJ3:AJ33)</f>
        <v>1151343</v>
      </c>
      <c r="AK36" s="327" t="s">
        <v>88</v>
      </c>
      <c r="AL36" s="328"/>
      <c r="AM36" s="328"/>
      <c r="AN36" s="326">
        <f>SUM(AN3:AN33)</f>
        <v>0</v>
      </c>
      <c r="AO36" s="329" t="s">
        <v>88</v>
      </c>
    </row>
    <row r="37" spans="1:41" ht="13.5" thickBot="1" x14ac:dyDescent="0.25">
      <c r="K37" s="237" t="s">
        <v>83</v>
      </c>
      <c r="L37" s="247">
        <f>AVERAGE(L3:L34)</f>
        <v>315.60547500000001</v>
      </c>
      <c r="M37" s="247">
        <f>AVERAGE(M3:M34)</f>
        <v>14.806249999999997</v>
      </c>
      <c r="N37" s="237" t="s">
        <v>84</v>
      </c>
      <c r="O37" s="248">
        <f>O36*35.31467</f>
        <v>1067315.27141</v>
      </c>
      <c r="R37" s="249" t="s">
        <v>85</v>
      </c>
      <c r="S37" s="249" t="s">
        <v>86</v>
      </c>
      <c r="T37" s="249" t="s">
        <v>87</v>
      </c>
      <c r="V37" s="250" t="s">
        <v>88</v>
      </c>
      <c r="W37" s="250" t="s">
        <v>88</v>
      </c>
      <c r="Y37" s="250" t="s">
        <v>88</v>
      </c>
      <c r="Z37" s="250" t="s">
        <v>88</v>
      </c>
      <c r="AA37" s="250" t="s">
        <v>88</v>
      </c>
      <c r="AF37" s="325" t="s">
        <v>121</v>
      </c>
      <c r="AG37" s="330">
        <f>-COUNT(AG3:AG34)+COUNT(E3:E34)</f>
        <v>2</v>
      </c>
      <c r="AN37" s="331">
        <f>IFERROR(AN36/SUM(AM3:AM33),"")</f>
        <v>0</v>
      </c>
      <c r="AO37" s="329" t="s">
        <v>122</v>
      </c>
    </row>
    <row r="38" spans="1:41" ht="13.5" thickBot="1" x14ac:dyDescent="0.25">
      <c r="K38" s="237" t="s">
        <v>89</v>
      </c>
      <c r="L38" s="248">
        <f>MIN(L3:L34)</f>
        <v>311.57209999999998</v>
      </c>
      <c r="M38" s="248">
        <f>MIN(M3:M34)</f>
        <v>12.4</v>
      </c>
      <c r="V38" s="6" t="s">
        <v>26</v>
      </c>
      <c r="W38" s="6" t="s">
        <v>90</v>
      </c>
      <c r="Y38" s="6" t="s">
        <v>91</v>
      </c>
      <c r="Z38" s="6" t="s">
        <v>92</v>
      </c>
      <c r="AA38" s="6" t="s">
        <v>93</v>
      </c>
    </row>
    <row r="39" spans="1:41" ht="13.5" thickBot="1" x14ac:dyDescent="0.25">
      <c r="L39" s="251" t="s">
        <v>94</v>
      </c>
      <c r="M39" s="6" t="s">
        <v>95</v>
      </c>
    </row>
    <row r="40" spans="1:41" ht="13.5" thickBot="1" x14ac:dyDescent="0.25">
      <c r="AF40" s="325" t="s">
        <v>123</v>
      </c>
      <c r="AG40" s="238">
        <v>1</v>
      </c>
      <c r="AH40" s="293" t="s">
        <v>26</v>
      </c>
    </row>
    <row r="41" spans="1:41" ht="13.5" thickBot="1" x14ac:dyDescent="0.25">
      <c r="AF41" s="325" t="s">
        <v>124</v>
      </c>
      <c r="AG41" s="332">
        <v>0.01</v>
      </c>
    </row>
    <row r="43" spans="1:41" x14ac:dyDescent="0.2">
      <c r="K43" s="252" t="s">
        <v>96</v>
      </c>
      <c r="L43" s="253">
        <v>0.1</v>
      </c>
      <c r="M43" s="252"/>
    </row>
    <row r="44" spans="1:41" x14ac:dyDescent="0.2">
      <c r="K44" s="254" t="s">
        <v>97</v>
      </c>
      <c r="L44" s="255">
        <f>L37*(1+$L$43)</f>
        <v>347.16602250000005</v>
      </c>
      <c r="M44" s="255">
        <f>M37*(1+$L$43)</f>
        <v>16.286874999999998</v>
      </c>
    </row>
    <row r="45" spans="1:41" x14ac:dyDescent="0.2">
      <c r="K45" s="254" t="s">
        <v>98</v>
      </c>
      <c r="L45" s="255">
        <f>L37*(1-$L$43)</f>
        <v>284.04492750000003</v>
      </c>
      <c r="M45" s="255">
        <f>M37*(1-$L$43)</f>
        <v>13.325624999999997</v>
      </c>
    </row>
    <row r="47" spans="1:41" x14ac:dyDescent="0.2">
      <c r="A47" s="237" t="s">
        <v>99</v>
      </c>
      <c r="B47" s="256" t="s">
        <v>100</v>
      </c>
    </row>
    <row r="48" spans="1:41" x14ac:dyDescent="0.2">
      <c r="A48" s="237" t="s">
        <v>101</v>
      </c>
      <c r="B48" s="257">
        <v>40583</v>
      </c>
    </row>
  </sheetData>
  <phoneticPr fontId="0" type="noConversion"/>
  <conditionalFormatting sqref="L3:L34">
    <cfRule type="cellIs" dxfId="575" priority="47" stopIfTrue="1" operator="lessThan">
      <formula>$L$45</formula>
    </cfRule>
    <cfRule type="cellIs" dxfId="574" priority="48" stopIfTrue="1" operator="greaterThan">
      <formula>$L$44</formula>
    </cfRule>
  </conditionalFormatting>
  <conditionalFormatting sqref="M3:M34">
    <cfRule type="cellIs" dxfId="573" priority="45" stopIfTrue="1" operator="lessThan">
      <formula>$M$45</formula>
    </cfRule>
    <cfRule type="cellIs" dxfId="572" priority="46" stopIfTrue="1" operator="greaterThan">
      <formula>$M$44</formula>
    </cfRule>
  </conditionalFormatting>
  <conditionalFormatting sqref="O3:O34">
    <cfRule type="cellIs" dxfId="571" priority="44" stopIfTrue="1" operator="lessThan">
      <formula>0</formula>
    </cfRule>
  </conditionalFormatting>
  <conditionalFormatting sqref="O3:O33">
    <cfRule type="cellIs" dxfId="570" priority="43" stopIfTrue="1" operator="lessThan">
      <formula>0</formula>
    </cfRule>
  </conditionalFormatting>
  <conditionalFormatting sqref="O3">
    <cfRule type="cellIs" dxfId="569" priority="42" stopIfTrue="1" operator="notEqual">
      <formula>$P$3</formula>
    </cfRule>
  </conditionalFormatting>
  <conditionalFormatting sqref="O4">
    <cfRule type="cellIs" dxfId="568" priority="41" stopIfTrue="1" operator="notEqual">
      <formula>P$4</formula>
    </cfRule>
  </conditionalFormatting>
  <conditionalFormatting sqref="O5">
    <cfRule type="cellIs" dxfId="567" priority="40" stopIfTrue="1" operator="notEqual">
      <formula>$P$5</formula>
    </cfRule>
  </conditionalFormatting>
  <conditionalFormatting sqref="O6">
    <cfRule type="cellIs" dxfId="566" priority="39" stopIfTrue="1" operator="notEqual">
      <formula>$P$6</formula>
    </cfRule>
  </conditionalFormatting>
  <conditionalFormatting sqref="O7">
    <cfRule type="cellIs" dxfId="565" priority="38" stopIfTrue="1" operator="notEqual">
      <formula>$P$7</formula>
    </cfRule>
  </conditionalFormatting>
  <conditionalFormatting sqref="O8">
    <cfRule type="cellIs" dxfId="564" priority="37" stopIfTrue="1" operator="notEqual">
      <formula>$P$8</formula>
    </cfRule>
  </conditionalFormatting>
  <conditionalFormatting sqref="O9">
    <cfRule type="cellIs" dxfId="563" priority="36" stopIfTrue="1" operator="notEqual">
      <formula>$P$9</formula>
    </cfRule>
  </conditionalFormatting>
  <conditionalFormatting sqref="O10">
    <cfRule type="cellIs" dxfId="562" priority="34" stopIfTrue="1" operator="notEqual">
      <formula>$P$10</formula>
    </cfRule>
    <cfRule type="cellIs" dxfId="561" priority="35" stopIfTrue="1" operator="greaterThan">
      <formula>$P$10</formula>
    </cfRule>
  </conditionalFormatting>
  <conditionalFormatting sqref="O11">
    <cfRule type="cellIs" dxfId="560" priority="32" stopIfTrue="1" operator="notEqual">
      <formula>$P$11</formula>
    </cfRule>
    <cfRule type="cellIs" dxfId="559" priority="33" stopIfTrue="1" operator="greaterThan">
      <formula>$P$11</formula>
    </cfRule>
  </conditionalFormatting>
  <conditionalFormatting sqref="O12">
    <cfRule type="cellIs" dxfId="558" priority="31" stopIfTrue="1" operator="notEqual">
      <formula>$P$12</formula>
    </cfRule>
  </conditionalFormatting>
  <conditionalFormatting sqref="O14">
    <cfRule type="cellIs" dxfId="557" priority="30" stopIfTrue="1" operator="notEqual">
      <formula>$P$14</formula>
    </cfRule>
  </conditionalFormatting>
  <conditionalFormatting sqref="O15">
    <cfRule type="cellIs" dxfId="556" priority="29" stopIfTrue="1" operator="notEqual">
      <formula>$P$15</formula>
    </cfRule>
  </conditionalFormatting>
  <conditionalFormatting sqref="O16">
    <cfRule type="cellIs" dxfId="555" priority="28" stopIfTrue="1" operator="notEqual">
      <formula>$P$16</formula>
    </cfRule>
  </conditionalFormatting>
  <conditionalFormatting sqref="O17">
    <cfRule type="cellIs" dxfId="554" priority="27" stopIfTrue="1" operator="notEqual">
      <formula>$P$17</formula>
    </cfRule>
  </conditionalFormatting>
  <conditionalFormatting sqref="O18">
    <cfRule type="cellIs" dxfId="553" priority="26" stopIfTrue="1" operator="notEqual">
      <formula>$P$18</formula>
    </cfRule>
  </conditionalFormatting>
  <conditionalFormatting sqref="O19">
    <cfRule type="cellIs" dxfId="552" priority="24" stopIfTrue="1" operator="notEqual">
      <formula>$P$19</formula>
    </cfRule>
    <cfRule type="cellIs" dxfId="551" priority="25" stopIfTrue="1" operator="greaterThan">
      <formula>$P$19</formula>
    </cfRule>
  </conditionalFormatting>
  <conditionalFormatting sqref="O20">
    <cfRule type="cellIs" dxfId="550" priority="22" stopIfTrue="1" operator="notEqual">
      <formula>$P$20</formula>
    </cfRule>
    <cfRule type="cellIs" dxfId="549" priority="23" stopIfTrue="1" operator="greaterThan">
      <formula>$P$20</formula>
    </cfRule>
  </conditionalFormatting>
  <conditionalFormatting sqref="O21">
    <cfRule type="cellIs" dxfId="548" priority="21" stopIfTrue="1" operator="notEqual">
      <formula>$P$21</formula>
    </cfRule>
  </conditionalFormatting>
  <conditionalFormatting sqref="O22">
    <cfRule type="cellIs" dxfId="547" priority="20" stopIfTrue="1" operator="notEqual">
      <formula>$P$22</formula>
    </cfRule>
  </conditionalFormatting>
  <conditionalFormatting sqref="O23">
    <cfRule type="cellIs" dxfId="546" priority="19" stopIfTrue="1" operator="notEqual">
      <formula>$P$23</formula>
    </cfRule>
  </conditionalFormatting>
  <conditionalFormatting sqref="O24">
    <cfRule type="cellIs" dxfId="545" priority="17" stopIfTrue="1" operator="notEqual">
      <formula>$P$24</formula>
    </cfRule>
    <cfRule type="cellIs" dxfId="544" priority="18" stopIfTrue="1" operator="greaterThan">
      <formula>$P$24</formula>
    </cfRule>
  </conditionalFormatting>
  <conditionalFormatting sqref="O25">
    <cfRule type="cellIs" dxfId="543" priority="15" stopIfTrue="1" operator="notEqual">
      <formula>$P$25</formula>
    </cfRule>
    <cfRule type="cellIs" dxfId="542" priority="16" stopIfTrue="1" operator="greaterThan">
      <formula>$P$25</formula>
    </cfRule>
  </conditionalFormatting>
  <conditionalFormatting sqref="O26">
    <cfRule type="cellIs" dxfId="541" priority="14" stopIfTrue="1" operator="notEqual">
      <formula>$P$26</formula>
    </cfRule>
  </conditionalFormatting>
  <conditionalFormatting sqref="O27">
    <cfRule type="cellIs" dxfId="540" priority="13" stopIfTrue="1" operator="notEqual">
      <formula>$P$27</formula>
    </cfRule>
  </conditionalFormatting>
  <conditionalFormatting sqref="O28">
    <cfRule type="cellIs" dxfId="539" priority="12" stopIfTrue="1" operator="notEqual">
      <formula>$P$28</formula>
    </cfRule>
  </conditionalFormatting>
  <conditionalFormatting sqref="O29">
    <cfRule type="cellIs" dxfId="538" priority="11" stopIfTrue="1" operator="notEqual">
      <formula>$P$29</formula>
    </cfRule>
  </conditionalFormatting>
  <conditionalFormatting sqref="O30">
    <cfRule type="cellIs" dxfId="537" priority="10" stopIfTrue="1" operator="notEqual">
      <formula>$P$30</formula>
    </cfRule>
  </conditionalFormatting>
  <conditionalFormatting sqref="O31">
    <cfRule type="cellIs" dxfId="536" priority="8" stopIfTrue="1" operator="notEqual">
      <formula>$P$31</formula>
    </cfRule>
    <cfRule type="cellIs" dxfId="535" priority="9" stopIfTrue="1" operator="greaterThan">
      <formula>$P$31</formula>
    </cfRule>
  </conditionalFormatting>
  <conditionalFormatting sqref="O32">
    <cfRule type="cellIs" dxfId="534" priority="6" stopIfTrue="1" operator="notEqual">
      <formula>$P$32</formula>
    </cfRule>
    <cfRule type="cellIs" dxfId="533" priority="7" stopIfTrue="1" operator="greaterThan">
      <formula>$P$32</formula>
    </cfRule>
  </conditionalFormatting>
  <conditionalFormatting sqref="O33">
    <cfRule type="cellIs" dxfId="532" priority="5" stopIfTrue="1" operator="notEqual">
      <formula>$P$33</formula>
    </cfRule>
  </conditionalFormatting>
  <conditionalFormatting sqref="O13">
    <cfRule type="cellIs" dxfId="531" priority="4" stopIfTrue="1" operator="notEqual">
      <formula>$P$13</formula>
    </cfRule>
  </conditionalFormatting>
  <conditionalFormatting sqref="AG3:AG34">
    <cfRule type="cellIs" dxfId="530" priority="3" stopIfTrue="1" operator="notEqual">
      <formula>E3</formula>
    </cfRule>
  </conditionalFormatting>
  <conditionalFormatting sqref="AH3:AH34">
    <cfRule type="cellIs" dxfId="529" priority="2" stopIfTrue="1" operator="notBetween">
      <formula>AI3+$AG$40</formula>
      <formula>AI3-$AG$40</formula>
    </cfRule>
  </conditionalFormatting>
  <conditionalFormatting sqref="AL3:AL33">
    <cfRule type="cellIs" dxfId="528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2</vt:i4>
      </vt:variant>
    </vt:vector>
  </HeadingPairs>
  <TitlesOfParts>
    <vt:vector size="24" baseType="lpstr">
      <vt:lpstr>13031-01</vt:lpstr>
      <vt:lpstr>FENO RESINAS, S.A. D</vt:lpstr>
      <vt:lpstr>COMERCIALIZADORA DE </vt:lpstr>
      <vt:lpstr>PRESFORZADOS MEXICAN</vt:lpstr>
      <vt:lpstr>MEXCOAT, S.A. DE C.V</vt:lpstr>
      <vt:lpstr>PRUP, S.A. DE C.V.</vt:lpstr>
      <vt:lpstr>TEXTILES Y ACABADOS </vt:lpstr>
      <vt:lpstr>INDUSTRIAL DE ESPUMA</vt:lpstr>
      <vt:lpstr>NOBLE CHEM, S.A. DE </vt:lpstr>
      <vt:lpstr>TIZAYUCA TEXTIL VUVA</vt:lpstr>
      <vt:lpstr>PROTEXA RECUBRIMIENT</vt:lpstr>
      <vt:lpstr>FRITOS TOTIS, S.A. D</vt:lpstr>
      <vt:lpstr>PRODUCCION Y ESPECIA</vt:lpstr>
      <vt:lpstr>GRUPO ROMATEX DE MEX</vt:lpstr>
      <vt:lpstr>VALCHEM INDUSTRIAL, </vt:lpstr>
      <vt:lpstr>TEJIMAQ, S.A. DE C.V</vt:lpstr>
      <vt:lpstr>MOLIENDAS TIZAYUCA, </vt:lpstr>
      <vt:lpstr>TECAMAC INDUSTRIAL, </vt:lpstr>
      <vt:lpstr>ZINC Y SUS DERIVADOS</vt:lpstr>
      <vt:lpstr>IMPERQUIMIA SA DE CV</vt:lpstr>
      <vt:lpstr>Comparativo vs. Proveedor</vt:lpstr>
      <vt:lpstr>Balance Volumetrico</vt:lpstr>
      <vt:lpstr>'Balance Volumetrico'!Print_Area</vt:lpstr>
      <vt:lpstr>'Comparativo vs. Proveedor'!Print_Area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Octavio Muñoz</dc:creator>
  <cp:lastModifiedBy>Carlos Fernandez</cp:lastModifiedBy>
  <cp:lastPrinted>2013-07-14T23:32:25Z</cp:lastPrinted>
  <dcterms:created xsi:type="dcterms:W3CDTF">2006-01-17T19:06:07Z</dcterms:created>
  <dcterms:modified xsi:type="dcterms:W3CDTF">2013-07-14T23:32:37Z</dcterms:modified>
</cp:coreProperties>
</file>