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65" yWindow="-165" windowWidth="10785" windowHeight="9240" tabRatio="967" firstSheet="8" activeTab="21"/>
  </bookViews>
  <sheets>
    <sheet name="13031-01" sheetId="29" r:id="rId1"/>
    <sheet name="FENO RESINAS, S.A. D" sheetId="60" r:id="rId2"/>
    <sheet name="COMERCIALIZADORA DE " sheetId="62" r:id="rId3"/>
    <sheet name="PRESFORZADOS MEXICAN" sheetId="61" r:id="rId4"/>
    <sheet name="MEXCOAT, S.A. DE C.V" sheetId="59" r:id="rId5"/>
    <sheet name="PRUP, S.A. DE C.V." sheetId="58" r:id="rId6"/>
    <sheet name="TEXTILES Y ACABADOS " sheetId="57" r:id="rId7"/>
    <sheet name="INDUSTRIAL DE ESPUMA" sheetId="56" r:id="rId8"/>
    <sheet name="NOBLE CHEM, S.A. DE " sheetId="55" r:id="rId9"/>
    <sheet name="TIZAYUCA TEXTIL VUVA" sheetId="54" r:id="rId10"/>
    <sheet name="PROTEXA RECUBRIMIENT" sheetId="53" r:id="rId11"/>
    <sheet name="FRITOS TOTIS, S.A. D" sheetId="52" r:id="rId12"/>
    <sheet name="PRODUCCION Y ESPECIA" sheetId="51" r:id="rId13"/>
    <sheet name="GRUPO ROMATEX DE MEX" sheetId="50" r:id="rId14"/>
    <sheet name="VALCHEM INDUSTRIAL, " sheetId="49" r:id="rId15"/>
    <sheet name="TEJIMAQ, S.A. DE C.V" sheetId="48" r:id="rId16"/>
    <sheet name="MOLIENDAS TIZAYUCA, " sheetId="47" r:id="rId17"/>
    <sheet name="TECAMAC INDUSTRIAL, " sheetId="46" r:id="rId18"/>
    <sheet name="ZINC Y SUS DERIVADOS" sheetId="45" r:id="rId19"/>
    <sheet name="IMPERQUIMIA SA DE CV" sheetId="44" r:id="rId20"/>
    <sheet name="Comparativo vs. Proveedor" sheetId="3" r:id="rId21"/>
    <sheet name="Balance Volumetrico" sheetId="22" r:id="rId22"/>
  </sheets>
  <definedNames>
    <definedName name="Comercializadora">#REF!</definedName>
    <definedName name="Espumas">#REF!</definedName>
    <definedName name="FENO">#REF!</definedName>
    <definedName name="IMPERQUIMIA">#REF!</definedName>
    <definedName name="MEXCOAT">#REF!</definedName>
    <definedName name="MOLIENDAS">#REF!</definedName>
    <definedName name="PREMEX">#REF!</definedName>
    <definedName name="Print_Area" localSheetId="21">'Balance Volumetrico'!$A$1:$AQ$53</definedName>
    <definedName name="Print_Area" localSheetId="20">'Comparativo vs. Proveedor'!$A$1:$Q$57</definedName>
    <definedName name="PROESA">#REF!</definedName>
    <definedName name="PRUP">#REF!</definedName>
    <definedName name="QUIMICA">#REF!</definedName>
    <definedName name="TECAMAC">#REF!</definedName>
    <definedName name="TEJIMAQ">#REF!</definedName>
    <definedName name="TEXSA">#REF!</definedName>
    <definedName name="Textiles">#REF!</definedName>
    <definedName name="TextilesROMATEX">#REF!</definedName>
    <definedName name="TOTIS">#REF!</definedName>
    <definedName name="Valchem">#REF!</definedName>
    <definedName name="VUVA">#REF!</definedName>
    <definedName name="ZINC">#REF!</definedName>
  </definedNames>
  <calcPr calcId="145621"/>
</workbook>
</file>

<file path=xl/calcChain.xml><?xml version="1.0" encoding="utf-8"?>
<calcChain xmlns="http://schemas.openxmlformats.org/spreadsheetml/2006/main">
  <c r="AJ50" i="22" l="1"/>
  <c r="AK12" i="22"/>
  <c r="AK13" i="22"/>
  <c r="AK14" i="22"/>
  <c r="AK15" i="22"/>
  <c r="AK16" i="22"/>
  <c r="AK17" i="22"/>
  <c r="AK18" i="22"/>
  <c r="AK19" i="22"/>
  <c r="AK20" i="22"/>
  <c r="AK21" i="22"/>
  <c r="AP21" i="22" s="1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11" i="22"/>
  <c r="AJ44" i="22"/>
  <c r="AI50" i="22"/>
  <c r="AI44" i="22"/>
  <c r="AH50" i="22"/>
  <c r="AG50" i="22"/>
  <c r="AH44" i="22"/>
  <c r="AG44" i="22"/>
  <c r="M38" i="62"/>
  <c r="L38" i="62"/>
  <c r="AG37" i="62"/>
  <c r="M37" i="62"/>
  <c r="M45" i="62" s="1"/>
  <c r="L37" i="62"/>
  <c r="L45" i="62" s="1"/>
  <c r="AG36" i="62"/>
  <c r="O36" i="62"/>
  <c r="O37" i="62" s="1"/>
  <c r="M36" i="62"/>
  <c r="L36" i="62"/>
  <c r="E36" i="62"/>
  <c r="AE34" i="62"/>
  <c r="AI34" i="62"/>
  <c r="AL33" i="62"/>
  <c r="AE33" i="62"/>
  <c r="AI33" i="62" s="1"/>
  <c r="V33" i="62"/>
  <c r="W33" i="62"/>
  <c r="S33" i="62"/>
  <c r="Z33" i="62" s="1"/>
  <c r="P33" i="62"/>
  <c r="AL32" i="62"/>
  <c r="AE32" i="62"/>
  <c r="AI32" i="62" s="1"/>
  <c r="AJ32" i="62" s="1"/>
  <c r="V32" i="62"/>
  <c r="W32" i="62" s="1"/>
  <c r="S32" i="62"/>
  <c r="Z32" i="62" s="1"/>
  <c r="P32" i="62"/>
  <c r="AL31" i="62"/>
  <c r="AE31" i="62"/>
  <c r="AI31" i="62"/>
  <c r="AJ31" i="62" s="1"/>
  <c r="V31" i="62"/>
  <c r="W31" i="62"/>
  <c r="S31" i="62"/>
  <c r="R31" i="62" s="1"/>
  <c r="T31" i="62" s="1"/>
  <c r="AA31" i="62" s="1"/>
  <c r="P31" i="62"/>
  <c r="AL30" i="62"/>
  <c r="AE30" i="62"/>
  <c r="AI30" i="62" s="1"/>
  <c r="AJ30" i="62" s="1"/>
  <c r="V30" i="62"/>
  <c r="W30" i="62" s="1"/>
  <c r="S30" i="62"/>
  <c r="Z30" i="62" s="1"/>
  <c r="P30" i="62"/>
  <c r="AL29" i="62"/>
  <c r="AE29" i="62"/>
  <c r="AI29" i="62"/>
  <c r="AJ29" i="62" s="1"/>
  <c r="V29" i="62"/>
  <c r="W29" i="62"/>
  <c r="S29" i="62"/>
  <c r="Z29" i="62" s="1"/>
  <c r="P29" i="62"/>
  <c r="AL28" i="62"/>
  <c r="AE28" i="62"/>
  <c r="AI28" i="62" s="1"/>
  <c r="AJ28" i="62" s="1"/>
  <c r="V28" i="62"/>
  <c r="W28" i="62" s="1"/>
  <c r="S28" i="62"/>
  <c r="Z28" i="62" s="1"/>
  <c r="P28" i="62"/>
  <c r="AL27" i="62"/>
  <c r="AE27" i="62"/>
  <c r="AI27" i="62"/>
  <c r="AJ27" i="62" s="1"/>
  <c r="V27" i="62"/>
  <c r="W27" i="62"/>
  <c r="S27" i="62"/>
  <c r="P27" i="62"/>
  <c r="AL26" i="62"/>
  <c r="AE26" i="62"/>
  <c r="AI26" i="62" s="1"/>
  <c r="AJ26" i="62" s="1"/>
  <c r="V26" i="62"/>
  <c r="W26" i="62" s="1"/>
  <c r="S26" i="62"/>
  <c r="Z26" i="62" s="1"/>
  <c r="P26" i="62"/>
  <c r="AL25" i="62"/>
  <c r="AE25" i="62"/>
  <c r="AI25" i="62"/>
  <c r="AJ25" i="62" s="1"/>
  <c r="V25" i="62"/>
  <c r="W25" i="62"/>
  <c r="S25" i="62"/>
  <c r="Z25" i="62" s="1"/>
  <c r="P25" i="62"/>
  <c r="AL24" i="62"/>
  <c r="AE24" i="62"/>
  <c r="AI24" i="62" s="1"/>
  <c r="AJ24" i="62" s="1"/>
  <c r="V24" i="62"/>
  <c r="W24" i="62" s="1"/>
  <c r="S24" i="62"/>
  <c r="Z24" i="62" s="1"/>
  <c r="P24" i="62"/>
  <c r="AL23" i="62"/>
  <c r="AE23" i="62"/>
  <c r="AI23" i="62"/>
  <c r="AJ23" i="62" s="1"/>
  <c r="V23" i="62"/>
  <c r="W23" i="62"/>
  <c r="S23" i="62"/>
  <c r="R23" i="62" s="1"/>
  <c r="T23" i="62" s="1"/>
  <c r="AA23" i="62" s="1"/>
  <c r="P23" i="62"/>
  <c r="AL22" i="62"/>
  <c r="AE22" i="62"/>
  <c r="AI22" i="62" s="1"/>
  <c r="AJ22" i="62" s="1"/>
  <c r="V22" i="62"/>
  <c r="W22" i="62" s="1"/>
  <c r="S22" i="62"/>
  <c r="Z22" i="62" s="1"/>
  <c r="P22" i="62"/>
  <c r="AL21" i="62"/>
  <c r="AE21" i="62"/>
  <c r="AI21" i="62"/>
  <c r="AJ21" i="62" s="1"/>
  <c r="V21" i="62"/>
  <c r="W21" i="62"/>
  <c r="S21" i="62"/>
  <c r="Z21" i="62" s="1"/>
  <c r="P21" i="62"/>
  <c r="AL20" i="62"/>
  <c r="AE20" i="62"/>
  <c r="AI20" i="62" s="1"/>
  <c r="AJ20" i="62" s="1"/>
  <c r="V20" i="62"/>
  <c r="W20" i="62" s="1"/>
  <c r="S20" i="62"/>
  <c r="Z20" i="62" s="1"/>
  <c r="P20" i="62"/>
  <c r="AL19" i="62"/>
  <c r="AE19" i="62"/>
  <c r="AI19" i="62"/>
  <c r="AJ19" i="62" s="1"/>
  <c r="V19" i="62"/>
  <c r="W19" i="62"/>
  <c r="S19" i="62"/>
  <c r="R19" i="62" s="1"/>
  <c r="T19" i="62" s="1"/>
  <c r="AA19" i="62" s="1"/>
  <c r="P19" i="62"/>
  <c r="AL18" i="62"/>
  <c r="AE18" i="62"/>
  <c r="AI18" i="62" s="1"/>
  <c r="AJ18" i="62" s="1"/>
  <c r="V18" i="62"/>
  <c r="W18" i="62" s="1"/>
  <c r="S18" i="62"/>
  <c r="Z18" i="62" s="1"/>
  <c r="P18" i="62"/>
  <c r="AL17" i="62"/>
  <c r="AE17" i="62"/>
  <c r="AI17" i="62"/>
  <c r="AJ17" i="62" s="1"/>
  <c r="V17" i="62"/>
  <c r="W17" i="62"/>
  <c r="S17" i="62"/>
  <c r="Z17" i="62" s="1"/>
  <c r="P17" i="62"/>
  <c r="AL16" i="62"/>
  <c r="AE16" i="62"/>
  <c r="AI16" i="62" s="1"/>
  <c r="AJ16" i="62" s="1"/>
  <c r="V16" i="62"/>
  <c r="W16" i="62" s="1"/>
  <c r="S16" i="62"/>
  <c r="Z16" i="62" s="1"/>
  <c r="P16" i="62"/>
  <c r="AL15" i="62"/>
  <c r="AE15" i="62"/>
  <c r="AI15" i="62"/>
  <c r="AJ15" i="62" s="1"/>
  <c r="V15" i="62"/>
  <c r="W15" i="62"/>
  <c r="S15" i="62"/>
  <c r="P15" i="62"/>
  <c r="AL14" i="62"/>
  <c r="AE14" i="62"/>
  <c r="AI14" i="62" s="1"/>
  <c r="AJ14" i="62" s="1"/>
  <c r="V14" i="62"/>
  <c r="W14" i="62" s="1"/>
  <c r="S14" i="62"/>
  <c r="Z14" i="62" s="1"/>
  <c r="P14" i="62"/>
  <c r="AL13" i="62"/>
  <c r="AE13" i="62"/>
  <c r="AI13" i="62"/>
  <c r="AJ13" i="62" s="1"/>
  <c r="V13" i="62"/>
  <c r="W13" i="62"/>
  <c r="S13" i="62"/>
  <c r="Z13" i="62" s="1"/>
  <c r="P13" i="62"/>
  <c r="AL12" i="62"/>
  <c r="AE12" i="62"/>
  <c r="AI12" i="62" s="1"/>
  <c r="AJ12" i="62" s="1"/>
  <c r="V12" i="62"/>
  <c r="W12" i="62" s="1"/>
  <c r="S12" i="62"/>
  <c r="Z12" i="62" s="1"/>
  <c r="P12" i="62"/>
  <c r="AL11" i="62"/>
  <c r="AE11" i="62"/>
  <c r="AI11" i="62"/>
  <c r="AJ11" i="62" s="1"/>
  <c r="V11" i="62"/>
  <c r="W11" i="62"/>
  <c r="S11" i="62"/>
  <c r="R11" i="62" s="1"/>
  <c r="T11" i="62" s="1"/>
  <c r="AA11" i="62" s="1"/>
  <c r="P11" i="62"/>
  <c r="AL10" i="62"/>
  <c r="AE10" i="62"/>
  <c r="AI10" i="62" s="1"/>
  <c r="AJ10" i="62" s="1"/>
  <c r="V10" i="62"/>
  <c r="W10" i="62" s="1"/>
  <c r="S10" i="62"/>
  <c r="Z10" i="62" s="1"/>
  <c r="P10" i="62"/>
  <c r="AL9" i="62"/>
  <c r="AE9" i="62"/>
  <c r="AI9" i="62"/>
  <c r="AJ9" i="62" s="1"/>
  <c r="V9" i="62"/>
  <c r="W9" i="62"/>
  <c r="S9" i="62"/>
  <c r="Z9" i="62" s="1"/>
  <c r="P9" i="62"/>
  <c r="AL8" i="62"/>
  <c r="AI8" i="62"/>
  <c r="AJ8" i="62" s="1"/>
  <c r="AE8" i="62"/>
  <c r="V8" i="62"/>
  <c r="W8" i="62" s="1"/>
  <c r="S8" i="62"/>
  <c r="Z8" i="62" s="1"/>
  <c r="P8" i="62"/>
  <c r="AL7" i="62"/>
  <c r="AE7" i="62"/>
  <c r="AI7" i="62" s="1"/>
  <c r="AJ7" i="62" s="1"/>
  <c r="V7" i="62"/>
  <c r="W7" i="62" s="1"/>
  <c r="S7" i="62"/>
  <c r="P7" i="62"/>
  <c r="AL6" i="62"/>
  <c r="AE6" i="62"/>
  <c r="AI6" i="62"/>
  <c r="AJ6" i="62" s="1"/>
  <c r="V6" i="62"/>
  <c r="W6" i="62"/>
  <c r="S6" i="62"/>
  <c r="P6" i="62"/>
  <c r="AL5" i="62"/>
  <c r="AE5" i="62"/>
  <c r="AI5" i="62" s="1"/>
  <c r="AJ5" i="62" s="1"/>
  <c r="V5" i="62"/>
  <c r="W5" i="62" s="1"/>
  <c r="S5" i="62"/>
  <c r="Z5" i="62" s="1"/>
  <c r="P5" i="62"/>
  <c r="AL4" i="62"/>
  <c r="AE4" i="62"/>
  <c r="AI4" i="62"/>
  <c r="AJ4" i="62" s="1"/>
  <c r="V4" i="62"/>
  <c r="W4" i="62"/>
  <c r="S4" i="62"/>
  <c r="Z4" i="62" s="1"/>
  <c r="P4" i="62"/>
  <c r="AL3" i="62"/>
  <c r="AE3" i="62"/>
  <c r="AI3" i="62" s="1"/>
  <c r="AJ3" i="62" s="1"/>
  <c r="V3" i="62"/>
  <c r="W3" i="62" s="1"/>
  <c r="S3" i="62"/>
  <c r="Z3" i="62" s="1"/>
  <c r="P3" i="62"/>
  <c r="M38" i="61"/>
  <c r="L38" i="61"/>
  <c r="AG37" i="61"/>
  <c r="M37" i="61"/>
  <c r="M45" i="61"/>
  <c r="L37" i="61"/>
  <c r="L44" i="61"/>
  <c r="AG36" i="61"/>
  <c r="O36" i="61"/>
  <c r="O37" i="61" s="1"/>
  <c r="M36" i="61"/>
  <c r="L36" i="61"/>
  <c r="E36" i="61"/>
  <c r="AE34" i="61"/>
  <c r="AI34" i="61"/>
  <c r="AJ34" i="61" s="1"/>
  <c r="AL33" i="61"/>
  <c r="AE33" i="61"/>
  <c r="AI33" i="61" s="1"/>
  <c r="AJ33" i="61" s="1"/>
  <c r="V33" i="61"/>
  <c r="W33" i="61" s="1"/>
  <c r="S33" i="61"/>
  <c r="Z33" i="61" s="1"/>
  <c r="P33" i="61"/>
  <c r="AL32" i="61"/>
  <c r="AN32" i="61" s="1"/>
  <c r="AO32" i="61" s="1"/>
  <c r="AE32" i="61"/>
  <c r="AI32" i="61"/>
  <c r="V32" i="61"/>
  <c r="W32" i="61" s="1"/>
  <c r="S32" i="61"/>
  <c r="Z32" i="61" s="1"/>
  <c r="P32" i="61"/>
  <c r="AL31" i="61"/>
  <c r="AE31" i="61"/>
  <c r="AI31" i="61"/>
  <c r="AM30" i="61" s="1"/>
  <c r="AN30" i="61" s="1"/>
  <c r="AO30" i="61" s="1"/>
  <c r="V31" i="61"/>
  <c r="W31" i="61"/>
  <c r="S31" i="61"/>
  <c r="P31" i="61"/>
  <c r="AL30" i="61"/>
  <c r="AE30" i="61"/>
  <c r="AI30" i="61" s="1"/>
  <c r="V30" i="61"/>
  <c r="W30" i="61" s="1"/>
  <c r="S30" i="61"/>
  <c r="R30" i="61" s="1"/>
  <c r="T30" i="61" s="1"/>
  <c r="P30" i="61"/>
  <c r="AL29" i="61"/>
  <c r="AE29" i="61"/>
  <c r="AI29" i="61"/>
  <c r="AM29" i="61" s="1"/>
  <c r="AN29" i="61" s="1"/>
  <c r="AO29" i="61" s="1"/>
  <c r="V29" i="61"/>
  <c r="W29" i="61"/>
  <c r="S29" i="61"/>
  <c r="Z29" i="61" s="1"/>
  <c r="P29" i="61"/>
  <c r="AL28" i="61"/>
  <c r="AE28" i="61"/>
  <c r="AI28" i="61" s="1"/>
  <c r="V28" i="61"/>
  <c r="W28" i="61" s="1"/>
  <c r="S28" i="61"/>
  <c r="P28" i="61"/>
  <c r="AL27" i="61"/>
  <c r="AE27" i="61"/>
  <c r="AI27" i="61"/>
  <c r="AM26" i="61" s="1"/>
  <c r="AN26" i="61" s="1"/>
  <c r="AO26" i="61" s="1"/>
  <c r="V27" i="61"/>
  <c r="W27" i="61"/>
  <c r="S27" i="61"/>
  <c r="R27" i="61" s="1"/>
  <c r="P27" i="61"/>
  <c r="AL26" i="61"/>
  <c r="AE26" i="61"/>
  <c r="AI26" i="61" s="1"/>
  <c r="V26" i="61"/>
  <c r="W26" i="61" s="1"/>
  <c r="S26" i="61"/>
  <c r="R26" i="61" s="1"/>
  <c r="P26" i="61"/>
  <c r="AL25" i="61"/>
  <c r="AE25" i="61"/>
  <c r="AI25" i="61"/>
  <c r="AM24" i="61" s="1"/>
  <c r="AN24" i="61" s="1"/>
  <c r="AO24" i="61" s="1"/>
  <c r="V25" i="61"/>
  <c r="W25" i="61"/>
  <c r="S25" i="61"/>
  <c r="P25" i="61"/>
  <c r="AL24" i="61"/>
  <c r="AE24" i="61"/>
  <c r="AI24" i="61" s="1"/>
  <c r="V24" i="61"/>
  <c r="W24" i="61" s="1"/>
  <c r="S24" i="61"/>
  <c r="P24" i="61"/>
  <c r="AL23" i="61"/>
  <c r="AE23" i="61"/>
  <c r="AI23" i="61"/>
  <c r="AJ23" i="61" s="1"/>
  <c r="V23" i="61"/>
  <c r="W23" i="61"/>
  <c r="S23" i="61"/>
  <c r="R23" i="61" s="1"/>
  <c r="P23" i="61"/>
  <c r="AL22" i="61"/>
  <c r="AE22" i="61"/>
  <c r="AI22" i="61" s="1"/>
  <c r="V22" i="61"/>
  <c r="W22" i="61" s="1"/>
  <c r="S22" i="61"/>
  <c r="R22" i="61" s="1"/>
  <c r="T22" i="61" s="1"/>
  <c r="AA22" i="61" s="1"/>
  <c r="P22" i="61"/>
  <c r="AL21" i="61"/>
  <c r="AE21" i="61"/>
  <c r="AI21" i="61"/>
  <c r="AJ21" i="61" s="1"/>
  <c r="V21" i="61"/>
  <c r="W21" i="61"/>
  <c r="S21" i="61"/>
  <c r="Z21" i="61" s="1"/>
  <c r="P21" i="61"/>
  <c r="AL20" i="61"/>
  <c r="AE20" i="61"/>
  <c r="AI20" i="61" s="1"/>
  <c r="V20" i="61"/>
  <c r="W20" i="61" s="1"/>
  <c r="S20" i="61"/>
  <c r="P20" i="61"/>
  <c r="AL19" i="61"/>
  <c r="AE19" i="61"/>
  <c r="AI19" i="61"/>
  <c r="AJ19" i="61" s="1"/>
  <c r="V19" i="61"/>
  <c r="W19" i="61"/>
  <c r="S19" i="61"/>
  <c r="P19" i="61"/>
  <c r="AL18" i="61"/>
  <c r="AE18" i="61"/>
  <c r="AI18" i="61" s="1"/>
  <c r="V18" i="61"/>
  <c r="W18" i="61" s="1"/>
  <c r="S18" i="61"/>
  <c r="P18" i="61"/>
  <c r="AL17" i="61"/>
  <c r="AE17" i="61"/>
  <c r="AI17" i="61"/>
  <c r="AM17" i="61" s="1"/>
  <c r="V17" i="61"/>
  <c r="W17" i="61"/>
  <c r="S17" i="61"/>
  <c r="R17" i="61" s="1"/>
  <c r="T17" i="61" s="1"/>
  <c r="P17" i="61"/>
  <c r="AL16" i="61"/>
  <c r="AE16" i="61"/>
  <c r="AI16" i="61" s="1"/>
  <c r="V16" i="61"/>
  <c r="W16" i="61" s="1"/>
  <c r="S16" i="61"/>
  <c r="P16" i="61"/>
  <c r="AL15" i="61"/>
  <c r="AE15" i="61"/>
  <c r="AI15" i="61"/>
  <c r="AM14" i="61" s="1"/>
  <c r="AN14" i="61" s="1"/>
  <c r="AO14" i="61" s="1"/>
  <c r="V15" i="61"/>
  <c r="W15" i="61"/>
  <c r="S15" i="61"/>
  <c r="R15" i="61" s="1"/>
  <c r="P15" i="61"/>
  <c r="AL14" i="61"/>
  <c r="AE14" i="61"/>
  <c r="AI14" i="61" s="1"/>
  <c r="V14" i="61"/>
  <c r="W14" i="61" s="1"/>
  <c r="S14" i="61"/>
  <c r="R14" i="61" s="1"/>
  <c r="Y14" i="61" s="1"/>
  <c r="P14" i="61"/>
  <c r="AL13" i="61"/>
  <c r="AE13" i="61"/>
  <c r="AI13" i="61"/>
  <c r="AM12" i="61" s="1"/>
  <c r="AN12" i="61" s="1"/>
  <c r="AO12" i="61" s="1"/>
  <c r="V13" i="61"/>
  <c r="W13" i="61"/>
  <c r="S13" i="61"/>
  <c r="Z13" i="61" s="1"/>
  <c r="P13" i="61"/>
  <c r="AL12" i="61"/>
  <c r="AE12" i="61"/>
  <c r="AI12" i="61" s="1"/>
  <c r="V12" i="61"/>
  <c r="W12" i="61" s="1"/>
  <c r="S12" i="61"/>
  <c r="P12" i="61"/>
  <c r="AL11" i="61"/>
  <c r="AE11" i="61"/>
  <c r="AI11" i="61"/>
  <c r="V11" i="61"/>
  <c r="W11" i="61"/>
  <c r="S11" i="61"/>
  <c r="R11" i="61"/>
  <c r="Y11" i="61" s="1"/>
  <c r="P11" i="61"/>
  <c r="AL10" i="61"/>
  <c r="AE10" i="61"/>
  <c r="AI10" i="61"/>
  <c r="AJ10" i="61" s="1"/>
  <c r="V10" i="61"/>
  <c r="W10" i="61"/>
  <c r="S10" i="61"/>
  <c r="P10" i="61"/>
  <c r="AL9" i="61"/>
  <c r="AE9" i="61"/>
  <c r="AI9" i="61" s="1"/>
  <c r="V9" i="61"/>
  <c r="W9" i="61" s="1"/>
  <c r="S9" i="61"/>
  <c r="R9" i="61" s="1"/>
  <c r="T9" i="61" s="1"/>
  <c r="AA9" i="61" s="1"/>
  <c r="P9" i="61"/>
  <c r="AL8" i="61"/>
  <c r="AE8" i="61"/>
  <c r="AI8" i="61"/>
  <c r="AM7" i="61" s="1"/>
  <c r="AN7" i="61" s="1"/>
  <c r="AO7" i="61" s="1"/>
  <c r="V8" i="61"/>
  <c r="W8" i="61"/>
  <c r="S8" i="61"/>
  <c r="P8" i="61"/>
  <c r="AL7" i="61"/>
  <c r="AE7" i="61"/>
  <c r="AI7" i="61" s="1"/>
  <c r="V7" i="61"/>
  <c r="W7" i="61" s="1"/>
  <c r="S7" i="61"/>
  <c r="R7" i="61" s="1"/>
  <c r="T7" i="61" s="1"/>
  <c r="P7" i="61"/>
  <c r="AL6" i="61"/>
  <c r="AE6" i="61"/>
  <c r="AI6" i="61"/>
  <c r="AM6" i="61" s="1"/>
  <c r="AN6" i="61" s="1"/>
  <c r="AO6" i="61" s="1"/>
  <c r="V6" i="61"/>
  <c r="W6" i="61"/>
  <c r="S6" i="61"/>
  <c r="P6" i="61"/>
  <c r="AL5" i="61"/>
  <c r="AE5" i="61"/>
  <c r="AI5" i="61" s="1"/>
  <c r="V5" i="61"/>
  <c r="W5" i="61" s="1"/>
  <c r="S5" i="61"/>
  <c r="P5" i="61"/>
  <c r="AL4" i="61"/>
  <c r="AE4" i="61"/>
  <c r="AI4" i="61"/>
  <c r="AJ4" i="61" s="1"/>
  <c r="V4" i="61"/>
  <c r="W4" i="61"/>
  <c r="S4" i="61"/>
  <c r="P4" i="61"/>
  <c r="AL3" i="61"/>
  <c r="AE3" i="61"/>
  <c r="AI3" i="61" s="1"/>
  <c r="AJ3" i="61" s="1"/>
  <c r="V3" i="61"/>
  <c r="W3" i="61" s="1"/>
  <c r="S3" i="61"/>
  <c r="P3" i="61"/>
  <c r="AG38" i="29"/>
  <c r="AG37" i="29"/>
  <c r="AE35" i="29"/>
  <c r="AI35" i="29" s="1"/>
  <c r="AJ35" i="29"/>
  <c r="AE34" i="29"/>
  <c r="AI34" i="29" s="1"/>
  <c r="AJ34" i="29" s="1"/>
  <c r="AE33" i="29"/>
  <c r="AI33" i="29" s="1"/>
  <c r="AJ33" i="29" s="1"/>
  <c r="AE32" i="29"/>
  <c r="AI32" i="29" s="1"/>
  <c r="AJ32" i="29" s="1"/>
  <c r="AE31" i="29"/>
  <c r="AI31" i="29" s="1"/>
  <c r="AJ31" i="29" s="1"/>
  <c r="AE30" i="29"/>
  <c r="AI30" i="29" s="1"/>
  <c r="AJ30" i="29" s="1"/>
  <c r="AE29" i="29"/>
  <c r="AI29" i="29" s="1"/>
  <c r="AJ29" i="29" s="1"/>
  <c r="AE28" i="29"/>
  <c r="AI28" i="29" s="1"/>
  <c r="AJ28" i="29" s="1"/>
  <c r="AE27" i="29"/>
  <c r="AI27" i="29" s="1"/>
  <c r="AJ27" i="29" s="1"/>
  <c r="AE26" i="29"/>
  <c r="AI26" i="29" s="1"/>
  <c r="AJ26" i="29" s="1"/>
  <c r="AE25" i="29"/>
  <c r="AI25" i="29" s="1"/>
  <c r="AJ25" i="29" s="1"/>
  <c r="AE24" i="29"/>
  <c r="AI24" i="29" s="1"/>
  <c r="AJ24" i="29" s="1"/>
  <c r="AE23" i="29"/>
  <c r="AI23" i="29" s="1"/>
  <c r="AJ23" i="29" s="1"/>
  <c r="AE22" i="29"/>
  <c r="AI22" i="29" s="1"/>
  <c r="AJ22" i="29" s="1"/>
  <c r="AE21" i="29"/>
  <c r="AI21" i="29" s="1"/>
  <c r="AJ21" i="29" s="1"/>
  <c r="AE20" i="29"/>
  <c r="AI20" i="29"/>
  <c r="AJ20" i="29" s="1"/>
  <c r="AE19" i="29"/>
  <c r="AI19" i="29" s="1"/>
  <c r="AJ19" i="29"/>
  <c r="AE18" i="29"/>
  <c r="AI18" i="29" s="1"/>
  <c r="AJ18" i="29" s="1"/>
  <c r="AE17" i="29"/>
  <c r="AI17" i="29" s="1"/>
  <c r="AJ17" i="29" s="1"/>
  <c r="AE16" i="29"/>
  <c r="AI16" i="29"/>
  <c r="AJ16" i="29" s="1"/>
  <c r="AE15" i="29"/>
  <c r="AI15" i="29" s="1"/>
  <c r="AJ15" i="29" s="1"/>
  <c r="AE14" i="29"/>
  <c r="AI14" i="29"/>
  <c r="AJ14" i="29" s="1"/>
  <c r="AE13" i="29"/>
  <c r="AI13" i="29" s="1"/>
  <c r="AJ13" i="29" s="1"/>
  <c r="AE12" i="29"/>
  <c r="AI12" i="29" s="1"/>
  <c r="AJ12" i="29" s="1"/>
  <c r="AE11" i="29"/>
  <c r="AI11" i="29" s="1"/>
  <c r="AJ11" i="29" s="1"/>
  <c r="AE10" i="29"/>
  <c r="AI10" i="29" s="1"/>
  <c r="AJ10" i="29" s="1"/>
  <c r="AE9" i="29"/>
  <c r="AI9" i="29"/>
  <c r="AJ9" i="29" s="1"/>
  <c r="AE8" i="29"/>
  <c r="AI8" i="29" s="1"/>
  <c r="AJ8" i="29"/>
  <c r="AE7" i="29"/>
  <c r="AI7" i="29" s="1"/>
  <c r="AJ7" i="29" s="1"/>
  <c r="AE6" i="29"/>
  <c r="AI6" i="29" s="1"/>
  <c r="AJ6" i="29" s="1"/>
  <c r="AE5" i="29"/>
  <c r="AI5" i="29" s="1"/>
  <c r="AJ5" i="29" s="1"/>
  <c r="AE4" i="29"/>
  <c r="AI4" i="29"/>
  <c r="AJ4" i="29" s="1"/>
  <c r="AG37" i="44"/>
  <c r="AG36" i="44"/>
  <c r="AE34" i="44"/>
  <c r="AI34" i="44"/>
  <c r="AJ34" i="44" s="1"/>
  <c r="AL33" i="44"/>
  <c r="AE33" i="44"/>
  <c r="AI33" i="44"/>
  <c r="AJ33" i="44" s="1"/>
  <c r="AL32" i="44"/>
  <c r="AE32" i="44"/>
  <c r="AI32" i="44" s="1"/>
  <c r="AJ32" i="44" s="1"/>
  <c r="AL31" i="44"/>
  <c r="AE31" i="44"/>
  <c r="AI31" i="44" s="1"/>
  <c r="AJ31" i="44" s="1"/>
  <c r="AL30" i="44"/>
  <c r="AE30" i="44"/>
  <c r="AI30" i="44" s="1"/>
  <c r="AJ30" i="44" s="1"/>
  <c r="AL29" i="44"/>
  <c r="AN29" i="44" s="1"/>
  <c r="AO29" i="44" s="1"/>
  <c r="AE29" i="44"/>
  <c r="AI29" i="44"/>
  <c r="AJ29" i="44" s="1"/>
  <c r="AL28" i="44"/>
  <c r="AE28" i="44"/>
  <c r="AI28" i="44" s="1"/>
  <c r="AM28" i="44" s="1"/>
  <c r="AN28" i="44" s="1"/>
  <c r="AO28" i="44" s="1"/>
  <c r="AL27" i="44"/>
  <c r="AE27" i="44"/>
  <c r="AI27" i="44" s="1"/>
  <c r="AJ27" i="44" s="1"/>
  <c r="AL26" i="44"/>
  <c r="AE26" i="44"/>
  <c r="AI26" i="44"/>
  <c r="AJ26" i="44" s="1"/>
  <c r="AL25" i="44"/>
  <c r="AE25" i="44"/>
  <c r="AI25" i="44" s="1"/>
  <c r="AJ25" i="44" s="1"/>
  <c r="AL24" i="44"/>
  <c r="AE24" i="44"/>
  <c r="AI24" i="44" s="1"/>
  <c r="AJ24" i="44" s="1"/>
  <c r="AL23" i="44"/>
  <c r="AE23" i="44"/>
  <c r="AI23" i="44"/>
  <c r="AL22" i="44"/>
  <c r="AE22" i="44"/>
  <c r="AI22" i="44" s="1"/>
  <c r="AJ22" i="44" s="1"/>
  <c r="AL21" i="44"/>
  <c r="AE21" i="44"/>
  <c r="AI21" i="44"/>
  <c r="AJ21" i="44" s="1"/>
  <c r="AL20" i="44"/>
  <c r="AE20" i="44"/>
  <c r="AI20" i="44" s="1"/>
  <c r="AJ20" i="44" s="1"/>
  <c r="AL19" i="44"/>
  <c r="AE19" i="44"/>
  <c r="AI19" i="44" s="1"/>
  <c r="AJ19" i="44" s="1"/>
  <c r="AL18" i="44"/>
  <c r="AE18" i="44"/>
  <c r="AI18" i="44"/>
  <c r="AJ18" i="44" s="1"/>
  <c r="AL17" i="44"/>
  <c r="AE17" i="44"/>
  <c r="AI17" i="44" s="1"/>
  <c r="AJ17" i="44" s="1"/>
  <c r="AL16" i="44"/>
  <c r="AE16" i="44"/>
  <c r="AI16" i="44" s="1"/>
  <c r="AJ16" i="44" s="1"/>
  <c r="AL15" i="44"/>
  <c r="AE15" i="44"/>
  <c r="AI15" i="44" s="1"/>
  <c r="AJ15" i="44" s="1"/>
  <c r="AL14" i="44"/>
  <c r="AE14" i="44"/>
  <c r="AI14" i="44"/>
  <c r="AJ14" i="44" s="1"/>
  <c r="AL13" i="44"/>
  <c r="AE13" i="44"/>
  <c r="AI13" i="44" s="1"/>
  <c r="AJ13" i="44" s="1"/>
  <c r="AL12" i="44"/>
  <c r="AN12" i="44" s="1"/>
  <c r="AO12" i="44" s="1"/>
  <c r="AE12" i="44"/>
  <c r="AI12" i="44" s="1"/>
  <c r="AJ12" i="44" s="1"/>
  <c r="AL11" i="44"/>
  <c r="AE11" i="44"/>
  <c r="AI11" i="44"/>
  <c r="AJ11" i="44" s="1"/>
  <c r="AL10" i="44"/>
  <c r="AE10" i="44"/>
  <c r="AI10" i="44" s="1"/>
  <c r="AJ10" i="44" s="1"/>
  <c r="AL9" i="44"/>
  <c r="AE9" i="44"/>
  <c r="AI9" i="44"/>
  <c r="AJ9" i="44" s="1"/>
  <c r="AL8" i="44"/>
  <c r="AE8" i="44"/>
  <c r="AI8" i="44" s="1"/>
  <c r="AJ8" i="44" s="1"/>
  <c r="AL7" i="44"/>
  <c r="AE7" i="44"/>
  <c r="AI7" i="44" s="1"/>
  <c r="AJ7" i="44" s="1"/>
  <c r="AL6" i="44"/>
  <c r="AE6" i="44"/>
  <c r="AI6" i="44"/>
  <c r="AJ6" i="44" s="1"/>
  <c r="AL5" i="44"/>
  <c r="AE5" i="44"/>
  <c r="AI5" i="44" s="1"/>
  <c r="AJ5" i="44" s="1"/>
  <c r="AL4" i="44"/>
  <c r="AE4" i="44"/>
  <c r="AI4" i="44" s="1"/>
  <c r="AJ4" i="44" s="1"/>
  <c r="AL3" i="44"/>
  <c r="AE3" i="44"/>
  <c r="AI3" i="44"/>
  <c r="AJ3" i="44" s="1"/>
  <c r="AG37" i="45"/>
  <c r="AG36" i="45"/>
  <c r="AE34" i="45"/>
  <c r="AI34" i="45" s="1"/>
  <c r="AJ34" i="45"/>
  <c r="AL33" i="45"/>
  <c r="AE33" i="45"/>
  <c r="AI33" i="45" s="1"/>
  <c r="AJ33" i="45" s="1"/>
  <c r="AL32" i="45"/>
  <c r="AE32" i="45"/>
  <c r="AI32" i="45" s="1"/>
  <c r="AJ32" i="45"/>
  <c r="AL31" i="45"/>
  <c r="AE31" i="45"/>
  <c r="AI31" i="45" s="1"/>
  <c r="AJ31" i="45" s="1"/>
  <c r="AL30" i="45"/>
  <c r="AE30" i="45"/>
  <c r="AI30" i="45" s="1"/>
  <c r="AL29" i="45"/>
  <c r="AE29" i="45"/>
  <c r="AI29" i="45" s="1"/>
  <c r="AJ29" i="45" s="1"/>
  <c r="AL28" i="45"/>
  <c r="AE28" i="45"/>
  <c r="AI28" i="45" s="1"/>
  <c r="AJ28" i="45"/>
  <c r="AL27" i="45"/>
  <c r="AE27" i="45"/>
  <c r="AI27" i="45" s="1"/>
  <c r="AJ27" i="45" s="1"/>
  <c r="AL26" i="45"/>
  <c r="AE26" i="45"/>
  <c r="AI26" i="45" s="1"/>
  <c r="AJ26" i="45" s="1"/>
  <c r="AL25" i="45"/>
  <c r="AE25" i="45"/>
  <c r="AI25" i="45" s="1"/>
  <c r="AJ25" i="45"/>
  <c r="AL24" i="45"/>
  <c r="AE24" i="45"/>
  <c r="AI24" i="45" s="1"/>
  <c r="AJ24" i="45" s="1"/>
  <c r="AL23" i="45"/>
  <c r="AE23" i="45"/>
  <c r="AI23" i="45" s="1"/>
  <c r="AJ23" i="45" s="1"/>
  <c r="AL22" i="45"/>
  <c r="AE22" i="45"/>
  <c r="AI22" i="45" s="1"/>
  <c r="AJ22" i="45"/>
  <c r="AL21" i="45"/>
  <c r="AE21" i="45"/>
  <c r="AI21" i="45" s="1"/>
  <c r="AJ21" i="45" s="1"/>
  <c r="AL20" i="45"/>
  <c r="AE20" i="45"/>
  <c r="AI20" i="45" s="1"/>
  <c r="AJ20" i="45"/>
  <c r="AL19" i="45"/>
  <c r="AE19" i="45"/>
  <c r="AI19" i="45" s="1"/>
  <c r="AJ19" i="45" s="1"/>
  <c r="AL18" i="45"/>
  <c r="AE18" i="45"/>
  <c r="AI18" i="45" s="1"/>
  <c r="AL17" i="45"/>
  <c r="AE17" i="45"/>
  <c r="AI17" i="45" s="1"/>
  <c r="AJ17" i="45"/>
  <c r="AL16" i="45"/>
  <c r="AE16" i="45"/>
  <c r="AI16" i="45" s="1"/>
  <c r="AJ16" i="45" s="1"/>
  <c r="AL15" i="45"/>
  <c r="AE15" i="45"/>
  <c r="AI15" i="45" s="1"/>
  <c r="AJ15" i="45" s="1"/>
  <c r="AL14" i="45"/>
  <c r="AE14" i="45"/>
  <c r="AI14" i="45" s="1"/>
  <c r="AJ14" i="45" s="1"/>
  <c r="AL13" i="45"/>
  <c r="AE13" i="45"/>
  <c r="AI13" i="45" s="1"/>
  <c r="AJ13" i="45"/>
  <c r="AL12" i="45"/>
  <c r="AE12" i="45"/>
  <c r="AI12" i="45" s="1"/>
  <c r="AJ12" i="45" s="1"/>
  <c r="AL11" i="45"/>
  <c r="AE11" i="45"/>
  <c r="AI11" i="45" s="1"/>
  <c r="AJ11" i="45" s="1"/>
  <c r="AL10" i="45"/>
  <c r="AE10" i="45"/>
  <c r="AI10" i="45" s="1"/>
  <c r="AJ10" i="45"/>
  <c r="AL9" i="45"/>
  <c r="AE9" i="45"/>
  <c r="AI9" i="45" s="1"/>
  <c r="AJ9" i="45" s="1"/>
  <c r="AL8" i="45"/>
  <c r="AE8" i="45"/>
  <c r="AI8" i="45" s="1"/>
  <c r="AJ8" i="45"/>
  <c r="AL7" i="45"/>
  <c r="AE7" i="45"/>
  <c r="AI7" i="45" s="1"/>
  <c r="AJ7" i="45" s="1"/>
  <c r="AL6" i="45"/>
  <c r="AE6" i="45"/>
  <c r="AI6" i="45" s="1"/>
  <c r="AL5" i="45"/>
  <c r="AE5" i="45"/>
  <c r="AI5" i="45" s="1"/>
  <c r="AJ5" i="45"/>
  <c r="AL4" i="45"/>
  <c r="AE4" i="45"/>
  <c r="AI4" i="45" s="1"/>
  <c r="AJ4" i="45" s="1"/>
  <c r="AL3" i="45"/>
  <c r="AE3" i="45"/>
  <c r="AI3" i="45" s="1"/>
  <c r="AJ3" i="45" s="1"/>
  <c r="AG37" i="46"/>
  <c r="AG36" i="46"/>
  <c r="AE34" i="46"/>
  <c r="AI34" i="46"/>
  <c r="AJ34" i="46"/>
  <c r="AL33" i="46"/>
  <c r="AE33" i="46"/>
  <c r="AI33" i="46" s="1"/>
  <c r="AJ33" i="46" s="1"/>
  <c r="AL32" i="46"/>
  <c r="AE32" i="46"/>
  <c r="AI32" i="46" s="1"/>
  <c r="AJ32" i="46"/>
  <c r="AL31" i="46"/>
  <c r="AE31" i="46"/>
  <c r="AI31" i="46" s="1"/>
  <c r="AJ31" i="46" s="1"/>
  <c r="AL30" i="46"/>
  <c r="AE30" i="46"/>
  <c r="AI30" i="46" s="1"/>
  <c r="AJ30" i="46"/>
  <c r="AL29" i="46"/>
  <c r="AE29" i="46"/>
  <c r="AI29" i="46" s="1"/>
  <c r="AL28" i="46"/>
  <c r="AE28" i="46"/>
  <c r="AI28" i="46" s="1"/>
  <c r="AJ28" i="46"/>
  <c r="AL27" i="46"/>
  <c r="AE27" i="46"/>
  <c r="AI27" i="46" s="1"/>
  <c r="AJ27" i="46" s="1"/>
  <c r="AL26" i="46"/>
  <c r="AE26" i="46"/>
  <c r="AI26" i="46" s="1"/>
  <c r="AJ26" i="46"/>
  <c r="AL25" i="46"/>
  <c r="AE25" i="46"/>
  <c r="AI25" i="46" s="1"/>
  <c r="AJ25" i="46" s="1"/>
  <c r="AL24" i="46"/>
  <c r="AE24" i="46"/>
  <c r="AI24" i="46" s="1"/>
  <c r="AJ24" i="46"/>
  <c r="AL23" i="46"/>
  <c r="AE23" i="46"/>
  <c r="AI23" i="46" s="1"/>
  <c r="AJ23" i="46" s="1"/>
  <c r="AL22" i="46"/>
  <c r="AE22" i="46"/>
  <c r="AI22" i="46" s="1"/>
  <c r="AJ22" i="46"/>
  <c r="AL21" i="46"/>
  <c r="AE21" i="46"/>
  <c r="AI21" i="46" s="1"/>
  <c r="AL20" i="46"/>
  <c r="AE20" i="46"/>
  <c r="AI20" i="46" s="1"/>
  <c r="AJ20" i="46"/>
  <c r="AL19" i="46"/>
  <c r="AE19" i="46"/>
  <c r="AI19" i="46" s="1"/>
  <c r="AJ19" i="46" s="1"/>
  <c r="AL18" i="46"/>
  <c r="AE18" i="46"/>
  <c r="AI18" i="46" s="1"/>
  <c r="AJ18" i="46"/>
  <c r="AL17" i="46"/>
  <c r="AE17" i="46"/>
  <c r="AI17" i="46" s="1"/>
  <c r="AL16" i="46"/>
  <c r="AE16" i="46"/>
  <c r="AI16" i="46" s="1"/>
  <c r="AJ16" i="46"/>
  <c r="AL15" i="46"/>
  <c r="AE15" i="46"/>
  <c r="AI15" i="46" s="1"/>
  <c r="AJ15" i="46" s="1"/>
  <c r="AL14" i="46"/>
  <c r="AE14" i="46"/>
  <c r="AI14" i="46" s="1"/>
  <c r="AJ14" i="46"/>
  <c r="AL13" i="46"/>
  <c r="AE13" i="46"/>
  <c r="AI13" i="46" s="1"/>
  <c r="AL12" i="46"/>
  <c r="AE12" i="46"/>
  <c r="AI12" i="46" s="1"/>
  <c r="AJ12" i="46"/>
  <c r="AL11" i="46"/>
  <c r="AE11" i="46"/>
  <c r="AI11" i="46" s="1"/>
  <c r="AJ11" i="46" s="1"/>
  <c r="AL10" i="46"/>
  <c r="AE10" i="46"/>
  <c r="AI10" i="46" s="1"/>
  <c r="AJ10" i="46"/>
  <c r="AL9" i="46"/>
  <c r="AE9" i="46"/>
  <c r="AI9" i="46" s="1"/>
  <c r="AJ9" i="46" s="1"/>
  <c r="AL8" i="46"/>
  <c r="AE8" i="46"/>
  <c r="AI8" i="46" s="1"/>
  <c r="AJ8" i="46"/>
  <c r="AL7" i="46"/>
  <c r="AE7" i="46"/>
  <c r="AI7" i="46" s="1"/>
  <c r="AJ7" i="46" s="1"/>
  <c r="AL6" i="46"/>
  <c r="AE6" i="46"/>
  <c r="AI6" i="46" s="1"/>
  <c r="AJ6" i="46"/>
  <c r="AL5" i="46"/>
  <c r="AE5" i="46"/>
  <c r="AI5" i="46" s="1"/>
  <c r="AL4" i="46"/>
  <c r="AE4" i="46"/>
  <c r="AI4" i="46" s="1"/>
  <c r="AJ4" i="46"/>
  <c r="AL3" i="46"/>
  <c r="AE3" i="46"/>
  <c r="AI3" i="46" s="1"/>
  <c r="AJ3" i="46" s="1"/>
  <c r="AG37" i="47"/>
  <c r="AG36" i="47"/>
  <c r="AE34" i="47"/>
  <c r="AI34" i="47"/>
  <c r="AJ34" i="47"/>
  <c r="AL33" i="47"/>
  <c r="AE33" i="47"/>
  <c r="AI33" i="47"/>
  <c r="AJ33" i="47" s="1"/>
  <c r="AL32" i="47"/>
  <c r="AE32" i="47"/>
  <c r="AI32" i="47"/>
  <c r="AJ32" i="47" s="1"/>
  <c r="AL31" i="47"/>
  <c r="AE31" i="47"/>
  <c r="AI31" i="47" s="1"/>
  <c r="AJ31" i="47" s="1"/>
  <c r="AL30" i="47"/>
  <c r="AE30" i="47"/>
  <c r="AI30" i="47"/>
  <c r="AJ30" i="47" s="1"/>
  <c r="AL29" i="47"/>
  <c r="AE29" i="47"/>
  <c r="AI29" i="47" s="1"/>
  <c r="AJ29" i="47" s="1"/>
  <c r="AL28" i="47"/>
  <c r="AE28" i="47"/>
  <c r="AI28" i="47"/>
  <c r="AJ28" i="47" s="1"/>
  <c r="AL27" i="47"/>
  <c r="AE27" i="47"/>
  <c r="AI27" i="47" s="1"/>
  <c r="AL26" i="47"/>
  <c r="AE26" i="47"/>
  <c r="AI26" i="47"/>
  <c r="AJ26" i="47" s="1"/>
  <c r="AL25" i="47"/>
  <c r="AE25" i="47"/>
  <c r="AI25" i="47" s="1"/>
  <c r="AJ25" i="47" s="1"/>
  <c r="AL24" i="47"/>
  <c r="AE24" i="47"/>
  <c r="AI24" i="47"/>
  <c r="AM24" i="47" s="1"/>
  <c r="AN24" i="47" s="1"/>
  <c r="AO24" i="47" s="1"/>
  <c r="AL23" i="47"/>
  <c r="AE23" i="47"/>
  <c r="AI23" i="47" s="1"/>
  <c r="AJ23" i="47" s="1"/>
  <c r="AL22" i="47"/>
  <c r="AE22" i="47"/>
  <c r="AI22" i="47"/>
  <c r="AJ22" i="47" s="1"/>
  <c r="AL21" i="47"/>
  <c r="AE21" i="47"/>
  <c r="AI21" i="47" s="1"/>
  <c r="AJ21" i="47" s="1"/>
  <c r="AL20" i="47"/>
  <c r="AE20" i="47"/>
  <c r="AI20" i="47"/>
  <c r="AJ20" i="47" s="1"/>
  <c r="AL19" i="47"/>
  <c r="AE19" i="47"/>
  <c r="AI19" i="47" s="1"/>
  <c r="AL18" i="47"/>
  <c r="AE18" i="47"/>
  <c r="AI18" i="47"/>
  <c r="AJ18" i="47" s="1"/>
  <c r="AL17" i="47"/>
  <c r="AE17" i="47"/>
  <c r="AI17" i="47" s="1"/>
  <c r="AJ17" i="47" s="1"/>
  <c r="AL16" i="47"/>
  <c r="AE16" i="47"/>
  <c r="AI16" i="47"/>
  <c r="AL15" i="47"/>
  <c r="AE15" i="47"/>
  <c r="AI15" i="47" s="1"/>
  <c r="AJ15" i="47" s="1"/>
  <c r="AL14" i="47"/>
  <c r="AE14" i="47"/>
  <c r="AI14" i="47"/>
  <c r="AJ14" i="47" s="1"/>
  <c r="AL13" i="47"/>
  <c r="AE13" i="47"/>
  <c r="AI13" i="47" s="1"/>
  <c r="AJ13" i="47" s="1"/>
  <c r="AL12" i="47"/>
  <c r="AE12" i="47"/>
  <c r="AI12" i="47"/>
  <c r="AJ12" i="47" s="1"/>
  <c r="AL11" i="47"/>
  <c r="AE11" i="47"/>
  <c r="AI11" i="47" s="1"/>
  <c r="AM11" i="47" s="1"/>
  <c r="AN11" i="47" s="1"/>
  <c r="AO11" i="47" s="1"/>
  <c r="AL10" i="47"/>
  <c r="AE10" i="47"/>
  <c r="AI10" i="47"/>
  <c r="AJ10" i="47" s="1"/>
  <c r="AL9" i="47"/>
  <c r="AE9" i="47"/>
  <c r="AI9" i="47" s="1"/>
  <c r="AJ9" i="47" s="1"/>
  <c r="AL8" i="47"/>
  <c r="AE8" i="47"/>
  <c r="AI8" i="47"/>
  <c r="AL7" i="47"/>
  <c r="AE7" i="47"/>
  <c r="AI7" i="47" s="1"/>
  <c r="AJ7" i="47" s="1"/>
  <c r="AL6" i="47"/>
  <c r="AE6" i="47"/>
  <c r="AI6" i="47"/>
  <c r="AJ6" i="47" s="1"/>
  <c r="AL5" i="47"/>
  <c r="AE5" i="47"/>
  <c r="AI5" i="47" s="1"/>
  <c r="AJ5" i="47" s="1"/>
  <c r="AL4" i="47"/>
  <c r="AE4" i="47"/>
  <c r="AI4" i="47"/>
  <c r="AJ4" i="47" s="1"/>
  <c r="AL3" i="47"/>
  <c r="AE3" i="47"/>
  <c r="AI3" i="47" s="1"/>
  <c r="AJ3" i="47" s="1"/>
  <c r="AG37" i="48"/>
  <c r="AG36" i="48"/>
  <c r="AE34" i="48"/>
  <c r="AI34" i="48"/>
  <c r="AJ34" i="48" s="1"/>
  <c r="AL33" i="48"/>
  <c r="AE33" i="48"/>
  <c r="AI33" i="48"/>
  <c r="AJ33" i="48" s="1"/>
  <c r="AL32" i="48"/>
  <c r="AE32" i="48"/>
  <c r="AI32" i="48" s="1"/>
  <c r="AJ32" i="48" s="1"/>
  <c r="AL31" i="48"/>
  <c r="AE31" i="48"/>
  <c r="AI31" i="48" s="1"/>
  <c r="AJ31" i="48" s="1"/>
  <c r="AL30" i="48"/>
  <c r="AE30" i="48"/>
  <c r="AI30" i="48" s="1"/>
  <c r="AL29" i="48"/>
  <c r="AE29" i="48"/>
  <c r="AI29" i="48"/>
  <c r="AJ29" i="48" s="1"/>
  <c r="AL28" i="48"/>
  <c r="AE28" i="48"/>
  <c r="AI28" i="48" s="1"/>
  <c r="AJ28" i="48" s="1"/>
  <c r="AL27" i="48"/>
  <c r="AE27" i="48"/>
  <c r="AI27" i="48" s="1"/>
  <c r="AM26" i="48" s="1"/>
  <c r="AN26" i="48" s="1"/>
  <c r="AO26" i="48" s="1"/>
  <c r="AL26" i="48"/>
  <c r="AE26" i="48"/>
  <c r="AI26" i="48"/>
  <c r="AJ26" i="48" s="1"/>
  <c r="AL25" i="48"/>
  <c r="AE25" i="48"/>
  <c r="AI25" i="48" s="1"/>
  <c r="AJ25" i="48" s="1"/>
  <c r="AL24" i="48"/>
  <c r="AE24" i="48"/>
  <c r="AI24" i="48" s="1"/>
  <c r="AJ24" i="48" s="1"/>
  <c r="AL23" i="48"/>
  <c r="AE23" i="48"/>
  <c r="AI23" i="48"/>
  <c r="AJ23" i="48" s="1"/>
  <c r="AL22" i="48"/>
  <c r="AE22" i="48"/>
  <c r="AI22" i="48" s="1"/>
  <c r="AJ22" i="48" s="1"/>
  <c r="AL21" i="48"/>
  <c r="AE21" i="48"/>
  <c r="AI21" i="48"/>
  <c r="AJ21" i="48" s="1"/>
  <c r="AL20" i="48"/>
  <c r="AE20" i="48"/>
  <c r="AI20" i="48" s="1"/>
  <c r="AJ20" i="48" s="1"/>
  <c r="AL19" i="48"/>
  <c r="AE19" i="48"/>
  <c r="AI19" i="48" s="1"/>
  <c r="AJ19" i="48" s="1"/>
  <c r="AL18" i="48"/>
  <c r="AE18" i="48"/>
  <c r="AI18" i="48" s="1"/>
  <c r="AJ18" i="48" s="1"/>
  <c r="AL17" i="48"/>
  <c r="AE17" i="48"/>
  <c r="AI17" i="48"/>
  <c r="AL16" i="48"/>
  <c r="AE16" i="48"/>
  <c r="AI16" i="48" s="1"/>
  <c r="AJ16" i="48" s="1"/>
  <c r="AL15" i="48"/>
  <c r="AE15" i="48"/>
  <c r="AI15" i="48" s="1"/>
  <c r="AJ15" i="48" s="1"/>
  <c r="AL14" i="48"/>
  <c r="AE14" i="48"/>
  <c r="AI14" i="48"/>
  <c r="AL13" i="48"/>
  <c r="AE13" i="48"/>
  <c r="AI13" i="48" s="1"/>
  <c r="AJ13" i="48" s="1"/>
  <c r="AL12" i="48"/>
  <c r="AE12" i="48"/>
  <c r="AI12" i="48" s="1"/>
  <c r="AJ12" i="48" s="1"/>
  <c r="AL11" i="48"/>
  <c r="AE11" i="48"/>
  <c r="AI11" i="48"/>
  <c r="AL10" i="48"/>
  <c r="AE10" i="48"/>
  <c r="AI10" i="48" s="1"/>
  <c r="AL9" i="48"/>
  <c r="AE9" i="48"/>
  <c r="AI9" i="48" s="1"/>
  <c r="AJ9" i="48" s="1"/>
  <c r="AL8" i="48"/>
  <c r="AE8" i="48"/>
  <c r="AI8" i="48" s="1"/>
  <c r="AJ8" i="48" s="1"/>
  <c r="AL7" i="48"/>
  <c r="AE7" i="48"/>
  <c r="AI7" i="48" s="1"/>
  <c r="AJ7" i="48" s="1"/>
  <c r="AL6" i="48"/>
  <c r="AE6" i="48"/>
  <c r="AI6" i="48"/>
  <c r="AJ6" i="48" s="1"/>
  <c r="AL5" i="48"/>
  <c r="AE5" i="48"/>
  <c r="AI5" i="48" s="1"/>
  <c r="AJ5" i="48" s="1"/>
  <c r="AL4" i="48"/>
  <c r="AE4" i="48"/>
  <c r="AI4" i="48" s="1"/>
  <c r="AJ4" i="48" s="1"/>
  <c r="AL3" i="48"/>
  <c r="AE3" i="48"/>
  <c r="AI3" i="48"/>
  <c r="AJ3" i="48" s="1"/>
  <c r="AG37" i="49"/>
  <c r="AG36" i="49"/>
  <c r="AE34" i="49"/>
  <c r="AI34" i="49" s="1"/>
  <c r="AJ34" i="49"/>
  <c r="AL33" i="49"/>
  <c r="AE33" i="49"/>
  <c r="AI33" i="49" s="1"/>
  <c r="AM33" i="49" s="1"/>
  <c r="AN33" i="49" s="1"/>
  <c r="AO33" i="49" s="1"/>
  <c r="AL32" i="49"/>
  <c r="AE32" i="49"/>
  <c r="AI32" i="49" s="1"/>
  <c r="AJ32" i="49"/>
  <c r="AL31" i="49"/>
  <c r="AE31" i="49"/>
  <c r="AI31" i="49" s="1"/>
  <c r="AJ31" i="49" s="1"/>
  <c r="AL30" i="49"/>
  <c r="AE30" i="49"/>
  <c r="AI30" i="49" s="1"/>
  <c r="AJ30" i="49" s="1"/>
  <c r="AL29" i="49"/>
  <c r="AE29" i="49"/>
  <c r="AI29" i="49" s="1"/>
  <c r="AJ29" i="49" s="1"/>
  <c r="AL28" i="49"/>
  <c r="AE28" i="49"/>
  <c r="AI28" i="49" s="1"/>
  <c r="AJ28" i="49" s="1"/>
  <c r="AL27" i="49"/>
  <c r="AE27" i="49"/>
  <c r="AI27" i="49" s="1"/>
  <c r="AJ27" i="49" s="1"/>
  <c r="AL26" i="49"/>
  <c r="AE26" i="49"/>
  <c r="AI26" i="49" s="1"/>
  <c r="AJ26" i="49" s="1"/>
  <c r="AL25" i="49"/>
  <c r="AE25" i="49"/>
  <c r="AI25" i="49" s="1"/>
  <c r="AJ25" i="49"/>
  <c r="AL24" i="49"/>
  <c r="AE24" i="49"/>
  <c r="AI24" i="49" s="1"/>
  <c r="AJ24" i="49" s="1"/>
  <c r="AL23" i="49"/>
  <c r="AE23" i="49"/>
  <c r="AI23" i="49" s="1"/>
  <c r="AJ23" i="49" s="1"/>
  <c r="AL22" i="49"/>
  <c r="AE22" i="49"/>
  <c r="AI22" i="49" s="1"/>
  <c r="AJ22" i="49"/>
  <c r="AL21" i="49"/>
  <c r="AE21" i="49"/>
  <c r="AI21" i="49" s="1"/>
  <c r="AJ21" i="49" s="1"/>
  <c r="AL20" i="49"/>
  <c r="AE20" i="49"/>
  <c r="AI20" i="49" s="1"/>
  <c r="AJ20" i="49"/>
  <c r="AL19" i="49"/>
  <c r="AE19" i="49"/>
  <c r="AI19" i="49" s="1"/>
  <c r="AL18" i="49"/>
  <c r="AE18" i="49"/>
  <c r="AI18" i="49" s="1"/>
  <c r="AJ18" i="49" s="1"/>
  <c r="AL17" i="49"/>
  <c r="AE17" i="49"/>
  <c r="AI17" i="49" s="1"/>
  <c r="AJ17" i="49"/>
  <c r="AL16" i="49"/>
  <c r="AE16" i="49"/>
  <c r="AI16" i="49" s="1"/>
  <c r="AJ16" i="49" s="1"/>
  <c r="AL15" i="49"/>
  <c r="AE15" i="49"/>
  <c r="AI15" i="49" s="1"/>
  <c r="AJ15" i="49" s="1"/>
  <c r="AL14" i="49"/>
  <c r="AE14" i="49"/>
  <c r="AI14" i="49" s="1"/>
  <c r="AJ14" i="49" s="1"/>
  <c r="AL13" i="49"/>
  <c r="AE13" i="49"/>
  <c r="AI13" i="49" s="1"/>
  <c r="AJ13" i="49" s="1"/>
  <c r="AL12" i="49"/>
  <c r="AE12" i="49"/>
  <c r="AI12" i="49" s="1"/>
  <c r="AJ12" i="49"/>
  <c r="AL11" i="49"/>
  <c r="AE11" i="49"/>
  <c r="AI11" i="49" s="1"/>
  <c r="AJ11" i="49" s="1"/>
  <c r="AL10" i="49"/>
  <c r="AE10" i="49"/>
  <c r="AI10" i="49" s="1"/>
  <c r="AM9" i="49" s="1"/>
  <c r="AN9" i="49" s="1"/>
  <c r="AO9" i="49" s="1"/>
  <c r="AL9" i="49"/>
  <c r="AE9" i="49"/>
  <c r="AI9" i="49" s="1"/>
  <c r="AJ9" i="49"/>
  <c r="AL8" i="49"/>
  <c r="AE8" i="49"/>
  <c r="AI8" i="49" s="1"/>
  <c r="AJ8" i="49"/>
  <c r="AL7" i="49"/>
  <c r="AE7" i="49"/>
  <c r="AI7" i="49" s="1"/>
  <c r="AJ7" i="49" s="1"/>
  <c r="AL6" i="49"/>
  <c r="AE6" i="49"/>
  <c r="AI6" i="49" s="1"/>
  <c r="AJ6" i="49"/>
  <c r="AL5" i="49"/>
  <c r="AE5" i="49"/>
  <c r="AI5" i="49" s="1"/>
  <c r="AJ5" i="49"/>
  <c r="AL4" i="49"/>
  <c r="AE4" i="49"/>
  <c r="AI4" i="49" s="1"/>
  <c r="AJ4" i="49" s="1"/>
  <c r="AL3" i="49"/>
  <c r="AE3" i="49"/>
  <c r="AI3" i="49" s="1"/>
  <c r="AJ3" i="49" s="1"/>
  <c r="AG37" i="50"/>
  <c r="AG36" i="50"/>
  <c r="AE34" i="50"/>
  <c r="AI34" i="50"/>
  <c r="AJ34" i="50"/>
  <c r="AL33" i="50"/>
  <c r="AE33" i="50"/>
  <c r="AI33" i="50" s="1"/>
  <c r="AJ33" i="50"/>
  <c r="AL32" i="50"/>
  <c r="AE32" i="50"/>
  <c r="AI32" i="50" s="1"/>
  <c r="AL31" i="50"/>
  <c r="AE31" i="50"/>
  <c r="AI31" i="50" s="1"/>
  <c r="AJ31" i="50"/>
  <c r="AL30" i="50"/>
  <c r="AE30" i="50"/>
  <c r="AI30" i="50" s="1"/>
  <c r="AJ30" i="50" s="1"/>
  <c r="AL29" i="50"/>
  <c r="AE29" i="50"/>
  <c r="AI29" i="50" s="1"/>
  <c r="AJ29" i="50"/>
  <c r="AL28" i="50"/>
  <c r="AE28" i="50"/>
  <c r="AI28" i="50" s="1"/>
  <c r="AJ28" i="50" s="1"/>
  <c r="AL27" i="50"/>
  <c r="AE27" i="50"/>
  <c r="AI27" i="50" s="1"/>
  <c r="AJ27" i="50"/>
  <c r="AL26" i="50"/>
  <c r="AE26" i="50"/>
  <c r="AI26" i="50" s="1"/>
  <c r="AJ26" i="50" s="1"/>
  <c r="AL25" i="50"/>
  <c r="AE25" i="50"/>
  <c r="AI25" i="50" s="1"/>
  <c r="AJ25" i="50"/>
  <c r="AL24" i="50"/>
  <c r="AE24" i="50"/>
  <c r="AI24" i="50" s="1"/>
  <c r="AJ24" i="50" s="1"/>
  <c r="AL23" i="50"/>
  <c r="AE23" i="50"/>
  <c r="AI23" i="50" s="1"/>
  <c r="AJ23" i="50"/>
  <c r="AL22" i="50"/>
  <c r="AE22" i="50"/>
  <c r="AI22" i="50" s="1"/>
  <c r="AJ22" i="50" s="1"/>
  <c r="AL21" i="50"/>
  <c r="AE21" i="50"/>
  <c r="AI21" i="50" s="1"/>
  <c r="AJ21" i="50"/>
  <c r="AL20" i="50"/>
  <c r="AE20" i="50"/>
  <c r="AI20" i="50" s="1"/>
  <c r="AL19" i="50"/>
  <c r="AE19" i="50"/>
  <c r="AI19" i="50" s="1"/>
  <c r="AJ19" i="50"/>
  <c r="AL18" i="50"/>
  <c r="AE18" i="50"/>
  <c r="AI18" i="50" s="1"/>
  <c r="AJ18" i="50" s="1"/>
  <c r="AL17" i="50"/>
  <c r="AE17" i="50"/>
  <c r="AI17" i="50" s="1"/>
  <c r="AJ17" i="50"/>
  <c r="AL16" i="50"/>
  <c r="AE16" i="50"/>
  <c r="AI16" i="50" s="1"/>
  <c r="AL15" i="50"/>
  <c r="AE15" i="50"/>
  <c r="AI15" i="50" s="1"/>
  <c r="AJ15" i="50"/>
  <c r="AL14" i="50"/>
  <c r="AE14" i="50"/>
  <c r="AI14" i="50" s="1"/>
  <c r="AJ14" i="50" s="1"/>
  <c r="AL13" i="50"/>
  <c r="AE13" i="50"/>
  <c r="AI13" i="50" s="1"/>
  <c r="AJ13" i="50"/>
  <c r="AL12" i="50"/>
  <c r="AE12" i="50"/>
  <c r="AI12" i="50" s="1"/>
  <c r="AL11" i="50"/>
  <c r="AE11" i="50"/>
  <c r="AI11" i="50" s="1"/>
  <c r="AJ11" i="50"/>
  <c r="AL10" i="50"/>
  <c r="AE10" i="50"/>
  <c r="AI10" i="50" s="1"/>
  <c r="AJ10" i="50" s="1"/>
  <c r="AL9" i="50"/>
  <c r="AE9" i="50"/>
  <c r="AI9" i="50" s="1"/>
  <c r="AJ9" i="50"/>
  <c r="AL8" i="50"/>
  <c r="AE8" i="50"/>
  <c r="AI8" i="50" s="1"/>
  <c r="AL7" i="50"/>
  <c r="AE7" i="50"/>
  <c r="AI7" i="50" s="1"/>
  <c r="AJ7" i="50"/>
  <c r="AL6" i="50"/>
  <c r="AE6" i="50"/>
  <c r="AI6" i="50" s="1"/>
  <c r="AJ6" i="50" s="1"/>
  <c r="AL5" i="50"/>
  <c r="AE5" i="50"/>
  <c r="AI5" i="50" s="1"/>
  <c r="AJ5" i="50"/>
  <c r="AL4" i="50"/>
  <c r="AE4" i="50"/>
  <c r="AI4" i="50" s="1"/>
  <c r="AL3" i="50"/>
  <c r="AE3" i="50"/>
  <c r="AI3" i="50" s="1"/>
  <c r="AJ3" i="50"/>
  <c r="AG37" i="51"/>
  <c r="AG36" i="51"/>
  <c r="AE34" i="51"/>
  <c r="AI34" i="51"/>
  <c r="AJ34" i="51"/>
  <c r="AL33" i="51"/>
  <c r="AE33" i="51"/>
  <c r="AI33" i="51"/>
  <c r="AJ33" i="51" s="1"/>
  <c r="AL32" i="51"/>
  <c r="AE32" i="51"/>
  <c r="AI32" i="51" s="1"/>
  <c r="AJ32" i="51" s="1"/>
  <c r="AL31" i="51"/>
  <c r="AE31" i="51"/>
  <c r="AI31" i="51"/>
  <c r="AJ31" i="51" s="1"/>
  <c r="AL30" i="51"/>
  <c r="AE30" i="51"/>
  <c r="AI30" i="51" s="1"/>
  <c r="AJ30" i="51" s="1"/>
  <c r="AL29" i="51"/>
  <c r="AE29" i="51"/>
  <c r="AI29" i="51"/>
  <c r="AJ29" i="51" s="1"/>
  <c r="AL28" i="51"/>
  <c r="AE28" i="51"/>
  <c r="AI28" i="51" s="1"/>
  <c r="AJ28" i="51" s="1"/>
  <c r="AL27" i="51"/>
  <c r="AE27" i="51"/>
  <c r="AI27" i="51"/>
  <c r="AJ27" i="51" s="1"/>
  <c r="AL26" i="51"/>
  <c r="AE26" i="51"/>
  <c r="AI26" i="51" s="1"/>
  <c r="AJ26" i="51" s="1"/>
  <c r="AL25" i="51"/>
  <c r="AE25" i="51"/>
  <c r="AI25" i="51"/>
  <c r="AJ25" i="51" s="1"/>
  <c r="AL24" i="51"/>
  <c r="AE24" i="51"/>
  <c r="AI24" i="51" s="1"/>
  <c r="AJ24" i="51" s="1"/>
  <c r="AL23" i="51"/>
  <c r="AE23" i="51"/>
  <c r="AI23" i="51"/>
  <c r="AJ23" i="51" s="1"/>
  <c r="AL22" i="51"/>
  <c r="AE22" i="51"/>
  <c r="AI22" i="51" s="1"/>
  <c r="AJ22" i="51" s="1"/>
  <c r="AL21" i="51"/>
  <c r="AE21" i="51"/>
  <c r="AI21" i="51"/>
  <c r="AJ21" i="51" s="1"/>
  <c r="AL20" i="51"/>
  <c r="AE20" i="51"/>
  <c r="AI20" i="51" s="1"/>
  <c r="AJ20" i="51" s="1"/>
  <c r="AL19" i="51"/>
  <c r="AE19" i="51"/>
  <c r="AI19" i="51"/>
  <c r="AJ19" i="51" s="1"/>
  <c r="AL18" i="51"/>
  <c r="AE18" i="51"/>
  <c r="AI18" i="51" s="1"/>
  <c r="AJ18" i="51" s="1"/>
  <c r="AL17" i="51"/>
  <c r="AE17" i="51"/>
  <c r="AI17" i="51"/>
  <c r="AJ17" i="51" s="1"/>
  <c r="AL16" i="51"/>
  <c r="AE16" i="51"/>
  <c r="AI16" i="51" s="1"/>
  <c r="AJ16" i="51" s="1"/>
  <c r="AL15" i="51"/>
  <c r="AE15" i="51"/>
  <c r="AI15" i="51"/>
  <c r="AJ15" i="51" s="1"/>
  <c r="AL14" i="51"/>
  <c r="AE14" i="51"/>
  <c r="AI14" i="51" s="1"/>
  <c r="AJ14" i="51" s="1"/>
  <c r="AL13" i="51"/>
  <c r="AE13" i="51"/>
  <c r="AI13" i="51"/>
  <c r="AJ13" i="51" s="1"/>
  <c r="AL12" i="51"/>
  <c r="AE12" i="51"/>
  <c r="AI12" i="51"/>
  <c r="AJ12" i="51" s="1"/>
  <c r="AL11" i="51"/>
  <c r="AE11" i="51"/>
  <c r="AI11" i="51"/>
  <c r="AJ11" i="51" s="1"/>
  <c r="AL10" i="51"/>
  <c r="AE10" i="51"/>
  <c r="AI10" i="51"/>
  <c r="AJ10" i="51" s="1"/>
  <c r="AL9" i="51"/>
  <c r="AE9" i="51"/>
  <c r="AI9" i="51"/>
  <c r="AJ9" i="51" s="1"/>
  <c r="AL8" i="51"/>
  <c r="AE8" i="51"/>
  <c r="AI8" i="51"/>
  <c r="AJ8" i="51" s="1"/>
  <c r="AL7" i="51"/>
  <c r="AE7" i="51"/>
  <c r="AI7" i="51"/>
  <c r="AJ7" i="51" s="1"/>
  <c r="AL6" i="51"/>
  <c r="AE6" i="51"/>
  <c r="AI6" i="51"/>
  <c r="AJ6" i="51" s="1"/>
  <c r="AL5" i="51"/>
  <c r="AE5" i="51"/>
  <c r="AI5" i="51"/>
  <c r="AJ5" i="51" s="1"/>
  <c r="AL4" i="51"/>
  <c r="AE4" i="51"/>
  <c r="AI4" i="51"/>
  <c r="AJ4" i="51" s="1"/>
  <c r="AL3" i="51"/>
  <c r="AE3" i="51"/>
  <c r="AI3" i="51"/>
  <c r="AJ3" i="51" s="1"/>
  <c r="AG37" i="52"/>
  <c r="AG36" i="52"/>
  <c r="AE34" i="52"/>
  <c r="AI34" i="52"/>
  <c r="AJ34" i="52" s="1"/>
  <c r="AL33" i="52"/>
  <c r="AE33" i="52"/>
  <c r="AI33" i="52"/>
  <c r="AJ33" i="52" s="1"/>
  <c r="AL32" i="52"/>
  <c r="AE32" i="52"/>
  <c r="AI32" i="52" s="1"/>
  <c r="AJ32" i="52" s="1"/>
  <c r="AL31" i="52"/>
  <c r="AE31" i="52"/>
  <c r="AI31" i="52" s="1"/>
  <c r="AL30" i="52"/>
  <c r="AE30" i="52"/>
  <c r="AI30" i="52" s="1"/>
  <c r="AJ30" i="52" s="1"/>
  <c r="AL29" i="52"/>
  <c r="AE29" i="52"/>
  <c r="AI29" i="52"/>
  <c r="AJ29" i="52" s="1"/>
  <c r="AL28" i="52"/>
  <c r="AE28" i="52"/>
  <c r="AI28" i="52" s="1"/>
  <c r="AJ28" i="52" s="1"/>
  <c r="AL27" i="52"/>
  <c r="AE27" i="52"/>
  <c r="AI27" i="52" s="1"/>
  <c r="AJ27" i="52" s="1"/>
  <c r="AL26" i="52"/>
  <c r="AE26" i="52"/>
  <c r="AI26" i="52"/>
  <c r="AJ26" i="52" s="1"/>
  <c r="AL25" i="52"/>
  <c r="AE25" i="52"/>
  <c r="AI25" i="52" s="1"/>
  <c r="AJ25" i="52" s="1"/>
  <c r="AL24" i="52"/>
  <c r="AE24" i="52"/>
  <c r="AI24" i="52" s="1"/>
  <c r="AL23" i="52"/>
  <c r="AE23" i="52"/>
  <c r="AI23" i="52"/>
  <c r="AJ23" i="52" s="1"/>
  <c r="AL22" i="52"/>
  <c r="AE22" i="52"/>
  <c r="AI22" i="52" s="1"/>
  <c r="AJ22" i="52" s="1"/>
  <c r="AL21" i="52"/>
  <c r="AE21" i="52"/>
  <c r="AI21" i="52"/>
  <c r="AJ21" i="52" s="1"/>
  <c r="AL20" i="52"/>
  <c r="AE20" i="52"/>
  <c r="AI20" i="52" s="1"/>
  <c r="AJ20" i="52" s="1"/>
  <c r="AL19" i="52"/>
  <c r="AE19" i="52"/>
  <c r="AI19" i="52" s="1"/>
  <c r="AJ19" i="52" s="1"/>
  <c r="AL18" i="52"/>
  <c r="AE18" i="52"/>
  <c r="AI18" i="52"/>
  <c r="AJ18" i="52" s="1"/>
  <c r="AL17" i="52"/>
  <c r="AE17" i="52"/>
  <c r="AI17" i="52" s="1"/>
  <c r="AJ17" i="52" s="1"/>
  <c r="AL16" i="52"/>
  <c r="AE16" i="52"/>
  <c r="AI16" i="52" s="1"/>
  <c r="AJ16" i="52" s="1"/>
  <c r="AL15" i="52"/>
  <c r="AE15" i="52"/>
  <c r="AI15" i="52" s="1"/>
  <c r="AL14" i="52"/>
  <c r="AE14" i="52"/>
  <c r="AI14" i="52"/>
  <c r="AJ14" i="52" s="1"/>
  <c r="AL13" i="52"/>
  <c r="AE13" i="52"/>
  <c r="AI13" i="52" s="1"/>
  <c r="AJ13" i="52" s="1"/>
  <c r="AL12" i="52"/>
  <c r="AE12" i="52"/>
  <c r="AI12" i="52" s="1"/>
  <c r="AJ12" i="52" s="1"/>
  <c r="AL11" i="52"/>
  <c r="AE11" i="52"/>
  <c r="AI11" i="52"/>
  <c r="AJ11" i="52" s="1"/>
  <c r="AL10" i="52"/>
  <c r="AE10" i="52"/>
  <c r="AI10" i="52" s="1"/>
  <c r="AJ10" i="52" s="1"/>
  <c r="AL9" i="52"/>
  <c r="AE9" i="52"/>
  <c r="AI9" i="52"/>
  <c r="AJ9" i="52" s="1"/>
  <c r="AL8" i="52"/>
  <c r="AE8" i="52"/>
  <c r="AI8" i="52" s="1"/>
  <c r="AL7" i="52"/>
  <c r="AE7" i="52"/>
  <c r="AI7" i="52" s="1"/>
  <c r="AJ7" i="52" s="1"/>
  <c r="AL6" i="52"/>
  <c r="AE6" i="52"/>
  <c r="AI6" i="52"/>
  <c r="AJ6" i="52" s="1"/>
  <c r="AL5" i="52"/>
  <c r="AE5" i="52"/>
  <c r="AI5" i="52" s="1"/>
  <c r="AJ5" i="52" s="1"/>
  <c r="AL4" i="52"/>
  <c r="AE4" i="52"/>
  <c r="AI4" i="52" s="1"/>
  <c r="AJ4" i="52" s="1"/>
  <c r="AL3" i="52"/>
  <c r="AE3" i="52"/>
  <c r="AI3" i="52"/>
  <c r="AJ3" i="52" s="1"/>
  <c r="AG37" i="53"/>
  <c r="AG36" i="53"/>
  <c r="AE34" i="53"/>
  <c r="AI34" i="53" s="1"/>
  <c r="AJ34" i="53"/>
  <c r="AL33" i="53"/>
  <c r="AE33" i="53"/>
  <c r="AI33" i="53" s="1"/>
  <c r="AJ33" i="53" s="1"/>
  <c r="AL32" i="53"/>
  <c r="AE32" i="53"/>
  <c r="AI32" i="53" s="1"/>
  <c r="AJ32" i="53"/>
  <c r="AL31" i="53"/>
  <c r="AE31" i="53"/>
  <c r="AI31" i="53" s="1"/>
  <c r="AJ31" i="53" s="1"/>
  <c r="AL30" i="53"/>
  <c r="AE30" i="53"/>
  <c r="AI30" i="53" s="1"/>
  <c r="AL29" i="53"/>
  <c r="AE29" i="53"/>
  <c r="AI29" i="53" s="1"/>
  <c r="AJ29" i="53" s="1"/>
  <c r="AL28" i="53"/>
  <c r="AE28" i="53"/>
  <c r="AI28" i="53" s="1"/>
  <c r="AJ28" i="53"/>
  <c r="AL27" i="53"/>
  <c r="AE27" i="53"/>
  <c r="AI27" i="53" s="1"/>
  <c r="AJ27" i="53" s="1"/>
  <c r="AL26" i="53"/>
  <c r="AE26" i="53"/>
  <c r="AI26" i="53" s="1"/>
  <c r="AJ26" i="53" s="1"/>
  <c r="AL25" i="53"/>
  <c r="AE25" i="53"/>
  <c r="AI25" i="53" s="1"/>
  <c r="AJ25" i="53"/>
  <c r="AL24" i="53"/>
  <c r="AE24" i="53"/>
  <c r="AI24" i="53" s="1"/>
  <c r="AJ24" i="53" s="1"/>
  <c r="AL23" i="53"/>
  <c r="AE23" i="53"/>
  <c r="AI23" i="53" s="1"/>
  <c r="AL22" i="53"/>
  <c r="AE22" i="53"/>
  <c r="AI22" i="53" s="1"/>
  <c r="AJ22" i="53"/>
  <c r="AL21" i="53"/>
  <c r="AE21" i="53"/>
  <c r="AI21" i="53" s="1"/>
  <c r="AJ21" i="53" s="1"/>
  <c r="AL20" i="53"/>
  <c r="AE20" i="53"/>
  <c r="AI20" i="53" s="1"/>
  <c r="AJ20" i="53"/>
  <c r="AL19" i="53"/>
  <c r="AE19" i="53"/>
  <c r="AI19" i="53" s="1"/>
  <c r="AJ19" i="53" s="1"/>
  <c r="AL18" i="53"/>
  <c r="AE18" i="53"/>
  <c r="AI18" i="53" s="1"/>
  <c r="AJ18" i="53" s="1"/>
  <c r="AL17" i="53"/>
  <c r="AE17" i="53"/>
  <c r="AI17" i="53" s="1"/>
  <c r="AJ17" i="53"/>
  <c r="AL16" i="53"/>
  <c r="AE16" i="53"/>
  <c r="AI16" i="53" s="1"/>
  <c r="AJ16" i="53" s="1"/>
  <c r="AL15" i="53"/>
  <c r="AE15" i="53"/>
  <c r="AI15" i="53" s="1"/>
  <c r="AJ15" i="53" s="1"/>
  <c r="AL14" i="53"/>
  <c r="AE14" i="53"/>
  <c r="AI14" i="53" s="1"/>
  <c r="AL13" i="53"/>
  <c r="AE13" i="53"/>
  <c r="AI13" i="53" s="1"/>
  <c r="AJ13" i="53"/>
  <c r="AL12" i="53"/>
  <c r="AE12" i="53"/>
  <c r="AI12" i="53" s="1"/>
  <c r="AJ12" i="53" s="1"/>
  <c r="AL11" i="53"/>
  <c r="AE11" i="53"/>
  <c r="AI11" i="53" s="1"/>
  <c r="AJ11" i="53" s="1"/>
  <c r="AL10" i="53"/>
  <c r="AE10" i="53"/>
  <c r="AI10" i="53" s="1"/>
  <c r="AJ10" i="53"/>
  <c r="AL9" i="53"/>
  <c r="AE9" i="53"/>
  <c r="AI9" i="53" s="1"/>
  <c r="AJ9" i="53" s="1"/>
  <c r="AL8" i="53"/>
  <c r="AE8" i="53"/>
  <c r="AI8" i="53" s="1"/>
  <c r="AJ8" i="53"/>
  <c r="AL7" i="53"/>
  <c r="AE7" i="53"/>
  <c r="AI7" i="53" s="1"/>
  <c r="AL6" i="53"/>
  <c r="AE6" i="53"/>
  <c r="AI6" i="53" s="1"/>
  <c r="AJ6" i="53" s="1"/>
  <c r="AL5" i="53"/>
  <c r="AE5" i="53"/>
  <c r="AI5" i="53"/>
  <c r="AJ5" i="53" s="1"/>
  <c r="AL4" i="53"/>
  <c r="AE4" i="53"/>
  <c r="AI4" i="53" s="1"/>
  <c r="AJ4" i="53" s="1"/>
  <c r="AL3" i="53"/>
  <c r="AE3" i="53"/>
  <c r="AI3" i="53" s="1"/>
  <c r="AJ3" i="53" s="1"/>
  <c r="AG37" i="54"/>
  <c r="AG36" i="54"/>
  <c r="AE34" i="54"/>
  <c r="AI34" i="54" s="1"/>
  <c r="AJ34" i="54" s="1"/>
  <c r="AL33" i="54"/>
  <c r="AE33" i="54"/>
  <c r="AI33" i="54" s="1"/>
  <c r="AJ33" i="54" s="1"/>
  <c r="AL32" i="54"/>
  <c r="AE32" i="54"/>
  <c r="AI32" i="54" s="1"/>
  <c r="AJ32" i="54" s="1"/>
  <c r="AL31" i="54"/>
  <c r="AE31" i="54"/>
  <c r="AI31" i="54" s="1"/>
  <c r="AJ31" i="54" s="1"/>
  <c r="AL30" i="54"/>
  <c r="AE30" i="54"/>
  <c r="AI30" i="54" s="1"/>
  <c r="AJ30" i="54" s="1"/>
  <c r="AL29" i="54"/>
  <c r="AE29" i="54"/>
  <c r="AI29" i="54" s="1"/>
  <c r="AJ29" i="54" s="1"/>
  <c r="AL28" i="54"/>
  <c r="AE28" i="54"/>
  <c r="AI28" i="54" s="1"/>
  <c r="AJ28" i="54" s="1"/>
  <c r="AL27" i="54"/>
  <c r="AE27" i="54"/>
  <c r="AI27" i="54" s="1"/>
  <c r="AJ27" i="54" s="1"/>
  <c r="AL26" i="54"/>
  <c r="AE26" i="54"/>
  <c r="AI26" i="54" s="1"/>
  <c r="AJ26" i="54" s="1"/>
  <c r="AL25" i="54"/>
  <c r="AE25" i="54"/>
  <c r="AI25" i="54" s="1"/>
  <c r="AJ25" i="54" s="1"/>
  <c r="AL24" i="54"/>
  <c r="AE24" i="54"/>
  <c r="AI24" i="54" s="1"/>
  <c r="AJ24" i="54" s="1"/>
  <c r="AL23" i="54"/>
  <c r="AE23" i="54"/>
  <c r="AI23" i="54" s="1"/>
  <c r="AJ23" i="54" s="1"/>
  <c r="AL22" i="54"/>
  <c r="AE22" i="54"/>
  <c r="AI22" i="54" s="1"/>
  <c r="AJ22" i="54" s="1"/>
  <c r="AL21" i="54"/>
  <c r="AE21" i="54"/>
  <c r="AI21" i="54" s="1"/>
  <c r="AJ21" i="54" s="1"/>
  <c r="AL20" i="54"/>
  <c r="AE20" i="54"/>
  <c r="AI20" i="54" s="1"/>
  <c r="AJ20" i="54" s="1"/>
  <c r="AL19" i="54"/>
  <c r="AE19" i="54"/>
  <c r="AI19" i="54" s="1"/>
  <c r="AJ19" i="54" s="1"/>
  <c r="AL18" i="54"/>
  <c r="AE18" i="54"/>
  <c r="AI18" i="54" s="1"/>
  <c r="AJ18" i="54" s="1"/>
  <c r="AL17" i="54"/>
  <c r="AE17" i="54"/>
  <c r="AI17" i="54" s="1"/>
  <c r="AJ17" i="54" s="1"/>
  <c r="AL16" i="54"/>
  <c r="AE16" i="54"/>
  <c r="AI16" i="54" s="1"/>
  <c r="AJ16" i="54" s="1"/>
  <c r="AL15" i="54"/>
  <c r="AE15" i="54"/>
  <c r="AI15" i="54" s="1"/>
  <c r="AJ15" i="54" s="1"/>
  <c r="AL14" i="54"/>
  <c r="AE14" i="54"/>
  <c r="AI14" i="54" s="1"/>
  <c r="AJ14" i="54" s="1"/>
  <c r="AL13" i="54"/>
  <c r="AE13" i="54"/>
  <c r="AI13" i="54" s="1"/>
  <c r="AJ13" i="54" s="1"/>
  <c r="AL12" i="54"/>
  <c r="AE12" i="54"/>
  <c r="AI12" i="54" s="1"/>
  <c r="AJ12" i="54" s="1"/>
  <c r="AL11" i="54"/>
  <c r="AE11" i="54"/>
  <c r="AI11" i="54" s="1"/>
  <c r="AJ11" i="54" s="1"/>
  <c r="AL10" i="54"/>
  <c r="AE10" i="54"/>
  <c r="AI10" i="54" s="1"/>
  <c r="AJ10" i="54" s="1"/>
  <c r="AL9" i="54"/>
  <c r="AE9" i="54"/>
  <c r="AI9" i="54" s="1"/>
  <c r="AJ9" i="54" s="1"/>
  <c r="AL8" i="54"/>
  <c r="AE8" i="54"/>
  <c r="AI8" i="54" s="1"/>
  <c r="AJ8" i="54" s="1"/>
  <c r="AL7" i="54"/>
  <c r="AE7" i="54"/>
  <c r="AI7" i="54" s="1"/>
  <c r="AJ7" i="54" s="1"/>
  <c r="AL6" i="54"/>
  <c r="AE6" i="54"/>
  <c r="AI6" i="54" s="1"/>
  <c r="AJ6" i="54" s="1"/>
  <c r="AL5" i="54"/>
  <c r="AE5" i="54"/>
  <c r="AI5" i="54" s="1"/>
  <c r="AJ5" i="54" s="1"/>
  <c r="AL4" i="54"/>
  <c r="AE4" i="54"/>
  <c r="AI4" i="54" s="1"/>
  <c r="AJ4" i="54" s="1"/>
  <c r="AL3" i="54"/>
  <c r="AE3" i="54"/>
  <c r="AI3" i="54" s="1"/>
  <c r="AJ3" i="54" s="1"/>
  <c r="AG37" i="55"/>
  <c r="AG36" i="55"/>
  <c r="AE34" i="55"/>
  <c r="AI34" i="55"/>
  <c r="AJ34" i="55"/>
  <c r="AL33" i="55"/>
  <c r="AE33" i="55"/>
  <c r="AI33" i="55"/>
  <c r="AJ33" i="55" s="1"/>
  <c r="AL32" i="55"/>
  <c r="AE32" i="55"/>
  <c r="AI32" i="55"/>
  <c r="AJ32" i="55" s="1"/>
  <c r="AL31" i="55"/>
  <c r="AE31" i="55"/>
  <c r="AI31" i="55"/>
  <c r="AJ31" i="55" s="1"/>
  <c r="AL30" i="55"/>
  <c r="AE30" i="55"/>
  <c r="AI30" i="55"/>
  <c r="AJ30" i="55" s="1"/>
  <c r="AL29" i="55"/>
  <c r="AE29" i="55"/>
  <c r="AI29" i="55"/>
  <c r="AJ29" i="55" s="1"/>
  <c r="AL28" i="55"/>
  <c r="AE28" i="55"/>
  <c r="AI28" i="55"/>
  <c r="AJ28" i="55" s="1"/>
  <c r="AL27" i="55"/>
  <c r="AE27" i="55"/>
  <c r="AI27" i="55"/>
  <c r="AJ27" i="55" s="1"/>
  <c r="AL26" i="55"/>
  <c r="AE26" i="55"/>
  <c r="AI26" i="55"/>
  <c r="AJ26" i="55" s="1"/>
  <c r="AL25" i="55"/>
  <c r="AE25" i="55"/>
  <c r="AI25" i="55"/>
  <c r="AJ25" i="55" s="1"/>
  <c r="AL24" i="55"/>
  <c r="AE24" i="55"/>
  <c r="AI24" i="55"/>
  <c r="AJ24" i="55" s="1"/>
  <c r="AL23" i="55"/>
  <c r="AE23" i="55"/>
  <c r="AI23" i="55"/>
  <c r="AJ23" i="55" s="1"/>
  <c r="AL22" i="55"/>
  <c r="AE22" i="55"/>
  <c r="AI22" i="55"/>
  <c r="AJ22" i="55" s="1"/>
  <c r="AL21" i="55"/>
  <c r="AE21" i="55"/>
  <c r="AI21" i="55"/>
  <c r="AJ21" i="55" s="1"/>
  <c r="AL20" i="55"/>
  <c r="AE20" i="55"/>
  <c r="AI20" i="55"/>
  <c r="AJ20" i="55" s="1"/>
  <c r="AL19" i="55"/>
  <c r="AE19" i="55"/>
  <c r="AI19" i="55"/>
  <c r="AJ19" i="55" s="1"/>
  <c r="AL18" i="55"/>
  <c r="AE18" i="55"/>
  <c r="AI18" i="55"/>
  <c r="AJ18" i="55" s="1"/>
  <c r="AL17" i="55"/>
  <c r="AE17" i="55"/>
  <c r="AI17" i="55"/>
  <c r="AJ17" i="55" s="1"/>
  <c r="AL16" i="55"/>
  <c r="AE16" i="55"/>
  <c r="AI16" i="55"/>
  <c r="AJ16" i="55" s="1"/>
  <c r="AL15" i="55"/>
  <c r="AE15" i="55"/>
  <c r="AI15" i="55"/>
  <c r="AJ15" i="55" s="1"/>
  <c r="AL14" i="55"/>
  <c r="AE14" i="55"/>
  <c r="AI14" i="55"/>
  <c r="AJ14" i="55" s="1"/>
  <c r="AL13" i="55"/>
  <c r="AE13" i="55"/>
  <c r="AI13" i="55"/>
  <c r="AJ13" i="55" s="1"/>
  <c r="AL12" i="55"/>
  <c r="AE12" i="55"/>
  <c r="AI12" i="55"/>
  <c r="AJ12" i="55" s="1"/>
  <c r="AL11" i="55"/>
  <c r="AE11" i="55"/>
  <c r="AI11" i="55"/>
  <c r="AJ11" i="55" s="1"/>
  <c r="AL10" i="55"/>
  <c r="AE10" i="55"/>
  <c r="AI10" i="55"/>
  <c r="AJ10" i="55" s="1"/>
  <c r="AL9" i="55"/>
  <c r="AE9" i="55"/>
  <c r="AI9" i="55"/>
  <c r="AJ9" i="55" s="1"/>
  <c r="AL8" i="55"/>
  <c r="AE8" i="55"/>
  <c r="AI8" i="55"/>
  <c r="AJ8" i="55" s="1"/>
  <c r="AL7" i="55"/>
  <c r="AE7" i="55"/>
  <c r="AI7" i="55"/>
  <c r="AJ7" i="55" s="1"/>
  <c r="AL6" i="55"/>
  <c r="AE6" i="55"/>
  <c r="AI6" i="55"/>
  <c r="AJ6" i="55" s="1"/>
  <c r="AL5" i="55"/>
  <c r="AE5" i="55"/>
  <c r="AI5" i="55"/>
  <c r="AJ5" i="55" s="1"/>
  <c r="AL4" i="55"/>
  <c r="AE4" i="55"/>
  <c r="AI4" i="55"/>
  <c r="AJ4" i="55" s="1"/>
  <c r="AL3" i="55"/>
  <c r="AE3" i="55"/>
  <c r="AI3" i="55"/>
  <c r="AJ3" i="55" s="1"/>
  <c r="AG37" i="56"/>
  <c r="AG36" i="56"/>
  <c r="AE34" i="56"/>
  <c r="AI34" i="56"/>
  <c r="AJ34" i="56"/>
  <c r="AL33" i="56"/>
  <c r="AE33" i="56"/>
  <c r="AI33" i="56" s="1"/>
  <c r="AJ33" i="56"/>
  <c r="AL32" i="56"/>
  <c r="AE32" i="56"/>
  <c r="AI32" i="56" s="1"/>
  <c r="AJ32" i="56" s="1"/>
  <c r="AL31" i="56"/>
  <c r="AE31" i="56"/>
  <c r="AI31" i="56" s="1"/>
  <c r="AJ31" i="56"/>
  <c r="AL30" i="56"/>
  <c r="AE30" i="56"/>
  <c r="AI30" i="56" s="1"/>
  <c r="AL29" i="56"/>
  <c r="AE29" i="56"/>
  <c r="AI29" i="56" s="1"/>
  <c r="AJ29" i="56"/>
  <c r="AL28" i="56"/>
  <c r="AE28" i="56"/>
  <c r="AI28" i="56" s="1"/>
  <c r="AJ28" i="56"/>
  <c r="AL27" i="56"/>
  <c r="AE27" i="56"/>
  <c r="AI27" i="56" s="1"/>
  <c r="AJ27" i="56" s="1"/>
  <c r="AL26" i="56"/>
  <c r="AE26" i="56"/>
  <c r="AI26" i="56" s="1"/>
  <c r="AJ26" i="56"/>
  <c r="AL25" i="56"/>
  <c r="AE25" i="56"/>
  <c r="AI25" i="56" s="1"/>
  <c r="AL24" i="56"/>
  <c r="AE24" i="56"/>
  <c r="AI24" i="56" s="1"/>
  <c r="AJ24" i="56"/>
  <c r="AL23" i="56"/>
  <c r="AE23" i="56"/>
  <c r="AI23" i="56" s="1"/>
  <c r="AL22" i="56"/>
  <c r="AE22" i="56"/>
  <c r="AI22" i="56" s="1"/>
  <c r="AJ22" i="56"/>
  <c r="AL21" i="56"/>
  <c r="AE21" i="56"/>
  <c r="AI21" i="56" s="1"/>
  <c r="AJ21" i="56" s="1"/>
  <c r="AL20" i="56"/>
  <c r="AE20" i="56"/>
  <c r="AI20" i="56" s="1"/>
  <c r="AJ20" i="56"/>
  <c r="AL19" i="56"/>
  <c r="AE19" i="56"/>
  <c r="AI19" i="56" s="1"/>
  <c r="AL18" i="56"/>
  <c r="AE18" i="56"/>
  <c r="AI18" i="56" s="1"/>
  <c r="AJ18" i="56"/>
  <c r="AL17" i="56"/>
  <c r="AE17" i="56"/>
  <c r="AI17" i="56" s="1"/>
  <c r="AJ17" i="56" s="1"/>
  <c r="AL16" i="56"/>
  <c r="AE16" i="56"/>
  <c r="AI16" i="56" s="1"/>
  <c r="AJ16" i="56"/>
  <c r="AL15" i="56"/>
  <c r="AE15" i="56"/>
  <c r="AI15" i="56" s="1"/>
  <c r="AL14" i="56"/>
  <c r="AE14" i="56"/>
  <c r="AI14" i="56" s="1"/>
  <c r="AJ14" i="56"/>
  <c r="AL13" i="56"/>
  <c r="AE13" i="56"/>
  <c r="AI13" i="56" s="1"/>
  <c r="AJ13" i="56" s="1"/>
  <c r="AL12" i="56"/>
  <c r="AE12" i="56"/>
  <c r="AI12" i="56" s="1"/>
  <c r="AJ12" i="56"/>
  <c r="AL11" i="56"/>
  <c r="AE11" i="56"/>
  <c r="AI11" i="56" s="1"/>
  <c r="AJ11" i="56" s="1"/>
  <c r="AL10" i="56"/>
  <c r="AE10" i="56"/>
  <c r="AI10" i="56" s="1"/>
  <c r="AJ10" i="56"/>
  <c r="AL9" i="56"/>
  <c r="AE9" i="56"/>
  <c r="AI9" i="56" s="1"/>
  <c r="AJ9" i="56" s="1"/>
  <c r="AL8" i="56"/>
  <c r="AE8" i="56"/>
  <c r="AI8" i="56" s="1"/>
  <c r="AJ8" i="56"/>
  <c r="AL7" i="56"/>
  <c r="AE7" i="56"/>
  <c r="AI7" i="56" s="1"/>
  <c r="AJ7" i="56" s="1"/>
  <c r="AL6" i="56"/>
  <c r="AE6" i="56"/>
  <c r="AI6" i="56" s="1"/>
  <c r="AJ6" i="56"/>
  <c r="AL5" i="56"/>
  <c r="AE5" i="56"/>
  <c r="AI5" i="56" s="1"/>
  <c r="AL4" i="56"/>
  <c r="AE4" i="56"/>
  <c r="AI4" i="56" s="1"/>
  <c r="AJ4" i="56"/>
  <c r="AL3" i="56"/>
  <c r="AE3" i="56"/>
  <c r="AI3" i="56" s="1"/>
  <c r="AJ3" i="56" s="1"/>
  <c r="AG37" i="57"/>
  <c r="AG36" i="57"/>
  <c r="AE34" i="57"/>
  <c r="AI34" i="57"/>
  <c r="AJ34" i="57" s="1"/>
  <c r="AL33" i="57"/>
  <c r="AE33" i="57"/>
  <c r="AI33" i="57" s="1"/>
  <c r="AJ33" i="57" s="1"/>
  <c r="AL32" i="57"/>
  <c r="AE32" i="57"/>
  <c r="AI32" i="57" s="1"/>
  <c r="AJ32" i="57" s="1"/>
  <c r="AL31" i="57"/>
  <c r="AE31" i="57"/>
  <c r="AI31" i="57"/>
  <c r="AJ31" i="57" s="1"/>
  <c r="AL30" i="57"/>
  <c r="AE30" i="57"/>
  <c r="AI30" i="57" s="1"/>
  <c r="AL29" i="57"/>
  <c r="AE29" i="57"/>
  <c r="AI29" i="57"/>
  <c r="AJ29" i="57" s="1"/>
  <c r="AL28" i="57"/>
  <c r="AE28" i="57"/>
  <c r="AI28" i="57" s="1"/>
  <c r="AL27" i="57"/>
  <c r="AE27" i="57"/>
  <c r="AI27" i="57" s="1"/>
  <c r="AL26" i="57"/>
  <c r="AE26" i="57"/>
  <c r="AI26" i="57"/>
  <c r="AJ26" i="57" s="1"/>
  <c r="AL25" i="57"/>
  <c r="AE25" i="57"/>
  <c r="AI25" i="57" s="1"/>
  <c r="AJ25" i="57" s="1"/>
  <c r="AL24" i="57"/>
  <c r="AE24" i="57"/>
  <c r="AI24" i="57" s="1"/>
  <c r="AJ24" i="57" s="1"/>
  <c r="AL23" i="57"/>
  <c r="AE23" i="57"/>
  <c r="AI23" i="57"/>
  <c r="AJ23" i="57" s="1"/>
  <c r="AL22" i="57"/>
  <c r="AE22" i="57"/>
  <c r="AI22" i="57" s="1"/>
  <c r="AJ22" i="57" s="1"/>
  <c r="AL21" i="57"/>
  <c r="AE21" i="57"/>
  <c r="AI21" i="57"/>
  <c r="AL20" i="57"/>
  <c r="AE20" i="57"/>
  <c r="AI20" i="57" s="1"/>
  <c r="AL19" i="57"/>
  <c r="AE19" i="57"/>
  <c r="AI19" i="57" s="1"/>
  <c r="AL18" i="57"/>
  <c r="AE18" i="57"/>
  <c r="AI18" i="57" s="1"/>
  <c r="AL17" i="57"/>
  <c r="AE17" i="57"/>
  <c r="AI17" i="57"/>
  <c r="AJ17" i="57" s="1"/>
  <c r="AL16" i="57"/>
  <c r="AE16" i="57"/>
  <c r="AI16" i="57" s="1"/>
  <c r="AJ16" i="57" s="1"/>
  <c r="AL15" i="57"/>
  <c r="AE15" i="57"/>
  <c r="AI15" i="57" s="1"/>
  <c r="AJ15" i="57" s="1"/>
  <c r="AL14" i="57"/>
  <c r="AE14" i="57"/>
  <c r="AI14" i="57"/>
  <c r="AJ14" i="57" s="1"/>
  <c r="AL13" i="57"/>
  <c r="AE13" i="57"/>
  <c r="AI13" i="57"/>
  <c r="AJ13" i="57" s="1"/>
  <c r="AL12" i="57"/>
  <c r="AE12" i="57"/>
  <c r="AI12" i="57" s="1"/>
  <c r="AL11" i="57"/>
  <c r="AE11" i="57"/>
  <c r="AI11" i="57"/>
  <c r="AL10" i="57"/>
  <c r="AE10" i="57"/>
  <c r="AI10" i="57"/>
  <c r="AJ10" i="57" s="1"/>
  <c r="AL9" i="57"/>
  <c r="AE9" i="57"/>
  <c r="AI9" i="57" s="1"/>
  <c r="AJ9" i="57" s="1"/>
  <c r="AL8" i="57"/>
  <c r="AE8" i="57"/>
  <c r="AI8" i="57" s="1"/>
  <c r="AJ8" i="57" s="1"/>
  <c r="AL7" i="57"/>
  <c r="AE7" i="57"/>
  <c r="AI7" i="57"/>
  <c r="AJ7" i="57" s="1"/>
  <c r="AL6" i="57"/>
  <c r="AE6" i="57"/>
  <c r="AI6" i="57" s="1"/>
  <c r="AL5" i="57"/>
  <c r="AE5" i="57"/>
  <c r="AI5" i="57" s="1"/>
  <c r="AJ5" i="57" s="1"/>
  <c r="AL4" i="57"/>
  <c r="AE4" i="57"/>
  <c r="AI4" i="57" s="1"/>
  <c r="AJ4" i="57" s="1"/>
  <c r="AL3" i="57"/>
  <c r="AE3" i="57"/>
  <c r="AI3" i="57" s="1"/>
  <c r="AJ3" i="57" s="1"/>
  <c r="AG37" i="58"/>
  <c r="AG36" i="58"/>
  <c r="AE34" i="58"/>
  <c r="AI34" i="58" s="1"/>
  <c r="AJ34" i="58" s="1"/>
  <c r="AL33" i="58"/>
  <c r="AE33" i="58"/>
  <c r="AI33" i="58" s="1"/>
  <c r="AJ33" i="58" s="1"/>
  <c r="AL32" i="58"/>
  <c r="AE32" i="58"/>
  <c r="AI32" i="58" s="1"/>
  <c r="AJ32" i="58" s="1"/>
  <c r="AL31" i="58"/>
  <c r="AE31" i="58"/>
  <c r="AI31" i="58" s="1"/>
  <c r="AJ31" i="58" s="1"/>
  <c r="AL30" i="58"/>
  <c r="AE30" i="58"/>
  <c r="AI30" i="58" s="1"/>
  <c r="AJ30" i="58" s="1"/>
  <c r="AL29" i="58"/>
  <c r="AE29" i="58"/>
  <c r="AI29" i="58" s="1"/>
  <c r="AJ29" i="58" s="1"/>
  <c r="AL28" i="58"/>
  <c r="AE28" i="58"/>
  <c r="AI28" i="58" s="1"/>
  <c r="AJ28" i="58" s="1"/>
  <c r="AL27" i="58"/>
  <c r="AE27" i="58"/>
  <c r="AI27" i="58" s="1"/>
  <c r="AJ27" i="58" s="1"/>
  <c r="AL26" i="58"/>
  <c r="AE26" i="58"/>
  <c r="AI26" i="58" s="1"/>
  <c r="AJ26" i="58" s="1"/>
  <c r="AL25" i="58"/>
  <c r="AE25" i="58"/>
  <c r="AI25" i="58" s="1"/>
  <c r="AJ25" i="58" s="1"/>
  <c r="AL24" i="58"/>
  <c r="AE24" i="58"/>
  <c r="AI24" i="58" s="1"/>
  <c r="AJ24" i="58" s="1"/>
  <c r="AL23" i="58"/>
  <c r="AE23" i="58"/>
  <c r="AI23" i="58" s="1"/>
  <c r="AJ23" i="58" s="1"/>
  <c r="AL22" i="58"/>
  <c r="AE22" i="58"/>
  <c r="AI22" i="58" s="1"/>
  <c r="AJ22" i="58" s="1"/>
  <c r="AL21" i="58"/>
  <c r="AE21" i="58"/>
  <c r="AI21" i="58" s="1"/>
  <c r="AJ21" i="58" s="1"/>
  <c r="AL20" i="58"/>
  <c r="AE20" i="58"/>
  <c r="AI20" i="58" s="1"/>
  <c r="AJ20" i="58" s="1"/>
  <c r="AL19" i="58"/>
  <c r="AE19" i="58"/>
  <c r="AI19" i="58" s="1"/>
  <c r="AJ19" i="58" s="1"/>
  <c r="AL18" i="58"/>
  <c r="AE18" i="58"/>
  <c r="AI18" i="58" s="1"/>
  <c r="AJ18" i="58" s="1"/>
  <c r="AL17" i="58"/>
  <c r="AE17" i="58"/>
  <c r="AI17" i="58" s="1"/>
  <c r="AJ17" i="58" s="1"/>
  <c r="AL16" i="58"/>
  <c r="AE16" i="58"/>
  <c r="AI16" i="58" s="1"/>
  <c r="AJ16" i="58" s="1"/>
  <c r="AL15" i="58"/>
  <c r="AE15" i="58"/>
  <c r="AI15" i="58" s="1"/>
  <c r="AJ15" i="58" s="1"/>
  <c r="AL14" i="58"/>
  <c r="AE14" i="58"/>
  <c r="AI14" i="58" s="1"/>
  <c r="AJ14" i="58" s="1"/>
  <c r="AL13" i="58"/>
  <c r="AE13" i="58"/>
  <c r="AI13" i="58" s="1"/>
  <c r="AJ13" i="58" s="1"/>
  <c r="AL12" i="58"/>
  <c r="AE12" i="58"/>
  <c r="AI12" i="58" s="1"/>
  <c r="AJ12" i="58" s="1"/>
  <c r="AL11" i="58"/>
  <c r="AE11" i="58"/>
  <c r="AI11" i="58" s="1"/>
  <c r="AJ11" i="58" s="1"/>
  <c r="AL10" i="58"/>
  <c r="AE10" i="58"/>
  <c r="AI10" i="58" s="1"/>
  <c r="AJ10" i="58" s="1"/>
  <c r="AL9" i="58"/>
  <c r="AE9" i="58"/>
  <c r="AI9" i="58" s="1"/>
  <c r="AJ9" i="58" s="1"/>
  <c r="AL8" i="58"/>
  <c r="AE8" i="58"/>
  <c r="AI8" i="58" s="1"/>
  <c r="AJ8" i="58" s="1"/>
  <c r="AL7" i="58"/>
  <c r="AE7" i="58"/>
  <c r="AI7" i="58" s="1"/>
  <c r="AJ7" i="58" s="1"/>
  <c r="AL6" i="58"/>
  <c r="AE6" i="58"/>
  <c r="AI6" i="58" s="1"/>
  <c r="AJ6" i="58" s="1"/>
  <c r="AL5" i="58"/>
  <c r="AE5" i="58"/>
  <c r="AI5" i="58" s="1"/>
  <c r="AJ5" i="58" s="1"/>
  <c r="AL4" i="58"/>
  <c r="AE4" i="58"/>
  <c r="AI4" i="58" s="1"/>
  <c r="AJ4" i="58" s="1"/>
  <c r="AL3" i="58"/>
  <c r="AE3" i="58"/>
  <c r="AI3" i="58" s="1"/>
  <c r="AJ3" i="58" s="1"/>
  <c r="AG37" i="59"/>
  <c r="AG36" i="59"/>
  <c r="AE34" i="59"/>
  <c r="AI34" i="59"/>
  <c r="AJ34" i="59"/>
  <c r="AL33" i="59"/>
  <c r="AE33" i="59"/>
  <c r="AI33" i="59"/>
  <c r="AJ33" i="59" s="1"/>
  <c r="AL32" i="59"/>
  <c r="AE32" i="59"/>
  <c r="AI32" i="59"/>
  <c r="AL31" i="59"/>
  <c r="AE31" i="59"/>
  <c r="AI31" i="59"/>
  <c r="AJ31" i="59" s="1"/>
  <c r="AL30" i="59"/>
  <c r="AE30" i="59"/>
  <c r="AI30" i="59"/>
  <c r="AL29" i="59"/>
  <c r="AE29" i="59"/>
  <c r="AI29" i="59"/>
  <c r="AJ29" i="59" s="1"/>
  <c r="AL28" i="59"/>
  <c r="AE28" i="59"/>
  <c r="AI28" i="59"/>
  <c r="AL27" i="59"/>
  <c r="AE27" i="59"/>
  <c r="AI27" i="59"/>
  <c r="AJ27" i="59" s="1"/>
  <c r="AL26" i="59"/>
  <c r="AE26" i="59"/>
  <c r="AI26" i="59"/>
  <c r="AL25" i="59"/>
  <c r="AE25" i="59"/>
  <c r="AI25" i="59"/>
  <c r="AJ25" i="59" s="1"/>
  <c r="AL24" i="59"/>
  <c r="AE24" i="59"/>
  <c r="AI24" i="59"/>
  <c r="AL23" i="59"/>
  <c r="AE23" i="59"/>
  <c r="AI23" i="59"/>
  <c r="AJ23" i="59" s="1"/>
  <c r="AL22" i="59"/>
  <c r="AE22" i="59"/>
  <c r="AI22" i="59"/>
  <c r="AL21" i="59"/>
  <c r="AE21" i="59"/>
  <c r="AI21" i="59"/>
  <c r="AJ21" i="59" s="1"/>
  <c r="AL20" i="59"/>
  <c r="AE20" i="59"/>
  <c r="AI20" i="59"/>
  <c r="AJ20" i="59" s="1"/>
  <c r="AL19" i="59"/>
  <c r="AE19" i="59"/>
  <c r="AI19" i="59"/>
  <c r="AJ19" i="59" s="1"/>
  <c r="AL18" i="59"/>
  <c r="AE18" i="59"/>
  <c r="AI18" i="59"/>
  <c r="AL17" i="59"/>
  <c r="AE17" i="59"/>
  <c r="AI17" i="59"/>
  <c r="AJ17" i="59" s="1"/>
  <c r="AL16" i="59"/>
  <c r="AE16" i="59"/>
  <c r="AI16" i="59"/>
  <c r="AL15" i="59"/>
  <c r="AE15" i="59"/>
  <c r="AI15" i="59"/>
  <c r="AJ15" i="59" s="1"/>
  <c r="AL14" i="59"/>
  <c r="AE14" i="59"/>
  <c r="AI14" i="59"/>
  <c r="AL13" i="59"/>
  <c r="AE13" i="59"/>
  <c r="AI13" i="59"/>
  <c r="AJ13" i="59" s="1"/>
  <c r="AL12" i="59"/>
  <c r="AE12" i="59"/>
  <c r="AI12" i="59"/>
  <c r="AJ12" i="59" s="1"/>
  <c r="AL11" i="59"/>
  <c r="AE11" i="59"/>
  <c r="AI11" i="59"/>
  <c r="AJ11" i="59" s="1"/>
  <c r="AL10" i="59"/>
  <c r="AE10" i="59"/>
  <c r="AI10" i="59"/>
  <c r="AL9" i="59"/>
  <c r="AE9" i="59"/>
  <c r="AI9" i="59"/>
  <c r="AJ9" i="59" s="1"/>
  <c r="AL8" i="59"/>
  <c r="AE8" i="59"/>
  <c r="AI8" i="59"/>
  <c r="AL7" i="59"/>
  <c r="AE7" i="59"/>
  <c r="AI7" i="59"/>
  <c r="AJ7" i="59" s="1"/>
  <c r="AL6" i="59"/>
  <c r="AE6" i="59"/>
  <c r="AI6" i="59"/>
  <c r="AJ6" i="59" s="1"/>
  <c r="AL5" i="59"/>
  <c r="AE5" i="59"/>
  <c r="AI5" i="59"/>
  <c r="AJ5" i="59" s="1"/>
  <c r="AL4" i="59"/>
  <c r="AE4" i="59"/>
  <c r="AI4" i="59"/>
  <c r="AJ4" i="59" s="1"/>
  <c r="AL3" i="59"/>
  <c r="AE3" i="59"/>
  <c r="AI3" i="59"/>
  <c r="AJ3" i="59" s="1"/>
  <c r="AG37" i="60"/>
  <c r="AG36" i="60"/>
  <c r="AE34" i="60"/>
  <c r="AI34" i="60"/>
  <c r="AJ34" i="60"/>
  <c r="AL33" i="60"/>
  <c r="AE33" i="60"/>
  <c r="AI33" i="60" s="1"/>
  <c r="AJ33" i="60" s="1"/>
  <c r="AL32" i="60"/>
  <c r="AE32" i="60"/>
  <c r="AI32" i="60" s="1"/>
  <c r="AJ32" i="60"/>
  <c r="AL31" i="60"/>
  <c r="AE31" i="60"/>
  <c r="AI31" i="60" s="1"/>
  <c r="AL30" i="60"/>
  <c r="AE30" i="60"/>
  <c r="AI30" i="60" s="1"/>
  <c r="AJ30" i="60"/>
  <c r="AL29" i="60"/>
  <c r="AE29" i="60"/>
  <c r="AI29" i="60" s="1"/>
  <c r="AJ29" i="60" s="1"/>
  <c r="AL28" i="60"/>
  <c r="AE28" i="60"/>
  <c r="AI28" i="60" s="1"/>
  <c r="AJ28" i="60"/>
  <c r="AL27" i="60"/>
  <c r="AE27" i="60"/>
  <c r="AI27" i="60" s="1"/>
  <c r="AL26" i="60"/>
  <c r="AE26" i="60"/>
  <c r="AI26" i="60" s="1"/>
  <c r="AJ26" i="60"/>
  <c r="AL25" i="60"/>
  <c r="AE25" i="60"/>
  <c r="AI25" i="60" s="1"/>
  <c r="AJ25" i="60" s="1"/>
  <c r="AL24" i="60"/>
  <c r="AE24" i="60"/>
  <c r="AI24" i="60" s="1"/>
  <c r="AJ24" i="60"/>
  <c r="AL23" i="60"/>
  <c r="AE23" i="60"/>
  <c r="AI23" i="60" s="1"/>
  <c r="AL22" i="60"/>
  <c r="AE22" i="60"/>
  <c r="AI22" i="60" s="1"/>
  <c r="AJ22" i="60"/>
  <c r="AL21" i="60"/>
  <c r="AE21" i="60"/>
  <c r="AI21" i="60" s="1"/>
  <c r="AL20" i="60"/>
  <c r="AE20" i="60"/>
  <c r="AI20" i="60" s="1"/>
  <c r="AJ20" i="60"/>
  <c r="AL19" i="60"/>
  <c r="AE19" i="60"/>
  <c r="AI19" i="60" s="1"/>
  <c r="AJ19" i="60" s="1"/>
  <c r="AL18" i="60"/>
  <c r="AE18" i="60"/>
  <c r="AI18" i="60" s="1"/>
  <c r="AJ18" i="60"/>
  <c r="AL17" i="60"/>
  <c r="AE17" i="60"/>
  <c r="AI17" i="60" s="1"/>
  <c r="AJ17" i="60" s="1"/>
  <c r="AL16" i="60"/>
  <c r="AE16" i="60"/>
  <c r="AI16" i="60" s="1"/>
  <c r="AJ16" i="60"/>
  <c r="AL15" i="60"/>
  <c r="AE15" i="60"/>
  <c r="AI15" i="60" s="1"/>
  <c r="AJ15" i="60" s="1"/>
  <c r="AL14" i="60"/>
  <c r="AE14" i="60"/>
  <c r="AI14" i="60" s="1"/>
  <c r="AJ14" i="60"/>
  <c r="AL13" i="60"/>
  <c r="AE13" i="60"/>
  <c r="AI13" i="60" s="1"/>
  <c r="AL12" i="60"/>
  <c r="AE12" i="60"/>
  <c r="AI12" i="60" s="1"/>
  <c r="AJ12" i="60"/>
  <c r="AL11" i="60"/>
  <c r="AE11" i="60"/>
  <c r="AI11" i="60" s="1"/>
  <c r="AJ11" i="60" s="1"/>
  <c r="AL10" i="60"/>
  <c r="AE10" i="60"/>
  <c r="AI10" i="60" s="1"/>
  <c r="AJ10" i="60"/>
  <c r="AL9" i="60"/>
  <c r="AE9" i="60"/>
  <c r="AI9" i="60" s="1"/>
  <c r="AL8" i="60"/>
  <c r="AE8" i="60"/>
  <c r="AI8" i="60" s="1"/>
  <c r="AJ8" i="60"/>
  <c r="AL7" i="60"/>
  <c r="AE7" i="60"/>
  <c r="AI7" i="60" s="1"/>
  <c r="AJ7" i="60" s="1"/>
  <c r="AL6" i="60"/>
  <c r="AE6" i="60"/>
  <c r="AI6" i="60" s="1"/>
  <c r="AJ6" i="60"/>
  <c r="AL5" i="60"/>
  <c r="AE5" i="60"/>
  <c r="AI5" i="60" s="1"/>
  <c r="AL4" i="60"/>
  <c r="AE4" i="60"/>
  <c r="AI4" i="60" s="1"/>
  <c r="AJ4" i="60"/>
  <c r="AL3" i="60"/>
  <c r="AE3" i="60"/>
  <c r="AI3" i="60" s="1"/>
  <c r="AJ3" i="60" s="1"/>
  <c r="P6" i="29"/>
  <c r="O6" i="29" s="1"/>
  <c r="P7" i="29"/>
  <c r="P8" i="29"/>
  <c r="W8" i="29" s="1"/>
  <c r="P9" i="29"/>
  <c r="P10" i="29"/>
  <c r="P11" i="29"/>
  <c r="P12" i="29"/>
  <c r="W12" i="29" s="1"/>
  <c r="P13" i="29"/>
  <c r="P14" i="29"/>
  <c r="P15" i="29"/>
  <c r="O15" i="29" s="1"/>
  <c r="P16" i="29"/>
  <c r="P17" i="29"/>
  <c r="O17" i="29" s="1"/>
  <c r="P18" i="29"/>
  <c r="P19" i="29"/>
  <c r="O19" i="29" s="1"/>
  <c r="P20" i="29"/>
  <c r="W20" i="29" s="1"/>
  <c r="P21" i="29"/>
  <c r="O21" i="29" s="1"/>
  <c r="P22" i="29"/>
  <c r="P23" i="29"/>
  <c r="O23" i="29" s="1"/>
  <c r="P24" i="29"/>
  <c r="W24" i="29" s="1"/>
  <c r="P25" i="29"/>
  <c r="P26" i="29"/>
  <c r="O26" i="29" s="1"/>
  <c r="Q26" i="29" s="1"/>
  <c r="P27" i="29"/>
  <c r="O27" i="29" s="1"/>
  <c r="Q27" i="29" s="1"/>
  <c r="P28" i="29"/>
  <c r="P29" i="29"/>
  <c r="P30" i="29"/>
  <c r="O30" i="29" s="1"/>
  <c r="P31" i="29"/>
  <c r="P32" i="29"/>
  <c r="W32" i="29" s="1"/>
  <c r="P33" i="29"/>
  <c r="P34" i="29"/>
  <c r="O34" i="29" s="1"/>
  <c r="P35" i="29"/>
  <c r="O35" i="29" s="1"/>
  <c r="Q35" i="29" s="1"/>
  <c r="X35" i="29" s="1"/>
  <c r="P5" i="29"/>
  <c r="G39" i="29"/>
  <c r="F39" i="29"/>
  <c r="G38" i="29"/>
  <c r="G45" i="29" s="1"/>
  <c r="F38" i="29"/>
  <c r="F44" i="29" s="1"/>
  <c r="J37" i="29"/>
  <c r="J38" i="29"/>
  <c r="G37" i="29"/>
  <c r="F37" i="29"/>
  <c r="B37" i="29"/>
  <c r="S35" i="29"/>
  <c r="T35" i="29" s="1"/>
  <c r="S34" i="29"/>
  <c r="S33" i="29"/>
  <c r="T33" i="29" s="1"/>
  <c r="S32" i="29"/>
  <c r="S31" i="29"/>
  <c r="T31" i="29" s="1"/>
  <c r="S30" i="29"/>
  <c r="S29" i="29"/>
  <c r="T29" i="29" s="1"/>
  <c r="S28" i="29"/>
  <c r="S27" i="29"/>
  <c r="S26" i="29"/>
  <c r="S25" i="29"/>
  <c r="T25" i="29" s="1"/>
  <c r="S24" i="29"/>
  <c r="T24" i="29" s="1"/>
  <c r="S23" i="29"/>
  <c r="T23" i="29" s="1"/>
  <c r="S22" i="29"/>
  <c r="S21" i="29"/>
  <c r="T21" i="29" s="1"/>
  <c r="S20" i="29"/>
  <c r="T20" i="29" s="1"/>
  <c r="S19" i="29"/>
  <c r="S18" i="29"/>
  <c r="S17" i="29"/>
  <c r="S16" i="29"/>
  <c r="T16" i="29" s="1"/>
  <c r="S15" i="29"/>
  <c r="S14" i="29"/>
  <c r="S13" i="29"/>
  <c r="T13" i="29" s="1"/>
  <c r="S12" i="29"/>
  <c r="T12" i="29" s="1"/>
  <c r="S11" i="29"/>
  <c r="T11" i="29" s="1"/>
  <c r="S10" i="29"/>
  <c r="S9" i="29"/>
  <c r="T9" i="29" s="1"/>
  <c r="S8" i="29"/>
  <c r="T8" i="29" s="1"/>
  <c r="S7" i="29"/>
  <c r="T7" i="29" s="1"/>
  <c r="S6" i="29"/>
  <c r="S5" i="29"/>
  <c r="T5" i="29" s="1"/>
  <c r="M38" i="44"/>
  <c r="L38" i="44"/>
  <c r="M37" i="44"/>
  <c r="M45" i="44" s="1"/>
  <c r="L37" i="44"/>
  <c r="L44" i="44" s="1"/>
  <c r="O36" i="44"/>
  <c r="O37" i="44" s="1"/>
  <c r="M36" i="44"/>
  <c r="L36" i="44"/>
  <c r="E36" i="44"/>
  <c r="V33" i="44"/>
  <c r="S33" i="44"/>
  <c r="P33" i="44"/>
  <c r="V32" i="44"/>
  <c r="W32" i="44" s="1"/>
  <c r="S32" i="44"/>
  <c r="Z32" i="44" s="1"/>
  <c r="P32" i="44"/>
  <c r="V31" i="44"/>
  <c r="W31" i="44" s="1"/>
  <c r="S31" i="44"/>
  <c r="R31" i="44" s="1"/>
  <c r="P31" i="44"/>
  <c r="V30" i="44"/>
  <c r="W30" i="44" s="1"/>
  <c r="S30" i="44"/>
  <c r="P30" i="44"/>
  <c r="V29" i="44"/>
  <c r="S29" i="44"/>
  <c r="Z29" i="44" s="1"/>
  <c r="P29" i="44"/>
  <c r="V28" i="44"/>
  <c r="W28" i="44"/>
  <c r="S28" i="44"/>
  <c r="P28" i="44"/>
  <c r="V27" i="44"/>
  <c r="W27" i="44" s="1"/>
  <c r="S27" i="44"/>
  <c r="Z27" i="44" s="1"/>
  <c r="P27" i="44"/>
  <c r="V26" i="44"/>
  <c r="W26" i="44" s="1"/>
  <c r="S26" i="44"/>
  <c r="P26" i="44"/>
  <c r="V25" i="44"/>
  <c r="W25" i="44" s="1"/>
  <c r="S25" i="44"/>
  <c r="R25" i="44" s="1"/>
  <c r="T25" i="44" s="1"/>
  <c r="P25" i="44"/>
  <c r="V24" i="44"/>
  <c r="W24" i="44"/>
  <c r="S24" i="44"/>
  <c r="P24" i="44"/>
  <c r="V23" i="44"/>
  <c r="S23" i="44"/>
  <c r="P23" i="44"/>
  <c r="V22" i="44"/>
  <c r="W22" i="44"/>
  <c r="S22" i="44"/>
  <c r="P22" i="44"/>
  <c r="V21" i="44"/>
  <c r="S21" i="44"/>
  <c r="P21" i="44"/>
  <c r="V20" i="44"/>
  <c r="W20" i="44" s="1"/>
  <c r="S20" i="44"/>
  <c r="P20" i="44"/>
  <c r="V19" i="44"/>
  <c r="S19" i="44"/>
  <c r="P19" i="44"/>
  <c r="V18" i="44"/>
  <c r="W18" i="44" s="1"/>
  <c r="S18" i="44"/>
  <c r="P18" i="44"/>
  <c r="V17" i="44"/>
  <c r="W17" i="44" s="1"/>
  <c r="S17" i="44"/>
  <c r="P17" i="44"/>
  <c r="V16" i="44"/>
  <c r="W16" i="44"/>
  <c r="S16" i="44"/>
  <c r="Z16" i="44" s="1"/>
  <c r="P16" i="44"/>
  <c r="V15" i="44"/>
  <c r="S15" i="44"/>
  <c r="Z15" i="44" s="1"/>
  <c r="P15" i="44"/>
  <c r="V14" i="44"/>
  <c r="W14" i="44" s="1"/>
  <c r="S14" i="44"/>
  <c r="P14" i="44"/>
  <c r="V13" i="44"/>
  <c r="S13" i="44"/>
  <c r="P13" i="44"/>
  <c r="V12" i="44"/>
  <c r="W12" i="44" s="1"/>
  <c r="S12" i="44"/>
  <c r="P12" i="44"/>
  <c r="V11" i="44"/>
  <c r="W11" i="44" s="1"/>
  <c r="S11" i="44"/>
  <c r="R11" i="44" s="1"/>
  <c r="P11" i="44"/>
  <c r="V10" i="44"/>
  <c r="S10" i="44"/>
  <c r="P10" i="44"/>
  <c r="V9" i="44"/>
  <c r="S9" i="44"/>
  <c r="P9" i="44"/>
  <c r="V8" i="44"/>
  <c r="W8" i="44" s="1"/>
  <c r="S8" i="44"/>
  <c r="P8" i="44"/>
  <c r="V7" i="44"/>
  <c r="W7" i="44" s="1"/>
  <c r="S7" i="44"/>
  <c r="P7" i="44"/>
  <c r="V6" i="44"/>
  <c r="S6" i="44"/>
  <c r="P6" i="44"/>
  <c r="V5" i="44"/>
  <c r="W5" i="44" s="1"/>
  <c r="S5" i="44"/>
  <c r="P5" i="44"/>
  <c r="V4" i="44"/>
  <c r="W4" i="44" s="1"/>
  <c r="S4" i="44"/>
  <c r="P4" i="44"/>
  <c r="V3" i="44"/>
  <c r="W3" i="44" s="1"/>
  <c r="S3" i="44"/>
  <c r="P3" i="44"/>
  <c r="M38" i="45"/>
  <c r="L38" i="45"/>
  <c r="M37" i="45"/>
  <c r="L37" i="45"/>
  <c r="L45" i="45" s="1"/>
  <c r="O36" i="45"/>
  <c r="O37" i="45" s="1"/>
  <c r="M36" i="45"/>
  <c r="L36" i="45"/>
  <c r="E36" i="45"/>
  <c r="V33" i="45"/>
  <c r="S33" i="45"/>
  <c r="P33" i="45"/>
  <c r="V32" i="45"/>
  <c r="W32" i="45" s="1"/>
  <c r="S32" i="45"/>
  <c r="P32" i="45"/>
  <c r="V31" i="45"/>
  <c r="S31" i="45"/>
  <c r="P31" i="45"/>
  <c r="V30" i="45"/>
  <c r="S30" i="45"/>
  <c r="P30" i="45"/>
  <c r="V29" i="45"/>
  <c r="W29" i="45" s="1"/>
  <c r="S29" i="45"/>
  <c r="R29" i="45" s="1"/>
  <c r="P29" i="45"/>
  <c r="V28" i="45"/>
  <c r="W28" i="45" s="1"/>
  <c r="S28" i="45"/>
  <c r="P28" i="45"/>
  <c r="V27" i="45"/>
  <c r="W27" i="45" s="1"/>
  <c r="S27" i="45"/>
  <c r="P27" i="45"/>
  <c r="V26" i="45"/>
  <c r="W26" i="45" s="1"/>
  <c r="S26" i="45"/>
  <c r="P26" i="45"/>
  <c r="V25" i="45"/>
  <c r="S25" i="45"/>
  <c r="P25" i="45"/>
  <c r="V24" i="45"/>
  <c r="W24" i="45" s="1"/>
  <c r="S24" i="45"/>
  <c r="P24" i="45"/>
  <c r="V23" i="45"/>
  <c r="W23" i="45" s="1"/>
  <c r="S23" i="45"/>
  <c r="P23" i="45"/>
  <c r="V22" i="45"/>
  <c r="W22" i="45" s="1"/>
  <c r="S22" i="45"/>
  <c r="Z22" i="45" s="1"/>
  <c r="P22" i="45"/>
  <c r="V21" i="45"/>
  <c r="S21" i="45"/>
  <c r="P21" i="45"/>
  <c r="V20" i="45"/>
  <c r="W20" i="45" s="1"/>
  <c r="S20" i="45"/>
  <c r="R20" i="45"/>
  <c r="P20" i="45"/>
  <c r="V19" i="45"/>
  <c r="S19" i="45"/>
  <c r="P19" i="45"/>
  <c r="W18" i="45"/>
  <c r="V18" i="45"/>
  <c r="S18" i="45"/>
  <c r="P18" i="45"/>
  <c r="V17" i="45"/>
  <c r="W17" i="45" s="1"/>
  <c r="S17" i="45"/>
  <c r="P17" i="45"/>
  <c r="V16" i="45"/>
  <c r="W16" i="45" s="1"/>
  <c r="S16" i="45"/>
  <c r="R16" i="45" s="1"/>
  <c r="P16" i="45"/>
  <c r="V15" i="45"/>
  <c r="W15" i="45" s="1"/>
  <c r="S15" i="45"/>
  <c r="P15" i="45"/>
  <c r="V14" i="45"/>
  <c r="S14" i="45"/>
  <c r="Z14" i="45" s="1"/>
  <c r="P14" i="45"/>
  <c r="V13" i="45"/>
  <c r="S13" i="45"/>
  <c r="P13" i="45"/>
  <c r="V12" i="45"/>
  <c r="W12" i="45" s="1"/>
  <c r="S12" i="45"/>
  <c r="P12" i="45"/>
  <c r="V11" i="45"/>
  <c r="W11" i="45" s="1"/>
  <c r="S11" i="45"/>
  <c r="P11" i="45"/>
  <c r="V10" i="45"/>
  <c r="W10" i="45" s="1"/>
  <c r="S10" i="45"/>
  <c r="P10" i="45"/>
  <c r="V9" i="45"/>
  <c r="S9" i="45"/>
  <c r="P9" i="45"/>
  <c r="V8" i="45"/>
  <c r="W8" i="45" s="1"/>
  <c r="S8" i="45"/>
  <c r="R8" i="45" s="1"/>
  <c r="T8" i="45" s="1"/>
  <c r="AA8" i="45" s="1"/>
  <c r="P8" i="45"/>
  <c r="V7" i="45"/>
  <c r="W7" i="45" s="1"/>
  <c r="S7" i="45"/>
  <c r="P7" i="45"/>
  <c r="V6" i="45"/>
  <c r="W6" i="45" s="1"/>
  <c r="S6" i="45"/>
  <c r="P6" i="45"/>
  <c r="V5" i="45"/>
  <c r="W5" i="45" s="1"/>
  <c r="S5" i="45"/>
  <c r="P5" i="45"/>
  <c r="V4" i="45"/>
  <c r="W4" i="45" s="1"/>
  <c r="S4" i="45"/>
  <c r="R4" i="45" s="1"/>
  <c r="P4" i="45"/>
  <c r="V3" i="45"/>
  <c r="S3" i="45"/>
  <c r="P3" i="45"/>
  <c r="M38" i="46"/>
  <c r="L38" i="46"/>
  <c r="M37" i="46"/>
  <c r="M45" i="46" s="1"/>
  <c r="L37" i="46"/>
  <c r="L44" i="46" s="1"/>
  <c r="O36" i="46"/>
  <c r="O37" i="46"/>
  <c r="M36" i="46"/>
  <c r="L36" i="46"/>
  <c r="E36" i="46"/>
  <c r="V33" i="46"/>
  <c r="W33" i="46" s="1"/>
  <c r="S33" i="46"/>
  <c r="P33" i="46"/>
  <c r="V32" i="46"/>
  <c r="W32" i="46"/>
  <c r="S32" i="46"/>
  <c r="R32" i="46" s="1"/>
  <c r="P32" i="46"/>
  <c r="V31" i="46"/>
  <c r="S31" i="46"/>
  <c r="Z31" i="46" s="1"/>
  <c r="P31" i="46"/>
  <c r="V30" i="46"/>
  <c r="S30" i="46"/>
  <c r="P30" i="46"/>
  <c r="V29" i="46"/>
  <c r="W29" i="46" s="1"/>
  <c r="S29" i="46"/>
  <c r="R29" i="46" s="1"/>
  <c r="P29" i="46"/>
  <c r="V28" i="46"/>
  <c r="W28" i="46" s="1"/>
  <c r="S28" i="46"/>
  <c r="P28" i="46"/>
  <c r="V27" i="46"/>
  <c r="S27" i="46"/>
  <c r="P27" i="46"/>
  <c r="V26" i="46"/>
  <c r="W26" i="46" s="1"/>
  <c r="S26" i="46"/>
  <c r="P26" i="46"/>
  <c r="V25" i="46"/>
  <c r="S25" i="46"/>
  <c r="P25" i="46"/>
  <c r="W24" i="46"/>
  <c r="V24" i="46"/>
  <c r="S24" i="46"/>
  <c r="R24" i="46" s="1"/>
  <c r="T24" i="46" s="1"/>
  <c r="P24" i="46"/>
  <c r="V23" i="46"/>
  <c r="S23" i="46"/>
  <c r="P23" i="46"/>
  <c r="V22" i="46"/>
  <c r="W22" i="46" s="1"/>
  <c r="S22" i="46"/>
  <c r="P22" i="46"/>
  <c r="V21" i="46"/>
  <c r="S21" i="46"/>
  <c r="P21" i="46"/>
  <c r="V20" i="46"/>
  <c r="W20" i="46" s="1"/>
  <c r="S20" i="46"/>
  <c r="P20" i="46"/>
  <c r="V19" i="46"/>
  <c r="W19" i="46" s="1"/>
  <c r="S19" i="46"/>
  <c r="P19" i="46"/>
  <c r="V18" i="46"/>
  <c r="W18" i="46" s="1"/>
  <c r="S18" i="46"/>
  <c r="P18" i="46"/>
  <c r="V17" i="46"/>
  <c r="W17" i="46" s="1"/>
  <c r="S17" i="46"/>
  <c r="P17" i="46"/>
  <c r="V16" i="46"/>
  <c r="W16" i="46" s="1"/>
  <c r="S16" i="46"/>
  <c r="R16" i="46" s="1"/>
  <c r="Y16" i="46" s="1"/>
  <c r="P16" i="46"/>
  <c r="V15" i="46"/>
  <c r="W15" i="46" s="1"/>
  <c r="S15" i="46"/>
  <c r="P15" i="46"/>
  <c r="V14" i="46"/>
  <c r="W14" i="46" s="1"/>
  <c r="S14" i="46"/>
  <c r="P14" i="46"/>
  <c r="V13" i="46"/>
  <c r="W13" i="46" s="1"/>
  <c r="S13" i="46"/>
  <c r="P13" i="46"/>
  <c r="V12" i="46"/>
  <c r="W12" i="46"/>
  <c r="S12" i="46"/>
  <c r="P12" i="46"/>
  <c r="V11" i="46"/>
  <c r="S11" i="46"/>
  <c r="P11" i="46"/>
  <c r="V10" i="46"/>
  <c r="W10" i="46" s="1"/>
  <c r="S10" i="46"/>
  <c r="P10" i="46"/>
  <c r="V9" i="46"/>
  <c r="W9" i="46" s="1"/>
  <c r="S9" i="46"/>
  <c r="P9" i="46"/>
  <c r="V8" i="46"/>
  <c r="Z8" i="46" s="1"/>
  <c r="S8" i="46"/>
  <c r="R8" i="46" s="1"/>
  <c r="P8" i="46"/>
  <c r="V7" i="46"/>
  <c r="S7" i="46"/>
  <c r="P7" i="46"/>
  <c r="V6" i="46"/>
  <c r="W6" i="46" s="1"/>
  <c r="S6" i="46"/>
  <c r="Z6" i="46" s="1"/>
  <c r="P6" i="46"/>
  <c r="V5" i="46"/>
  <c r="W5" i="46" s="1"/>
  <c r="S5" i="46"/>
  <c r="P5" i="46"/>
  <c r="V4" i="46"/>
  <c r="W4" i="46" s="1"/>
  <c r="S4" i="46"/>
  <c r="P4" i="46"/>
  <c r="V3" i="46"/>
  <c r="S3" i="46"/>
  <c r="P3" i="46"/>
  <c r="M38" i="47"/>
  <c r="L38" i="47"/>
  <c r="M37" i="47"/>
  <c r="M45" i="47" s="1"/>
  <c r="L37" i="47"/>
  <c r="O36" i="47"/>
  <c r="O37" i="47" s="1"/>
  <c r="M36" i="47"/>
  <c r="L36" i="47"/>
  <c r="E36" i="47"/>
  <c r="V33" i="47"/>
  <c r="S33" i="47"/>
  <c r="P33" i="47"/>
  <c r="V32" i="47"/>
  <c r="W32" i="47" s="1"/>
  <c r="S32" i="47"/>
  <c r="P32" i="47"/>
  <c r="V31" i="47"/>
  <c r="W31" i="47" s="1"/>
  <c r="S31" i="47"/>
  <c r="P31" i="47"/>
  <c r="V30" i="47"/>
  <c r="W30" i="47" s="1"/>
  <c r="S30" i="47"/>
  <c r="P30" i="47"/>
  <c r="V29" i="47"/>
  <c r="W29" i="47" s="1"/>
  <c r="S29" i="47"/>
  <c r="P29" i="47"/>
  <c r="V28" i="47"/>
  <c r="W28" i="47" s="1"/>
  <c r="S28" i="47"/>
  <c r="R28" i="47" s="1"/>
  <c r="T28" i="47" s="1"/>
  <c r="P28" i="47"/>
  <c r="V27" i="47"/>
  <c r="S27" i="47"/>
  <c r="P27" i="47"/>
  <c r="V26" i="47"/>
  <c r="W26" i="47" s="1"/>
  <c r="S26" i="47"/>
  <c r="R26" i="47" s="1"/>
  <c r="Y26" i="47" s="1"/>
  <c r="P26" i="47"/>
  <c r="V25" i="47"/>
  <c r="W25" i="47" s="1"/>
  <c r="S25" i="47"/>
  <c r="P25" i="47"/>
  <c r="V24" i="47"/>
  <c r="W24" i="47" s="1"/>
  <c r="S24" i="47"/>
  <c r="R24" i="47" s="1"/>
  <c r="P24" i="47"/>
  <c r="V23" i="47"/>
  <c r="W23" i="47" s="1"/>
  <c r="S23" i="47"/>
  <c r="P23" i="47"/>
  <c r="W22" i="47"/>
  <c r="V22" i="47"/>
  <c r="S22" i="47"/>
  <c r="P22" i="47"/>
  <c r="V21" i="47"/>
  <c r="W21" i="47" s="1"/>
  <c r="S21" i="47"/>
  <c r="R21" i="47" s="1"/>
  <c r="P21" i="47"/>
  <c r="V20" i="47"/>
  <c r="W20" i="47" s="1"/>
  <c r="S20" i="47"/>
  <c r="R20" i="47" s="1"/>
  <c r="P20" i="47"/>
  <c r="V19" i="47"/>
  <c r="W19" i="47" s="1"/>
  <c r="S19" i="47"/>
  <c r="P19" i="47"/>
  <c r="V18" i="47"/>
  <c r="W18" i="47" s="1"/>
  <c r="S18" i="47"/>
  <c r="Z18" i="47" s="1"/>
  <c r="P18" i="47"/>
  <c r="V17" i="47"/>
  <c r="S17" i="47"/>
  <c r="Z17" i="47" s="1"/>
  <c r="P17" i="47"/>
  <c r="V16" i="47"/>
  <c r="W16" i="47" s="1"/>
  <c r="S16" i="47"/>
  <c r="R16" i="47" s="1"/>
  <c r="P16" i="47"/>
  <c r="V15" i="47"/>
  <c r="S15" i="47"/>
  <c r="P15" i="47"/>
  <c r="V14" i="47"/>
  <c r="W14" i="47"/>
  <c r="S14" i="47"/>
  <c r="R14" i="47" s="1"/>
  <c r="T14" i="47" s="1"/>
  <c r="P14" i="47"/>
  <c r="V13" i="47"/>
  <c r="S13" i="47"/>
  <c r="Z13" i="47" s="1"/>
  <c r="P13" i="47"/>
  <c r="V12" i="47"/>
  <c r="W12" i="47"/>
  <c r="S12" i="47"/>
  <c r="P12" i="47"/>
  <c r="V11" i="47"/>
  <c r="W11" i="47" s="1"/>
  <c r="S11" i="47"/>
  <c r="Z11" i="47" s="1"/>
  <c r="P11" i="47"/>
  <c r="V10" i="47"/>
  <c r="W10" i="47" s="1"/>
  <c r="S10" i="47"/>
  <c r="P10" i="47"/>
  <c r="V9" i="47"/>
  <c r="W9" i="47" s="1"/>
  <c r="S9" i="47"/>
  <c r="P9" i="47"/>
  <c r="V8" i="47"/>
  <c r="W8" i="47" s="1"/>
  <c r="S8" i="47"/>
  <c r="R8" i="47" s="1"/>
  <c r="T8" i="47" s="1"/>
  <c r="AA8" i="47" s="1"/>
  <c r="P8" i="47"/>
  <c r="V7" i="47"/>
  <c r="S7" i="47"/>
  <c r="P7" i="47"/>
  <c r="V6" i="47"/>
  <c r="W6" i="47" s="1"/>
  <c r="S6" i="47"/>
  <c r="P6" i="47"/>
  <c r="V5" i="47"/>
  <c r="W5" i="47" s="1"/>
  <c r="S5" i="47"/>
  <c r="P5" i="47"/>
  <c r="V4" i="47"/>
  <c r="W4" i="47" s="1"/>
  <c r="S4" i="47"/>
  <c r="P4" i="47"/>
  <c r="V3" i="47"/>
  <c r="S3" i="47"/>
  <c r="P3" i="47"/>
  <c r="M38" i="48"/>
  <c r="L38" i="48"/>
  <c r="M37" i="48"/>
  <c r="M45" i="48" s="1"/>
  <c r="L37" i="48"/>
  <c r="O36" i="48"/>
  <c r="O37" i="48" s="1"/>
  <c r="M36" i="48"/>
  <c r="L36" i="48"/>
  <c r="E36" i="48"/>
  <c r="V33" i="48"/>
  <c r="S33" i="48"/>
  <c r="P33" i="48"/>
  <c r="V32" i="48"/>
  <c r="W32" i="48" s="1"/>
  <c r="S32" i="48"/>
  <c r="R32" i="48" s="1"/>
  <c r="P32" i="48"/>
  <c r="V31" i="48"/>
  <c r="W31" i="48" s="1"/>
  <c r="S31" i="48"/>
  <c r="P31" i="48"/>
  <c r="V30" i="48"/>
  <c r="W30" i="48" s="1"/>
  <c r="S30" i="48"/>
  <c r="Z30" i="48" s="1"/>
  <c r="P30" i="48"/>
  <c r="V29" i="48"/>
  <c r="S29" i="48"/>
  <c r="P29" i="48"/>
  <c r="V28" i="48"/>
  <c r="W28" i="48" s="1"/>
  <c r="S28" i="48"/>
  <c r="P28" i="48"/>
  <c r="V27" i="48"/>
  <c r="W27" i="48" s="1"/>
  <c r="S27" i="48"/>
  <c r="P27" i="48"/>
  <c r="V26" i="48"/>
  <c r="W26" i="48" s="1"/>
  <c r="S26" i="48"/>
  <c r="P26" i="48"/>
  <c r="V25" i="48"/>
  <c r="W25" i="48" s="1"/>
  <c r="S25" i="48"/>
  <c r="P25" i="48"/>
  <c r="V24" i="48"/>
  <c r="W24" i="48" s="1"/>
  <c r="S24" i="48"/>
  <c r="P24" i="48"/>
  <c r="V23" i="48"/>
  <c r="S23" i="48"/>
  <c r="P23" i="48"/>
  <c r="V22" i="48"/>
  <c r="W22" i="48" s="1"/>
  <c r="S22" i="48"/>
  <c r="R22" i="48" s="1"/>
  <c r="Y22" i="48" s="1"/>
  <c r="P22" i="48"/>
  <c r="V21" i="48"/>
  <c r="W21" i="48" s="1"/>
  <c r="S21" i="48"/>
  <c r="P21" i="48"/>
  <c r="V20" i="48"/>
  <c r="W20" i="48" s="1"/>
  <c r="S20" i="48"/>
  <c r="P20" i="48"/>
  <c r="V19" i="48"/>
  <c r="W19" i="48" s="1"/>
  <c r="S19" i="48"/>
  <c r="P19" i="48"/>
  <c r="V18" i="48"/>
  <c r="W18" i="48" s="1"/>
  <c r="S18" i="48"/>
  <c r="Z18" i="48" s="1"/>
  <c r="P18" i="48"/>
  <c r="V17" i="48"/>
  <c r="W17" i="48" s="1"/>
  <c r="S17" i="48"/>
  <c r="P17" i="48"/>
  <c r="V16" i="48"/>
  <c r="W16" i="48"/>
  <c r="S16" i="48"/>
  <c r="R16" i="48" s="1"/>
  <c r="T16" i="48" s="1"/>
  <c r="P16" i="48"/>
  <c r="V15" i="48"/>
  <c r="S15" i="48"/>
  <c r="Z15" i="48" s="1"/>
  <c r="P15" i="48"/>
  <c r="V14" i="48"/>
  <c r="W14" i="48" s="1"/>
  <c r="S14" i="48"/>
  <c r="P14" i="48"/>
  <c r="V13" i="48"/>
  <c r="W13" i="48" s="1"/>
  <c r="S13" i="48"/>
  <c r="P13" i="48"/>
  <c r="V12" i="48"/>
  <c r="W12" i="48" s="1"/>
  <c r="S12" i="48"/>
  <c r="P12" i="48"/>
  <c r="V11" i="48"/>
  <c r="S11" i="48"/>
  <c r="P11" i="48"/>
  <c r="V10" i="48"/>
  <c r="W10" i="48" s="1"/>
  <c r="S10" i="48"/>
  <c r="P10" i="48"/>
  <c r="V9" i="48"/>
  <c r="W9" i="48" s="1"/>
  <c r="S9" i="48"/>
  <c r="R9" i="48" s="1"/>
  <c r="P9" i="48"/>
  <c r="V8" i="48"/>
  <c r="W8" i="48"/>
  <c r="S8" i="48"/>
  <c r="P8" i="48"/>
  <c r="V7" i="48"/>
  <c r="S7" i="48"/>
  <c r="Z7" i="48" s="1"/>
  <c r="P7" i="48"/>
  <c r="W6" i="48"/>
  <c r="V6" i="48"/>
  <c r="S6" i="48"/>
  <c r="R6" i="48" s="1"/>
  <c r="Y6" i="48" s="1"/>
  <c r="P6" i="48"/>
  <c r="V5" i="48"/>
  <c r="S5" i="48"/>
  <c r="P5" i="48"/>
  <c r="V4" i="48"/>
  <c r="W4" i="48" s="1"/>
  <c r="S4" i="48"/>
  <c r="P4" i="48"/>
  <c r="V3" i="48"/>
  <c r="S3" i="48"/>
  <c r="R3" i="48" s="1"/>
  <c r="P3" i="48"/>
  <c r="L44" i="49"/>
  <c r="M38" i="49"/>
  <c r="L38" i="49"/>
  <c r="M37" i="49"/>
  <c r="M45" i="49"/>
  <c r="L37" i="49"/>
  <c r="L45" i="49" s="1"/>
  <c r="O36" i="49"/>
  <c r="O37" i="49"/>
  <c r="M36" i="49"/>
  <c r="L36" i="49"/>
  <c r="E36" i="49"/>
  <c r="V33" i="49"/>
  <c r="W33" i="49" s="1"/>
  <c r="S33" i="49"/>
  <c r="P33" i="49"/>
  <c r="V32" i="49"/>
  <c r="W32" i="49"/>
  <c r="S32" i="49"/>
  <c r="P32" i="49"/>
  <c r="V31" i="49"/>
  <c r="S31" i="49"/>
  <c r="P31" i="49"/>
  <c r="V30" i="49"/>
  <c r="W30" i="49" s="1"/>
  <c r="S30" i="49"/>
  <c r="R30" i="49" s="1"/>
  <c r="T30" i="49" s="1"/>
  <c r="P30" i="49"/>
  <c r="V29" i="49"/>
  <c r="W29" i="49" s="1"/>
  <c r="S29" i="49"/>
  <c r="P29" i="49"/>
  <c r="V28" i="49"/>
  <c r="W28" i="49" s="1"/>
  <c r="S28" i="49"/>
  <c r="P28" i="49"/>
  <c r="V27" i="49"/>
  <c r="S27" i="49"/>
  <c r="R27" i="49" s="1"/>
  <c r="P27" i="49"/>
  <c r="V26" i="49"/>
  <c r="W26" i="49" s="1"/>
  <c r="S26" i="49"/>
  <c r="R26" i="49" s="1"/>
  <c r="T26" i="49" s="1"/>
  <c r="AA26" i="49" s="1"/>
  <c r="P26" i="49"/>
  <c r="V25" i="49"/>
  <c r="W25" i="49" s="1"/>
  <c r="S25" i="49"/>
  <c r="P25" i="49"/>
  <c r="V24" i="49"/>
  <c r="W24" i="49" s="1"/>
  <c r="S24" i="49"/>
  <c r="R24" i="49" s="1"/>
  <c r="P24" i="49"/>
  <c r="V23" i="49"/>
  <c r="S23" i="49"/>
  <c r="R23" i="49" s="1"/>
  <c r="P23" i="49"/>
  <c r="W22" i="49"/>
  <c r="V22" i="49"/>
  <c r="S22" i="49"/>
  <c r="R22" i="49" s="1"/>
  <c r="P22" i="49"/>
  <c r="V21" i="49"/>
  <c r="W21" i="49" s="1"/>
  <c r="S21" i="49"/>
  <c r="R21" i="49" s="1"/>
  <c r="T21" i="49" s="1"/>
  <c r="P21" i="49"/>
  <c r="V20" i="49"/>
  <c r="S20" i="49"/>
  <c r="P20" i="49"/>
  <c r="V19" i="49"/>
  <c r="W19" i="49" s="1"/>
  <c r="S19" i="49"/>
  <c r="P19" i="49"/>
  <c r="V18" i="49"/>
  <c r="W18" i="49" s="1"/>
  <c r="S18" i="49"/>
  <c r="R18" i="49" s="1"/>
  <c r="P18" i="49"/>
  <c r="V17" i="49"/>
  <c r="W17" i="49" s="1"/>
  <c r="S17" i="49"/>
  <c r="R17" i="49" s="1"/>
  <c r="P17" i="49"/>
  <c r="V16" i="49"/>
  <c r="W16" i="49"/>
  <c r="S16" i="49"/>
  <c r="P16" i="49"/>
  <c r="V15" i="49"/>
  <c r="W15" i="49" s="1"/>
  <c r="S15" i="49"/>
  <c r="Z15" i="49" s="1"/>
  <c r="P15" i="49"/>
  <c r="V14" i="49"/>
  <c r="W14" i="49" s="1"/>
  <c r="S14" i="49"/>
  <c r="Z14" i="49" s="1"/>
  <c r="P14" i="49"/>
  <c r="V13" i="49"/>
  <c r="W13" i="49" s="1"/>
  <c r="S13" i="49"/>
  <c r="R13" i="49" s="1"/>
  <c r="P13" i="49"/>
  <c r="V12" i="49"/>
  <c r="S12" i="49"/>
  <c r="P12" i="49"/>
  <c r="V11" i="49"/>
  <c r="S11" i="49"/>
  <c r="P11" i="49"/>
  <c r="V10" i="49"/>
  <c r="W10" i="49" s="1"/>
  <c r="S10" i="49"/>
  <c r="P10" i="49"/>
  <c r="V9" i="49"/>
  <c r="W9" i="49" s="1"/>
  <c r="S9" i="49"/>
  <c r="P9" i="49"/>
  <c r="V8" i="49"/>
  <c r="W8" i="49"/>
  <c r="S8" i="49"/>
  <c r="Z8" i="49" s="1"/>
  <c r="P8" i="49"/>
  <c r="V7" i="49"/>
  <c r="S7" i="49"/>
  <c r="Z7" i="49" s="1"/>
  <c r="P7" i="49"/>
  <c r="W6" i="49"/>
  <c r="V6" i="49"/>
  <c r="S6" i="49"/>
  <c r="Z6" i="49" s="1"/>
  <c r="P6" i="49"/>
  <c r="V5" i="49"/>
  <c r="W5" i="49" s="1"/>
  <c r="S5" i="49"/>
  <c r="R5" i="49" s="1"/>
  <c r="T5" i="49" s="1"/>
  <c r="P5" i="49"/>
  <c r="V4" i="49"/>
  <c r="W4" i="49" s="1"/>
  <c r="S4" i="49"/>
  <c r="P4" i="49"/>
  <c r="V3" i="49"/>
  <c r="W3" i="49" s="1"/>
  <c r="S3" i="49"/>
  <c r="R3" i="49" s="1"/>
  <c r="P3" i="49"/>
  <c r="M38" i="50"/>
  <c r="L38" i="50"/>
  <c r="M37" i="50"/>
  <c r="M45" i="50" s="1"/>
  <c r="L37" i="50"/>
  <c r="O36" i="50"/>
  <c r="O37" i="50"/>
  <c r="M36" i="50"/>
  <c r="L36" i="50"/>
  <c r="E36" i="50"/>
  <c r="V33" i="50"/>
  <c r="W33" i="50" s="1"/>
  <c r="S33" i="50"/>
  <c r="P33" i="50"/>
  <c r="V32" i="50"/>
  <c r="W32" i="50"/>
  <c r="S32" i="50"/>
  <c r="R32" i="50" s="1"/>
  <c r="P32" i="50"/>
  <c r="V31" i="50"/>
  <c r="S31" i="50"/>
  <c r="Z31" i="50" s="1"/>
  <c r="P31" i="50"/>
  <c r="V30" i="50"/>
  <c r="W30" i="50" s="1"/>
  <c r="S30" i="50"/>
  <c r="R30" i="50" s="1"/>
  <c r="T30" i="50" s="1"/>
  <c r="P30" i="50"/>
  <c r="V29" i="50"/>
  <c r="W29" i="50" s="1"/>
  <c r="S29" i="50"/>
  <c r="P29" i="50"/>
  <c r="V28" i="50"/>
  <c r="W28" i="50" s="1"/>
  <c r="S28" i="50"/>
  <c r="P28" i="50"/>
  <c r="V27" i="50"/>
  <c r="W27" i="50" s="1"/>
  <c r="S27" i="50"/>
  <c r="R27" i="50" s="1"/>
  <c r="Y27" i="50" s="1"/>
  <c r="P27" i="50"/>
  <c r="V26" i="50"/>
  <c r="W26" i="50" s="1"/>
  <c r="S26" i="50"/>
  <c r="P26" i="50"/>
  <c r="V25" i="50"/>
  <c r="S25" i="50"/>
  <c r="P25" i="50"/>
  <c r="V24" i="50"/>
  <c r="W24" i="50" s="1"/>
  <c r="S24" i="50"/>
  <c r="R24" i="50" s="1"/>
  <c r="P24" i="50"/>
  <c r="V23" i="50"/>
  <c r="W23" i="50" s="1"/>
  <c r="S23" i="50"/>
  <c r="R23" i="50" s="1"/>
  <c r="P23" i="50"/>
  <c r="V22" i="50"/>
  <c r="W22" i="50" s="1"/>
  <c r="S22" i="50"/>
  <c r="R22" i="50" s="1"/>
  <c r="P22" i="50"/>
  <c r="V21" i="50"/>
  <c r="S21" i="50"/>
  <c r="R21" i="50" s="1"/>
  <c r="T21" i="50" s="1"/>
  <c r="AA21" i="50" s="1"/>
  <c r="P21" i="50"/>
  <c r="V20" i="50"/>
  <c r="W20" i="50" s="1"/>
  <c r="S20" i="50"/>
  <c r="P20" i="50"/>
  <c r="V19" i="50"/>
  <c r="W19" i="50" s="1"/>
  <c r="S19" i="50"/>
  <c r="P19" i="50"/>
  <c r="V18" i="50"/>
  <c r="W18" i="50" s="1"/>
  <c r="S18" i="50"/>
  <c r="P18" i="50"/>
  <c r="V17" i="50"/>
  <c r="W17" i="50" s="1"/>
  <c r="S17" i="50"/>
  <c r="P17" i="50"/>
  <c r="V16" i="50"/>
  <c r="W16" i="50"/>
  <c r="S16" i="50"/>
  <c r="R16" i="50" s="1"/>
  <c r="Y16" i="50" s="1"/>
  <c r="P16" i="50"/>
  <c r="V15" i="50"/>
  <c r="S15" i="50"/>
  <c r="P15" i="50"/>
  <c r="V14" i="50"/>
  <c r="W14" i="50" s="1"/>
  <c r="S14" i="50"/>
  <c r="R14" i="50" s="1"/>
  <c r="T14" i="50" s="1"/>
  <c r="P14" i="50"/>
  <c r="V13" i="50"/>
  <c r="W13" i="50" s="1"/>
  <c r="S13" i="50"/>
  <c r="P13" i="50"/>
  <c r="W12" i="50"/>
  <c r="V12" i="50"/>
  <c r="S12" i="50"/>
  <c r="P12" i="50"/>
  <c r="V11" i="50"/>
  <c r="W11" i="50" s="1"/>
  <c r="S11" i="50"/>
  <c r="P11" i="50"/>
  <c r="V10" i="50"/>
  <c r="W10" i="50"/>
  <c r="S10" i="50"/>
  <c r="P10" i="50"/>
  <c r="V9" i="50"/>
  <c r="W9" i="50" s="1"/>
  <c r="S9" i="50"/>
  <c r="Z9" i="50" s="1"/>
  <c r="P9" i="50"/>
  <c r="V8" i="50"/>
  <c r="S8" i="50"/>
  <c r="R8" i="50" s="1"/>
  <c r="T8" i="50" s="1"/>
  <c r="P8" i="50"/>
  <c r="V7" i="50"/>
  <c r="S7" i="50"/>
  <c r="P7" i="50"/>
  <c r="V6" i="50"/>
  <c r="S6" i="50"/>
  <c r="R6" i="50" s="1"/>
  <c r="P6" i="50"/>
  <c r="V5" i="50"/>
  <c r="S5" i="50"/>
  <c r="P5" i="50"/>
  <c r="V4" i="50"/>
  <c r="W4" i="50" s="1"/>
  <c r="S4" i="50"/>
  <c r="P4" i="50"/>
  <c r="V3" i="50"/>
  <c r="Z3" i="50" s="1"/>
  <c r="S3" i="50"/>
  <c r="P3" i="50"/>
  <c r="M38" i="51"/>
  <c r="L38" i="51"/>
  <c r="M37" i="51"/>
  <c r="M45" i="51" s="1"/>
  <c r="L37" i="51"/>
  <c r="L45" i="51" s="1"/>
  <c r="O36" i="51"/>
  <c r="O37" i="51" s="1"/>
  <c r="M36" i="51"/>
  <c r="L36" i="51"/>
  <c r="E36" i="51"/>
  <c r="V33" i="51"/>
  <c r="W33" i="51" s="1"/>
  <c r="S33" i="51"/>
  <c r="P33" i="51"/>
  <c r="V32" i="51"/>
  <c r="W32" i="51" s="1"/>
  <c r="S32" i="51"/>
  <c r="P32" i="51"/>
  <c r="V31" i="51"/>
  <c r="W31" i="51" s="1"/>
  <c r="S31" i="51"/>
  <c r="P31" i="51"/>
  <c r="V30" i="51"/>
  <c r="W30" i="51"/>
  <c r="S30" i="51"/>
  <c r="Z30" i="51" s="1"/>
  <c r="P30" i="51"/>
  <c r="V29" i="51"/>
  <c r="S29" i="51"/>
  <c r="P29" i="51"/>
  <c r="V28" i="51"/>
  <c r="W28" i="51" s="1"/>
  <c r="S28" i="51"/>
  <c r="Z28" i="51" s="1"/>
  <c r="P28" i="51"/>
  <c r="V27" i="51"/>
  <c r="S27" i="51"/>
  <c r="P27" i="51"/>
  <c r="V26" i="51"/>
  <c r="W26" i="51" s="1"/>
  <c r="S26" i="51"/>
  <c r="R26" i="51" s="1"/>
  <c r="P26" i="51"/>
  <c r="V25" i="51"/>
  <c r="W25" i="51" s="1"/>
  <c r="S25" i="51"/>
  <c r="P25" i="51"/>
  <c r="V24" i="51"/>
  <c r="W24" i="51"/>
  <c r="S24" i="51"/>
  <c r="P24" i="51"/>
  <c r="V23" i="51"/>
  <c r="S23" i="51"/>
  <c r="Z23" i="51" s="1"/>
  <c r="P23" i="51"/>
  <c r="V22" i="51"/>
  <c r="W22" i="51" s="1"/>
  <c r="S22" i="51"/>
  <c r="R22" i="51" s="1"/>
  <c r="P22" i="51"/>
  <c r="V21" i="51"/>
  <c r="W21" i="51" s="1"/>
  <c r="S21" i="51"/>
  <c r="P21" i="51"/>
  <c r="V20" i="51"/>
  <c r="W20" i="51" s="1"/>
  <c r="S20" i="51"/>
  <c r="P20" i="51"/>
  <c r="V19" i="51"/>
  <c r="S19" i="51"/>
  <c r="R19" i="51" s="1"/>
  <c r="T19" i="51" s="1"/>
  <c r="AA19" i="51" s="1"/>
  <c r="P19" i="51"/>
  <c r="V18" i="51"/>
  <c r="W18" i="51" s="1"/>
  <c r="S18" i="51"/>
  <c r="P18" i="51"/>
  <c r="V17" i="51"/>
  <c r="S17" i="51"/>
  <c r="P17" i="51"/>
  <c r="V16" i="51"/>
  <c r="Y16" i="51" s="1"/>
  <c r="S16" i="51"/>
  <c r="R16" i="51" s="1"/>
  <c r="T16" i="51" s="1"/>
  <c r="P16" i="51"/>
  <c r="V15" i="51"/>
  <c r="W15" i="51" s="1"/>
  <c r="S15" i="51"/>
  <c r="P15" i="51"/>
  <c r="V14" i="51"/>
  <c r="W14" i="51"/>
  <c r="S14" i="51"/>
  <c r="P14" i="51"/>
  <c r="V13" i="51"/>
  <c r="S13" i="51"/>
  <c r="P13" i="51"/>
  <c r="W12" i="51"/>
  <c r="V12" i="51"/>
  <c r="S12" i="51"/>
  <c r="Z12" i="51" s="1"/>
  <c r="P12" i="51"/>
  <c r="V11" i="51"/>
  <c r="W11" i="51" s="1"/>
  <c r="S11" i="51"/>
  <c r="P11" i="51"/>
  <c r="V10" i="51"/>
  <c r="W10" i="51" s="1"/>
  <c r="S10" i="51"/>
  <c r="P10" i="51"/>
  <c r="V9" i="51"/>
  <c r="W9" i="51" s="1"/>
  <c r="S9" i="51"/>
  <c r="P9" i="51"/>
  <c r="V8" i="51"/>
  <c r="W8" i="51" s="1"/>
  <c r="S8" i="51"/>
  <c r="R8" i="51" s="1"/>
  <c r="T8" i="51" s="1"/>
  <c r="P8" i="51"/>
  <c r="V7" i="51"/>
  <c r="W7" i="51" s="1"/>
  <c r="S7" i="51"/>
  <c r="P7" i="51"/>
  <c r="V6" i="51"/>
  <c r="W6" i="51"/>
  <c r="S6" i="51"/>
  <c r="Z6" i="51" s="1"/>
  <c r="P6" i="51"/>
  <c r="V5" i="51"/>
  <c r="S5" i="51"/>
  <c r="Z5" i="51" s="1"/>
  <c r="P5" i="51"/>
  <c r="V4" i="51"/>
  <c r="W4" i="51" s="1"/>
  <c r="S4" i="51"/>
  <c r="P4" i="51"/>
  <c r="V3" i="51"/>
  <c r="W3" i="51" s="1"/>
  <c r="S3" i="51"/>
  <c r="P3" i="51"/>
  <c r="M38" i="52"/>
  <c r="L38" i="52"/>
  <c r="M37" i="52"/>
  <c r="M45" i="52" s="1"/>
  <c r="L37" i="52"/>
  <c r="L44" i="52" s="1"/>
  <c r="O36" i="52"/>
  <c r="O37" i="52"/>
  <c r="M36" i="52"/>
  <c r="L36" i="52"/>
  <c r="E36" i="52"/>
  <c r="V33" i="52"/>
  <c r="W33" i="52" s="1"/>
  <c r="S33" i="52"/>
  <c r="P33" i="52"/>
  <c r="V32" i="52"/>
  <c r="W32" i="52"/>
  <c r="S32" i="52"/>
  <c r="P32" i="52"/>
  <c r="V31" i="52"/>
  <c r="S31" i="52"/>
  <c r="Z31" i="52" s="1"/>
  <c r="P31" i="52"/>
  <c r="V30" i="52"/>
  <c r="W30" i="52" s="1"/>
  <c r="S30" i="52"/>
  <c r="R30" i="52" s="1"/>
  <c r="T30" i="52" s="1"/>
  <c r="P30" i="52"/>
  <c r="V29" i="52"/>
  <c r="S29" i="52"/>
  <c r="P29" i="52"/>
  <c r="V28" i="52"/>
  <c r="W28" i="52" s="1"/>
  <c r="S28" i="52"/>
  <c r="P28" i="52"/>
  <c r="V27" i="52"/>
  <c r="S27" i="52"/>
  <c r="P27" i="52"/>
  <c r="V26" i="52"/>
  <c r="W26" i="52" s="1"/>
  <c r="S26" i="52"/>
  <c r="Z26" i="52" s="1"/>
  <c r="P26" i="52"/>
  <c r="V25" i="52"/>
  <c r="W25" i="52" s="1"/>
  <c r="S25" i="52"/>
  <c r="P25" i="52"/>
  <c r="V24" i="52"/>
  <c r="W24" i="52"/>
  <c r="S24" i="52"/>
  <c r="P24" i="52"/>
  <c r="V23" i="52"/>
  <c r="S23" i="52"/>
  <c r="P23" i="52"/>
  <c r="W22" i="52"/>
  <c r="V22" i="52"/>
  <c r="S22" i="52"/>
  <c r="R22" i="52" s="1"/>
  <c r="Y22" i="52" s="1"/>
  <c r="P22" i="52"/>
  <c r="V21" i="52"/>
  <c r="W21" i="52" s="1"/>
  <c r="S21" i="52"/>
  <c r="P21" i="52"/>
  <c r="V20" i="52"/>
  <c r="W20" i="52" s="1"/>
  <c r="S20" i="52"/>
  <c r="P20" i="52"/>
  <c r="V19" i="52"/>
  <c r="W19" i="52" s="1"/>
  <c r="S19" i="52"/>
  <c r="P19" i="52"/>
  <c r="V18" i="52"/>
  <c r="W18" i="52" s="1"/>
  <c r="S18" i="52"/>
  <c r="Z18" i="52" s="1"/>
  <c r="P18" i="52"/>
  <c r="V17" i="52"/>
  <c r="S17" i="52"/>
  <c r="P17" i="52"/>
  <c r="V16" i="52"/>
  <c r="W16" i="52"/>
  <c r="S16" i="52"/>
  <c r="R16" i="52" s="1"/>
  <c r="T16" i="52" s="1"/>
  <c r="P16" i="52"/>
  <c r="V15" i="52"/>
  <c r="S15" i="52"/>
  <c r="Z15" i="52" s="1"/>
  <c r="P15" i="52"/>
  <c r="V14" i="52"/>
  <c r="W14" i="52" s="1"/>
  <c r="S14" i="52"/>
  <c r="R14" i="52" s="1"/>
  <c r="T14" i="52" s="1"/>
  <c r="P14" i="52"/>
  <c r="V13" i="52"/>
  <c r="W13" i="52" s="1"/>
  <c r="S13" i="52"/>
  <c r="P13" i="52"/>
  <c r="V12" i="52"/>
  <c r="W12" i="52" s="1"/>
  <c r="S12" i="52"/>
  <c r="P12" i="52"/>
  <c r="V11" i="52"/>
  <c r="S11" i="52"/>
  <c r="P11" i="52"/>
  <c r="V10" i="52"/>
  <c r="W10" i="52" s="1"/>
  <c r="S10" i="52"/>
  <c r="P10" i="52"/>
  <c r="V9" i="52"/>
  <c r="S9" i="52"/>
  <c r="P9" i="52"/>
  <c r="V8" i="52"/>
  <c r="W8" i="52" s="1"/>
  <c r="S8" i="52"/>
  <c r="R8" i="52" s="1"/>
  <c r="T8" i="52" s="1"/>
  <c r="P8" i="52"/>
  <c r="V7" i="52"/>
  <c r="S7" i="52"/>
  <c r="Z7" i="52" s="1"/>
  <c r="P7" i="52"/>
  <c r="V6" i="52"/>
  <c r="W6" i="52" s="1"/>
  <c r="S6" i="52"/>
  <c r="P6" i="52"/>
  <c r="V5" i="52"/>
  <c r="W5" i="52" s="1"/>
  <c r="S5" i="52"/>
  <c r="P5" i="52"/>
  <c r="V4" i="52"/>
  <c r="W4" i="52" s="1"/>
  <c r="S4" i="52"/>
  <c r="R4" i="52" s="1"/>
  <c r="Y4" i="52" s="1"/>
  <c r="P4" i="52"/>
  <c r="V3" i="52"/>
  <c r="S3" i="52"/>
  <c r="Z3" i="52" s="1"/>
  <c r="P3" i="52"/>
  <c r="L44" i="53"/>
  <c r="M38" i="53"/>
  <c r="L38" i="53"/>
  <c r="M37" i="53"/>
  <c r="L37" i="53"/>
  <c r="L45" i="53" s="1"/>
  <c r="O36" i="53"/>
  <c r="O37" i="53"/>
  <c r="M36" i="53"/>
  <c r="L36" i="53"/>
  <c r="E36" i="53"/>
  <c r="V33" i="53"/>
  <c r="W33" i="53" s="1"/>
  <c r="S33" i="53"/>
  <c r="P33" i="53"/>
  <c r="V32" i="53"/>
  <c r="W32" i="53"/>
  <c r="S32" i="53"/>
  <c r="P32" i="53"/>
  <c r="V31" i="53"/>
  <c r="S31" i="53"/>
  <c r="P31" i="53"/>
  <c r="V30" i="53"/>
  <c r="W30" i="53"/>
  <c r="S30" i="53"/>
  <c r="Z30" i="53" s="1"/>
  <c r="P30" i="53"/>
  <c r="V29" i="53"/>
  <c r="S29" i="53"/>
  <c r="P29" i="53"/>
  <c r="W28" i="53"/>
  <c r="V28" i="53"/>
  <c r="S28" i="53"/>
  <c r="Z28" i="53" s="1"/>
  <c r="P28" i="53"/>
  <c r="V27" i="53"/>
  <c r="W27" i="53" s="1"/>
  <c r="S27" i="53"/>
  <c r="P27" i="53"/>
  <c r="V26" i="53"/>
  <c r="W26" i="53" s="1"/>
  <c r="S26" i="53"/>
  <c r="R26" i="53" s="1"/>
  <c r="T26" i="53" s="1"/>
  <c r="P26" i="53"/>
  <c r="V25" i="53"/>
  <c r="S25" i="53"/>
  <c r="P25" i="53"/>
  <c r="V24" i="53"/>
  <c r="W24" i="53" s="1"/>
  <c r="S24" i="53"/>
  <c r="P24" i="53"/>
  <c r="V23" i="53"/>
  <c r="W23" i="53" s="1"/>
  <c r="S23" i="53"/>
  <c r="Z23" i="53" s="1"/>
  <c r="P23" i="53"/>
  <c r="V22" i="53"/>
  <c r="W22" i="53" s="1"/>
  <c r="S22" i="53"/>
  <c r="R22" i="53" s="1"/>
  <c r="Y22" i="53" s="1"/>
  <c r="P22" i="53"/>
  <c r="V21" i="53"/>
  <c r="W21" i="53" s="1"/>
  <c r="S21" i="53"/>
  <c r="P21" i="53"/>
  <c r="V20" i="53"/>
  <c r="W20" i="53" s="1"/>
  <c r="S20" i="53"/>
  <c r="P20" i="53"/>
  <c r="V19" i="53"/>
  <c r="W19" i="53" s="1"/>
  <c r="S19" i="53"/>
  <c r="R19" i="53" s="1"/>
  <c r="P19" i="53"/>
  <c r="V18" i="53"/>
  <c r="W18" i="53"/>
  <c r="S18" i="53"/>
  <c r="P18" i="53"/>
  <c r="V17" i="53"/>
  <c r="W17" i="53" s="1"/>
  <c r="S17" i="53"/>
  <c r="P17" i="53"/>
  <c r="V16" i="53"/>
  <c r="W16" i="53" s="1"/>
  <c r="S16" i="53"/>
  <c r="R16" i="53" s="1"/>
  <c r="T16" i="53" s="1"/>
  <c r="P16" i="53"/>
  <c r="V15" i="53"/>
  <c r="S15" i="53"/>
  <c r="P15" i="53"/>
  <c r="V14" i="53"/>
  <c r="W14" i="53"/>
  <c r="S14" i="53"/>
  <c r="P14" i="53"/>
  <c r="V13" i="53"/>
  <c r="W13" i="53" s="1"/>
  <c r="S13" i="53"/>
  <c r="P13" i="53"/>
  <c r="V12" i="53"/>
  <c r="W12" i="53" s="1"/>
  <c r="S12" i="53"/>
  <c r="P12" i="53"/>
  <c r="V11" i="53"/>
  <c r="W11" i="53" s="1"/>
  <c r="S11" i="53"/>
  <c r="P11" i="53"/>
  <c r="V10" i="53"/>
  <c r="W10" i="53" s="1"/>
  <c r="S10" i="53"/>
  <c r="P10" i="53"/>
  <c r="V9" i="53"/>
  <c r="S9" i="53"/>
  <c r="P9" i="53"/>
  <c r="V8" i="53"/>
  <c r="S8" i="53"/>
  <c r="R8" i="53" s="1"/>
  <c r="T8" i="53" s="1"/>
  <c r="P8" i="53"/>
  <c r="V7" i="53"/>
  <c r="S7" i="53"/>
  <c r="P7" i="53"/>
  <c r="V6" i="53"/>
  <c r="W6" i="53" s="1"/>
  <c r="S6" i="53"/>
  <c r="Z6" i="53" s="1"/>
  <c r="P6" i="53"/>
  <c r="V5" i="53"/>
  <c r="W5" i="53" s="1"/>
  <c r="S5" i="53"/>
  <c r="P5" i="53"/>
  <c r="V4" i="53"/>
  <c r="W4" i="53" s="1"/>
  <c r="S4" i="53"/>
  <c r="P4" i="53"/>
  <c r="V3" i="53"/>
  <c r="W3" i="53" s="1"/>
  <c r="S3" i="53"/>
  <c r="P3" i="53"/>
  <c r="M38" i="54"/>
  <c r="L38" i="54"/>
  <c r="M37" i="54"/>
  <c r="M45" i="54"/>
  <c r="L37" i="54"/>
  <c r="O36" i="54"/>
  <c r="O37" i="54" s="1"/>
  <c r="M36" i="54"/>
  <c r="L36" i="54"/>
  <c r="E36" i="54"/>
  <c r="V33" i="54"/>
  <c r="S33" i="54"/>
  <c r="Z33" i="54" s="1"/>
  <c r="P33" i="54"/>
  <c r="V32" i="54"/>
  <c r="W32" i="54" s="1"/>
  <c r="S32" i="54"/>
  <c r="R32" i="54" s="1"/>
  <c r="P32" i="54"/>
  <c r="V31" i="54"/>
  <c r="W31" i="54" s="1"/>
  <c r="S31" i="54"/>
  <c r="P31" i="54"/>
  <c r="V30" i="54"/>
  <c r="W30" i="54"/>
  <c r="S30" i="54"/>
  <c r="R30" i="54" s="1"/>
  <c r="P30" i="54"/>
  <c r="V29" i="54"/>
  <c r="S29" i="54"/>
  <c r="Z29" i="54" s="1"/>
  <c r="P29" i="54"/>
  <c r="W28" i="54"/>
  <c r="V28" i="54"/>
  <c r="S28" i="54"/>
  <c r="Z28" i="54" s="1"/>
  <c r="P28" i="54"/>
  <c r="V27" i="54"/>
  <c r="S27" i="54"/>
  <c r="P27" i="54"/>
  <c r="V26" i="54"/>
  <c r="W26" i="54"/>
  <c r="S26" i="54"/>
  <c r="P26" i="54"/>
  <c r="V25" i="54"/>
  <c r="S25" i="54"/>
  <c r="Z25" i="54" s="1"/>
  <c r="P25" i="54"/>
  <c r="V24" i="54"/>
  <c r="W24" i="54" s="1"/>
  <c r="S24" i="54"/>
  <c r="P24" i="54"/>
  <c r="V23" i="54"/>
  <c r="W23" i="54" s="1"/>
  <c r="S23" i="54"/>
  <c r="Z23" i="54" s="1"/>
  <c r="P23" i="54"/>
  <c r="V22" i="54"/>
  <c r="W22" i="54" s="1"/>
  <c r="S22" i="54"/>
  <c r="R22" i="54" s="1"/>
  <c r="Y22" i="54" s="1"/>
  <c r="P22" i="54"/>
  <c r="V21" i="54"/>
  <c r="S21" i="54"/>
  <c r="R21" i="54" s="1"/>
  <c r="P21" i="54"/>
  <c r="V20" i="54"/>
  <c r="W20" i="54" s="1"/>
  <c r="S20" i="54"/>
  <c r="P20" i="54"/>
  <c r="V19" i="54"/>
  <c r="W19" i="54" s="1"/>
  <c r="S19" i="54"/>
  <c r="P19" i="54"/>
  <c r="V18" i="54"/>
  <c r="W18" i="54" s="1"/>
  <c r="S18" i="54"/>
  <c r="P18" i="54"/>
  <c r="V17" i="54"/>
  <c r="S17" i="54"/>
  <c r="P17" i="54"/>
  <c r="V16" i="54"/>
  <c r="W16" i="54" s="1"/>
  <c r="S16" i="54"/>
  <c r="P16" i="54"/>
  <c r="V15" i="54"/>
  <c r="W15" i="54" s="1"/>
  <c r="S15" i="54"/>
  <c r="P15" i="54"/>
  <c r="V14" i="54"/>
  <c r="W14" i="54"/>
  <c r="S14" i="54"/>
  <c r="R14" i="54" s="1"/>
  <c r="T14" i="54" s="1"/>
  <c r="P14" i="54"/>
  <c r="V13" i="54"/>
  <c r="S13" i="54"/>
  <c r="P13" i="54"/>
  <c r="V12" i="54"/>
  <c r="W12" i="54" s="1"/>
  <c r="S12" i="54"/>
  <c r="P12" i="54"/>
  <c r="V11" i="54"/>
  <c r="W11" i="54" s="1"/>
  <c r="S11" i="54"/>
  <c r="P11" i="54"/>
  <c r="V10" i="54"/>
  <c r="S10" i="54"/>
  <c r="R10" i="54" s="1"/>
  <c r="T10" i="54" s="1"/>
  <c r="P10" i="54"/>
  <c r="V9" i="54"/>
  <c r="W9" i="54" s="1"/>
  <c r="S9" i="54"/>
  <c r="P9" i="54"/>
  <c r="V8" i="54"/>
  <c r="W8" i="54" s="1"/>
  <c r="S8" i="54"/>
  <c r="P8" i="54"/>
  <c r="V7" i="54"/>
  <c r="W7" i="54" s="1"/>
  <c r="S7" i="54"/>
  <c r="P7" i="54"/>
  <c r="V6" i="54"/>
  <c r="W6" i="54" s="1"/>
  <c r="S6" i="54"/>
  <c r="R6" i="54" s="1"/>
  <c r="P6" i="54"/>
  <c r="V5" i="54"/>
  <c r="W5" i="54" s="1"/>
  <c r="S5" i="54"/>
  <c r="P5" i="54"/>
  <c r="V4" i="54"/>
  <c r="W4" i="54" s="1"/>
  <c r="S4" i="54"/>
  <c r="Z4" i="54" s="1"/>
  <c r="P4" i="54"/>
  <c r="V3" i="54"/>
  <c r="S3" i="54"/>
  <c r="P3" i="54"/>
  <c r="L44" i="55"/>
  <c r="M38" i="55"/>
  <c r="L38" i="55"/>
  <c r="M37" i="55"/>
  <c r="L37" i="55"/>
  <c r="L45" i="55" s="1"/>
  <c r="O36" i="55"/>
  <c r="O37" i="55"/>
  <c r="M36" i="55"/>
  <c r="L36" i="55"/>
  <c r="E36" i="55"/>
  <c r="V33" i="55"/>
  <c r="W33" i="55" s="1"/>
  <c r="S33" i="55"/>
  <c r="P33" i="55"/>
  <c r="V32" i="55"/>
  <c r="W32" i="55"/>
  <c r="S32" i="55"/>
  <c r="R32" i="55" s="1"/>
  <c r="T32" i="55" s="1"/>
  <c r="P32" i="55"/>
  <c r="V31" i="55"/>
  <c r="W31" i="55" s="1"/>
  <c r="S31" i="55"/>
  <c r="P31" i="55"/>
  <c r="V30" i="55"/>
  <c r="W30" i="55"/>
  <c r="S30" i="55"/>
  <c r="P30" i="55"/>
  <c r="V29" i="55"/>
  <c r="S29" i="55"/>
  <c r="Z29" i="55" s="1"/>
  <c r="P29" i="55"/>
  <c r="V28" i="55"/>
  <c r="W28" i="55" s="1"/>
  <c r="S28" i="55"/>
  <c r="P28" i="55"/>
  <c r="V27" i="55"/>
  <c r="S27" i="55"/>
  <c r="P27" i="55"/>
  <c r="V26" i="55"/>
  <c r="W26" i="55" s="1"/>
  <c r="S26" i="55"/>
  <c r="Z26" i="55" s="1"/>
  <c r="P26" i="55"/>
  <c r="V25" i="55"/>
  <c r="S25" i="55"/>
  <c r="P25" i="55"/>
  <c r="W24" i="55"/>
  <c r="V24" i="55"/>
  <c r="S24" i="55"/>
  <c r="R24" i="55" s="1"/>
  <c r="T24" i="55" s="1"/>
  <c r="P24" i="55"/>
  <c r="V23" i="55"/>
  <c r="S23" i="55"/>
  <c r="P23" i="55"/>
  <c r="V22" i="55"/>
  <c r="W22" i="55" s="1"/>
  <c r="S22" i="55"/>
  <c r="P22" i="55"/>
  <c r="V21" i="55"/>
  <c r="W21" i="55" s="1"/>
  <c r="S21" i="55"/>
  <c r="P21" i="55"/>
  <c r="V20" i="55"/>
  <c r="W20" i="55"/>
  <c r="S20" i="55"/>
  <c r="P20" i="55"/>
  <c r="V19" i="55"/>
  <c r="S19" i="55"/>
  <c r="P19" i="55"/>
  <c r="V18" i="55"/>
  <c r="W18" i="55" s="1"/>
  <c r="S18" i="55"/>
  <c r="P18" i="55"/>
  <c r="V17" i="55"/>
  <c r="W17" i="55" s="1"/>
  <c r="S17" i="55"/>
  <c r="P17" i="55"/>
  <c r="V16" i="55"/>
  <c r="W16" i="55"/>
  <c r="S16" i="55"/>
  <c r="R16" i="55" s="1"/>
  <c r="T16" i="55" s="1"/>
  <c r="P16" i="55"/>
  <c r="V15" i="55"/>
  <c r="S15" i="55"/>
  <c r="P15" i="55"/>
  <c r="V14" i="55"/>
  <c r="W14" i="55" s="1"/>
  <c r="S14" i="55"/>
  <c r="R14" i="55" s="1"/>
  <c r="P14" i="55"/>
  <c r="V13" i="55"/>
  <c r="S13" i="55"/>
  <c r="P13" i="55"/>
  <c r="V12" i="55"/>
  <c r="W12" i="55" s="1"/>
  <c r="S12" i="55"/>
  <c r="P12" i="55"/>
  <c r="V11" i="55"/>
  <c r="W11" i="55" s="1"/>
  <c r="S11" i="55"/>
  <c r="P11" i="55"/>
  <c r="V10" i="55"/>
  <c r="W10" i="55" s="1"/>
  <c r="S10" i="55"/>
  <c r="R10" i="55" s="1"/>
  <c r="P10" i="55"/>
  <c r="V9" i="55"/>
  <c r="S9" i="55"/>
  <c r="P9" i="55"/>
  <c r="V8" i="55"/>
  <c r="W8" i="55" s="1"/>
  <c r="S8" i="55"/>
  <c r="R8" i="55" s="1"/>
  <c r="P8" i="55"/>
  <c r="V7" i="55"/>
  <c r="S7" i="55"/>
  <c r="P7" i="55"/>
  <c r="V6" i="55"/>
  <c r="W6" i="55" s="1"/>
  <c r="S6" i="55"/>
  <c r="P6" i="55"/>
  <c r="V5" i="55"/>
  <c r="W5" i="55" s="1"/>
  <c r="S5" i="55"/>
  <c r="P5" i="55"/>
  <c r="V4" i="55"/>
  <c r="W4" i="55" s="1"/>
  <c r="S4" i="55"/>
  <c r="P4" i="55"/>
  <c r="V3" i="55"/>
  <c r="S3" i="55"/>
  <c r="P3" i="55"/>
  <c r="M38" i="56"/>
  <c r="L38" i="56"/>
  <c r="M37" i="56"/>
  <c r="M45" i="56" s="1"/>
  <c r="L37" i="56"/>
  <c r="O36" i="56"/>
  <c r="O37" i="56"/>
  <c r="M36" i="56"/>
  <c r="L36" i="56"/>
  <c r="E36" i="56"/>
  <c r="V33" i="56"/>
  <c r="S33" i="56"/>
  <c r="P33" i="56"/>
  <c r="V32" i="56"/>
  <c r="W32" i="56" s="1"/>
  <c r="S32" i="56"/>
  <c r="R32" i="56" s="1"/>
  <c r="Y32" i="56" s="1"/>
  <c r="P32" i="56"/>
  <c r="V31" i="56"/>
  <c r="W31" i="56" s="1"/>
  <c r="S31" i="56"/>
  <c r="P31" i="56"/>
  <c r="V30" i="56"/>
  <c r="W30" i="56" s="1"/>
  <c r="S30" i="56"/>
  <c r="P30" i="56"/>
  <c r="V29" i="56"/>
  <c r="W29" i="56" s="1"/>
  <c r="S29" i="56"/>
  <c r="P29" i="56"/>
  <c r="V28" i="56"/>
  <c r="W28" i="56" s="1"/>
  <c r="S28" i="56"/>
  <c r="R28" i="56" s="1"/>
  <c r="T28" i="56" s="1"/>
  <c r="P28" i="56"/>
  <c r="V27" i="56"/>
  <c r="S27" i="56"/>
  <c r="P27" i="56"/>
  <c r="V26" i="56"/>
  <c r="W26" i="56"/>
  <c r="S26" i="56"/>
  <c r="P26" i="56"/>
  <c r="V25" i="56"/>
  <c r="W25" i="56" s="1"/>
  <c r="S25" i="56"/>
  <c r="P25" i="56"/>
  <c r="V24" i="56"/>
  <c r="W24" i="56" s="1"/>
  <c r="S24" i="56"/>
  <c r="P24" i="56"/>
  <c r="V23" i="56"/>
  <c r="S23" i="56"/>
  <c r="P23" i="56"/>
  <c r="V22" i="56"/>
  <c r="W22" i="56" s="1"/>
  <c r="S22" i="56"/>
  <c r="P22" i="56"/>
  <c r="V21" i="56"/>
  <c r="W21" i="56" s="1"/>
  <c r="S21" i="56"/>
  <c r="P21" i="56"/>
  <c r="V20" i="56"/>
  <c r="W20" i="56"/>
  <c r="S20" i="56"/>
  <c r="P20" i="56"/>
  <c r="V19" i="56"/>
  <c r="W19" i="56" s="1"/>
  <c r="S19" i="56"/>
  <c r="P19" i="56"/>
  <c r="V18" i="56"/>
  <c r="W18" i="56" s="1"/>
  <c r="S18" i="56"/>
  <c r="Z18" i="56" s="1"/>
  <c r="P18" i="56"/>
  <c r="V17" i="56"/>
  <c r="S17" i="56"/>
  <c r="P17" i="56"/>
  <c r="V16" i="56"/>
  <c r="W16" i="56" s="1"/>
  <c r="S16" i="56"/>
  <c r="P16" i="56"/>
  <c r="V15" i="56"/>
  <c r="W15" i="56" s="1"/>
  <c r="S15" i="56"/>
  <c r="P15" i="56"/>
  <c r="V14" i="56"/>
  <c r="W14" i="56" s="1"/>
  <c r="S14" i="56"/>
  <c r="Z14" i="56" s="1"/>
  <c r="P14" i="56"/>
  <c r="V13" i="56"/>
  <c r="S13" i="56"/>
  <c r="R13" i="56" s="1"/>
  <c r="T13" i="56" s="1"/>
  <c r="P13" i="56"/>
  <c r="V12" i="56"/>
  <c r="W12" i="56" s="1"/>
  <c r="S12" i="56"/>
  <c r="P12" i="56"/>
  <c r="V11" i="56"/>
  <c r="W11" i="56" s="1"/>
  <c r="S11" i="56"/>
  <c r="P11" i="56"/>
  <c r="V10" i="56"/>
  <c r="W10" i="56" s="1"/>
  <c r="S10" i="56"/>
  <c r="P10" i="56"/>
  <c r="V9" i="56"/>
  <c r="W9" i="56" s="1"/>
  <c r="S9" i="56"/>
  <c r="R9" i="56" s="1"/>
  <c r="T9" i="56" s="1"/>
  <c r="AA9" i="56" s="1"/>
  <c r="P9" i="56"/>
  <c r="V8" i="56"/>
  <c r="W8" i="56" s="1"/>
  <c r="S8" i="56"/>
  <c r="Z8" i="56" s="1"/>
  <c r="P8" i="56"/>
  <c r="V7" i="56"/>
  <c r="S7" i="56"/>
  <c r="Z7" i="56" s="1"/>
  <c r="P7" i="56"/>
  <c r="V6" i="56"/>
  <c r="S6" i="56"/>
  <c r="P6" i="56"/>
  <c r="V5" i="56"/>
  <c r="W5" i="56" s="1"/>
  <c r="S5" i="56"/>
  <c r="R5" i="56" s="1"/>
  <c r="P5" i="56"/>
  <c r="V4" i="56"/>
  <c r="W4" i="56"/>
  <c r="S4" i="56"/>
  <c r="P4" i="56"/>
  <c r="V3" i="56"/>
  <c r="W3" i="56" s="1"/>
  <c r="S3" i="56"/>
  <c r="Z3" i="56" s="1"/>
  <c r="P3" i="56"/>
  <c r="M38" i="57"/>
  <c r="L38" i="57"/>
  <c r="M37" i="57"/>
  <c r="L37" i="57"/>
  <c r="L44" i="57" s="1"/>
  <c r="O36" i="57"/>
  <c r="O37" i="57" s="1"/>
  <c r="M36" i="57"/>
  <c r="L36" i="57"/>
  <c r="E36" i="57"/>
  <c r="V33" i="57"/>
  <c r="W33" i="57" s="1"/>
  <c r="S33" i="57"/>
  <c r="Z33" i="57" s="1"/>
  <c r="P33" i="57"/>
  <c r="V32" i="57"/>
  <c r="W32" i="57" s="1"/>
  <c r="S32" i="57"/>
  <c r="P32" i="57"/>
  <c r="V31" i="57"/>
  <c r="S31" i="57"/>
  <c r="P31" i="57"/>
  <c r="V30" i="57"/>
  <c r="W30" i="57" s="1"/>
  <c r="S30" i="57"/>
  <c r="Z30" i="57" s="1"/>
  <c r="P30" i="57"/>
  <c r="V29" i="57"/>
  <c r="S29" i="57"/>
  <c r="P29" i="57"/>
  <c r="V28" i="57"/>
  <c r="W28" i="57" s="1"/>
  <c r="S28" i="57"/>
  <c r="P28" i="57"/>
  <c r="V27" i="57"/>
  <c r="W27" i="57" s="1"/>
  <c r="S27" i="57"/>
  <c r="P27" i="57"/>
  <c r="V26" i="57"/>
  <c r="W26" i="57" s="1"/>
  <c r="S26" i="57"/>
  <c r="Z26" i="57" s="1"/>
  <c r="P26" i="57"/>
  <c r="V25" i="57"/>
  <c r="S25" i="57"/>
  <c r="P25" i="57"/>
  <c r="V24" i="57"/>
  <c r="W24" i="57" s="1"/>
  <c r="S24" i="57"/>
  <c r="P24" i="57"/>
  <c r="V23" i="57"/>
  <c r="W23" i="57" s="1"/>
  <c r="S23" i="57"/>
  <c r="P23" i="57"/>
  <c r="V22" i="57"/>
  <c r="W22" i="57" s="1"/>
  <c r="S22" i="57"/>
  <c r="Z22" i="57" s="1"/>
  <c r="P22" i="57"/>
  <c r="V21" i="57"/>
  <c r="W21" i="57" s="1"/>
  <c r="S21" i="57"/>
  <c r="P21" i="57"/>
  <c r="V20" i="57"/>
  <c r="W20" i="57" s="1"/>
  <c r="S20" i="57"/>
  <c r="R20" i="57" s="1"/>
  <c r="T20" i="57" s="1"/>
  <c r="AA20" i="57" s="1"/>
  <c r="P20" i="57"/>
  <c r="V19" i="57"/>
  <c r="W19" i="57" s="1"/>
  <c r="S19" i="57"/>
  <c r="P19" i="57"/>
  <c r="V18" i="57"/>
  <c r="W18" i="57" s="1"/>
  <c r="S18" i="57"/>
  <c r="P18" i="57"/>
  <c r="V17" i="57"/>
  <c r="S17" i="57"/>
  <c r="P17" i="57"/>
  <c r="V16" i="57"/>
  <c r="W16" i="57" s="1"/>
  <c r="S16" i="57"/>
  <c r="P16" i="57"/>
  <c r="V15" i="57"/>
  <c r="S15" i="57"/>
  <c r="Z15" i="57" s="1"/>
  <c r="P15" i="57"/>
  <c r="V14" i="57"/>
  <c r="W14" i="57" s="1"/>
  <c r="S14" i="57"/>
  <c r="P14" i="57"/>
  <c r="V13" i="57"/>
  <c r="W13" i="57" s="1"/>
  <c r="S13" i="57"/>
  <c r="P13" i="57"/>
  <c r="V12" i="57"/>
  <c r="S12" i="57"/>
  <c r="R12" i="57" s="1"/>
  <c r="T12" i="57" s="1"/>
  <c r="P12" i="57"/>
  <c r="V11" i="57"/>
  <c r="W11" i="57" s="1"/>
  <c r="S11" i="57"/>
  <c r="P11" i="57"/>
  <c r="V10" i="57"/>
  <c r="S10" i="57"/>
  <c r="P10" i="57"/>
  <c r="V9" i="57"/>
  <c r="S9" i="57"/>
  <c r="P9" i="57"/>
  <c r="V8" i="57"/>
  <c r="W8" i="57" s="1"/>
  <c r="S8" i="57"/>
  <c r="P8" i="57"/>
  <c r="V7" i="57"/>
  <c r="W7" i="57" s="1"/>
  <c r="S7" i="57"/>
  <c r="P7" i="57"/>
  <c r="V6" i="57"/>
  <c r="S6" i="57"/>
  <c r="Z6" i="57" s="1"/>
  <c r="P6" i="57"/>
  <c r="V5" i="57"/>
  <c r="W5" i="57" s="1"/>
  <c r="S5" i="57"/>
  <c r="P5" i="57"/>
  <c r="V4" i="57"/>
  <c r="W4" i="57" s="1"/>
  <c r="S4" i="57"/>
  <c r="P4" i="57"/>
  <c r="V3" i="57"/>
  <c r="Z3" i="57" s="1"/>
  <c r="S3" i="57"/>
  <c r="P3" i="57"/>
  <c r="M38" i="58"/>
  <c r="L38" i="58"/>
  <c r="M37" i="58"/>
  <c r="M45" i="58"/>
  <c r="L37" i="58"/>
  <c r="L44" i="58"/>
  <c r="O36" i="58"/>
  <c r="O37" i="58"/>
  <c r="M36" i="58"/>
  <c r="L36" i="58"/>
  <c r="E36" i="58"/>
  <c r="V33" i="58"/>
  <c r="W33" i="58" s="1"/>
  <c r="S33" i="58"/>
  <c r="P33" i="58"/>
  <c r="V32" i="58"/>
  <c r="W32" i="58" s="1"/>
  <c r="S32" i="58"/>
  <c r="P32" i="58"/>
  <c r="V31" i="58"/>
  <c r="S31" i="58"/>
  <c r="P31" i="58"/>
  <c r="V30" i="58"/>
  <c r="W30" i="58" s="1"/>
  <c r="S30" i="58"/>
  <c r="P30" i="58"/>
  <c r="V29" i="58"/>
  <c r="S29" i="58"/>
  <c r="P29" i="58"/>
  <c r="V28" i="58"/>
  <c r="W28" i="58" s="1"/>
  <c r="S28" i="58"/>
  <c r="P28" i="58"/>
  <c r="V27" i="58"/>
  <c r="W27" i="58" s="1"/>
  <c r="S27" i="58"/>
  <c r="P27" i="58"/>
  <c r="V26" i="58"/>
  <c r="S26" i="58"/>
  <c r="P26" i="58"/>
  <c r="V25" i="58"/>
  <c r="W25" i="58" s="1"/>
  <c r="S25" i="58"/>
  <c r="P25" i="58"/>
  <c r="V24" i="58"/>
  <c r="W24" i="58"/>
  <c r="S24" i="58"/>
  <c r="Z24" i="58" s="1"/>
  <c r="P24" i="58"/>
  <c r="V23" i="58"/>
  <c r="S23" i="58"/>
  <c r="Z23" i="58" s="1"/>
  <c r="P23" i="58"/>
  <c r="W22" i="58"/>
  <c r="V22" i="58"/>
  <c r="S22" i="58"/>
  <c r="P22" i="58"/>
  <c r="V21" i="58"/>
  <c r="W21" i="58" s="1"/>
  <c r="S21" i="58"/>
  <c r="P21" i="58"/>
  <c r="V20" i="58"/>
  <c r="W20" i="58" s="1"/>
  <c r="S20" i="58"/>
  <c r="R20" i="58" s="1"/>
  <c r="Y20" i="58" s="1"/>
  <c r="P20" i="58"/>
  <c r="V19" i="58"/>
  <c r="S19" i="58"/>
  <c r="P19" i="58"/>
  <c r="V18" i="58"/>
  <c r="W18" i="58"/>
  <c r="S18" i="58"/>
  <c r="Z18" i="58" s="1"/>
  <c r="P18" i="58"/>
  <c r="V17" i="58"/>
  <c r="S17" i="58"/>
  <c r="P17" i="58"/>
  <c r="V16" i="58"/>
  <c r="S16" i="58"/>
  <c r="P16" i="58"/>
  <c r="V15" i="58"/>
  <c r="S15" i="58"/>
  <c r="P15" i="58"/>
  <c r="V14" i="58"/>
  <c r="W14" i="58" s="1"/>
  <c r="S14" i="58"/>
  <c r="P14" i="58"/>
  <c r="V13" i="58"/>
  <c r="W13" i="58" s="1"/>
  <c r="S13" i="58"/>
  <c r="R13" i="58" s="1"/>
  <c r="T13" i="58" s="1"/>
  <c r="P13" i="58"/>
  <c r="V12" i="58"/>
  <c r="W12" i="58"/>
  <c r="S12" i="58"/>
  <c r="P12" i="58"/>
  <c r="V11" i="58"/>
  <c r="W11" i="58" s="1"/>
  <c r="S11" i="58"/>
  <c r="Z11" i="58" s="1"/>
  <c r="P11" i="58"/>
  <c r="V10" i="58"/>
  <c r="Y10" i="58" s="1"/>
  <c r="S10" i="58"/>
  <c r="R10" i="58" s="1"/>
  <c r="T10" i="58" s="1"/>
  <c r="P10" i="58"/>
  <c r="V9" i="58"/>
  <c r="W9" i="58" s="1"/>
  <c r="S9" i="58"/>
  <c r="P9" i="58"/>
  <c r="V8" i="58"/>
  <c r="W8" i="58" s="1"/>
  <c r="S8" i="58"/>
  <c r="P8" i="58"/>
  <c r="V7" i="58"/>
  <c r="S7" i="58"/>
  <c r="P7" i="58"/>
  <c r="V6" i="58"/>
  <c r="W6" i="58" s="1"/>
  <c r="S6" i="58"/>
  <c r="P6" i="58"/>
  <c r="V5" i="58"/>
  <c r="W5" i="58" s="1"/>
  <c r="S5" i="58"/>
  <c r="P5" i="58"/>
  <c r="V4" i="58"/>
  <c r="W4" i="58"/>
  <c r="S4" i="58"/>
  <c r="P4" i="58"/>
  <c r="V3" i="58"/>
  <c r="W3" i="58" s="1"/>
  <c r="S3" i="58"/>
  <c r="P3" i="58"/>
  <c r="M38" i="59"/>
  <c r="L38" i="59"/>
  <c r="M37" i="59"/>
  <c r="L37" i="59"/>
  <c r="L45" i="59" s="1"/>
  <c r="O36" i="59"/>
  <c r="O37" i="59" s="1"/>
  <c r="M36" i="59"/>
  <c r="L36" i="59"/>
  <c r="E36" i="59"/>
  <c r="V33" i="59"/>
  <c r="W33" i="59" s="1"/>
  <c r="S33" i="59"/>
  <c r="P33" i="59"/>
  <c r="V32" i="59"/>
  <c r="W32" i="59" s="1"/>
  <c r="S32" i="59"/>
  <c r="R32" i="59" s="1"/>
  <c r="T32" i="59" s="1"/>
  <c r="P32" i="59"/>
  <c r="V31" i="59"/>
  <c r="W31" i="59" s="1"/>
  <c r="S31" i="59"/>
  <c r="P31" i="59"/>
  <c r="V30" i="59"/>
  <c r="W30" i="59" s="1"/>
  <c r="S30" i="59"/>
  <c r="Z30" i="59" s="1"/>
  <c r="P30" i="59"/>
  <c r="V29" i="59"/>
  <c r="W29" i="59" s="1"/>
  <c r="S29" i="59"/>
  <c r="P29" i="59"/>
  <c r="V28" i="59"/>
  <c r="W28" i="59" s="1"/>
  <c r="S28" i="59"/>
  <c r="P28" i="59"/>
  <c r="V27" i="59"/>
  <c r="W27" i="59" s="1"/>
  <c r="S27" i="59"/>
  <c r="P27" i="59"/>
  <c r="V26" i="59"/>
  <c r="W26" i="59" s="1"/>
  <c r="S26" i="59"/>
  <c r="Z26" i="59" s="1"/>
  <c r="P26" i="59"/>
  <c r="V25" i="59"/>
  <c r="W25" i="59" s="1"/>
  <c r="S25" i="59"/>
  <c r="P25" i="59"/>
  <c r="V24" i="59"/>
  <c r="W24" i="59" s="1"/>
  <c r="S24" i="59"/>
  <c r="R24" i="59" s="1"/>
  <c r="P24" i="59"/>
  <c r="W23" i="59"/>
  <c r="V23" i="59"/>
  <c r="S23" i="59"/>
  <c r="R23" i="59" s="1"/>
  <c r="Y23" i="59" s="1"/>
  <c r="P23" i="59"/>
  <c r="V22" i="59"/>
  <c r="W22" i="59" s="1"/>
  <c r="S22" i="59"/>
  <c r="R22" i="59" s="1"/>
  <c r="P22" i="59"/>
  <c r="V21" i="59"/>
  <c r="W21" i="59" s="1"/>
  <c r="S21" i="59"/>
  <c r="P21" i="59"/>
  <c r="V20" i="59"/>
  <c r="W20" i="59" s="1"/>
  <c r="S20" i="59"/>
  <c r="P20" i="59"/>
  <c r="V19" i="59"/>
  <c r="W19" i="59" s="1"/>
  <c r="S19" i="59"/>
  <c r="P19" i="59"/>
  <c r="V18" i="59"/>
  <c r="W18" i="59" s="1"/>
  <c r="S18" i="59"/>
  <c r="R18" i="59" s="1"/>
  <c r="P18" i="59"/>
  <c r="V17" i="59"/>
  <c r="W17" i="59" s="1"/>
  <c r="S17" i="59"/>
  <c r="Z17" i="59" s="1"/>
  <c r="P17" i="59"/>
  <c r="V16" i="59"/>
  <c r="W16" i="59" s="1"/>
  <c r="S16" i="59"/>
  <c r="P16" i="59"/>
  <c r="V15" i="59"/>
  <c r="W15" i="59" s="1"/>
  <c r="S15" i="59"/>
  <c r="R15" i="59" s="1"/>
  <c r="P15" i="59"/>
  <c r="V14" i="59"/>
  <c r="W14" i="59" s="1"/>
  <c r="S14" i="59"/>
  <c r="P14" i="59"/>
  <c r="V13" i="59"/>
  <c r="W13" i="59" s="1"/>
  <c r="S13" i="59"/>
  <c r="P13" i="59"/>
  <c r="V12" i="59"/>
  <c r="W12" i="59" s="1"/>
  <c r="S12" i="59"/>
  <c r="P12" i="59"/>
  <c r="V11" i="59"/>
  <c r="W11" i="59" s="1"/>
  <c r="S11" i="59"/>
  <c r="P11" i="59"/>
  <c r="V10" i="59"/>
  <c r="W10" i="59" s="1"/>
  <c r="S10" i="59"/>
  <c r="P10" i="59"/>
  <c r="V9" i="59"/>
  <c r="W9" i="59" s="1"/>
  <c r="S9" i="59"/>
  <c r="Z9" i="59" s="1"/>
  <c r="P9" i="59"/>
  <c r="V8" i="59"/>
  <c r="W8" i="59" s="1"/>
  <c r="S8" i="59"/>
  <c r="R8" i="59" s="1"/>
  <c r="P8" i="59"/>
  <c r="V7" i="59"/>
  <c r="W7" i="59" s="1"/>
  <c r="S7" i="59"/>
  <c r="R7" i="59" s="1"/>
  <c r="T7" i="59" s="1"/>
  <c r="P7" i="59"/>
  <c r="V6" i="59"/>
  <c r="W6" i="59" s="1"/>
  <c r="S6" i="59"/>
  <c r="P6" i="59"/>
  <c r="V5" i="59"/>
  <c r="W5" i="59" s="1"/>
  <c r="S5" i="59"/>
  <c r="Z5" i="59" s="1"/>
  <c r="P5" i="59"/>
  <c r="V4" i="59"/>
  <c r="W4" i="59" s="1"/>
  <c r="W36" i="59" s="1"/>
  <c r="S4" i="59"/>
  <c r="R4" i="59" s="1"/>
  <c r="P4" i="59"/>
  <c r="V3" i="59"/>
  <c r="S3" i="59"/>
  <c r="Z3" i="59" s="1"/>
  <c r="P3" i="59"/>
  <c r="P6" i="60"/>
  <c r="S4" i="60"/>
  <c r="S5" i="60"/>
  <c r="R5" i="60" s="1"/>
  <c r="T5" i="60" s="1"/>
  <c r="AA5" i="60" s="1"/>
  <c r="S6" i="60"/>
  <c r="S7" i="60"/>
  <c r="S8" i="60"/>
  <c r="R8" i="60" s="1"/>
  <c r="S9" i="60"/>
  <c r="S10" i="60"/>
  <c r="S11" i="60"/>
  <c r="R11" i="60" s="1"/>
  <c r="T11" i="60" s="1"/>
  <c r="S12" i="60"/>
  <c r="R12" i="60" s="1"/>
  <c r="S13" i="60"/>
  <c r="R13" i="60" s="1"/>
  <c r="S14" i="60"/>
  <c r="S15" i="60"/>
  <c r="R15" i="60" s="1"/>
  <c r="S16" i="60"/>
  <c r="S17" i="60"/>
  <c r="S18" i="60"/>
  <c r="S19" i="60"/>
  <c r="R19" i="60" s="1"/>
  <c r="T19" i="60" s="1"/>
  <c r="S20" i="60"/>
  <c r="S21" i="60"/>
  <c r="R21" i="60" s="1"/>
  <c r="T21" i="60" s="1"/>
  <c r="S22" i="60"/>
  <c r="S23" i="60"/>
  <c r="R23" i="60" s="1"/>
  <c r="Y23" i="60" s="1"/>
  <c r="S24" i="60"/>
  <c r="S25" i="60"/>
  <c r="S26" i="60"/>
  <c r="R26" i="60" s="1"/>
  <c r="T26" i="60" s="1"/>
  <c r="S27" i="60"/>
  <c r="R27" i="60" s="1"/>
  <c r="T27" i="60" s="1"/>
  <c r="S28" i="60"/>
  <c r="S29" i="60"/>
  <c r="R29" i="60" s="1"/>
  <c r="S30" i="60"/>
  <c r="R30" i="60" s="1"/>
  <c r="S31" i="60"/>
  <c r="S32" i="60"/>
  <c r="R32" i="60" s="1"/>
  <c r="S33" i="60"/>
  <c r="R33" i="60" s="1"/>
  <c r="S3" i="60"/>
  <c r="R3" i="60" s="1"/>
  <c r="T3" i="60" s="1"/>
  <c r="M38" i="60"/>
  <c r="L38" i="60"/>
  <c r="M37" i="60"/>
  <c r="L37" i="60"/>
  <c r="O36" i="60"/>
  <c r="O37" i="60"/>
  <c r="M36" i="60"/>
  <c r="L36" i="60"/>
  <c r="E36" i="60"/>
  <c r="V33" i="60"/>
  <c r="W33" i="60" s="1"/>
  <c r="P33" i="60"/>
  <c r="V32" i="60"/>
  <c r="W32" i="60" s="1"/>
  <c r="P32" i="60"/>
  <c r="V31" i="60"/>
  <c r="W31" i="60" s="1"/>
  <c r="P31" i="60"/>
  <c r="V30" i="60"/>
  <c r="W30" i="60" s="1"/>
  <c r="P30" i="60"/>
  <c r="V29" i="60"/>
  <c r="P29" i="60"/>
  <c r="V28" i="60"/>
  <c r="W28" i="60"/>
  <c r="P28" i="60"/>
  <c r="V27" i="60"/>
  <c r="P27" i="60"/>
  <c r="V26" i="60"/>
  <c r="P26" i="60"/>
  <c r="V25" i="60"/>
  <c r="W25" i="60" s="1"/>
  <c r="P25" i="60"/>
  <c r="V24" i="60"/>
  <c r="W24" i="60"/>
  <c r="P24" i="60"/>
  <c r="V23" i="60"/>
  <c r="W23" i="60" s="1"/>
  <c r="P23" i="60"/>
  <c r="W22" i="60"/>
  <c r="V22" i="60"/>
  <c r="P22" i="60"/>
  <c r="V21" i="60"/>
  <c r="P21" i="60"/>
  <c r="V20" i="60"/>
  <c r="W20" i="60" s="1"/>
  <c r="P20" i="60"/>
  <c r="V19" i="60"/>
  <c r="P19" i="60"/>
  <c r="V18" i="60"/>
  <c r="W18" i="60" s="1"/>
  <c r="P18" i="60"/>
  <c r="V17" i="60"/>
  <c r="P17" i="60"/>
  <c r="V16" i="60"/>
  <c r="W16" i="60"/>
  <c r="P16" i="60"/>
  <c r="V15" i="60"/>
  <c r="W15" i="60" s="1"/>
  <c r="P15" i="60"/>
  <c r="V14" i="60"/>
  <c r="W14" i="60" s="1"/>
  <c r="P14" i="60"/>
  <c r="V13" i="60"/>
  <c r="W13" i="60" s="1"/>
  <c r="P13" i="60"/>
  <c r="V12" i="60"/>
  <c r="P12" i="60"/>
  <c r="V11" i="60"/>
  <c r="P11" i="60"/>
  <c r="V10" i="60"/>
  <c r="W10" i="60"/>
  <c r="P10" i="60"/>
  <c r="V9" i="60"/>
  <c r="P9" i="60"/>
  <c r="V8" i="60"/>
  <c r="W8" i="60" s="1"/>
  <c r="P8" i="60"/>
  <c r="V7" i="60"/>
  <c r="W7" i="60" s="1"/>
  <c r="P7" i="60"/>
  <c r="V6" i="60"/>
  <c r="V5" i="60"/>
  <c r="P5" i="60"/>
  <c r="V4" i="60"/>
  <c r="W4" i="60" s="1"/>
  <c r="P4" i="60"/>
  <c r="V3" i="60"/>
  <c r="P3" i="60"/>
  <c r="AE50" i="22"/>
  <c r="AD50" i="22"/>
  <c r="AC50" i="22"/>
  <c r="AE44" i="22"/>
  <c r="AD44" i="22"/>
  <c r="AC44" i="22"/>
  <c r="AM50" i="22"/>
  <c r="AM44" i="22"/>
  <c r="J52" i="3"/>
  <c r="J51" i="3"/>
  <c r="J50" i="3"/>
  <c r="I52" i="3"/>
  <c r="G52" i="3"/>
  <c r="N52" i="3" s="1"/>
  <c r="G50" i="3"/>
  <c r="N50" i="3"/>
  <c r="G49" i="3"/>
  <c r="H44" i="22"/>
  <c r="Z50" i="22"/>
  <c r="W50" i="22"/>
  <c r="H50" i="22"/>
  <c r="I50" i="22"/>
  <c r="J50" i="22"/>
  <c r="K50" i="22"/>
  <c r="L50" i="22"/>
  <c r="M50" i="22"/>
  <c r="N50" i="22"/>
  <c r="O50" i="22"/>
  <c r="P50" i="22"/>
  <c r="P60" i="22" s="1"/>
  <c r="Q50" i="22"/>
  <c r="R50" i="22"/>
  <c r="S50" i="22"/>
  <c r="T50" i="22"/>
  <c r="U50" i="22"/>
  <c r="V50" i="22"/>
  <c r="X50" i="22"/>
  <c r="X60" i="22" s="1"/>
  <c r="Y50" i="22"/>
  <c r="AA50" i="22"/>
  <c r="AB50" i="22"/>
  <c r="AF50" i="22"/>
  <c r="X44" i="22"/>
  <c r="Y44" i="22"/>
  <c r="Z44" i="22"/>
  <c r="I44" i="22"/>
  <c r="J44" i="22"/>
  <c r="K44" i="22"/>
  <c r="L44" i="22"/>
  <c r="L57" i="22" s="1"/>
  <c r="M44" i="22"/>
  <c r="N44" i="22"/>
  <c r="O44" i="22"/>
  <c r="P44" i="22"/>
  <c r="Q44" i="22"/>
  <c r="R44" i="22"/>
  <c r="S44" i="22"/>
  <c r="T44" i="22"/>
  <c r="U44" i="22"/>
  <c r="U57" i="22"/>
  <c r="V44" i="22"/>
  <c r="W44" i="22"/>
  <c r="G50" i="22"/>
  <c r="F50" i="22"/>
  <c r="E50" i="22"/>
  <c r="D50" i="22"/>
  <c r="C50" i="22"/>
  <c r="B50" i="22"/>
  <c r="AF44" i="22"/>
  <c r="C44" i="22"/>
  <c r="D44" i="22"/>
  <c r="E44" i="22"/>
  <c r="F44" i="22"/>
  <c r="G44" i="22"/>
  <c r="AA44" i="22"/>
  <c r="AB44" i="22"/>
  <c r="B44" i="22"/>
  <c r="AO50" i="22"/>
  <c r="AQ50" i="22" s="1"/>
  <c r="AO44" i="22"/>
  <c r="AQ44" i="22" s="1"/>
  <c r="AM42" i="22"/>
  <c r="AO42" i="22"/>
  <c r="AQ42" i="22" s="1"/>
  <c r="C48" i="3"/>
  <c r="C54" i="3"/>
  <c r="C49" i="3"/>
  <c r="L49" i="3"/>
  <c r="O49" i="3" s="1"/>
  <c r="I48" i="3"/>
  <c r="L48" i="3" s="1"/>
  <c r="O48" i="3" s="1"/>
  <c r="I49" i="3"/>
  <c r="I54" i="3" s="1"/>
  <c r="L54" i="3" s="1"/>
  <c r="O54" i="3" s="1"/>
  <c r="C57" i="3"/>
  <c r="I57" i="3"/>
  <c r="L57" i="3"/>
  <c r="O57" i="3" s="1"/>
  <c r="C52" i="3"/>
  <c r="C51" i="3"/>
  <c r="L51" i="3" s="1"/>
  <c r="O51" i="3" s="1"/>
  <c r="C50" i="3"/>
  <c r="I51" i="3"/>
  <c r="I50" i="3"/>
  <c r="B48" i="3"/>
  <c r="B49" i="3"/>
  <c r="B52" i="3"/>
  <c r="B51" i="3"/>
  <c r="B50" i="3"/>
  <c r="E49" i="3"/>
  <c r="J49" i="3"/>
  <c r="M49" i="3"/>
  <c r="K49" i="3"/>
  <c r="N49" i="3"/>
  <c r="E50" i="3"/>
  <c r="M50" i="3" s="1"/>
  <c r="K50" i="3"/>
  <c r="E51" i="3"/>
  <c r="M51" i="3" s="1"/>
  <c r="K51" i="3"/>
  <c r="N51" i="3" s="1"/>
  <c r="E52" i="3"/>
  <c r="K52" i="3"/>
  <c r="K48" i="3"/>
  <c r="E48" i="3"/>
  <c r="M48" i="3" s="1"/>
  <c r="J48" i="3"/>
  <c r="D50" i="3"/>
  <c r="D51" i="3"/>
  <c r="D52" i="3"/>
  <c r="D48" i="3"/>
  <c r="AP14" i="22"/>
  <c r="AP18" i="22"/>
  <c r="AP19" i="22"/>
  <c r="AP22" i="22"/>
  <c r="AP26" i="22"/>
  <c r="AP27" i="22"/>
  <c r="AP31" i="22"/>
  <c r="AP34" i="22"/>
  <c r="AP38" i="22"/>
  <c r="AP39" i="22"/>
  <c r="AP11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37" i="22"/>
  <c r="AQ38" i="22"/>
  <c r="AQ39" i="22"/>
  <c r="AQ40" i="22"/>
  <c r="AQ11" i="22"/>
  <c r="AN25" i="22"/>
  <c r="AN26" i="22"/>
  <c r="AN27" i="22"/>
  <c r="AN28" i="22"/>
  <c r="AN50" i="22" s="1"/>
  <c r="AN29" i="22"/>
  <c r="AN30" i="22"/>
  <c r="AN31" i="22"/>
  <c r="AN32" i="22"/>
  <c r="AN33" i="22"/>
  <c r="AN34" i="22"/>
  <c r="AN35" i="22"/>
  <c r="AN36" i="22"/>
  <c r="AN37" i="22"/>
  <c r="AN38" i="22"/>
  <c r="AN39" i="22"/>
  <c r="AN40" i="22"/>
  <c r="F52" i="3"/>
  <c r="F51" i="3"/>
  <c r="L18" i="3"/>
  <c r="O18" i="3" s="1"/>
  <c r="L19" i="3"/>
  <c r="O19" i="3" s="1"/>
  <c r="L20" i="3"/>
  <c r="O20" i="3" s="1"/>
  <c r="L21" i="3"/>
  <c r="O21" i="3"/>
  <c r="L22" i="3"/>
  <c r="O22" i="3" s="1"/>
  <c r="L23" i="3"/>
  <c r="O23" i="3" s="1"/>
  <c r="L24" i="3"/>
  <c r="O24" i="3" s="1"/>
  <c r="L25" i="3"/>
  <c r="O25" i="3"/>
  <c r="L26" i="3"/>
  <c r="O26" i="3" s="1"/>
  <c r="L27" i="3"/>
  <c r="O27" i="3" s="1"/>
  <c r="L28" i="3"/>
  <c r="O28" i="3" s="1"/>
  <c r="L29" i="3"/>
  <c r="O29" i="3"/>
  <c r="L30" i="3"/>
  <c r="O30" i="3" s="1"/>
  <c r="L31" i="3"/>
  <c r="O31" i="3" s="1"/>
  <c r="L32" i="3"/>
  <c r="O32" i="3" s="1"/>
  <c r="L33" i="3"/>
  <c r="O33" i="3"/>
  <c r="L34" i="3"/>
  <c r="O34" i="3" s="1"/>
  <c r="L35" i="3"/>
  <c r="O35" i="3" s="1"/>
  <c r="L36" i="3"/>
  <c r="O36" i="3" s="1"/>
  <c r="L37" i="3"/>
  <c r="O37" i="3"/>
  <c r="L38" i="3"/>
  <c r="O38" i="3" s="1"/>
  <c r="L39" i="3"/>
  <c r="O39" i="3" s="1"/>
  <c r="L40" i="3"/>
  <c r="O40" i="3" s="1"/>
  <c r="L41" i="3"/>
  <c r="O41" i="3"/>
  <c r="L42" i="3"/>
  <c r="O42" i="3" s="1"/>
  <c r="L43" i="3"/>
  <c r="O43" i="3" s="1"/>
  <c r="L44" i="3"/>
  <c r="O44" i="3" s="1"/>
  <c r="L45" i="3"/>
  <c r="O45" i="3"/>
  <c r="L46" i="3"/>
  <c r="O46" i="3" s="1"/>
  <c r="L17" i="3"/>
  <c r="O17" i="3" s="1"/>
  <c r="N17" i="3"/>
  <c r="M17" i="3"/>
  <c r="P49" i="3"/>
  <c r="Q49" i="3" s="1"/>
  <c r="AN19" i="22"/>
  <c r="AN20" i="22"/>
  <c r="AN21" i="22"/>
  <c r="AN22" i="22"/>
  <c r="AN23" i="22"/>
  <c r="AN24" i="22"/>
  <c r="AN18" i="22"/>
  <c r="AN11" i="22"/>
  <c r="AN12" i="22"/>
  <c r="AN13" i="22"/>
  <c r="AN14" i="22"/>
  <c r="AN15" i="22"/>
  <c r="AN16" i="22"/>
  <c r="AN17" i="22"/>
  <c r="L60" i="22"/>
  <c r="U60" i="22"/>
  <c r="U63" i="22" s="1"/>
  <c r="P57" i="22"/>
  <c r="X57" i="22"/>
  <c r="M46" i="3"/>
  <c r="N46" i="3"/>
  <c r="M45" i="3"/>
  <c r="N45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F48" i="3"/>
  <c r="D49" i="3"/>
  <c r="F49" i="3"/>
  <c r="F50" i="3"/>
  <c r="G51" i="3"/>
  <c r="G48" i="3"/>
  <c r="N48" i="3" s="1"/>
  <c r="AP30" i="22"/>
  <c r="T6" i="29"/>
  <c r="T10" i="29"/>
  <c r="T14" i="29"/>
  <c r="T17" i="29"/>
  <c r="T18" i="29"/>
  <c r="T19" i="29"/>
  <c r="T22" i="29"/>
  <c r="T26" i="29"/>
  <c r="T28" i="29"/>
  <c r="T30" i="29"/>
  <c r="T32" i="29"/>
  <c r="T34" i="29"/>
  <c r="G44" i="29"/>
  <c r="R3" i="44"/>
  <c r="R5" i="44"/>
  <c r="W9" i="44"/>
  <c r="W13" i="44"/>
  <c r="W15" i="44"/>
  <c r="W19" i="44"/>
  <c r="W21" i="44"/>
  <c r="W23" i="44"/>
  <c r="W29" i="44"/>
  <c r="W33" i="44"/>
  <c r="R5" i="45"/>
  <c r="Y5" i="45" s="1"/>
  <c r="R7" i="45"/>
  <c r="T7" i="45" s="1"/>
  <c r="AA7" i="45" s="1"/>
  <c r="W9" i="45"/>
  <c r="R13" i="45"/>
  <c r="W13" i="45"/>
  <c r="R19" i="45"/>
  <c r="Y19" i="45" s="1"/>
  <c r="W19" i="45"/>
  <c r="R21" i="45"/>
  <c r="W21" i="45"/>
  <c r="W25" i="45"/>
  <c r="W31" i="45"/>
  <c r="W33" i="45"/>
  <c r="W3" i="46"/>
  <c r="W7" i="46"/>
  <c r="W11" i="46"/>
  <c r="R15" i="46"/>
  <c r="W21" i="46"/>
  <c r="W23" i="46"/>
  <c r="W25" i="46"/>
  <c r="W27" i="46"/>
  <c r="W31" i="46"/>
  <c r="M44" i="46"/>
  <c r="W7" i="47"/>
  <c r="R9" i="47"/>
  <c r="Y9" i="47" s="1"/>
  <c r="W13" i="47"/>
  <c r="W15" i="47"/>
  <c r="W17" i="47"/>
  <c r="W27" i="47"/>
  <c r="W33" i="47"/>
  <c r="M44" i="47"/>
  <c r="W3" i="48"/>
  <c r="W5" i="48"/>
  <c r="W7" i="48"/>
  <c r="W11" i="48"/>
  <c r="W15" i="48"/>
  <c r="W23" i="48"/>
  <c r="R29" i="48"/>
  <c r="Y29" i="48" s="1"/>
  <c r="W29" i="48"/>
  <c r="R31" i="48"/>
  <c r="T31" i="48" s="1"/>
  <c r="W33" i="48"/>
  <c r="M44" i="48"/>
  <c r="W7" i="49"/>
  <c r="W11" i="49"/>
  <c r="W23" i="49"/>
  <c r="R25" i="49"/>
  <c r="W27" i="49"/>
  <c r="W31" i="49"/>
  <c r="M44" i="49"/>
  <c r="R3" i="50"/>
  <c r="W3" i="50"/>
  <c r="R5" i="50"/>
  <c r="T5" i="50" s="1"/>
  <c r="W5" i="50"/>
  <c r="W7" i="50"/>
  <c r="W15" i="50"/>
  <c r="W21" i="50"/>
  <c r="W25" i="50"/>
  <c r="W31" i="50"/>
  <c r="M44" i="50"/>
  <c r="W5" i="51"/>
  <c r="W13" i="51"/>
  <c r="W17" i="51"/>
  <c r="W19" i="51"/>
  <c r="W23" i="51"/>
  <c r="R27" i="51"/>
  <c r="W29" i="51"/>
  <c r="M44" i="51"/>
  <c r="R3" i="52"/>
  <c r="W3" i="52"/>
  <c r="R5" i="52"/>
  <c r="W7" i="52"/>
  <c r="W9" i="52"/>
  <c r="W11" i="52"/>
  <c r="R13" i="52"/>
  <c r="W15" i="52"/>
  <c r="W17" i="52"/>
  <c r="W23" i="52"/>
  <c r="W27" i="52"/>
  <c r="W29" i="52"/>
  <c r="W31" i="52"/>
  <c r="M44" i="52"/>
  <c r="R3" i="53"/>
  <c r="W7" i="53"/>
  <c r="W9" i="53"/>
  <c r="R11" i="53"/>
  <c r="Y11" i="53" s="1"/>
  <c r="R15" i="53"/>
  <c r="W15" i="53"/>
  <c r="W25" i="53"/>
  <c r="R27" i="53"/>
  <c r="W29" i="53"/>
  <c r="W31" i="53"/>
  <c r="R5" i="54"/>
  <c r="W13" i="54"/>
  <c r="W17" i="54"/>
  <c r="W21" i="54"/>
  <c r="W25" i="54"/>
  <c r="W27" i="54"/>
  <c r="W29" i="54"/>
  <c r="W33" i="54"/>
  <c r="M44" i="54"/>
  <c r="W3" i="55"/>
  <c r="W7" i="55"/>
  <c r="W9" i="55"/>
  <c r="W13" i="55"/>
  <c r="W15" i="55"/>
  <c r="R17" i="55"/>
  <c r="W19" i="55"/>
  <c r="R23" i="55"/>
  <c r="W23" i="55"/>
  <c r="W25" i="55"/>
  <c r="W27" i="55"/>
  <c r="W29" i="55"/>
  <c r="W7" i="56"/>
  <c r="W13" i="56"/>
  <c r="W17" i="56"/>
  <c r="W23" i="56"/>
  <c r="W27" i="56"/>
  <c r="R29" i="56"/>
  <c r="W33" i="56"/>
  <c r="M44" i="56"/>
  <c r="R3" i="57"/>
  <c r="R5" i="57"/>
  <c r="W9" i="57"/>
  <c r="R13" i="57"/>
  <c r="W15" i="57"/>
  <c r="W17" i="57"/>
  <c r="W25" i="57"/>
  <c r="R27" i="57"/>
  <c r="R29" i="57"/>
  <c r="T29" i="57" s="1"/>
  <c r="AA29" i="57" s="1"/>
  <c r="W29" i="57"/>
  <c r="W31" i="57"/>
  <c r="R7" i="58"/>
  <c r="T7" i="58" s="1"/>
  <c r="W7" i="58"/>
  <c r="R11" i="58"/>
  <c r="T11" i="58" s="1"/>
  <c r="AA11" i="58" s="1"/>
  <c r="W15" i="58"/>
  <c r="W17" i="58"/>
  <c r="W19" i="58"/>
  <c r="W23" i="58"/>
  <c r="R27" i="58"/>
  <c r="R29" i="58"/>
  <c r="T29" i="58" s="1"/>
  <c r="W31" i="58"/>
  <c r="M44" i="58"/>
  <c r="T22" i="59"/>
  <c r="L44" i="59"/>
  <c r="W6" i="60"/>
  <c r="W3" i="60"/>
  <c r="W5" i="60"/>
  <c r="W9" i="60"/>
  <c r="W11" i="60"/>
  <c r="AA11" i="60"/>
  <c r="W17" i="60"/>
  <c r="W19" i="60"/>
  <c r="W21" i="60"/>
  <c r="W27" i="60"/>
  <c r="AA27" i="60" s="1"/>
  <c r="W29" i="60"/>
  <c r="Z32" i="60"/>
  <c r="Y31" i="48"/>
  <c r="Y7" i="58"/>
  <c r="AM9" i="44"/>
  <c r="AN9" i="44"/>
  <c r="AO9" i="44" s="1"/>
  <c r="AM14" i="44"/>
  <c r="AN14" i="44" s="1"/>
  <c r="AO14" i="44" s="1"/>
  <c r="AM13" i="44"/>
  <c r="AN13" i="44" s="1"/>
  <c r="AO13" i="44" s="1"/>
  <c r="AM21" i="44"/>
  <c r="AN21" i="44"/>
  <c r="AO21" i="44" s="1"/>
  <c r="AM26" i="44"/>
  <c r="AN26" i="44"/>
  <c r="AO26" i="44" s="1"/>
  <c r="AM25" i="44"/>
  <c r="AN25" i="44" s="1"/>
  <c r="AO25" i="44"/>
  <c r="AM30" i="44"/>
  <c r="AN30" i="44" s="1"/>
  <c r="AO30" i="44"/>
  <c r="AM29" i="44"/>
  <c r="AM33" i="44"/>
  <c r="AN33" i="44"/>
  <c r="AO33" i="44" s="1"/>
  <c r="AM4" i="44"/>
  <c r="AN4" i="44"/>
  <c r="AO4" i="44" s="1"/>
  <c r="AM3" i="44"/>
  <c r="AN3" i="44"/>
  <c r="AM8" i="44"/>
  <c r="AN8" i="44" s="1"/>
  <c r="AO8" i="44" s="1"/>
  <c r="AM7" i="44"/>
  <c r="AN7" i="44" s="1"/>
  <c r="AO7" i="44"/>
  <c r="AM12" i="44"/>
  <c r="AM16" i="44"/>
  <c r="AN16" i="44"/>
  <c r="AO16" i="44" s="1"/>
  <c r="AM15" i="44"/>
  <c r="AN15" i="44" s="1"/>
  <c r="AO15" i="44" s="1"/>
  <c r="AM20" i="44"/>
  <c r="AN20" i="44" s="1"/>
  <c r="AO20" i="44" s="1"/>
  <c r="AM19" i="44"/>
  <c r="AN19" i="44" s="1"/>
  <c r="AO19" i="44" s="1"/>
  <c r="AM24" i="44"/>
  <c r="AM32" i="44"/>
  <c r="AN32" i="44" s="1"/>
  <c r="AO32" i="44" s="1"/>
  <c r="AM31" i="44"/>
  <c r="AN31" i="44" s="1"/>
  <c r="AO31" i="44" s="1"/>
  <c r="AM3" i="45"/>
  <c r="AN3" i="45"/>
  <c r="AO3" i="45" s="1"/>
  <c r="AM7" i="45"/>
  <c r="AN7" i="45"/>
  <c r="AO7" i="45" s="1"/>
  <c r="AM10" i="45"/>
  <c r="AN10" i="45"/>
  <c r="AO10" i="45" s="1"/>
  <c r="AM11" i="45"/>
  <c r="AN11" i="45" s="1"/>
  <c r="AO11" i="45" s="1"/>
  <c r="AM14" i="45"/>
  <c r="AM15" i="45"/>
  <c r="AN15" i="45" s="1"/>
  <c r="AO15" i="45" s="1"/>
  <c r="AM19" i="45"/>
  <c r="AN19" i="45" s="1"/>
  <c r="AO19" i="45" s="1"/>
  <c r="AM22" i="45"/>
  <c r="AN22" i="45" s="1"/>
  <c r="AO22" i="45" s="1"/>
  <c r="AM23" i="45"/>
  <c r="AN23" i="45" s="1"/>
  <c r="AO23" i="45" s="1"/>
  <c r="AM26" i="45"/>
  <c r="AN26" i="45" s="1"/>
  <c r="AO26" i="45" s="1"/>
  <c r="AM27" i="45"/>
  <c r="AN27" i="45" s="1"/>
  <c r="AO27" i="45"/>
  <c r="AM31" i="45"/>
  <c r="AN31" i="45"/>
  <c r="AO31" i="45" s="1"/>
  <c r="AM4" i="45"/>
  <c r="AN4" i="45" s="1"/>
  <c r="AO4" i="45"/>
  <c r="AM8" i="45"/>
  <c r="AN8" i="45"/>
  <c r="AO8" i="45" s="1"/>
  <c r="AM9" i="45"/>
  <c r="AN9" i="45"/>
  <c r="AO9" i="45" s="1"/>
  <c r="AM12" i="45"/>
  <c r="AN12" i="45"/>
  <c r="AO12" i="45" s="1"/>
  <c r="AM13" i="45"/>
  <c r="AN13" i="45" s="1"/>
  <c r="AO13" i="45" s="1"/>
  <c r="AM16" i="45"/>
  <c r="AN16" i="45" s="1"/>
  <c r="AO16" i="45" s="1"/>
  <c r="AM17" i="45"/>
  <c r="AN17" i="45" s="1"/>
  <c r="AO17" i="45" s="1"/>
  <c r="AM20" i="45"/>
  <c r="AN20" i="45"/>
  <c r="AO20" i="45" s="1"/>
  <c r="AM21" i="45"/>
  <c r="AN21" i="45" s="1"/>
  <c r="AO21" i="45" s="1"/>
  <c r="AM24" i="45"/>
  <c r="AN24" i="45" s="1"/>
  <c r="AO24" i="45" s="1"/>
  <c r="AM25" i="45"/>
  <c r="AN25" i="45" s="1"/>
  <c r="AO25" i="45" s="1"/>
  <c r="AM28" i="45"/>
  <c r="AN28" i="45" s="1"/>
  <c r="AO28" i="45"/>
  <c r="AM32" i="45"/>
  <c r="AN32" i="45"/>
  <c r="AO32" i="45" s="1"/>
  <c r="AM33" i="45"/>
  <c r="AN33" i="45"/>
  <c r="AO33" i="45" s="1"/>
  <c r="AM6" i="46"/>
  <c r="AN6" i="46" s="1"/>
  <c r="AO6" i="46" s="1"/>
  <c r="AM10" i="46"/>
  <c r="AN10" i="46"/>
  <c r="AO10" i="46" s="1"/>
  <c r="AM14" i="46"/>
  <c r="AN14" i="46"/>
  <c r="AO14" i="46" s="1"/>
  <c r="AM18" i="46"/>
  <c r="AN18" i="46" s="1"/>
  <c r="AO18" i="46" s="1"/>
  <c r="AM17" i="46"/>
  <c r="AN17" i="46" s="1"/>
  <c r="AO17" i="46" s="1"/>
  <c r="AM22" i="46"/>
  <c r="AN22" i="46"/>
  <c r="AO22" i="46" s="1"/>
  <c r="AM21" i="46"/>
  <c r="AN21" i="46" s="1"/>
  <c r="AO21" i="46" s="1"/>
  <c r="AM26" i="46"/>
  <c r="AN26" i="46" s="1"/>
  <c r="AO26" i="46" s="1"/>
  <c r="AM25" i="46"/>
  <c r="AN25" i="46" s="1"/>
  <c r="AO25" i="46" s="1"/>
  <c r="AM30" i="46"/>
  <c r="AN30" i="46" s="1"/>
  <c r="AO30" i="46"/>
  <c r="AM33" i="46"/>
  <c r="AN33" i="46"/>
  <c r="AO33" i="46" s="1"/>
  <c r="AM3" i="46"/>
  <c r="AN3" i="46" s="1"/>
  <c r="AM8" i="46"/>
  <c r="AN8" i="46" s="1"/>
  <c r="AO8" i="46" s="1"/>
  <c r="AM7" i="46"/>
  <c r="AN7" i="46" s="1"/>
  <c r="AO7" i="46" s="1"/>
  <c r="AM11" i="46"/>
  <c r="AN11" i="46" s="1"/>
  <c r="AO11" i="46"/>
  <c r="AM15" i="46"/>
  <c r="AN15" i="46" s="1"/>
  <c r="AO15" i="46"/>
  <c r="AM19" i="46"/>
  <c r="AN19" i="46" s="1"/>
  <c r="AO19" i="46" s="1"/>
  <c r="AM24" i="46"/>
  <c r="AN24" i="46"/>
  <c r="AO24" i="46" s="1"/>
  <c r="AM23" i="46"/>
  <c r="AN23" i="46" s="1"/>
  <c r="AO23" i="46" s="1"/>
  <c r="AM27" i="46"/>
  <c r="AN27" i="46" s="1"/>
  <c r="AO27" i="46" s="1"/>
  <c r="AM32" i="46"/>
  <c r="AN32" i="46" s="1"/>
  <c r="AO32" i="46" s="1"/>
  <c r="AM31" i="46"/>
  <c r="AN31" i="46"/>
  <c r="AO31" i="46" s="1"/>
  <c r="AM5" i="47"/>
  <c r="AN5" i="47" s="1"/>
  <c r="AO5" i="47"/>
  <c r="AM9" i="47"/>
  <c r="AN9" i="47" s="1"/>
  <c r="AO9" i="47" s="1"/>
  <c r="AM14" i="47"/>
  <c r="AN14" i="47" s="1"/>
  <c r="AO14" i="47" s="1"/>
  <c r="AM13" i="47"/>
  <c r="AN13" i="47"/>
  <c r="AO13" i="47" s="1"/>
  <c r="AM17" i="47"/>
  <c r="AN17" i="47" s="1"/>
  <c r="AO17" i="47" s="1"/>
  <c r="AM22" i="47"/>
  <c r="AN22" i="47" s="1"/>
  <c r="AO22" i="47"/>
  <c r="AM21" i="47"/>
  <c r="AN21" i="47"/>
  <c r="AO21" i="47" s="1"/>
  <c r="AM25" i="47"/>
  <c r="AN25" i="47"/>
  <c r="AO25" i="47" s="1"/>
  <c r="AM29" i="47"/>
  <c r="AN29" i="47" s="1"/>
  <c r="AO29" i="47" s="1"/>
  <c r="AM33" i="47"/>
  <c r="AN33" i="47" s="1"/>
  <c r="AO33" i="47" s="1"/>
  <c r="AM4" i="47"/>
  <c r="AM7" i="47"/>
  <c r="AN7" i="47" s="1"/>
  <c r="AO7" i="47" s="1"/>
  <c r="AM20" i="47"/>
  <c r="AM28" i="47"/>
  <c r="AM31" i="47"/>
  <c r="AN31" i="47" s="1"/>
  <c r="AO31" i="47" s="1"/>
  <c r="AM6" i="48"/>
  <c r="AN6" i="48" s="1"/>
  <c r="AO6" i="48" s="1"/>
  <c r="AM5" i="48"/>
  <c r="AN5" i="48"/>
  <c r="AO5" i="48" s="1"/>
  <c r="AM18" i="48"/>
  <c r="AN18" i="48" s="1"/>
  <c r="AO18" i="48"/>
  <c r="AM22" i="48"/>
  <c r="AN22" i="48"/>
  <c r="AO22" i="48" s="1"/>
  <c r="AM21" i="48"/>
  <c r="AN21" i="48"/>
  <c r="AO21" i="48" s="1"/>
  <c r="AM25" i="48"/>
  <c r="AN25" i="48" s="1"/>
  <c r="AO25" i="48" s="1"/>
  <c r="AM30" i="48"/>
  <c r="AN30" i="48" s="1"/>
  <c r="AO30" i="48" s="1"/>
  <c r="AM33" i="48"/>
  <c r="AN33" i="48" s="1"/>
  <c r="AO33" i="48"/>
  <c r="AM4" i="48"/>
  <c r="AM8" i="48"/>
  <c r="AN8" i="48" s="1"/>
  <c r="AO8" i="48" s="1"/>
  <c r="AM7" i="48"/>
  <c r="AN7" i="48"/>
  <c r="AO7" i="48" s="1"/>
  <c r="AM12" i="48"/>
  <c r="AM20" i="48"/>
  <c r="AN20" i="48" s="1"/>
  <c r="AO20" i="48" s="1"/>
  <c r="AM19" i="48"/>
  <c r="AN19" i="48"/>
  <c r="AO19" i="48" s="1"/>
  <c r="AM24" i="48"/>
  <c r="AN24" i="48" s="1"/>
  <c r="AO24" i="48" s="1"/>
  <c r="AM23" i="48"/>
  <c r="AN23" i="48" s="1"/>
  <c r="AO23" i="48" s="1"/>
  <c r="AM32" i="48"/>
  <c r="AN32" i="48" s="1"/>
  <c r="AO32" i="48" s="1"/>
  <c r="AM31" i="48"/>
  <c r="AN31" i="48"/>
  <c r="AO31" i="48" s="1"/>
  <c r="AM6" i="49"/>
  <c r="AN6" i="49"/>
  <c r="AO6" i="49" s="1"/>
  <c r="AM5" i="49"/>
  <c r="AN5" i="49"/>
  <c r="AO5" i="49" s="1"/>
  <c r="AM14" i="49"/>
  <c r="AN14" i="49" s="1"/>
  <c r="AO14" i="49" s="1"/>
  <c r="AM13" i="49"/>
  <c r="AN13" i="49" s="1"/>
  <c r="AO13" i="49"/>
  <c r="AM17" i="49"/>
  <c r="AN17" i="49" s="1"/>
  <c r="AO17" i="49" s="1"/>
  <c r="AM22" i="49"/>
  <c r="AN22" i="49" s="1"/>
  <c r="AO22" i="49" s="1"/>
  <c r="AM21" i="49"/>
  <c r="AN21" i="49" s="1"/>
  <c r="AO21" i="49" s="1"/>
  <c r="AM26" i="49"/>
  <c r="AM25" i="49"/>
  <c r="AM30" i="49"/>
  <c r="AN30" i="49"/>
  <c r="AO30" i="49" s="1"/>
  <c r="AM29" i="49"/>
  <c r="AN29" i="49"/>
  <c r="AO29" i="49" s="1"/>
  <c r="AM4" i="49"/>
  <c r="AN4" i="49" s="1"/>
  <c r="AO4" i="49" s="1"/>
  <c r="AM3" i="49"/>
  <c r="AN3" i="49" s="1"/>
  <c r="AM8" i="49"/>
  <c r="AN8" i="49" s="1"/>
  <c r="AO8" i="49"/>
  <c r="AM7" i="49"/>
  <c r="AN7" i="49" s="1"/>
  <c r="AO7" i="49" s="1"/>
  <c r="AM12" i="49"/>
  <c r="AN12" i="49" s="1"/>
  <c r="AO12" i="49" s="1"/>
  <c r="AM11" i="49"/>
  <c r="AN11" i="49"/>
  <c r="AO11" i="49" s="1"/>
  <c r="AM16" i="49"/>
  <c r="AN16" i="49" s="1"/>
  <c r="AO16" i="49" s="1"/>
  <c r="AM15" i="49"/>
  <c r="AN15" i="49"/>
  <c r="AO15" i="49" s="1"/>
  <c r="AM20" i="49"/>
  <c r="AM19" i="49"/>
  <c r="AN19" i="49" s="1"/>
  <c r="AO19" i="49" s="1"/>
  <c r="AM23" i="49"/>
  <c r="AN23" i="49" s="1"/>
  <c r="AO23" i="49" s="1"/>
  <c r="AM28" i="49"/>
  <c r="AN28" i="49"/>
  <c r="AO28" i="49" s="1"/>
  <c r="AM27" i="49"/>
  <c r="AN27" i="49" s="1"/>
  <c r="AO27" i="49"/>
  <c r="AM31" i="49"/>
  <c r="AN31" i="49" s="1"/>
  <c r="AO31" i="49" s="1"/>
  <c r="AM6" i="50"/>
  <c r="AN6" i="50"/>
  <c r="AO6" i="50" s="1"/>
  <c r="AM5" i="50"/>
  <c r="AN5" i="50"/>
  <c r="AO5" i="50" s="1"/>
  <c r="AM10" i="50"/>
  <c r="AN10" i="50"/>
  <c r="AO10" i="50" s="1"/>
  <c r="AM9" i="50"/>
  <c r="AN9" i="50" s="1"/>
  <c r="AO9" i="50" s="1"/>
  <c r="AM14" i="50"/>
  <c r="AN14" i="50" s="1"/>
  <c r="AO14" i="50" s="1"/>
  <c r="AM13" i="50"/>
  <c r="AN13" i="50" s="1"/>
  <c r="AO13" i="50"/>
  <c r="AM18" i="50"/>
  <c r="AN18" i="50"/>
  <c r="AO18" i="50" s="1"/>
  <c r="AM17" i="50"/>
  <c r="AN17" i="50" s="1"/>
  <c r="AO17" i="50" s="1"/>
  <c r="AM22" i="50"/>
  <c r="AN22" i="50" s="1"/>
  <c r="AO22" i="50" s="1"/>
  <c r="AM21" i="50"/>
  <c r="AN21" i="50" s="1"/>
  <c r="AO21" i="50" s="1"/>
  <c r="AM26" i="50"/>
  <c r="AN26" i="50" s="1"/>
  <c r="AO26" i="50"/>
  <c r="AM25" i="50"/>
  <c r="AN25" i="50" s="1"/>
  <c r="AO25" i="50"/>
  <c r="AM30" i="50"/>
  <c r="AN30" i="50"/>
  <c r="AO30" i="50" s="1"/>
  <c r="AM29" i="50"/>
  <c r="AN29" i="50"/>
  <c r="AO29" i="50" s="1"/>
  <c r="AM33" i="50"/>
  <c r="AN33" i="50" s="1"/>
  <c r="AO33" i="50"/>
  <c r="AM11" i="50"/>
  <c r="AN11" i="50" s="1"/>
  <c r="AO11" i="50" s="1"/>
  <c r="AM15" i="50"/>
  <c r="AN15" i="50" s="1"/>
  <c r="AO15" i="50" s="1"/>
  <c r="AM23" i="50"/>
  <c r="AN23" i="50" s="1"/>
  <c r="AO23" i="50" s="1"/>
  <c r="AM27" i="50"/>
  <c r="AN27" i="50" s="1"/>
  <c r="AO27" i="50" s="1"/>
  <c r="AM32" i="50"/>
  <c r="AN32" i="50"/>
  <c r="AO32" i="50"/>
  <c r="AM6" i="51"/>
  <c r="AN6" i="51" s="1"/>
  <c r="AO6" i="51"/>
  <c r="AM5" i="51"/>
  <c r="AN5" i="51"/>
  <c r="AO5" i="51" s="1"/>
  <c r="AM10" i="51"/>
  <c r="AN10" i="51"/>
  <c r="AO10" i="51" s="1"/>
  <c r="AM9" i="51"/>
  <c r="AN9" i="51"/>
  <c r="AO9" i="51"/>
  <c r="AM14" i="51"/>
  <c r="AN14" i="51" s="1"/>
  <c r="AO14" i="51" s="1"/>
  <c r="AM13" i="51"/>
  <c r="AN13" i="51" s="1"/>
  <c r="AO13" i="51" s="1"/>
  <c r="AM18" i="51"/>
  <c r="AN18" i="51" s="1"/>
  <c r="AO18" i="51"/>
  <c r="AM17" i="51"/>
  <c r="AN17" i="51" s="1"/>
  <c r="AO17" i="51" s="1"/>
  <c r="AM22" i="51"/>
  <c r="AN22" i="51" s="1"/>
  <c r="AO22" i="51"/>
  <c r="AM21" i="51"/>
  <c r="AN21" i="51" s="1"/>
  <c r="AO21" i="51" s="1"/>
  <c r="AM26" i="51"/>
  <c r="AN26" i="51"/>
  <c r="AO26" i="51" s="1"/>
  <c r="AM25" i="51"/>
  <c r="AN25" i="51" s="1"/>
  <c r="AO25" i="51"/>
  <c r="AM30" i="51"/>
  <c r="AN30" i="51" s="1"/>
  <c r="AO30" i="51"/>
  <c r="AM29" i="51"/>
  <c r="AN29" i="51"/>
  <c r="AO29" i="51" s="1"/>
  <c r="AM33" i="51"/>
  <c r="AN33" i="51"/>
  <c r="AO33" i="51" s="1"/>
  <c r="AM4" i="51"/>
  <c r="AN4" i="51"/>
  <c r="AO4" i="51" s="1"/>
  <c r="AM3" i="51"/>
  <c r="AN3" i="51" s="1"/>
  <c r="AO3" i="51" s="1"/>
  <c r="AM8" i="51"/>
  <c r="AN8" i="51"/>
  <c r="AO8" i="51"/>
  <c r="AM7" i="51"/>
  <c r="AN7" i="51" s="1"/>
  <c r="AO7" i="51"/>
  <c r="AM12" i="51"/>
  <c r="AN12" i="51"/>
  <c r="AO12" i="51" s="1"/>
  <c r="AM11" i="51"/>
  <c r="AN11" i="51"/>
  <c r="AO11" i="51" s="1"/>
  <c r="AM16" i="51"/>
  <c r="AN16" i="51"/>
  <c r="AO16" i="51" s="1"/>
  <c r="AM15" i="51"/>
  <c r="AN15" i="51" s="1"/>
  <c r="AO15" i="51"/>
  <c r="AM20" i="51"/>
  <c r="AN20" i="51" s="1"/>
  <c r="AO20" i="51" s="1"/>
  <c r="AM19" i="51"/>
  <c r="AN19" i="51" s="1"/>
  <c r="AO19" i="51" s="1"/>
  <c r="AM24" i="51"/>
  <c r="AN24" i="51"/>
  <c r="AO24" i="51" s="1"/>
  <c r="AM23" i="51"/>
  <c r="AN23" i="51" s="1"/>
  <c r="AO23" i="51" s="1"/>
  <c r="AM28" i="51"/>
  <c r="AN28" i="51"/>
  <c r="AO28" i="51" s="1"/>
  <c r="AM27" i="51"/>
  <c r="AN27" i="51" s="1"/>
  <c r="AO27" i="51" s="1"/>
  <c r="AM32" i="51"/>
  <c r="AN32" i="51"/>
  <c r="AO32" i="51"/>
  <c r="AM31" i="51"/>
  <c r="AN31" i="51" s="1"/>
  <c r="AO31" i="51"/>
  <c r="AJ36" i="51"/>
  <c r="AM6" i="52"/>
  <c r="AN6" i="52" s="1"/>
  <c r="AO6" i="52" s="1"/>
  <c r="AM5" i="52"/>
  <c r="AN5" i="52"/>
  <c r="AO5" i="52" s="1"/>
  <c r="AM10" i="52"/>
  <c r="AN10" i="52" s="1"/>
  <c r="AO10" i="52" s="1"/>
  <c r="AM9" i="52"/>
  <c r="AN9" i="52" s="1"/>
  <c r="AO9" i="52" s="1"/>
  <c r="AM14" i="52"/>
  <c r="AN14" i="52" s="1"/>
  <c r="AO14" i="52"/>
  <c r="AM13" i="52"/>
  <c r="AN13" i="52" s="1"/>
  <c r="AO13" i="52" s="1"/>
  <c r="AM18" i="52"/>
  <c r="AN18" i="52"/>
  <c r="AO18" i="52"/>
  <c r="AM17" i="52"/>
  <c r="AN17" i="52" s="1"/>
  <c r="AO17" i="52"/>
  <c r="AM22" i="52"/>
  <c r="AN22" i="52" s="1"/>
  <c r="AO22" i="52" s="1"/>
  <c r="AM21" i="52"/>
  <c r="AN21" i="52" s="1"/>
  <c r="AO21" i="52" s="1"/>
  <c r="AM26" i="52"/>
  <c r="AN26" i="52" s="1"/>
  <c r="AO26" i="52" s="1"/>
  <c r="AM25" i="52"/>
  <c r="AN25" i="52" s="1"/>
  <c r="AO25" i="52" s="1"/>
  <c r="AM30" i="52"/>
  <c r="AN30" i="52" s="1"/>
  <c r="AO30" i="52"/>
  <c r="AM29" i="52"/>
  <c r="AN29" i="52" s="1"/>
  <c r="AO29" i="52" s="1"/>
  <c r="AM33" i="52"/>
  <c r="AN33" i="52" s="1"/>
  <c r="AO33" i="52"/>
  <c r="AM4" i="52"/>
  <c r="AN4" i="52"/>
  <c r="AO4" i="52" s="1"/>
  <c r="AM3" i="52"/>
  <c r="AN3" i="52" s="1"/>
  <c r="AO3" i="52" s="1"/>
  <c r="AM12" i="52"/>
  <c r="AM11" i="52"/>
  <c r="AN11" i="52" s="1"/>
  <c r="AO11" i="52" s="1"/>
  <c r="AM16" i="52"/>
  <c r="AN16" i="52"/>
  <c r="AO16" i="52"/>
  <c r="AM20" i="52"/>
  <c r="AN20" i="52" s="1"/>
  <c r="AO20" i="52" s="1"/>
  <c r="AM19" i="52"/>
  <c r="AN19" i="52" s="1"/>
  <c r="AO19" i="52" s="1"/>
  <c r="AM24" i="52"/>
  <c r="AN24" i="52" s="1"/>
  <c r="AO24" i="52" s="1"/>
  <c r="AM28" i="52"/>
  <c r="AN28" i="52" s="1"/>
  <c r="AO28" i="52" s="1"/>
  <c r="AM27" i="52"/>
  <c r="AN27" i="52" s="1"/>
  <c r="AO27" i="52" s="1"/>
  <c r="AM32" i="52"/>
  <c r="AN32" i="52" s="1"/>
  <c r="AO32" i="52" s="1"/>
  <c r="AM5" i="53"/>
  <c r="AN5" i="53" s="1"/>
  <c r="AO5" i="53" s="1"/>
  <c r="AM10" i="53"/>
  <c r="AN10" i="53" s="1"/>
  <c r="AO10" i="53" s="1"/>
  <c r="AM9" i="53"/>
  <c r="AN9" i="53" s="1"/>
  <c r="AO9" i="53" s="1"/>
  <c r="AM13" i="53"/>
  <c r="AN13" i="53" s="1"/>
  <c r="AO13" i="53"/>
  <c r="AM18" i="53"/>
  <c r="AN18" i="53" s="1"/>
  <c r="AO18" i="53" s="1"/>
  <c r="AM17" i="53"/>
  <c r="AN17" i="53"/>
  <c r="AO17" i="53"/>
  <c r="AM21" i="53"/>
  <c r="AN21" i="53" s="1"/>
  <c r="AO21" i="53"/>
  <c r="AM26" i="53"/>
  <c r="AN26" i="53" s="1"/>
  <c r="AO26" i="53" s="1"/>
  <c r="AM25" i="53"/>
  <c r="AN25" i="53" s="1"/>
  <c r="AO25" i="53" s="1"/>
  <c r="AM29" i="53"/>
  <c r="AN29" i="53" s="1"/>
  <c r="AO29" i="53"/>
  <c r="AM33" i="53"/>
  <c r="AN33" i="53"/>
  <c r="AO33" i="53" s="1"/>
  <c r="AM4" i="53"/>
  <c r="AN4" i="53"/>
  <c r="AO4" i="53" s="1"/>
  <c r="AM3" i="53"/>
  <c r="AN3" i="53" s="1"/>
  <c r="AM8" i="53"/>
  <c r="AN8" i="53"/>
  <c r="AO8" i="53"/>
  <c r="AM12" i="53"/>
  <c r="AN12" i="53" s="1"/>
  <c r="AO12" i="53"/>
  <c r="AM11" i="53"/>
  <c r="AN11" i="53"/>
  <c r="AO11" i="53" s="1"/>
  <c r="AM16" i="53"/>
  <c r="AN16" i="53"/>
  <c r="AO16" i="53" s="1"/>
  <c r="AM15" i="53"/>
  <c r="AN15" i="53"/>
  <c r="AO15" i="53" s="1"/>
  <c r="AM20" i="53"/>
  <c r="AN20" i="53" s="1"/>
  <c r="AO20" i="53" s="1"/>
  <c r="AM19" i="53"/>
  <c r="AN19" i="53" s="1"/>
  <c r="AO19" i="53" s="1"/>
  <c r="AM24" i="53"/>
  <c r="AN24" i="53"/>
  <c r="AO24" i="53" s="1"/>
  <c r="AM28" i="53"/>
  <c r="AN28" i="53" s="1"/>
  <c r="AO28" i="53"/>
  <c r="AM27" i="53"/>
  <c r="AN27" i="53" s="1"/>
  <c r="AO27" i="53" s="1"/>
  <c r="AM32" i="53"/>
  <c r="AN32" i="53" s="1"/>
  <c r="AO32" i="53"/>
  <c r="AM31" i="53"/>
  <c r="AN31" i="53"/>
  <c r="AO31" i="53" s="1"/>
  <c r="AM6" i="54"/>
  <c r="AN6" i="54"/>
  <c r="AO6" i="54"/>
  <c r="AM5" i="54"/>
  <c r="AN5" i="54" s="1"/>
  <c r="AO5" i="54" s="1"/>
  <c r="AM10" i="54"/>
  <c r="AN10" i="54"/>
  <c r="AO10" i="54" s="1"/>
  <c r="AM9" i="54"/>
  <c r="AN9" i="54" s="1"/>
  <c r="AO9" i="54" s="1"/>
  <c r="AM14" i="54"/>
  <c r="AN14" i="54"/>
  <c r="AO14" i="54" s="1"/>
  <c r="AM13" i="54"/>
  <c r="AN13" i="54" s="1"/>
  <c r="AO13" i="54"/>
  <c r="AM18" i="54"/>
  <c r="AN18" i="54" s="1"/>
  <c r="AO18" i="54" s="1"/>
  <c r="AM17" i="54"/>
  <c r="AN17" i="54"/>
  <c r="AO17" i="54"/>
  <c r="AM22" i="54"/>
  <c r="AN22" i="54"/>
  <c r="AO22" i="54"/>
  <c r="AM21" i="54"/>
  <c r="AN21" i="54" s="1"/>
  <c r="AO21" i="54" s="1"/>
  <c r="AM26" i="54"/>
  <c r="AN26" i="54"/>
  <c r="AO26" i="54" s="1"/>
  <c r="AM25" i="54"/>
  <c r="AN25" i="54" s="1"/>
  <c r="AO25" i="54" s="1"/>
  <c r="AM30" i="54"/>
  <c r="AN30" i="54" s="1"/>
  <c r="AO30" i="54" s="1"/>
  <c r="AM29" i="54"/>
  <c r="AN29" i="54" s="1"/>
  <c r="AO29" i="54" s="1"/>
  <c r="AM33" i="54"/>
  <c r="AN33" i="54" s="1"/>
  <c r="AO33" i="54" s="1"/>
  <c r="AM4" i="54"/>
  <c r="AN4" i="54"/>
  <c r="AO4" i="54" s="1"/>
  <c r="AM3" i="54"/>
  <c r="AN3" i="54" s="1"/>
  <c r="AM8" i="54"/>
  <c r="AN8" i="54"/>
  <c r="AO8" i="54" s="1"/>
  <c r="AM7" i="54"/>
  <c r="AN7" i="54" s="1"/>
  <c r="AO7" i="54"/>
  <c r="AM12" i="54"/>
  <c r="AN12" i="54"/>
  <c r="AO12" i="54" s="1"/>
  <c r="AM11" i="54"/>
  <c r="AN11" i="54" s="1"/>
  <c r="AO11" i="54"/>
  <c r="AM16" i="54"/>
  <c r="AN16" i="54" s="1"/>
  <c r="AO16" i="54" s="1"/>
  <c r="AM15" i="54"/>
  <c r="AN15" i="54" s="1"/>
  <c r="AO15" i="54" s="1"/>
  <c r="AM20" i="54"/>
  <c r="AN20" i="54" s="1"/>
  <c r="AO20" i="54"/>
  <c r="AM19" i="54"/>
  <c r="AN19" i="54" s="1"/>
  <c r="AO19" i="54" s="1"/>
  <c r="AM24" i="54"/>
  <c r="AN24" i="54"/>
  <c r="AO24" i="54" s="1"/>
  <c r="AM23" i="54"/>
  <c r="AN23" i="54" s="1"/>
  <c r="AO23" i="54" s="1"/>
  <c r="AM28" i="54"/>
  <c r="AN28" i="54"/>
  <c r="AO28" i="54"/>
  <c r="AM27" i="54"/>
  <c r="AN27" i="54" s="1"/>
  <c r="AO27" i="54"/>
  <c r="AM32" i="54"/>
  <c r="AN32" i="54"/>
  <c r="AO32" i="54" s="1"/>
  <c r="AM31" i="54"/>
  <c r="AN31" i="54"/>
  <c r="AO31" i="54" s="1"/>
  <c r="AJ36" i="54"/>
  <c r="AM6" i="55"/>
  <c r="AN6" i="55" s="1"/>
  <c r="AO6" i="55" s="1"/>
  <c r="AM5" i="55"/>
  <c r="AN5" i="55"/>
  <c r="AO5" i="55"/>
  <c r="AM10" i="55"/>
  <c r="AN10" i="55" s="1"/>
  <c r="AO10" i="55"/>
  <c r="AM9" i="55"/>
  <c r="AN9" i="55"/>
  <c r="AO9" i="55" s="1"/>
  <c r="AM14" i="55"/>
  <c r="AN14" i="55"/>
  <c r="AO14" i="55"/>
  <c r="AM13" i="55"/>
  <c r="AN13" i="55" s="1"/>
  <c r="AO13" i="55"/>
  <c r="AM18" i="55"/>
  <c r="AN18" i="55" s="1"/>
  <c r="AO18" i="55"/>
  <c r="AM17" i="55"/>
  <c r="AN17" i="55"/>
  <c r="AO17" i="55" s="1"/>
  <c r="AM22" i="55"/>
  <c r="AN22" i="55"/>
  <c r="AO22" i="55" s="1"/>
  <c r="AM21" i="55"/>
  <c r="AN21" i="55"/>
  <c r="AO21" i="55" s="1"/>
  <c r="AM26" i="55"/>
  <c r="AN26" i="55" s="1"/>
  <c r="AO26" i="55" s="1"/>
  <c r="AM25" i="55"/>
  <c r="AN25" i="55"/>
  <c r="AO25" i="55" s="1"/>
  <c r="AM30" i="55"/>
  <c r="AN30" i="55" s="1"/>
  <c r="AO30" i="55"/>
  <c r="AM29" i="55"/>
  <c r="AN29" i="55"/>
  <c r="AO29" i="55" s="1"/>
  <c r="AM33" i="55"/>
  <c r="AN33" i="55" s="1"/>
  <c r="AO33" i="55"/>
  <c r="AM4" i="55"/>
  <c r="AN4" i="55" s="1"/>
  <c r="AO4" i="55" s="1"/>
  <c r="AM3" i="55"/>
  <c r="AN3" i="55" s="1"/>
  <c r="AO3" i="55" s="1"/>
  <c r="AM8" i="55"/>
  <c r="AN8" i="55" s="1"/>
  <c r="AO8" i="55" s="1"/>
  <c r="AM7" i="55"/>
  <c r="AN7" i="55"/>
  <c r="AO7" i="55" s="1"/>
  <c r="AM12" i="55"/>
  <c r="AN12" i="55" s="1"/>
  <c r="AO12" i="55"/>
  <c r="AM11" i="55"/>
  <c r="AN11" i="55" s="1"/>
  <c r="AO11" i="55"/>
  <c r="AM16" i="55"/>
  <c r="AN16" i="55"/>
  <c r="AO16" i="55" s="1"/>
  <c r="AM15" i="55"/>
  <c r="AN15" i="55"/>
  <c r="AO15" i="55" s="1"/>
  <c r="AM20" i="55"/>
  <c r="AN20" i="55"/>
  <c r="AO20" i="55"/>
  <c r="AM19" i="55"/>
  <c r="AN19" i="55" s="1"/>
  <c r="AO19" i="55"/>
  <c r="AM24" i="55"/>
  <c r="AN24" i="55"/>
  <c r="AO24" i="55" s="1"/>
  <c r="AM23" i="55"/>
  <c r="AN23" i="55"/>
  <c r="AO23" i="55" s="1"/>
  <c r="AM28" i="55"/>
  <c r="AN28" i="55"/>
  <c r="AO28" i="55" s="1"/>
  <c r="AM27" i="55"/>
  <c r="AN27" i="55" s="1"/>
  <c r="AO27" i="55" s="1"/>
  <c r="AM32" i="55"/>
  <c r="AN32" i="55" s="1"/>
  <c r="AO32" i="55" s="1"/>
  <c r="AM31" i="55"/>
  <c r="AN31" i="55"/>
  <c r="AO31" i="55" s="1"/>
  <c r="AJ36" i="55"/>
  <c r="AM10" i="56"/>
  <c r="AN10" i="56" s="1"/>
  <c r="AO10" i="56" s="1"/>
  <c r="AM9" i="56"/>
  <c r="AN9" i="56"/>
  <c r="AO9" i="56" s="1"/>
  <c r="AM13" i="56"/>
  <c r="AN13" i="56" s="1"/>
  <c r="AO13" i="56" s="1"/>
  <c r="AM17" i="56"/>
  <c r="AN17" i="56" s="1"/>
  <c r="AO17" i="56" s="1"/>
  <c r="AM21" i="56"/>
  <c r="AN21" i="56" s="1"/>
  <c r="AO21" i="56" s="1"/>
  <c r="AM26" i="56"/>
  <c r="AN26" i="56" s="1"/>
  <c r="AO26" i="56"/>
  <c r="AM33" i="56"/>
  <c r="AN33" i="56" s="1"/>
  <c r="AO33" i="56" s="1"/>
  <c r="AM4" i="56"/>
  <c r="AN4" i="56"/>
  <c r="AO4" i="56" s="1"/>
  <c r="AM3" i="56"/>
  <c r="AN3" i="56" s="1"/>
  <c r="AO3" i="56" s="1"/>
  <c r="AM8" i="56"/>
  <c r="AN8" i="56" s="1"/>
  <c r="AO8" i="56"/>
  <c r="AM12" i="56"/>
  <c r="AN12" i="56" s="1"/>
  <c r="AO12" i="56" s="1"/>
  <c r="AM11" i="56"/>
  <c r="AN11" i="56" s="1"/>
  <c r="AO11" i="56"/>
  <c r="AM16" i="56"/>
  <c r="AN16" i="56" s="1"/>
  <c r="AO16" i="56" s="1"/>
  <c r="AM20" i="56"/>
  <c r="AN20" i="56"/>
  <c r="AO20" i="56" s="1"/>
  <c r="AM28" i="56"/>
  <c r="AN28" i="56"/>
  <c r="AO28" i="56" s="1"/>
  <c r="AM32" i="56"/>
  <c r="AN32" i="56" s="1"/>
  <c r="AO32" i="56"/>
  <c r="AM31" i="56"/>
  <c r="AN31" i="56" s="1"/>
  <c r="AO31" i="56" s="1"/>
  <c r="AM6" i="57"/>
  <c r="AN6" i="57"/>
  <c r="AO6" i="57" s="1"/>
  <c r="AM9" i="57"/>
  <c r="AN9" i="57" s="1"/>
  <c r="AO9" i="57"/>
  <c r="AM14" i="57"/>
  <c r="AN14" i="57" s="1"/>
  <c r="AO14" i="57" s="1"/>
  <c r="AM13" i="57"/>
  <c r="AN13" i="57" s="1"/>
  <c r="AO13" i="57" s="1"/>
  <c r="AM22" i="57"/>
  <c r="AN22" i="57" s="1"/>
  <c r="AO22" i="57" s="1"/>
  <c r="AM21" i="57"/>
  <c r="AN21" i="57" s="1"/>
  <c r="AO21" i="57"/>
  <c r="AM25" i="57"/>
  <c r="AN25" i="57" s="1"/>
  <c r="AO25" i="57"/>
  <c r="AM33" i="57"/>
  <c r="AN33" i="57"/>
  <c r="AO33" i="57" s="1"/>
  <c r="AM4" i="57"/>
  <c r="AN4" i="57" s="1"/>
  <c r="AO4" i="57" s="1"/>
  <c r="AM3" i="57"/>
  <c r="AN3" i="57"/>
  <c r="AO3" i="57" s="1"/>
  <c r="AM8" i="57"/>
  <c r="AM7" i="57"/>
  <c r="AN7" i="57" s="1"/>
  <c r="AO7" i="57" s="1"/>
  <c r="AM12" i="57"/>
  <c r="AN12" i="57" s="1"/>
  <c r="AO12" i="57" s="1"/>
  <c r="AM16" i="57"/>
  <c r="AN16" i="57" s="1"/>
  <c r="AO16" i="57"/>
  <c r="AM15" i="57"/>
  <c r="AN15" i="57"/>
  <c r="AO15" i="57" s="1"/>
  <c r="AM24" i="57"/>
  <c r="AN24" i="57" s="1"/>
  <c r="AO24" i="57" s="1"/>
  <c r="AM23" i="57"/>
  <c r="AN23" i="57" s="1"/>
  <c r="AO23" i="57" s="1"/>
  <c r="AM32" i="57"/>
  <c r="AN32" i="57" s="1"/>
  <c r="AO32" i="57"/>
  <c r="AM6" i="58"/>
  <c r="AN6" i="58" s="1"/>
  <c r="AO6" i="58" s="1"/>
  <c r="AM5" i="58"/>
  <c r="AN5" i="58"/>
  <c r="AO5" i="58"/>
  <c r="AM10" i="58"/>
  <c r="AN10" i="58"/>
  <c r="AO10" i="58"/>
  <c r="AM9" i="58"/>
  <c r="AN9" i="58" s="1"/>
  <c r="AO9" i="58" s="1"/>
  <c r="AM14" i="58"/>
  <c r="AN14" i="58"/>
  <c r="AO14" i="58" s="1"/>
  <c r="AM13" i="58"/>
  <c r="AN13" i="58" s="1"/>
  <c r="AO13" i="58" s="1"/>
  <c r="AM18" i="58"/>
  <c r="AN18" i="58" s="1"/>
  <c r="AO18" i="58" s="1"/>
  <c r="AM17" i="58"/>
  <c r="AN17" i="58" s="1"/>
  <c r="AO17" i="58"/>
  <c r="AM22" i="58"/>
  <c r="AN22" i="58" s="1"/>
  <c r="AO22" i="58" s="1"/>
  <c r="AM21" i="58"/>
  <c r="AN21" i="58"/>
  <c r="AO21" i="58"/>
  <c r="AM26" i="58"/>
  <c r="AN26" i="58" s="1"/>
  <c r="AO26" i="58"/>
  <c r="AM25" i="58"/>
  <c r="AN25" i="58" s="1"/>
  <c r="AO25" i="58" s="1"/>
  <c r="AM30" i="58"/>
  <c r="AN30" i="58" s="1"/>
  <c r="AO30" i="58" s="1"/>
  <c r="AM29" i="58"/>
  <c r="AN29" i="58" s="1"/>
  <c r="AO29" i="58" s="1"/>
  <c r="AM33" i="58"/>
  <c r="AN33" i="58" s="1"/>
  <c r="AO33" i="58" s="1"/>
  <c r="AM4" i="58"/>
  <c r="AN4" i="58" s="1"/>
  <c r="AO4" i="58"/>
  <c r="AM3" i="58"/>
  <c r="AN3" i="58" s="1"/>
  <c r="AM8" i="58"/>
  <c r="AN8" i="58" s="1"/>
  <c r="AO8" i="58"/>
  <c r="AM7" i="58"/>
  <c r="AN7" i="58" s="1"/>
  <c r="AO7" i="58"/>
  <c r="AM12" i="58"/>
  <c r="AN12" i="58"/>
  <c r="AO12" i="58" s="1"/>
  <c r="AM11" i="58"/>
  <c r="AN11" i="58"/>
  <c r="AO11" i="58" s="1"/>
  <c r="AM16" i="58"/>
  <c r="AN16" i="58"/>
  <c r="AO16" i="58"/>
  <c r="AM15" i="58"/>
  <c r="AN15" i="58" s="1"/>
  <c r="AO15" i="58"/>
  <c r="AM20" i="58"/>
  <c r="AN20" i="58"/>
  <c r="AO20" i="58" s="1"/>
  <c r="AM19" i="58"/>
  <c r="AN19" i="58"/>
  <c r="AO19" i="58" s="1"/>
  <c r="AM24" i="58"/>
  <c r="AN24" i="58"/>
  <c r="AO24" i="58" s="1"/>
  <c r="AM23" i="58"/>
  <c r="AN23" i="58" s="1"/>
  <c r="AO23" i="58" s="1"/>
  <c r="AM28" i="58"/>
  <c r="AN28" i="58" s="1"/>
  <c r="AO28" i="58" s="1"/>
  <c r="AM27" i="58"/>
  <c r="AN27" i="58"/>
  <c r="AO27" i="58" s="1"/>
  <c r="AM32" i="58"/>
  <c r="AN32" i="58"/>
  <c r="AO32" i="58"/>
  <c r="AM31" i="58"/>
  <c r="AN31" i="58" s="1"/>
  <c r="AO31" i="58" s="1"/>
  <c r="AJ36" i="58"/>
  <c r="AM6" i="59"/>
  <c r="AM5" i="59"/>
  <c r="AN5" i="59" s="1"/>
  <c r="AO5" i="59" s="1"/>
  <c r="AM9" i="59"/>
  <c r="AM13" i="59"/>
  <c r="AN13" i="59" s="1"/>
  <c r="AO13" i="59" s="1"/>
  <c r="AM18" i="59"/>
  <c r="AN18" i="59" s="1"/>
  <c r="AO18" i="59" s="1"/>
  <c r="AM22" i="59"/>
  <c r="AN22" i="59" s="1"/>
  <c r="AO22" i="59" s="1"/>
  <c r="AM26" i="59"/>
  <c r="AN26" i="59"/>
  <c r="AO26" i="59"/>
  <c r="AM30" i="59"/>
  <c r="AN30" i="59" s="1"/>
  <c r="AO30" i="59" s="1"/>
  <c r="AM33" i="59"/>
  <c r="AN33" i="59" s="1"/>
  <c r="AO33" i="59" s="1"/>
  <c r="AM4" i="59"/>
  <c r="AN4" i="59" s="1"/>
  <c r="AO4" i="59" s="1"/>
  <c r="AM3" i="59"/>
  <c r="AM8" i="59"/>
  <c r="AN8" i="59" s="1"/>
  <c r="AO8" i="59" s="1"/>
  <c r="AM12" i="59"/>
  <c r="AN12" i="59" s="1"/>
  <c r="AO12" i="59" s="1"/>
  <c r="AM11" i="59"/>
  <c r="AN11" i="59"/>
  <c r="AO11" i="59" s="1"/>
  <c r="AM16" i="59"/>
  <c r="AN16" i="59"/>
  <c r="AO16" i="59"/>
  <c r="AM20" i="59"/>
  <c r="AN20" i="59" s="1"/>
  <c r="AO20" i="59" s="1"/>
  <c r="AM19" i="59"/>
  <c r="AN19" i="59" s="1"/>
  <c r="AO19" i="59" s="1"/>
  <c r="AM23" i="59"/>
  <c r="AN23" i="59" s="1"/>
  <c r="AO23" i="59" s="1"/>
  <c r="AM27" i="59"/>
  <c r="AN27" i="59"/>
  <c r="AO27" i="59"/>
  <c r="AM31" i="59"/>
  <c r="AN31" i="59" s="1"/>
  <c r="AO31" i="59" s="1"/>
  <c r="AM6" i="60"/>
  <c r="AN6" i="60" s="1"/>
  <c r="AO6" i="60" s="1"/>
  <c r="AM5" i="60"/>
  <c r="AN5" i="60" s="1"/>
  <c r="AO5" i="60" s="1"/>
  <c r="AM9" i="60"/>
  <c r="AN9" i="60" s="1"/>
  <c r="AO9" i="60"/>
  <c r="AM14" i="60"/>
  <c r="AN14" i="60" s="1"/>
  <c r="AO14" i="60"/>
  <c r="AM17" i="60"/>
  <c r="AN17" i="60" s="1"/>
  <c r="AO17" i="60" s="1"/>
  <c r="AM21" i="60"/>
  <c r="AN21" i="60" s="1"/>
  <c r="AO21" i="60" s="1"/>
  <c r="AM25" i="60"/>
  <c r="AN25" i="60"/>
  <c r="AO25" i="60" s="1"/>
  <c r="AM29" i="60"/>
  <c r="AN29" i="60" s="1"/>
  <c r="AO29" i="60" s="1"/>
  <c r="AM33" i="60"/>
  <c r="AN33" i="60" s="1"/>
  <c r="AO33" i="60" s="1"/>
  <c r="AM7" i="60"/>
  <c r="AN7" i="60"/>
  <c r="AO7" i="60" s="1"/>
  <c r="AM12" i="60"/>
  <c r="AN12" i="60" s="1"/>
  <c r="AO12" i="60" s="1"/>
  <c r="AM16" i="60"/>
  <c r="AN16" i="60"/>
  <c r="AO16" i="60" s="1"/>
  <c r="AM15" i="60"/>
  <c r="AN15" i="60" s="1"/>
  <c r="AO15" i="60" s="1"/>
  <c r="AM24" i="60"/>
  <c r="AN24" i="60" s="1"/>
  <c r="AO24" i="60" s="1"/>
  <c r="AM28" i="60"/>
  <c r="AN28" i="60" s="1"/>
  <c r="AO28" i="60"/>
  <c r="AM32" i="60"/>
  <c r="AN32" i="60"/>
  <c r="AO32" i="60"/>
  <c r="AO3" i="53"/>
  <c r="T12" i="60"/>
  <c r="T32" i="60"/>
  <c r="Y32" i="60"/>
  <c r="Y8" i="51"/>
  <c r="T16" i="47"/>
  <c r="T8" i="46"/>
  <c r="R4" i="58"/>
  <c r="R4" i="57"/>
  <c r="T4" i="57" s="1"/>
  <c r="AA4" i="57" s="1"/>
  <c r="R4" i="56"/>
  <c r="R12" i="56"/>
  <c r="Y12" i="56" s="1"/>
  <c r="R18" i="55"/>
  <c r="Y18" i="55" s="1"/>
  <c r="Y32" i="55"/>
  <c r="Y16" i="53"/>
  <c r="T16" i="45"/>
  <c r="AA16" i="45" s="1"/>
  <c r="Z32" i="54"/>
  <c r="Z24" i="50"/>
  <c r="Z16" i="48"/>
  <c r="Y28" i="47"/>
  <c r="R4" i="44"/>
  <c r="T4" i="44" s="1"/>
  <c r="AA4" i="44" s="1"/>
  <c r="R30" i="44"/>
  <c r="Y30" i="44" s="1"/>
  <c r="R26" i="54"/>
  <c r="T26" i="54" s="1"/>
  <c r="AA26" i="54" s="1"/>
  <c r="R10" i="53"/>
  <c r="R18" i="53"/>
  <c r="R26" i="52"/>
  <c r="Y26" i="52" s="1"/>
  <c r="R18" i="51"/>
  <c r="T18" i="51" s="1"/>
  <c r="AA18" i="51" s="1"/>
  <c r="R18" i="45"/>
  <c r="W15" i="29"/>
  <c r="Q23" i="29"/>
  <c r="V23" i="29"/>
  <c r="W26" i="58"/>
  <c r="R10" i="57"/>
  <c r="Y10" i="57" s="1"/>
  <c r="Z18" i="57"/>
  <c r="R18" i="57"/>
  <c r="T18" i="57" s="1"/>
  <c r="R26" i="57"/>
  <c r="T26" i="57" s="1"/>
  <c r="AA26" i="57" s="1"/>
  <c r="R22" i="55"/>
  <c r="Z22" i="54"/>
  <c r="Z22" i="52"/>
  <c r="Z22" i="50"/>
  <c r="R6" i="47"/>
  <c r="Y6" i="47" s="1"/>
  <c r="T11" i="53"/>
  <c r="AA11" i="53" s="1"/>
  <c r="L45" i="58"/>
  <c r="Z5" i="60"/>
  <c r="W3" i="59"/>
  <c r="W10" i="58"/>
  <c r="R10" i="56"/>
  <c r="R30" i="56"/>
  <c r="Z8" i="55"/>
  <c r="R6" i="53"/>
  <c r="Y6" i="53" s="1"/>
  <c r="Z22" i="51"/>
  <c r="R6" i="49"/>
  <c r="Y6" i="49" s="1"/>
  <c r="V36" i="58"/>
  <c r="L45" i="57"/>
  <c r="R20" i="56"/>
  <c r="Y20" i="56" s="1"/>
  <c r="Z30" i="54"/>
  <c r="R12" i="51"/>
  <c r="Y12" i="51" s="1"/>
  <c r="R12" i="49"/>
  <c r="T12" i="49" s="1"/>
  <c r="W35" i="29"/>
  <c r="O12" i="29"/>
  <c r="V12" i="29" s="1"/>
  <c r="O7" i="29"/>
  <c r="Q7" i="29" s="1"/>
  <c r="X7" i="29" s="1"/>
  <c r="W7" i="29"/>
  <c r="R6" i="46"/>
  <c r="Y6" i="46" s="1"/>
  <c r="R22" i="46"/>
  <c r="Y22" i="46" s="1"/>
  <c r="W30" i="46"/>
  <c r="R6" i="45"/>
  <c r="W14" i="45"/>
  <c r="W30" i="45"/>
  <c r="W10" i="44"/>
  <c r="W26" i="29"/>
  <c r="F45" i="29"/>
  <c r="O8" i="29"/>
  <c r="Q8" i="29" s="1"/>
  <c r="X8" i="29" s="1"/>
  <c r="W23" i="29"/>
  <c r="V8" i="29"/>
  <c r="AJ33" i="62"/>
  <c r="AJ36" i="62" s="1"/>
  <c r="AM32" i="62"/>
  <c r="AN32" i="62"/>
  <c r="AO32" i="62" s="1"/>
  <c r="AM33" i="62"/>
  <c r="AN33" i="62" s="1"/>
  <c r="AO33" i="62"/>
  <c r="AJ34" i="62"/>
  <c r="W36" i="62"/>
  <c r="V36" i="62"/>
  <c r="M44" i="62"/>
  <c r="AM3" i="62"/>
  <c r="AN3" i="62"/>
  <c r="R4" i="62"/>
  <c r="T4" i="62" s="1"/>
  <c r="AA4" i="62" s="1"/>
  <c r="AM4" i="62"/>
  <c r="AN4" i="62" s="1"/>
  <c r="AO4" i="62" s="1"/>
  <c r="R5" i="62"/>
  <c r="T5" i="62" s="1"/>
  <c r="AM5" i="62"/>
  <c r="AN5" i="62" s="1"/>
  <c r="AO5" i="62"/>
  <c r="R6" i="62"/>
  <c r="AM6" i="62"/>
  <c r="AN6" i="62" s="1"/>
  <c r="AO6" i="62" s="1"/>
  <c r="R7" i="62"/>
  <c r="T7" i="62" s="1"/>
  <c r="AA7" i="62" s="1"/>
  <c r="AM7" i="62"/>
  <c r="AN7" i="62" s="1"/>
  <c r="AO7" i="62" s="1"/>
  <c r="R8" i="62"/>
  <c r="T8" i="62" s="1"/>
  <c r="AA8" i="62" s="1"/>
  <c r="AM8" i="62"/>
  <c r="AN8" i="62" s="1"/>
  <c r="AO8" i="62"/>
  <c r="AM9" i="62"/>
  <c r="AN9" i="62" s="1"/>
  <c r="AO9" i="62" s="1"/>
  <c r="R10" i="62"/>
  <c r="T10" i="62" s="1"/>
  <c r="AA10" i="62" s="1"/>
  <c r="AM10" i="62"/>
  <c r="AN10" i="62" s="1"/>
  <c r="AO10" i="62"/>
  <c r="AM11" i="62"/>
  <c r="AN11" i="62" s="1"/>
  <c r="AO11" i="62" s="1"/>
  <c r="R12" i="62"/>
  <c r="T12" i="62" s="1"/>
  <c r="AA12" i="62" s="1"/>
  <c r="AM12" i="62"/>
  <c r="AN12" i="62" s="1"/>
  <c r="AO12" i="62" s="1"/>
  <c r="AM13" i="62"/>
  <c r="AN13" i="62" s="1"/>
  <c r="AO13" i="62"/>
  <c r="R14" i="62"/>
  <c r="T14" i="62" s="1"/>
  <c r="AA14" i="62" s="1"/>
  <c r="AM14" i="62"/>
  <c r="AN14" i="62" s="1"/>
  <c r="AO14" i="62"/>
  <c r="R15" i="62"/>
  <c r="T15" i="62" s="1"/>
  <c r="AA15" i="62" s="1"/>
  <c r="AM15" i="62"/>
  <c r="AN15" i="62" s="1"/>
  <c r="AO15" i="62" s="1"/>
  <c r="R16" i="62"/>
  <c r="T16" i="62" s="1"/>
  <c r="AA16" i="62" s="1"/>
  <c r="AM16" i="62"/>
  <c r="AN16" i="62" s="1"/>
  <c r="AO16" i="62"/>
  <c r="AM17" i="62"/>
  <c r="AN17" i="62" s="1"/>
  <c r="AO17" i="62"/>
  <c r="R18" i="62"/>
  <c r="T18" i="62" s="1"/>
  <c r="AA18" i="62" s="1"/>
  <c r="AM18" i="62"/>
  <c r="AN18" i="62" s="1"/>
  <c r="AO18" i="62"/>
  <c r="AM19" i="62"/>
  <c r="AN19" i="62" s="1"/>
  <c r="AO19" i="62" s="1"/>
  <c r="R20" i="62"/>
  <c r="T20" i="62" s="1"/>
  <c r="AA20" i="62" s="1"/>
  <c r="AM20" i="62"/>
  <c r="AN20" i="62" s="1"/>
  <c r="AO20" i="62"/>
  <c r="R21" i="62"/>
  <c r="T21" i="62" s="1"/>
  <c r="AA21" i="62" s="1"/>
  <c r="AM21" i="62"/>
  <c r="AN21" i="62" s="1"/>
  <c r="AO21" i="62"/>
  <c r="R22" i="62"/>
  <c r="T22" i="62" s="1"/>
  <c r="AA22" i="62" s="1"/>
  <c r="AM22" i="62"/>
  <c r="AN22" i="62" s="1"/>
  <c r="AO22" i="62" s="1"/>
  <c r="AM23" i="62"/>
  <c r="AN23" i="62" s="1"/>
  <c r="AO23" i="62" s="1"/>
  <c r="R24" i="62"/>
  <c r="T24" i="62" s="1"/>
  <c r="AA24" i="62" s="1"/>
  <c r="AM24" i="62"/>
  <c r="AN24" i="62" s="1"/>
  <c r="AO24" i="62"/>
  <c r="AM25" i="62"/>
  <c r="AN25" i="62" s="1"/>
  <c r="AO25" i="62" s="1"/>
  <c r="R26" i="62"/>
  <c r="T26" i="62" s="1"/>
  <c r="AA26" i="62" s="1"/>
  <c r="AM26" i="62"/>
  <c r="AN26" i="62" s="1"/>
  <c r="AO26" i="62" s="1"/>
  <c r="AM27" i="62"/>
  <c r="AN27" i="62"/>
  <c r="AO27" i="62" s="1"/>
  <c r="AM28" i="62"/>
  <c r="AN28" i="62" s="1"/>
  <c r="AO28" i="62" s="1"/>
  <c r="AM29" i="62"/>
  <c r="AN29" i="62"/>
  <c r="AO29" i="62"/>
  <c r="AM30" i="62"/>
  <c r="AN30" i="62" s="1"/>
  <c r="AO30" i="62"/>
  <c r="AM31" i="62"/>
  <c r="AN31" i="62" s="1"/>
  <c r="AO31" i="62" s="1"/>
  <c r="R32" i="62"/>
  <c r="T32" i="62" s="1"/>
  <c r="AA32" i="62" s="1"/>
  <c r="AM3" i="61"/>
  <c r="AN3" i="61" s="1"/>
  <c r="AJ5" i="61"/>
  <c r="AM5" i="61"/>
  <c r="AN5" i="61" s="1"/>
  <c r="AO5" i="61" s="1"/>
  <c r="AJ7" i="61"/>
  <c r="AJ9" i="61"/>
  <c r="AM8" i="61"/>
  <c r="AN8" i="61" s="1"/>
  <c r="AO8" i="61" s="1"/>
  <c r="AM10" i="61"/>
  <c r="AN10" i="61" s="1"/>
  <c r="AO10" i="61" s="1"/>
  <c r="AJ12" i="61"/>
  <c r="AJ13" i="61"/>
  <c r="AJ14" i="61"/>
  <c r="AJ16" i="61"/>
  <c r="AM15" i="61"/>
  <c r="AN15" i="61" s="1"/>
  <c r="AO15" i="61" s="1"/>
  <c r="AJ18" i="61"/>
  <c r="AN17" i="61"/>
  <c r="AO17" i="61" s="1"/>
  <c r="AJ20" i="61"/>
  <c r="AM19" i="61"/>
  <c r="AN19" i="61" s="1"/>
  <c r="AO19" i="61" s="1"/>
  <c r="AJ22" i="61"/>
  <c r="AM21" i="61"/>
  <c r="AN21" i="61" s="1"/>
  <c r="AO21" i="61" s="1"/>
  <c r="AJ24" i="61"/>
  <c r="AJ26" i="61"/>
  <c r="AJ28" i="61"/>
  <c r="AM28" i="61"/>
  <c r="AN28" i="61" s="1"/>
  <c r="AO28" i="61" s="1"/>
  <c r="AJ30" i="61"/>
  <c r="AJ31" i="61"/>
  <c r="AJ32" i="61"/>
  <c r="AM33" i="61"/>
  <c r="AN33" i="61" s="1"/>
  <c r="AO33" i="61" s="1"/>
  <c r="AM32" i="61"/>
  <c r="M44" i="61"/>
  <c r="Q19" i="29"/>
  <c r="X19" i="29" s="1"/>
  <c r="V19" i="29"/>
  <c r="Q15" i="29"/>
  <c r="R28" i="52"/>
  <c r="R20" i="49"/>
  <c r="T20" i="49" s="1"/>
  <c r="R16" i="44"/>
  <c r="T16" i="44" s="1"/>
  <c r="AA16" i="44" s="1"/>
  <c r="R16" i="58"/>
  <c r="T16" i="58" s="1"/>
  <c r="R4" i="50"/>
  <c r="T4" i="50" s="1"/>
  <c r="AA4" i="50" s="1"/>
  <c r="R10" i="47"/>
  <c r="T10" i="47" s="1"/>
  <c r="AA10" i="47" s="1"/>
  <c r="R8" i="44"/>
  <c r="T8" i="44" s="1"/>
  <c r="AA8" i="44" s="1"/>
  <c r="R6" i="61"/>
  <c r="Y6" i="61" s="1"/>
  <c r="R29" i="61"/>
  <c r="Y29" i="61" s="1"/>
  <c r="T27" i="53"/>
  <c r="Y15" i="61"/>
  <c r="T15" i="61"/>
  <c r="AA15" i="61" s="1"/>
  <c r="Y23" i="61"/>
  <c r="T23" i="61"/>
  <c r="AA23" i="61" s="1"/>
  <c r="Y27" i="61"/>
  <c r="T27" i="61"/>
  <c r="AA27" i="61" s="1"/>
  <c r="R14" i="46"/>
  <c r="T14" i="46" s="1"/>
  <c r="R10" i="61"/>
  <c r="T10" i="61" s="1"/>
  <c r="AA10" i="61" s="1"/>
  <c r="Z15" i="61"/>
  <c r="Z23" i="61"/>
  <c r="Z27" i="61"/>
  <c r="Y10" i="61"/>
  <c r="AO3" i="62"/>
  <c r="AO3" i="54"/>
  <c r="AO3" i="46"/>
  <c r="AO3" i="44"/>
  <c r="T23" i="55"/>
  <c r="T4" i="59"/>
  <c r="AA4" i="59" s="1"/>
  <c r="T19" i="45"/>
  <c r="AA14" i="54"/>
  <c r="Y16" i="55"/>
  <c r="L45" i="52"/>
  <c r="R30" i="46"/>
  <c r="Y30" i="46" s="1"/>
  <c r="L45" i="46"/>
  <c r="L45" i="44"/>
  <c r="AJ37" i="29"/>
  <c r="AJ38" i="29" s="1"/>
  <c r="V36" i="61"/>
  <c r="L45" i="61"/>
  <c r="Z7" i="62"/>
  <c r="T26" i="51" l="1"/>
  <c r="Y26" i="51"/>
  <c r="T4" i="45"/>
  <c r="AA4" i="45" s="1"/>
  <c r="Y4" i="45"/>
  <c r="R33" i="62"/>
  <c r="Y33" i="62" s="1"/>
  <c r="R17" i="62"/>
  <c r="T17" i="62" s="1"/>
  <c r="AA17" i="62" s="1"/>
  <c r="R9" i="62"/>
  <c r="T9" i="62" s="1"/>
  <c r="AA9" i="62" s="1"/>
  <c r="Y24" i="55"/>
  <c r="Z22" i="53"/>
  <c r="Z24" i="55"/>
  <c r="R15" i="44"/>
  <c r="Y15" i="44" s="1"/>
  <c r="T20" i="56"/>
  <c r="AA20" i="56" s="1"/>
  <c r="O24" i="29"/>
  <c r="Z16" i="46"/>
  <c r="Z8" i="52"/>
  <c r="Z3" i="48"/>
  <c r="R25" i="62"/>
  <c r="T25" i="62" s="1"/>
  <c r="AA25" i="62" s="1"/>
  <c r="R13" i="62"/>
  <c r="T13" i="62" s="1"/>
  <c r="AA13" i="62" s="1"/>
  <c r="O32" i="29"/>
  <c r="V32" i="29" s="1"/>
  <c r="R6" i="51"/>
  <c r="Y6" i="51" s="1"/>
  <c r="Z32" i="56"/>
  <c r="Z10" i="55"/>
  <c r="T23" i="60"/>
  <c r="AA23" i="60" s="1"/>
  <c r="T26" i="61"/>
  <c r="AA26" i="61" s="1"/>
  <c r="Y26" i="61"/>
  <c r="Y18" i="53"/>
  <c r="T18" i="53"/>
  <c r="AA18" i="53" s="1"/>
  <c r="M45" i="60"/>
  <c r="M44" i="60"/>
  <c r="W16" i="58"/>
  <c r="AA16" i="58" s="1"/>
  <c r="Y16" i="58"/>
  <c r="AM22" i="56"/>
  <c r="AN22" i="56" s="1"/>
  <c r="AO22" i="56" s="1"/>
  <c r="AJ23" i="56"/>
  <c r="AJ12" i="50"/>
  <c r="AM12" i="50"/>
  <c r="AN12" i="50" s="1"/>
  <c r="AO12" i="50" s="1"/>
  <c r="AJ10" i="48"/>
  <c r="AM9" i="48"/>
  <c r="AN9" i="48" s="1"/>
  <c r="AO9" i="48" s="1"/>
  <c r="AJ17" i="48"/>
  <c r="AM17" i="48"/>
  <c r="AN17" i="48" s="1"/>
  <c r="AO17" i="48" s="1"/>
  <c r="AJ8" i="47"/>
  <c r="AM8" i="47"/>
  <c r="AN8" i="47" s="1"/>
  <c r="AO8" i="47" s="1"/>
  <c r="AJ16" i="47"/>
  <c r="AM16" i="47"/>
  <c r="AN16" i="47" s="1"/>
  <c r="AO16" i="47" s="1"/>
  <c r="AM15" i="47"/>
  <c r="AN15" i="47" s="1"/>
  <c r="AO15" i="47" s="1"/>
  <c r="AJ27" i="47"/>
  <c r="AM27" i="47"/>
  <c r="AN27" i="47" s="1"/>
  <c r="AO27" i="47" s="1"/>
  <c r="AJ5" i="46"/>
  <c r="AM5" i="46"/>
  <c r="AN5" i="46" s="1"/>
  <c r="AO5" i="46" s="1"/>
  <c r="AM4" i="46"/>
  <c r="AN4" i="46" s="1"/>
  <c r="AJ21" i="46"/>
  <c r="AM20" i="46"/>
  <c r="AN20" i="46" s="1"/>
  <c r="AO20" i="46" s="1"/>
  <c r="AJ30" i="45"/>
  <c r="AM30" i="45"/>
  <c r="AN30" i="45" s="1"/>
  <c r="AO30" i="45" s="1"/>
  <c r="AM29" i="45"/>
  <c r="AN29" i="45" s="1"/>
  <c r="AO29" i="45" s="1"/>
  <c r="AJ11" i="61"/>
  <c r="AM11" i="61"/>
  <c r="AN11" i="61" s="1"/>
  <c r="AO11" i="61" s="1"/>
  <c r="AJ6" i="61"/>
  <c r="AJ36" i="61" s="1"/>
  <c r="L44" i="62"/>
  <c r="Z32" i="59"/>
  <c r="AM19" i="60"/>
  <c r="AN19" i="60" s="1"/>
  <c r="AO19" i="60" s="1"/>
  <c r="AM6" i="56"/>
  <c r="AN6" i="56" s="1"/>
  <c r="AO6" i="56" s="1"/>
  <c r="AM28" i="50"/>
  <c r="AN28" i="50" s="1"/>
  <c r="AO28" i="50" s="1"/>
  <c r="AM24" i="49"/>
  <c r="AN24" i="49" s="1"/>
  <c r="AO24" i="49" s="1"/>
  <c r="AN26" i="49"/>
  <c r="AO26" i="49" s="1"/>
  <c r="AM15" i="48"/>
  <c r="AN15" i="48" s="1"/>
  <c r="AO15" i="48" s="1"/>
  <c r="AM32" i="47"/>
  <c r="AN32" i="47" s="1"/>
  <c r="AO32" i="47" s="1"/>
  <c r="AN14" i="45"/>
  <c r="AO14" i="45" s="1"/>
  <c r="AM11" i="44"/>
  <c r="AN11" i="44" s="1"/>
  <c r="AO11" i="44" s="1"/>
  <c r="AM10" i="44"/>
  <c r="AN10" i="44" s="1"/>
  <c r="AO10" i="44" s="1"/>
  <c r="W36" i="55"/>
  <c r="R15" i="48"/>
  <c r="T15" i="48" s="1"/>
  <c r="AA15" i="48" s="1"/>
  <c r="Z29" i="60"/>
  <c r="W10" i="57"/>
  <c r="Z10" i="57"/>
  <c r="R24" i="56"/>
  <c r="Z24" i="56"/>
  <c r="Z11" i="55"/>
  <c r="R11" i="55"/>
  <c r="Y11" i="55" s="1"/>
  <c r="Z31" i="55"/>
  <c r="R31" i="55"/>
  <c r="T31" i="55" s="1"/>
  <c r="AA31" i="55" s="1"/>
  <c r="Z23" i="52"/>
  <c r="R23" i="52"/>
  <c r="T23" i="52" s="1"/>
  <c r="AA23" i="52" s="1"/>
  <c r="L44" i="48"/>
  <c r="L45" i="48"/>
  <c r="AM4" i="60"/>
  <c r="AN4" i="60" s="1"/>
  <c r="AO4" i="60" s="1"/>
  <c r="AJ5" i="60"/>
  <c r="AJ36" i="60" s="1"/>
  <c r="AM13" i="60"/>
  <c r="AN13" i="60" s="1"/>
  <c r="AO13" i="60" s="1"/>
  <c r="AJ13" i="60"/>
  <c r="AM20" i="60"/>
  <c r="AN20" i="60" s="1"/>
  <c r="AO20" i="60" s="1"/>
  <c r="AJ21" i="60"/>
  <c r="AJ8" i="59"/>
  <c r="AJ36" i="59" s="1"/>
  <c r="AM7" i="59"/>
  <c r="AJ16" i="59"/>
  <c r="AM15" i="59"/>
  <c r="AN15" i="59" s="1"/>
  <c r="AO15" i="59" s="1"/>
  <c r="AJ24" i="59"/>
  <c r="AM24" i="59"/>
  <c r="AN24" i="59" s="1"/>
  <c r="AO24" i="59" s="1"/>
  <c r="AJ28" i="59"/>
  <c r="AM28" i="59"/>
  <c r="AN28" i="59" s="1"/>
  <c r="AO28" i="59" s="1"/>
  <c r="AJ32" i="59"/>
  <c r="AM32" i="59"/>
  <c r="AN32" i="59" s="1"/>
  <c r="AO32" i="59" s="1"/>
  <c r="AJ18" i="57"/>
  <c r="AM17" i="57"/>
  <c r="AN17" i="57" s="1"/>
  <c r="AO17" i="57" s="1"/>
  <c r="AJ30" i="57"/>
  <c r="AM29" i="57"/>
  <c r="AN29" i="57" s="1"/>
  <c r="AO29" i="57" s="1"/>
  <c r="AJ25" i="56"/>
  <c r="AM25" i="56"/>
  <c r="AN25" i="56" s="1"/>
  <c r="AO25" i="56" s="1"/>
  <c r="AM24" i="56"/>
  <c r="AN24" i="56" s="1"/>
  <c r="AO24" i="56" s="1"/>
  <c r="M45" i="57"/>
  <c r="M44" i="57"/>
  <c r="M45" i="55"/>
  <c r="M44" i="55"/>
  <c r="AJ27" i="60"/>
  <c r="AM26" i="60"/>
  <c r="AN26" i="60" s="1"/>
  <c r="AO26" i="60" s="1"/>
  <c r="AM27" i="60"/>
  <c r="AN27" i="60" s="1"/>
  <c r="AO27" i="60" s="1"/>
  <c r="AM15" i="56"/>
  <c r="AN15" i="56" s="1"/>
  <c r="AO15" i="56" s="1"/>
  <c r="AJ15" i="56"/>
  <c r="AJ4" i="50"/>
  <c r="AM3" i="50"/>
  <c r="AN3" i="50" s="1"/>
  <c r="AO3" i="50" s="1"/>
  <c r="AM4" i="50"/>
  <c r="AN4" i="50" s="1"/>
  <c r="AO4" i="50" s="1"/>
  <c r="AJ20" i="50"/>
  <c r="AM19" i="50"/>
  <c r="AN19" i="50" s="1"/>
  <c r="AO19" i="50" s="1"/>
  <c r="AM20" i="50"/>
  <c r="AN20" i="50" s="1"/>
  <c r="AO20" i="50" s="1"/>
  <c r="AJ11" i="47"/>
  <c r="AM10" i="47"/>
  <c r="AN10" i="47" s="1"/>
  <c r="AO10" i="47" s="1"/>
  <c r="AJ19" i="47"/>
  <c r="AJ36" i="47" s="1"/>
  <c r="AM18" i="47"/>
  <c r="AN18" i="47" s="1"/>
  <c r="AO18" i="47" s="1"/>
  <c r="AJ24" i="47"/>
  <c r="AM23" i="47"/>
  <c r="AN23" i="47" s="1"/>
  <c r="AO23" i="47" s="1"/>
  <c r="AJ13" i="46"/>
  <c r="AM12" i="46"/>
  <c r="AN12" i="46" s="1"/>
  <c r="AO12" i="46" s="1"/>
  <c r="AJ29" i="46"/>
  <c r="AM29" i="46"/>
  <c r="AN29" i="46" s="1"/>
  <c r="AO29" i="46" s="1"/>
  <c r="AJ6" i="45"/>
  <c r="AJ36" i="45" s="1"/>
  <c r="AM6" i="45"/>
  <c r="AN6" i="45" s="1"/>
  <c r="AO6" i="45" s="1"/>
  <c r="AM5" i="45"/>
  <c r="AN5" i="45" s="1"/>
  <c r="AO5" i="45" s="1"/>
  <c r="AJ18" i="45"/>
  <c r="AM18" i="45"/>
  <c r="AN18" i="45" s="1"/>
  <c r="AO18" i="45" s="1"/>
  <c r="AJ23" i="44"/>
  <c r="AM22" i="44"/>
  <c r="AN22" i="44" s="1"/>
  <c r="AO22" i="44" s="1"/>
  <c r="AM23" i="44"/>
  <c r="AN23" i="44" s="1"/>
  <c r="AO23" i="44" s="1"/>
  <c r="AJ28" i="44"/>
  <c r="AJ36" i="44" s="1"/>
  <c r="AM27" i="44"/>
  <c r="AN27" i="44" s="1"/>
  <c r="AO27" i="44" s="1"/>
  <c r="R5" i="61"/>
  <c r="Z5" i="61"/>
  <c r="AJ27" i="61"/>
  <c r="AM27" i="61"/>
  <c r="AN27" i="61" s="1"/>
  <c r="AO27" i="61" s="1"/>
  <c r="AL35" i="22"/>
  <c r="AL22" i="22"/>
  <c r="AL21" i="22"/>
  <c r="AJ29" i="61"/>
  <c r="AJ25" i="61"/>
  <c r="AM13" i="61"/>
  <c r="AN13" i="61" s="1"/>
  <c r="AO13" i="61" s="1"/>
  <c r="AK50" i="22"/>
  <c r="I51" i="22" s="1"/>
  <c r="I52" i="22" s="1"/>
  <c r="I53" i="22" s="1"/>
  <c r="R3" i="59"/>
  <c r="T3" i="59" s="1"/>
  <c r="AA3" i="59" s="1"/>
  <c r="AM10" i="60"/>
  <c r="AN10" i="60" s="1"/>
  <c r="AO10" i="60" s="1"/>
  <c r="AM7" i="56"/>
  <c r="AN7" i="56" s="1"/>
  <c r="AO7" i="56" s="1"/>
  <c r="AM14" i="56"/>
  <c r="AN14" i="56" s="1"/>
  <c r="AO14" i="56" s="1"/>
  <c r="AM31" i="61"/>
  <c r="AN31" i="61" s="1"/>
  <c r="AO31" i="61" s="1"/>
  <c r="AM22" i="61"/>
  <c r="AN22" i="61" s="1"/>
  <c r="AO22" i="61" s="1"/>
  <c r="AM20" i="61"/>
  <c r="AN20" i="61" s="1"/>
  <c r="AO20" i="61" s="1"/>
  <c r="AM18" i="61"/>
  <c r="AN18" i="61" s="1"/>
  <c r="AO18" i="61" s="1"/>
  <c r="AM16" i="61"/>
  <c r="AN16" i="61" s="1"/>
  <c r="AO16" i="61" s="1"/>
  <c r="AM9" i="61"/>
  <c r="AN9" i="61" s="1"/>
  <c r="AO9" i="61" s="1"/>
  <c r="AM4" i="61"/>
  <c r="AN4" i="61" s="1"/>
  <c r="AO4" i="61" s="1"/>
  <c r="Z4" i="59"/>
  <c r="V36" i="59"/>
  <c r="Y21" i="50"/>
  <c r="AM18" i="60"/>
  <c r="AN18" i="60" s="1"/>
  <c r="AO18" i="60" s="1"/>
  <c r="AM28" i="48"/>
  <c r="AN28" i="48" s="1"/>
  <c r="AO28" i="48" s="1"/>
  <c r="AM16" i="48"/>
  <c r="AN16" i="48" s="1"/>
  <c r="AO16" i="48" s="1"/>
  <c r="AM19" i="47"/>
  <c r="AN19" i="47" s="1"/>
  <c r="AO19" i="47" s="1"/>
  <c r="AN4" i="47"/>
  <c r="AO4" i="47" s="1"/>
  <c r="AM28" i="46"/>
  <c r="AN28" i="46" s="1"/>
  <c r="AO28" i="46" s="1"/>
  <c r="AM13" i="46"/>
  <c r="AN13" i="46" s="1"/>
  <c r="AO13" i="46" s="1"/>
  <c r="AM17" i="44"/>
  <c r="AN17" i="44" s="1"/>
  <c r="AO17" i="44" s="1"/>
  <c r="AM5" i="44"/>
  <c r="AN5" i="44" s="1"/>
  <c r="AO5" i="44" s="1"/>
  <c r="Z29" i="58"/>
  <c r="W29" i="58"/>
  <c r="Z7" i="46"/>
  <c r="R7" i="46"/>
  <c r="T7" i="46" s="1"/>
  <c r="AA7" i="46" s="1"/>
  <c r="AJ23" i="60"/>
  <c r="AM22" i="60"/>
  <c r="AN22" i="60" s="1"/>
  <c r="AO22" i="60" s="1"/>
  <c r="AM23" i="60"/>
  <c r="AN23" i="60" s="1"/>
  <c r="AO23" i="60" s="1"/>
  <c r="AJ31" i="60"/>
  <c r="AM31" i="60"/>
  <c r="AN31" i="60" s="1"/>
  <c r="AO31" i="60" s="1"/>
  <c r="AM18" i="56"/>
  <c r="AN18" i="56" s="1"/>
  <c r="AO18" i="56" s="1"/>
  <c r="AJ19" i="56"/>
  <c r="AJ30" i="56"/>
  <c r="AM29" i="56"/>
  <c r="AN29" i="56" s="1"/>
  <c r="AO29" i="56" s="1"/>
  <c r="AJ8" i="50"/>
  <c r="AM7" i="50"/>
  <c r="AN7" i="50" s="1"/>
  <c r="AO7" i="50" s="1"/>
  <c r="AM8" i="50"/>
  <c r="AN8" i="50" s="1"/>
  <c r="AO8" i="50" s="1"/>
  <c r="AJ16" i="50"/>
  <c r="AM16" i="50"/>
  <c r="AN16" i="50" s="1"/>
  <c r="AO16" i="50" s="1"/>
  <c r="AJ32" i="50"/>
  <c r="AM31" i="50"/>
  <c r="AN31" i="50" s="1"/>
  <c r="AO31" i="50" s="1"/>
  <c r="AJ10" i="49"/>
  <c r="AM10" i="49"/>
  <c r="AN10" i="49" s="1"/>
  <c r="AO10" i="49" s="1"/>
  <c r="AJ19" i="49"/>
  <c r="AM18" i="49"/>
  <c r="AN18" i="49" s="1"/>
  <c r="AO18" i="49" s="1"/>
  <c r="AJ33" i="49"/>
  <c r="AM32" i="49"/>
  <c r="AN32" i="49" s="1"/>
  <c r="AO32" i="49" s="1"/>
  <c r="AM10" i="48"/>
  <c r="AN10" i="48" s="1"/>
  <c r="AO10" i="48" s="1"/>
  <c r="AJ17" i="46"/>
  <c r="AM16" i="46"/>
  <c r="AN16" i="46" s="1"/>
  <c r="AO16" i="46" s="1"/>
  <c r="Z21" i="60"/>
  <c r="AA19" i="45"/>
  <c r="Y28" i="56"/>
  <c r="Z9" i="61"/>
  <c r="Y9" i="61"/>
  <c r="R9" i="59"/>
  <c r="T9" i="59" s="1"/>
  <c r="AA9" i="59" s="1"/>
  <c r="AM25" i="61"/>
  <c r="AN25" i="61" s="1"/>
  <c r="AO25" i="61" s="1"/>
  <c r="AM23" i="61"/>
  <c r="AN23" i="61" s="1"/>
  <c r="AO23" i="61" s="1"/>
  <c r="AJ17" i="61"/>
  <c r="AJ15" i="61"/>
  <c r="AJ8" i="61"/>
  <c r="T6" i="62"/>
  <c r="AA6" i="62" s="1"/>
  <c r="Y6" i="62"/>
  <c r="Y4" i="57"/>
  <c r="Y29" i="58"/>
  <c r="AM11" i="60"/>
  <c r="AN11" i="60" s="1"/>
  <c r="AO11" i="60" s="1"/>
  <c r="AM3" i="60"/>
  <c r="AN3" i="60" s="1"/>
  <c r="AO3" i="60" s="1"/>
  <c r="AM30" i="60"/>
  <c r="AN30" i="60" s="1"/>
  <c r="AO30" i="60" s="1"/>
  <c r="AM27" i="56"/>
  <c r="AN27" i="56" s="1"/>
  <c r="AO27" i="56" s="1"/>
  <c r="AM23" i="56"/>
  <c r="AN23" i="56" s="1"/>
  <c r="AO23" i="56" s="1"/>
  <c r="AM19" i="56"/>
  <c r="AN19" i="56" s="1"/>
  <c r="AO19" i="56" s="1"/>
  <c r="AM30" i="56"/>
  <c r="AN30" i="56" s="1"/>
  <c r="AO30" i="56" s="1"/>
  <c r="AM24" i="50"/>
  <c r="AN24" i="50" s="1"/>
  <c r="AO24" i="50" s="1"/>
  <c r="AM3" i="48"/>
  <c r="AN3" i="48" s="1"/>
  <c r="AO3" i="48" s="1"/>
  <c r="AM14" i="48"/>
  <c r="AN14" i="48" s="1"/>
  <c r="AO14" i="48" s="1"/>
  <c r="AN28" i="47"/>
  <c r="AO28" i="47" s="1"/>
  <c r="AN20" i="47"/>
  <c r="AO20" i="47" s="1"/>
  <c r="AM26" i="47"/>
  <c r="AN26" i="47" s="1"/>
  <c r="AO26" i="47" s="1"/>
  <c r="AN24" i="44"/>
  <c r="AO24" i="44" s="1"/>
  <c r="AM18" i="44"/>
  <c r="AN18" i="44" s="1"/>
  <c r="AO18" i="44" s="1"/>
  <c r="AM6" i="44"/>
  <c r="AN6" i="44" s="1"/>
  <c r="AO6" i="44" s="1"/>
  <c r="Y21" i="60"/>
  <c r="W3" i="57"/>
  <c r="R3" i="56"/>
  <c r="W12" i="60"/>
  <c r="AA12" i="60" s="1"/>
  <c r="Z12" i="60"/>
  <c r="Z11" i="57"/>
  <c r="R11" i="57"/>
  <c r="W6" i="56"/>
  <c r="V36" i="56"/>
  <c r="Z31" i="53"/>
  <c r="R31" i="53"/>
  <c r="T31" i="53" s="1"/>
  <c r="AA31" i="53" s="1"/>
  <c r="W8" i="50"/>
  <c r="Y8" i="50"/>
  <c r="Z8" i="50"/>
  <c r="Y12" i="49"/>
  <c r="W12" i="49"/>
  <c r="Z29" i="47"/>
  <c r="R29" i="47"/>
  <c r="S36" i="47"/>
  <c r="R3" i="45"/>
  <c r="Y3" i="45" s="1"/>
  <c r="Z3" i="45"/>
  <c r="V15" i="29"/>
  <c r="T15" i="29"/>
  <c r="T37" i="29" s="1"/>
  <c r="V27" i="29"/>
  <c r="T27" i="29"/>
  <c r="X27" i="29" s="1"/>
  <c r="AM8" i="60"/>
  <c r="AN8" i="60" s="1"/>
  <c r="AO8" i="60" s="1"/>
  <c r="AJ9" i="60"/>
  <c r="AJ10" i="59"/>
  <c r="AM10" i="59"/>
  <c r="AN10" i="59" s="1"/>
  <c r="AO10" i="59" s="1"/>
  <c r="AJ14" i="59"/>
  <c r="AM14" i="59"/>
  <c r="AN14" i="59" s="1"/>
  <c r="AO14" i="59" s="1"/>
  <c r="AJ18" i="59"/>
  <c r="AM17" i="59"/>
  <c r="AN17" i="59" s="1"/>
  <c r="AO17" i="59" s="1"/>
  <c r="AJ22" i="59"/>
  <c r="AM21" i="59"/>
  <c r="AN21" i="59" s="1"/>
  <c r="AO21" i="59" s="1"/>
  <c r="AJ26" i="59"/>
  <c r="AM25" i="59"/>
  <c r="AN25" i="59" s="1"/>
  <c r="AO25" i="59" s="1"/>
  <c r="AJ30" i="59"/>
  <c r="AM29" i="59"/>
  <c r="AN29" i="59" s="1"/>
  <c r="AO29" i="59" s="1"/>
  <c r="AJ6" i="57"/>
  <c r="AM5" i="57"/>
  <c r="AN5" i="57" s="1"/>
  <c r="AN36" i="57" s="1"/>
  <c r="AN37" i="57" s="1"/>
  <c r="AJ21" i="57"/>
  <c r="AM20" i="57"/>
  <c r="AN20" i="57" s="1"/>
  <c r="AO20" i="57" s="1"/>
  <c r="AJ5" i="56"/>
  <c r="AJ36" i="56" s="1"/>
  <c r="AM5" i="56"/>
  <c r="AN5" i="56" s="1"/>
  <c r="AO5" i="56" s="1"/>
  <c r="AN20" i="49"/>
  <c r="AO20" i="49" s="1"/>
  <c r="AN25" i="49"/>
  <c r="AO25" i="49" s="1"/>
  <c r="AN4" i="48"/>
  <c r="AO4" i="48" s="1"/>
  <c r="AM3" i="47"/>
  <c r="AN3" i="47" s="1"/>
  <c r="AN36" i="47" s="1"/>
  <c r="AN37" i="47" s="1"/>
  <c r="AA22" i="59"/>
  <c r="Y27" i="57"/>
  <c r="Y17" i="55"/>
  <c r="W36" i="52"/>
  <c r="Y13" i="45"/>
  <c r="Y27" i="60"/>
  <c r="Y4" i="59"/>
  <c r="Y8" i="59"/>
  <c r="Z12" i="59"/>
  <c r="Z16" i="59"/>
  <c r="Z20" i="59"/>
  <c r="Z25" i="59"/>
  <c r="Z29" i="59"/>
  <c r="Z16" i="58"/>
  <c r="Z16" i="57"/>
  <c r="Z19" i="55"/>
  <c r="R19" i="55"/>
  <c r="Y19" i="55" s="1"/>
  <c r="V36" i="51"/>
  <c r="Z25" i="50"/>
  <c r="R25" i="50"/>
  <c r="Z25" i="47"/>
  <c r="Z17" i="46"/>
  <c r="Z20" i="44"/>
  <c r="AN9" i="59"/>
  <c r="AO9" i="59" s="1"/>
  <c r="AL19" i="22"/>
  <c r="Y4" i="50"/>
  <c r="Y6" i="45"/>
  <c r="Y30" i="56"/>
  <c r="X23" i="29"/>
  <c r="AA16" i="52"/>
  <c r="Y4" i="58"/>
  <c r="AA32" i="60"/>
  <c r="Y13" i="58"/>
  <c r="AN8" i="57"/>
  <c r="AO8" i="57" s="1"/>
  <c r="AN12" i="48"/>
  <c r="AO12" i="48" s="1"/>
  <c r="AM12" i="47"/>
  <c r="AN12" i="47" s="1"/>
  <c r="AO12" i="47" s="1"/>
  <c r="AM30" i="47"/>
  <c r="AN30" i="47" s="1"/>
  <c r="AO30" i="47" s="1"/>
  <c r="AM6" i="47"/>
  <c r="AN6" i="47" s="1"/>
  <c r="AO6" i="47" s="1"/>
  <c r="AM9" i="46"/>
  <c r="AN9" i="46" s="1"/>
  <c r="AO9" i="46" s="1"/>
  <c r="R29" i="55"/>
  <c r="Y29" i="55" s="1"/>
  <c r="T51" i="22"/>
  <c r="T52" i="22" s="1"/>
  <c r="T53" i="22" s="1"/>
  <c r="I55" i="3"/>
  <c r="I56" i="3" s="1"/>
  <c r="L45" i="56"/>
  <c r="L44" i="56"/>
  <c r="Z27" i="55"/>
  <c r="Z5" i="54"/>
  <c r="M44" i="53"/>
  <c r="M45" i="53"/>
  <c r="Z9" i="49"/>
  <c r="Y8" i="45"/>
  <c r="W33" i="29"/>
  <c r="W25" i="29"/>
  <c r="AN3" i="59"/>
  <c r="S37" i="29"/>
  <c r="AA31" i="48"/>
  <c r="Z27" i="57"/>
  <c r="Z31" i="57"/>
  <c r="Z33" i="56"/>
  <c r="Z18" i="55"/>
  <c r="V36" i="54"/>
  <c r="Y6" i="54"/>
  <c r="Z7" i="54"/>
  <c r="Z24" i="54"/>
  <c r="Z31" i="54"/>
  <c r="AA16" i="53"/>
  <c r="Z25" i="53"/>
  <c r="Z9" i="52"/>
  <c r="AA30" i="52"/>
  <c r="Z10" i="49"/>
  <c r="Z11" i="49"/>
  <c r="Y17" i="49"/>
  <c r="Y22" i="49"/>
  <c r="Z14" i="48"/>
  <c r="Z10" i="47"/>
  <c r="Z33" i="46"/>
  <c r="Z7" i="44"/>
  <c r="Y12" i="60"/>
  <c r="Z6" i="59"/>
  <c r="Z10" i="59"/>
  <c r="Y22" i="59"/>
  <c r="Z27" i="59"/>
  <c r="Z15" i="58"/>
  <c r="Z31" i="58"/>
  <c r="Z8" i="57"/>
  <c r="Z32" i="57"/>
  <c r="Z10" i="56"/>
  <c r="Z11" i="56"/>
  <c r="Z16" i="56"/>
  <c r="Z17" i="56"/>
  <c r="Z23" i="56"/>
  <c r="Z30" i="56"/>
  <c r="Z31" i="56"/>
  <c r="Z7" i="55"/>
  <c r="AA16" i="55"/>
  <c r="Z17" i="55"/>
  <c r="Z15" i="53"/>
  <c r="Z10" i="52"/>
  <c r="Z11" i="52"/>
  <c r="Y16" i="52"/>
  <c r="Z17" i="52"/>
  <c r="Z17" i="51"/>
  <c r="AA8" i="50"/>
  <c r="AA14" i="50"/>
  <c r="Z33" i="50"/>
  <c r="AA30" i="49"/>
  <c r="Z11" i="48"/>
  <c r="AA16" i="48"/>
  <c r="Z17" i="48"/>
  <c r="Z31" i="48"/>
  <c r="Z9" i="47"/>
  <c r="Z26" i="47"/>
  <c r="Z4" i="46"/>
  <c r="AA24" i="46"/>
  <c r="Z6" i="45"/>
  <c r="Z7" i="45"/>
  <c r="Z30" i="45"/>
  <c r="Z8" i="44"/>
  <c r="Z9" i="44"/>
  <c r="Z26" i="44"/>
  <c r="P63" i="22"/>
  <c r="R33" i="56"/>
  <c r="T33" i="56" s="1"/>
  <c r="AA33" i="56" s="1"/>
  <c r="L63" i="22"/>
  <c r="N51" i="22"/>
  <c r="N52" i="22" s="1"/>
  <c r="N53" i="22" s="1"/>
  <c r="J51" i="22"/>
  <c r="J52" i="22" s="1"/>
  <c r="J53" i="22" s="1"/>
  <c r="AI51" i="22"/>
  <c r="AI52" i="22" s="1"/>
  <c r="AI53" i="22" s="1"/>
  <c r="M52" i="3"/>
  <c r="X63" i="22"/>
  <c r="AO3" i="49"/>
  <c r="AN36" i="49"/>
  <c r="AN37" i="49" s="1"/>
  <c r="AO3" i="59"/>
  <c r="AO3" i="61"/>
  <c r="AO3" i="58"/>
  <c r="AN36" i="58"/>
  <c r="AN37" i="58" s="1"/>
  <c r="L45" i="60"/>
  <c r="L44" i="60"/>
  <c r="V36" i="48"/>
  <c r="AA26" i="53"/>
  <c r="Y8" i="47"/>
  <c r="AA16" i="47"/>
  <c r="M44" i="59"/>
  <c r="M45" i="59"/>
  <c r="R24" i="48"/>
  <c r="Y24" i="48" s="1"/>
  <c r="Z24" i="48"/>
  <c r="Y32" i="46"/>
  <c r="T32" i="46"/>
  <c r="AA32" i="46" s="1"/>
  <c r="AJ28" i="57"/>
  <c r="AM27" i="57"/>
  <c r="AN27" i="57" s="1"/>
  <c r="AO27" i="57" s="1"/>
  <c r="AJ8" i="52"/>
  <c r="AM7" i="52"/>
  <c r="AN7" i="52" s="1"/>
  <c r="AO7" i="52" s="1"/>
  <c r="AN36" i="55"/>
  <c r="AN37" i="55" s="1"/>
  <c r="T29" i="61"/>
  <c r="AA29" i="61" s="1"/>
  <c r="AA14" i="46"/>
  <c r="E51" i="22"/>
  <c r="E52" i="22" s="1"/>
  <c r="E53" i="22" s="1"/>
  <c r="AA12" i="49"/>
  <c r="V36" i="53"/>
  <c r="Y13" i="57"/>
  <c r="Y5" i="57"/>
  <c r="T5" i="57"/>
  <c r="AA5" i="57" s="1"/>
  <c r="W3" i="54"/>
  <c r="Y27" i="53"/>
  <c r="W27" i="51"/>
  <c r="M44" i="44"/>
  <c r="R29" i="44"/>
  <c r="T29" i="44" s="1"/>
  <c r="AA29" i="44" s="1"/>
  <c r="AN44" i="22"/>
  <c r="AN42" i="22"/>
  <c r="W26" i="60"/>
  <c r="W36" i="60" s="1"/>
  <c r="Y26" i="60"/>
  <c r="W6" i="50"/>
  <c r="W36" i="50" s="1"/>
  <c r="V36" i="50"/>
  <c r="L44" i="50"/>
  <c r="L45" i="50"/>
  <c r="V36" i="47"/>
  <c r="W3" i="47"/>
  <c r="W36" i="47" s="1"/>
  <c r="Y10" i="56"/>
  <c r="T10" i="56"/>
  <c r="AA10" i="56" s="1"/>
  <c r="Z31" i="51"/>
  <c r="R31" i="51"/>
  <c r="Y31" i="51" s="1"/>
  <c r="Z19" i="47"/>
  <c r="R19" i="47"/>
  <c r="Y19" i="47" s="1"/>
  <c r="Z30" i="47"/>
  <c r="R30" i="47"/>
  <c r="AA23" i="55"/>
  <c r="AN36" i="51"/>
  <c r="AN37" i="51" s="1"/>
  <c r="AN36" i="62"/>
  <c r="AN37" i="62" s="1"/>
  <c r="Y18" i="62"/>
  <c r="Y25" i="49"/>
  <c r="Z21" i="55"/>
  <c r="R21" i="55"/>
  <c r="Z23" i="44"/>
  <c r="R23" i="44"/>
  <c r="O13" i="29"/>
  <c r="Q13" i="29" s="1"/>
  <c r="X13" i="29" s="1"/>
  <c r="W13" i="29"/>
  <c r="AJ12" i="57"/>
  <c r="AM11" i="57"/>
  <c r="AN11" i="57" s="1"/>
  <c r="AO11" i="57" s="1"/>
  <c r="AJ30" i="53"/>
  <c r="AM30" i="53"/>
  <c r="AN30" i="53" s="1"/>
  <c r="AO30" i="53" s="1"/>
  <c r="Z13" i="60"/>
  <c r="Y5" i="60"/>
  <c r="R8" i="56"/>
  <c r="T8" i="56" s="1"/>
  <c r="AA8" i="56" s="1"/>
  <c r="Y22" i="55"/>
  <c r="T4" i="58"/>
  <c r="AA4" i="58" s="1"/>
  <c r="T26" i="52"/>
  <c r="AA26" i="52" s="1"/>
  <c r="Z16" i="45"/>
  <c r="AN7" i="59"/>
  <c r="AO7" i="59" s="1"/>
  <c r="AN6" i="59"/>
  <c r="AO6" i="59" s="1"/>
  <c r="AM28" i="57"/>
  <c r="AN28" i="57" s="1"/>
  <c r="AO28" i="57" s="1"/>
  <c r="AN36" i="56"/>
  <c r="AN37" i="56" s="1"/>
  <c r="AN36" i="54"/>
  <c r="AN37" i="54" s="1"/>
  <c r="AN12" i="52"/>
  <c r="AO12" i="52" s="1"/>
  <c r="R14" i="48"/>
  <c r="Y14" i="48" s="1"/>
  <c r="AA27" i="53"/>
  <c r="AA28" i="56"/>
  <c r="V36" i="49"/>
  <c r="R18" i="58"/>
  <c r="T18" i="58" s="1"/>
  <c r="AA18" i="58" s="1"/>
  <c r="T18" i="55"/>
  <c r="AA18" i="55" s="1"/>
  <c r="Z32" i="46"/>
  <c r="Z16" i="47"/>
  <c r="R30" i="57"/>
  <c r="Y30" i="57" s="1"/>
  <c r="AM31" i="57"/>
  <c r="AN31" i="57" s="1"/>
  <c r="AO31" i="57" s="1"/>
  <c r="AM30" i="57"/>
  <c r="AN30" i="57" s="1"/>
  <c r="AO30" i="57" s="1"/>
  <c r="AM8" i="52"/>
  <c r="AN8" i="52" s="1"/>
  <c r="AO8" i="52" s="1"/>
  <c r="Z8" i="60"/>
  <c r="AA25" i="44"/>
  <c r="R28" i="60"/>
  <c r="Z28" i="60"/>
  <c r="R4" i="60"/>
  <c r="Z4" i="60"/>
  <c r="Z23" i="57"/>
  <c r="R23" i="57"/>
  <c r="Y23" i="57" s="1"/>
  <c r="L45" i="54"/>
  <c r="L44" i="54"/>
  <c r="L44" i="47"/>
  <c r="L45" i="47"/>
  <c r="V36" i="46"/>
  <c r="V36" i="45"/>
  <c r="W3" i="45"/>
  <c r="W36" i="45" s="1"/>
  <c r="M45" i="45"/>
  <c r="M44" i="45"/>
  <c r="AJ20" i="57"/>
  <c r="AM19" i="57"/>
  <c r="AN19" i="57" s="1"/>
  <c r="AO19" i="57" s="1"/>
  <c r="AJ7" i="53"/>
  <c r="AM6" i="53"/>
  <c r="AN6" i="53" s="1"/>
  <c r="AM7" i="53"/>
  <c r="AN7" i="53" s="1"/>
  <c r="AO7" i="53" s="1"/>
  <c r="AJ31" i="52"/>
  <c r="AM31" i="52"/>
  <c r="AN31" i="52" s="1"/>
  <c r="AO31" i="52" s="1"/>
  <c r="AA13" i="58"/>
  <c r="Y23" i="55"/>
  <c r="T5" i="54"/>
  <c r="AA5" i="54" s="1"/>
  <c r="Y5" i="54"/>
  <c r="Y19" i="53"/>
  <c r="Y27" i="51"/>
  <c r="W36" i="48"/>
  <c r="L50" i="3"/>
  <c r="O50" i="3" s="1"/>
  <c r="V36" i="60"/>
  <c r="Z32" i="58"/>
  <c r="W6" i="57"/>
  <c r="V36" i="57"/>
  <c r="Y12" i="57"/>
  <c r="W12" i="57"/>
  <c r="AA12" i="57" s="1"/>
  <c r="W36" i="56"/>
  <c r="Z25" i="56"/>
  <c r="R25" i="56"/>
  <c r="T25" i="56" s="1"/>
  <c r="AA25" i="56" s="1"/>
  <c r="Z30" i="55"/>
  <c r="R30" i="55"/>
  <c r="Y30" i="55" s="1"/>
  <c r="V36" i="52"/>
  <c r="R6" i="52"/>
  <c r="Y6" i="52" s="1"/>
  <c r="S36" i="52"/>
  <c r="W16" i="51"/>
  <c r="W36" i="51" s="1"/>
  <c r="Z16" i="51"/>
  <c r="Y6" i="50"/>
  <c r="Z26" i="50"/>
  <c r="R26" i="50"/>
  <c r="W20" i="49"/>
  <c r="W36" i="49" s="1"/>
  <c r="Y20" i="49"/>
  <c r="Z25" i="49"/>
  <c r="Z14" i="46"/>
  <c r="Z15" i="45"/>
  <c r="W6" i="44"/>
  <c r="W36" i="44" s="1"/>
  <c r="V36" i="44"/>
  <c r="Z14" i="44"/>
  <c r="R14" i="44"/>
  <c r="Z21" i="44"/>
  <c r="R21" i="44"/>
  <c r="Y21" i="44" s="1"/>
  <c r="Z33" i="44"/>
  <c r="R33" i="44"/>
  <c r="T33" i="44" s="1"/>
  <c r="AA33" i="44" s="1"/>
  <c r="AJ19" i="57"/>
  <c r="AM18" i="57"/>
  <c r="AN18" i="57" s="1"/>
  <c r="AO18" i="57" s="1"/>
  <c r="AJ15" i="52"/>
  <c r="AM15" i="52"/>
  <c r="AN15" i="52" s="1"/>
  <c r="AO15" i="52" s="1"/>
  <c r="AJ24" i="52"/>
  <c r="AM23" i="52"/>
  <c r="AN23" i="52" s="1"/>
  <c r="AO23" i="52" s="1"/>
  <c r="AJ27" i="48"/>
  <c r="AM27" i="48"/>
  <c r="AN27" i="48" s="1"/>
  <c r="AO27" i="48" s="1"/>
  <c r="AJ30" i="48"/>
  <c r="AM29" i="48"/>
  <c r="AN29" i="48" s="1"/>
  <c r="AO29" i="48" s="1"/>
  <c r="AL39" i="22"/>
  <c r="AP35" i="22"/>
  <c r="AL30" i="22"/>
  <c r="AP23" i="22"/>
  <c r="AP15" i="22"/>
  <c r="AL11" i="22"/>
  <c r="AJ51" i="22"/>
  <c r="AJ52" i="22" s="1"/>
  <c r="AJ53" i="22" s="1"/>
  <c r="AJ11" i="48"/>
  <c r="AM11" i="48"/>
  <c r="AN11" i="48" s="1"/>
  <c r="AO11" i="48" s="1"/>
  <c r="AJ14" i="48"/>
  <c r="AM13" i="48"/>
  <c r="AN13" i="48" s="1"/>
  <c r="AO13" i="48" s="1"/>
  <c r="L52" i="3"/>
  <c r="O52" i="3" s="1"/>
  <c r="R31" i="60"/>
  <c r="T31" i="60" s="1"/>
  <c r="AA31" i="60" s="1"/>
  <c r="Z31" i="60"/>
  <c r="AA19" i="60"/>
  <c r="Y15" i="60"/>
  <c r="Z7" i="60"/>
  <c r="Z21" i="59"/>
  <c r="R21" i="59"/>
  <c r="T21" i="59" s="1"/>
  <c r="AA21" i="59" s="1"/>
  <c r="R26" i="58"/>
  <c r="Z26" i="58"/>
  <c r="Z17" i="57"/>
  <c r="R17" i="57"/>
  <c r="T17" i="57" s="1"/>
  <c r="AA17" i="57" s="1"/>
  <c r="V36" i="55"/>
  <c r="Z6" i="55"/>
  <c r="R6" i="55"/>
  <c r="Y6" i="55" s="1"/>
  <c r="W10" i="54"/>
  <c r="AA10" i="54" s="1"/>
  <c r="Y10" i="54"/>
  <c r="W8" i="53"/>
  <c r="W36" i="53" s="1"/>
  <c r="Y8" i="53"/>
  <c r="Z12" i="53"/>
  <c r="Z27" i="52"/>
  <c r="Z25" i="48"/>
  <c r="Y8" i="46"/>
  <c r="W8" i="46"/>
  <c r="W36" i="46" s="1"/>
  <c r="Z31" i="45"/>
  <c r="AJ11" i="57"/>
  <c r="AM10" i="57"/>
  <c r="AN10" i="57" s="1"/>
  <c r="AO10" i="57" s="1"/>
  <c r="AJ27" i="57"/>
  <c r="AM26" i="57"/>
  <c r="AN26" i="57" s="1"/>
  <c r="AO26" i="57" s="1"/>
  <c r="AJ14" i="53"/>
  <c r="AM14" i="53"/>
  <c r="AN14" i="53" s="1"/>
  <c r="AO14" i="53" s="1"/>
  <c r="AJ23" i="53"/>
  <c r="AM22" i="53"/>
  <c r="AN22" i="53" s="1"/>
  <c r="AO22" i="53" s="1"/>
  <c r="AM23" i="53"/>
  <c r="AN23" i="53" s="1"/>
  <c r="AO23" i="53" s="1"/>
  <c r="AA3" i="60"/>
  <c r="Y30" i="60"/>
  <c r="Z17" i="58"/>
  <c r="R17" i="58"/>
  <c r="Y17" i="58" s="1"/>
  <c r="AA8" i="51"/>
  <c r="AA16" i="51"/>
  <c r="Z10" i="48"/>
  <c r="AA28" i="47"/>
  <c r="AA30" i="61"/>
  <c r="Y28" i="52"/>
  <c r="AA21" i="49"/>
  <c r="AA18" i="57"/>
  <c r="AA26" i="51"/>
  <c r="Y4" i="56"/>
  <c r="Y29" i="57"/>
  <c r="AA5" i="50"/>
  <c r="Y21" i="47"/>
  <c r="C55" i="3"/>
  <c r="AA7" i="59"/>
  <c r="Z19" i="59"/>
  <c r="Y24" i="59"/>
  <c r="Z28" i="59"/>
  <c r="AA32" i="59"/>
  <c r="Z4" i="58"/>
  <c r="AA10" i="58"/>
  <c r="Z14" i="57"/>
  <c r="Z25" i="57"/>
  <c r="Z9" i="56"/>
  <c r="Z23" i="55"/>
  <c r="Z28" i="55"/>
  <c r="Z3" i="54"/>
  <c r="Z15" i="54"/>
  <c r="Z7" i="53"/>
  <c r="AA8" i="52"/>
  <c r="AA14" i="52"/>
  <c r="Z15" i="51"/>
  <c r="L44" i="51"/>
  <c r="Z18" i="50"/>
  <c r="AA30" i="50"/>
  <c r="Z19" i="49"/>
  <c r="Z26" i="49"/>
  <c r="Z33" i="49"/>
  <c r="Z9" i="48"/>
  <c r="Z22" i="48"/>
  <c r="Y16" i="47"/>
  <c r="Y20" i="47"/>
  <c r="Z21" i="47"/>
  <c r="Z27" i="47"/>
  <c r="Z10" i="46"/>
  <c r="Z29" i="46"/>
  <c r="Y16" i="45"/>
  <c r="Z17" i="45"/>
  <c r="R17" i="45"/>
  <c r="Z33" i="45"/>
  <c r="R33" i="45"/>
  <c r="Y33" i="45" s="1"/>
  <c r="L44" i="45"/>
  <c r="Z12" i="44"/>
  <c r="AA29" i="58"/>
  <c r="AA7" i="58"/>
  <c r="Y3" i="57"/>
  <c r="AA13" i="56"/>
  <c r="Y19" i="51"/>
  <c r="Y21" i="49"/>
  <c r="Z33" i="60"/>
  <c r="AA21" i="60"/>
  <c r="Z7" i="58"/>
  <c r="Z13" i="58"/>
  <c r="Z20" i="58"/>
  <c r="Z27" i="58"/>
  <c r="Z4" i="57"/>
  <c r="Z5" i="57"/>
  <c r="Z12" i="57"/>
  <c r="Z13" i="57"/>
  <c r="Z20" i="57"/>
  <c r="Z21" i="57"/>
  <c r="Z29" i="57"/>
  <c r="Z4" i="56"/>
  <c r="Z5" i="56"/>
  <c r="Z12" i="56"/>
  <c r="Z13" i="56"/>
  <c r="Z20" i="56"/>
  <c r="Z28" i="56"/>
  <c r="Z29" i="56"/>
  <c r="Z12" i="55"/>
  <c r="Z13" i="55"/>
  <c r="Z20" i="55"/>
  <c r="Z22" i="55"/>
  <c r="AA24" i="55"/>
  <c r="Z25" i="55"/>
  <c r="AA32" i="55"/>
  <c r="Z33" i="55"/>
  <c r="Z10" i="54"/>
  <c r="Z11" i="54"/>
  <c r="Z18" i="54"/>
  <c r="Z19" i="54"/>
  <c r="Z26" i="54"/>
  <c r="Z27" i="54"/>
  <c r="Z10" i="53"/>
  <c r="Z11" i="53"/>
  <c r="Z18" i="53"/>
  <c r="Z19" i="53"/>
  <c r="Z26" i="53"/>
  <c r="Z27" i="53"/>
  <c r="Z4" i="52"/>
  <c r="Z5" i="52"/>
  <c r="Z13" i="52"/>
  <c r="Z28" i="52"/>
  <c r="Z18" i="51"/>
  <c r="Z19" i="51"/>
  <c r="Z26" i="51"/>
  <c r="Z27" i="51"/>
  <c r="Z4" i="50"/>
  <c r="Z5" i="50"/>
  <c r="Z21" i="50"/>
  <c r="AA5" i="49"/>
  <c r="Z12" i="49"/>
  <c r="Z20" i="49"/>
  <c r="Z21" i="49"/>
  <c r="Z28" i="49"/>
  <c r="Z29" i="49"/>
  <c r="Z12" i="48"/>
  <c r="Z13" i="48"/>
  <c r="Z20" i="48"/>
  <c r="Z21" i="48"/>
  <c r="Z28" i="48"/>
  <c r="Z29" i="48"/>
  <c r="Z6" i="47"/>
  <c r="AA14" i="47"/>
  <c r="Z15" i="47"/>
  <c r="Z22" i="47"/>
  <c r="Z23" i="47"/>
  <c r="Z31" i="47"/>
  <c r="Z15" i="46"/>
  <c r="Z22" i="46"/>
  <c r="Z30" i="46"/>
  <c r="Z4" i="45"/>
  <c r="Z13" i="45"/>
  <c r="Z18" i="45"/>
  <c r="Z19" i="45"/>
  <c r="Z20" i="45"/>
  <c r="Z21" i="45"/>
  <c r="Z29" i="45"/>
  <c r="Z3" i="44"/>
  <c r="Z4" i="44"/>
  <c r="Z5" i="44"/>
  <c r="Z11" i="44"/>
  <c r="Z18" i="44"/>
  <c r="Z24" i="44"/>
  <c r="Z25" i="44"/>
  <c r="Z30" i="44"/>
  <c r="Z31" i="44"/>
  <c r="V34" i="29"/>
  <c r="X26" i="29"/>
  <c r="W10" i="29"/>
  <c r="W36" i="61"/>
  <c r="AA7" i="61"/>
  <c r="Z12" i="61"/>
  <c r="Z14" i="61"/>
  <c r="Z16" i="61"/>
  <c r="Z20" i="61"/>
  <c r="Z22" i="61"/>
  <c r="Z24" i="61"/>
  <c r="Z26" i="61"/>
  <c r="Z28" i="61"/>
  <c r="Z30" i="61"/>
  <c r="Z6" i="61"/>
  <c r="Z10" i="61"/>
  <c r="Z11" i="61"/>
  <c r="Z31" i="61"/>
  <c r="Z6" i="62"/>
  <c r="Z11" i="62"/>
  <c r="Z15" i="62"/>
  <c r="Z19" i="62"/>
  <c r="Z23" i="62"/>
  <c r="Z27" i="62"/>
  <c r="Z31" i="62"/>
  <c r="AA17" i="61"/>
  <c r="T8" i="55"/>
  <c r="AA8" i="55" s="1"/>
  <c r="Y8" i="55"/>
  <c r="T22" i="51"/>
  <c r="AA22" i="51" s="1"/>
  <c r="Y22" i="51"/>
  <c r="T22" i="50"/>
  <c r="AA22" i="50" s="1"/>
  <c r="Y22" i="50"/>
  <c r="T19" i="53"/>
  <c r="AA19" i="53" s="1"/>
  <c r="R30" i="48"/>
  <c r="R4" i="54"/>
  <c r="Z14" i="52"/>
  <c r="Z6" i="48"/>
  <c r="T24" i="59"/>
  <c r="AA24" i="59" s="1"/>
  <c r="Y26" i="53"/>
  <c r="Y14" i="52"/>
  <c r="R27" i="59"/>
  <c r="Y27" i="59" s="1"/>
  <c r="R31" i="57"/>
  <c r="R7" i="55"/>
  <c r="T7" i="55" s="1"/>
  <c r="AA7" i="55" s="1"/>
  <c r="R3" i="54"/>
  <c r="T3" i="54" s="1"/>
  <c r="AA3" i="54" s="1"/>
  <c r="R31" i="52"/>
  <c r="Y31" i="52" s="1"/>
  <c r="R7" i="52"/>
  <c r="R31" i="50"/>
  <c r="T31" i="50" s="1"/>
  <c r="AA31" i="50" s="1"/>
  <c r="R25" i="47"/>
  <c r="T29" i="55"/>
  <c r="AA29" i="55" s="1"/>
  <c r="Y23" i="52"/>
  <c r="Y16" i="44"/>
  <c r="R32" i="61"/>
  <c r="R33" i="61"/>
  <c r="Y33" i="61" s="1"/>
  <c r="R18" i="47"/>
  <c r="Y18" i="47" s="1"/>
  <c r="R24" i="58"/>
  <c r="R32" i="44"/>
  <c r="Y15" i="62"/>
  <c r="O33" i="29"/>
  <c r="V33" i="29" s="1"/>
  <c r="W34" i="29"/>
  <c r="Z30" i="49"/>
  <c r="Z14" i="50"/>
  <c r="Z30" i="52"/>
  <c r="R12" i="53"/>
  <c r="R28" i="55"/>
  <c r="R16" i="56"/>
  <c r="T16" i="56" s="1"/>
  <c r="AA16" i="56" s="1"/>
  <c r="Z24" i="59"/>
  <c r="Z27" i="60"/>
  <c r="Z23" i="59"/>
  <c r="T27" i="51"/>
  <c r="T8" i="59"/>
  <c r="AA8" i="59" s="1"/>
  <c r="Z22" i="49"/>
  <c r="Z6" i="50"/>
  <c r="Z6" i="52"/>
  <c r="Z6" i="54"/>
  <c r="Y26" i="54"/>
  <c r="V26" i="29"/>
  <c r="R20" i="44"/>
  <c r="Y20" i="44" s="1"/>
  <c r="Z8" i="45"/>
  <c r="Z32" i="48"/>
  <c r="Z32" i="50"/>
  <c r="Y14" i="50"/>
  <c r="Z16" i="52"/>
  <c r="Y14" i="54"/>
  <c r="T16" i="46"/>
  <c r="AA16" i="46" s="1"/>
  <c r="R29" i="59"/>
  <c r="R5" i="59"/>
  <c r="Y5" i="59" s="1"/>
  <c r="Y8" i="52"/>
  <c r="T15" i="60"/>
  <c r="AA15" i="60" s="1"/>
  <c r="Y11" i="60"/>
  <c r="R28" i="59"/>
  <c r="R10" i="59"/>
  <c r="R25" i="57"/>
  <c r="R15" i="57"/>
  <c r="R31" i="56"/>
  <c r="T31" i="56" s="1"/>
  <c r="AA31" i="56" s="1"/>
  <c r="R27" i="55"/>
  <c r="R7" i="54"/>
  <c r="Y7" i="54" s="1"/>
  <c r="R23" i="51"/>
  <c r="R33" i="49"/>
  <c r="Y33" i="49" s="1"/>
  <c r="R7" i="49"/>
  <c r="R17" i="48"/>
  <c r="R7" i="48"/>
  <c r="Y7" i="48" s="1"/>
  <c r="R17" i="47"/>
  <c r="T17" i="47" s="1"/>
  <c r="AA17" i="47" s="1"/>
  <c r="R11" i="47"/>
  <c r="T11" i="47" s="1"/>
  <c r="AA11" i="47" s="1"/>
  <c r="R33" i="46"/>
  <c r="Y33" i="46" s="1"/>
  <c r="R15" i="45"/>
  <c r="R27" i="44"/>
  <c r="T27" i="44" s="1"/>
  <c r="AA27" i="44" s="1"/>
  <c r="T9" i="47"/>
  <c r="AA9" i="47" s="1"/>
  <c r="Y8" i="44"/>
  <c r="R28" i="54"/>
  <c r="Y28" i="54" s="1"/>
  <c r="R26" i="44"/>
  <c r="T26" i="44" s="1"/>
  <c r="AA26" i="44" s="1"/>
  <c r="T6" i="45"/>
  <c r="AA6" i="45" s="1"/>
  <c r="R28" i="51"/>
  <c r="Z22" i="59"/>
  <c r="Z24" i="47"/>
  <c r="Y30" i="50"/>
  <c r="R14" i="57"/>
  <c r="R26" i="59"/>
  <c r="T26" i="59" s="1"/>
  <c r="AA26" i="59" s="1"/>
  <c r="R7" i="44"/>
  <c r="Y7" i="44" s="1"/>
  <c r="R30" i="51"/>
  <c r="Y30" i="51" s="1"/>
  <c r="Y17" i="61"/>
  <c r="R30" i="53"/>
  <c r="Y30" i="53" s="1"/>
  <c r="R8" i="57"/>
  <c r="T8" i="57" s="1"/>
  <c r="AA8" i="57" s="1"/>
  <c r="T13" i="57"/>
  <c r="AA13" i="57" s="1"/>
  <c r="V35" i="29"/>
  <c r="T10" i="57"/>
  <c r="AA10" i="57" s="1"/>
  <c r="W6" i="29"/>
  <c r="Z30" i="50"/>
  <c r="R28" i="53"/>
  <c r="Z14" i="54"/>
  <c r="R32" i="58"/>
  <c r="Z15" i="60"/>
  <c r="Y26" i="49"/>
  <c r="R26" i="55"/>
  <c r="Y26" i="55" s="1"/>
  <c r="Z8" i="47"/>
  <c r="Y30" i="49"/>
  <c r="Z16" i="50"/>
  <c r="Y30" i="52"/>
  <c r="T16" i="50"/>
  <c r="AA16" i="50" s="1"/>
  <c r="Z16" i="55"/>
  <c r="R14" i="56"/>
  <c r="R22" i="57"/>
  <c r="R6" i="57"/>
  <c r="T6" i="57" s="1"/>
  <c r="AA6" i="57" s="1"/>
  <c r="R19" i="59"/>
  <c r="Y19" i="59" s="1"/>
  <c r="Y16" i="48"/>
  <c r="Y5" i="50"/>
  <c r="Y13" i="56"/>
  <c r="Y32" i="59"/>
  <c r="Y19" i="60"/>
  <c r="R30" i="59"/>
  <c r="T30" i="59" s="1"/>
  <c r="AA30" i="59" s="1"/>
  <c r="R20" i="59"/>
  <c r="R15" i="58"/>
  <c r="T15" i="58" s="1"/>
  <c r="AA15" i="58" s="1"/>
  <c r="R33" i="57"/>
  <c r="Y33" i="57" s="1"/>
  <c r="R23" i="56"/>
  <c r="T23" i="56" s="1"/>
  <c r="AA23" i="56" s="1"/>
  <c r="R17" i="56"/>
  <c r="T17" i="56" s="1"/>
  <c r="AA17" i="56" s="1"/>
  <c r="R7" i="56"/>
  <c r="Y7" i="56" s="1"/>
  <c r="R15" i="54"/>
  <c r="R23" i="53"/>
  <c r="Y23" i="53" s="1"/>
  <c r="R15" i="52"/>
  <c r="T15" i="52" s="1"/>
  <c r="AA15" i="52" s="1"/>
  <c r="R5" i="51"/>
  <c r="R33" i="50"/>
  <c r="T33" i="50" s="1"/>
  <c r="AA33" i="50" s="1"/>
  <c r="R9" i="50"/>
  <c r="R25" i="48"/>
  <c r="R27" i="47"/>
  <c r="T27" i="47" s="1"/>
  <c r="AA27" i="47" s="1"/>
  <c r="R31" i="45"/>
  <c r="Y31" i="45" s="1"/>
  <c r="R9" i="44"/>
  <c r="R16" i="57"/>
  <c r="T3" i="57"/>
  <c r="AA3" i="57" s="1"/>
  <c r="S36" i="50"/>
  <c r="Z28" i="47"/>
  <c r="W27" i="29"/>
  <c r="W19" i="29"/>
  <c r="Q32" i="29"/>
  <c r="X32" i="29" s="1"/>
  <c r="Y10" i="55"/>
  <c r="T10" i="55"/>
  <c r="AA10" i="55" s="1"/>
  <c r="Y27" i="49"/>
  <c r="T27" i="49"/>
  <c r="AA27" i="49" s="1"/>
  <c r="Y13" i="49"/>
  <c r="T13" i="49"/>
  <c r="AA13" i="49" s="1"/>
  <c r="V30" i="29"/>
  <c r="Q30" i="29"/>
  <c r="X30" i="29" s="1"/>
  <c r="Q6" i="29"/>
  <c r="X6" i="29" s="1"/>
  <c r="V6" i="29"/>
  <c r="Y32" i="54"/>
  <c r="T32" i="54"/>
  <c r="AA32" i="54" s="1"/>
  <c r="T18" i="49"/>
  <c r="AA18" i="49" s="1"/>
  <c r="Y18" i="49"/>
  <c r="Y8" i="60"/>
  <c r="T8" i="60"/>
  <c r="AA8" i="60" s="1"/>
  <c r="T23" i="50"/>
  <c r="AA23" i="50" s="1"/>
  <c r="Y23" i="50"/>
  <c r="T23" i="49"/>
  <c r="AA23" i="49" s="1"/>
  <c r="Y23" i="49"/>
  <c r="Y24" i="50"/>
  <c r="T24" i="50"/>
  <c r="AA24" i="50" s="1"/>
  <c r="T24" i="49"/>
  <c r="AA24" i="49" s="1"/>
  <c r="Y24" i="49"/>
  <c r="Y22" i="61"/>
  <c r="R32" i="57"/>
  <c r="T11" i="55"/>
  <c r="AA11" i="55" s="1"/>
  <c r="Y11" i="62"/>
  <c r="Y4" i="62"/>
  <c r="Y14" i="62"/>
  <c r="R3" i="62"/>
  <c r="T3" i="62" s="1"/>
  <c r="AA3" i="62" s="1"/>
  <c r="T23" i="59"/>
  <c r="AA23" i="59" s="1"/>
  <c r="T32" i="56"/>
  <c r="AA32" i="56" s="1"/>
  <c r="T22" i="53"/>
  <c r="AA22" i="53" s="1"/>
  <c r="T6" i="48"/>
  <c r="AA6" i="48" s="1"/>
  <c r="T6" i="46"/>
  <c r="AA6" i="46" s="1"/>
  <c r="T22" i="55"/>
  <c r="AA22" i="55" s="1"/>
  <c r="T22" i="52"/>
  <c r="AA22" i="52" s="1"/>
  <c r="T6" i="47"/>
  <c r="AA6" i="47" s="1"/>
  <c r="O25" i="29"/>
  <c r="V25" i="29" s="1"/>
  <c r="W21" i="29"/>
  <c r="Z14" i="47"/>
  <c r="R7" i="60"/>
  <c r="T7" i="60" s="1"/>
  <c r="AA7" i="60" s="1"/>
  <c r="T19" i="59"/>
  <c r="AA19" i="59" s="1"/>
  <c r="R18" i="54"/>
  <c r="Z24" i="46"/>
  <c r="Z24" i="49"/>
  <c r="Z8" i="53"/>
  <c r="Z32" i="55"/>
  <c r="T30" i="60"/>
  <c r="AA30" i="60" s="1"/>
  <c r="Y9" i="56"/>
  <c r="Z3" i="60"/>
  <c r="R31" i="54"/>
  <c r="R27" i="54"/>
  <c r="T27" i="54" s="1"/>
  <c r="AA27" i="54" s="1"/>
  <c r="R23" i="54"/>
  <c r="T23" i="54" s="1"/>
  <c r="AA23" i="54" s="1"/>
  <c r="R19" i="54"/>
  <c r="R29" i="49"/>
  <c r="T29" i="49" s="1"/>
  <c r="AA29" i="49" s="1"/>
  <c r="T25" i="49"/>
  <c r="AA25" i="49" s="1"/>
  <c r="R19" i="49"/>
  <c r="R15" i="49"/>
  <c r="Y15" i="49" s="1"/>
  <c r="R11" i="49"/>
  <c r="Z3" i="49"/>
  <c r="R17" i="46"/>
  <c r="T17" i="46" s="1"/>
  <c r="AA17" i="46" s="1"/>
  <c r="R12" i="55"/>
  <c r="Y12" i="55" s="1"/>
  <c r="Z21" i="54"/>
  <c r="R24" i="54"/>
  <c r="Z23" i="50"/>
  <c r="Z27" i="50"/>
  <c r="Z5" i="49"/>
  <c r="R8" i="49"/>
  <c r="R10" i="49"/>
  <c r="Z13" i="49"/>
  <c r="R14" i="49"/>
  <c r="Z17" i="49"/>
  <c r="Z18" i="49"/>
  <c r="Z23" i="49"/>
  <c r="Z27" i="49"/>
  <c r="R28" i="49"/>
  <c r="Y28" i="49" s="1"/>
  <c r="O10" i="29"/>
  <c r="Y7" i="45"/>
  <c r="Y30" i="61"/>
  <c r="T14" i="61"/>
  <c r="AA14" i="61" s="1"/>
  <c r="Y10" i="47"/>
  <c r="Z17" i="61"/>
  <c r="R14" i="45"/>
  <c r="R13" i="61"/>
  <c r="R18" i="56"/>
  <c r="R20" i="48"/>
  <c r="R20" i="55"/>
  <c r="Y9" i="62"/>
  <c r="Y25" i="62"/>
  <c r="Y12" i="62"/>
  <c r="S36" i="62"/>
  <c r="V7" i="29"/>
  <c r="Y18" i="57"/>
  <c r="R22" i="45"/>
  <c r="Y22" i="45" s="1"/>
  <c r="R22" i="47"/>
  <c r="Y22" i="47" s="1"/>
  <c r="R12" i="48"/>
  <c r="S36" i="54"/>
  <c r="T30" i="44"/>
  <c r="AA30" i="44" s="1"/>
  <c r="Y18" i="51"/>
  <c r="T26" i="47"/>
  <c r="AA26" i="47" s="1"/>
  <c r="R10" i="46"/>
  <c r="R10" i="52"/>
  <c r="R12" i="44"/>
  <c r="Y12" i="44" s="1"/>
  <c r="Z16" i="53"/>
  <c r="Y24" i="46"/>
  <c r="Z26" i="60"/>
  <c r="R31" i="58"/>
  <c r="T31" i="58" s="1"/>
  <c r="AA31" i="58" s="1"/>
  <c r="R23" i="58"/>
  <c r="R11" i="56"/>
  <c r="T11" i="56" s="1"/>
  <c r="AA11" i="56" s="1"/>
  <c r="R33" i="55"/>
  <c r="R25" i="55"/>
  <c r="Y25" i="55" s="1"/>
  <c r="R13" i="55"/>
  <c r="R25" i="53"/>
  <c r="T31" i="51"/>
  <c r="AA31" i="51" s="1"/>
  <c r="R17" i="51"/>
  <c r="Y17" i="51" s="1"/>
  <c r="R9" i="49"/>
  <c r="R21" i="48"/>
  <c r="Y21" i="48" s="1"/>
  <c r="R31" i="46"/>
  <c r="W30" i="29"/>
  <c r="R31" i="61"/>
  <c r="R21" i="61"/>
  <c r="Y7" i="62"/>
  <c r="Y17" i="62"/>
  <c r="Y10" i="62"/>
  <c r="Y22" i="62"/>
  <c r="T22" i="54"/>
  <c r="AA22" i="54" s="1"/>
  <c r="R28" i="48"/>
  <c r="S36" i="56"/>
  <c r="Y4" i="44"/>
  <c r="R18" i="50"/>
  <c r="T18" i="50" s="1"/>
  <c r="AA18" i="50" s="1"/>
  <c r="R18" i="52"/>
  <c r="Y18" i="52" s="1"/>
  <c r="Y14" i="47"/>
  <c r="Z8" i="51"/>
  <c r="Z30" i="60"/>
  <c r="R21" i="57"/>
  <c r="T21" i="57" s="1"/>
  <c r="AA21" i="57" s="1"/>
  <c r="R33" i="54"/>
  <c r="Y33" i="54" s="1"/>
  <c r="R29" i="54"/>
  <c r="Y29" i="54" s="1"/>
  <c r="R25" i="54"/>
  <c r="T25" i="54" s="1"/>
  <c r="AA25" i="54" s="1"/>
  <c r="R11" i="54"/>
  <c r="T11" i="54" s="1"/>
  <c r="AA11" i="54" s="1"/>
  <c r="R27" i="52"/>
  <c r="T27" i="52" s="1"/>
  <c r="AA27" i="52" s="1"/>
  <c r="R11" i="52"/>
  <c r="Y11" i="52" s="1"/>
  <c r="R13" i="48"/>
  <c r="Y13" i="48" s="1"/>
  <c r="R23" i="47"/>
  <c r="Y23" i="47" s="1"/>
  <c r="R15" i="47"/>
  <c r="T15" i="47" s="1"/>
  <c r="AA15" i="47" s="1"/>
  <c r="Z14" i="53"/>
  <c r="R14" i="53"/>
  <c r="R14" i="51"/>
  <c r="Z14" i="51"/>
  <c r="Z19" i="48"/>
  <c r="R19" i="48"/>
  <c r="Z27" i="48"/>
  <c r="R27" i="48"/>
  <c r="Z4" i="47"/>
  <c r="R4" i="47"/>
  <c r="Y4" i="47" s="1"/>
  <c r="Z5" i="47"/>
  <c r="R5" i="47"/>
  <c r="T5" i="47" s="1"/>
  <c r="AA5" i="47" s="1"/>
  <c r="W28" i="29"/>
  <c r="O28" i="29"/>
  <c r="O16" i="29"/>
  <c r="W16" i="29"/>
  <c r="R30" i="58"/>
  <c r="Z30" i="58"/>
  <c r="Z9" i="53"/>
  <c r="R9" i="53"/>
  <c r="Z17" i="53"/>
  <c r="R17" i="53"/>
  <c r="Y17" i="53" s="1"/>
  <c r="Z19" i="52"/>
  <c r="R19" i="52"/>
  <c r="Y19" i="52" s="1"/>
  <c r="Z33" i="47"/>
  <c r="R33" i="47"/>
  <c r="Z11" i="46"/>
  <c r="R11" i="46"/>
  <c r="Z23" i="45"/>
  <c r="R23" i="45"/>
  <c r="Z19" i="44"/>
  <c r="R19" i="44"/>
  <c r="Y19" i="44" s="1"/>
  <c r="S36" i="59"/>
  <c r="T30" i="46"/>
  <c r="AA30" i="46" s="1"/>
  <c r="Y14" i="46"/>
  <c r="T4" i="52"/>
  <c r="AA4" i="52" s="1"/>
  <c r="T18" i="47"/>
  <c r="AA18" i="47" s="1"/>
  <c r="R20" i="61"/>
  <c r="Z10" i="58"/>
  <c r="T6" i="61"/>
  <c r="AA6" i="61" s="1"/>
  <c r="R10" i="48"/>
  <c r="T30" i="56"/>
  <c r="AA30" i="56" s="1"/>
  <c r="T6" i="53"/>
  <c r="AA6" i="53" s="1"/>
  <c r="T6" i="49"/>
  <c r="AA6" i="49" s="1"/>
  <c r="T22" i="48"/>
  <c r="AA22" i="48" s="1"/>
  <c r="T6" i="52"/>
  <c r="AA6" i="52" s="1"/>
  <c r="T6" i="50"/>
  <c r="AA6" i="50" s="1"/>
  <c r="T22" i="49"/>
  <c r="AA22" i="49" s="1"/>
  <c r="Z8" i="59"/>
  <c r="T20" i="58"/>
  <c r="AA20" i="58" s="1"/>
  <c r="T12" i="56"/>
  <c r="AA12" i="56" s="1"/>
  <c r="T27" i="50"/>
  <c r="AA27" i="50" s="1"/>
  <c r="R12" i="59"/>
  <c r="T12" i="59" s="1"/>
  <c r="AA12" i="59" s="1"/>
  <c r="Y11" i="58"/>
  <c r="T27" i="57"/>
  <c r="AA27" i="57" s="1"/>
  <c r="R17" i="52"/>
  <c r="R9" i="52"/>
  <c r="T29" i="48"/>
  <c r="AA29" i="48" s="1"/>
  <c r="R11" i="48"/>
  <c r="T11" i="48" s="1"/>
  <c r="AA11" i="48" s="1"/>
  <c r="R31" i="47"/>
  <c r="Y31" i="47" s="1"/>
  <c r="Z25" i="58"/>
  <c r="R25" i="58"/>
  <c r="Y25" i="58" s="1"/>
  <c r="Z33" i="58"/>
  <c r="R33" i="58"/>
  <c r="Z21" i="56"/>
  <c r="R21" i="56"/>
  <c r="T21" i="56" s="1"/>
  <c r="AA21" i="56" s="1"/>
  <c r="Z5" i="55"/>
  <c r="R5" i="55"/>
  <c r="Z12" i="52"/>
  <c r="R12" i="52"/>
  <c r="Z20" i="52"/>
  <c r="R20" i="52"/>
  <c r="Z29" i="52"/>
  <c r="R29" i="52"/>
  <c r="T29" i="52" s="1"/>
  <c r="AA29" i="52" s="1"/>
  <c r="R28" i="50"/>
  <c r="Z28" i="50"/>
  <c r="Z29" i="50"/>
  <c r="R29" i="50"/>
  <c r="Z31" i="49"/>
  <c r="R31" i="49"/>
  <c r="Z23" i="48"/>
  <c r="R23" i="48"/>
  <c r="T15" i="44"/>
  <c r="AA15" i="44" s="1"/>
  <c r="T14" i="48"/>
  <c r="AA14" i="48" s="1"/>
  <c r="T11" i="61"/>
  <c r="AA11" i="61" s="1"/>
  <c r="R24" i="61"/>
  <c r="T24" i="61" s="1"/>
  <c r="AA24" i="61" s="1"/>
  <c r="Q12" i="29"/>
  <c r="X12" i="29" s="1"/>
  <c r="T22" i="46"/>
  <c r="AA22" i="46" s="1"/>
  <c r="Y26" i="57"/>
  <c r="T6" i="54"/>
  <c r="AA6" i="54" s="1"/>
  <c r="O20" i="29"/>
  <c r="Y20" i="57"/>
  <c r="R18" i="48"/>
  <c r="Y25" i="44"/>
  <c r="R16" i="59"/>
  <c r="T16" i="59" s="1"/>
  <c r="AA16" i="59" s="1"/>
  <c r="R7" i="53"/>
  <c r="R13" i="47"/>
  <c r="Y3" i="49"/>
  <c r="T3" i="49"/>
  <c r="AA3" i="49" s="1"/>
  <c r="Y17" i="57"/>
  <c r="Y3" i="53"/>
  <c r="T3" i="53"/>
  <c r="AA3" i="53" s="1"/>
  <c r="R20" i="60"/>
  <c r="Z20" i="60"/>
  <c r="Z5" i="53"/>
  <c r="R5" i="53"/>
  <c r="Y5" i="53" s="1"/>
  <c r="Z13" i="53"/>
  <c r="R13" i="53"/>
  <c r="Y13" i="53" s="1"/>
  <c r="Z20" i="53"/>
  <c r="R20" i="53"/>
  <c r="Z21" i="53"/>
  <c r="R21" i="53"/>
  <c r="Z20" i="51"/>
  <c r="R20" i="51"/>
  <c r="Z15" i="50"/>
  <c r="R15" i="50"/>
  <c r="Z33" i="48"/>
  <c r="R33" i="48"/>
  <c r="Y7" i="59"/>
  <c r="R28" i="61"/>
  <c r="R12" i="61"/>
  <c r="Y11" i="47"/>
  <c r="R16" i="61"/>
  <c r="R6" i="59"/>
  <c r="R15" i="51"/>
  <c r="T15" i="51" s="1"/>
  <c r="AA15" i="51" s="1"/>
  <c r="Z19" i="60"/>
  <c r="Z11" i="60"/>
  <c r="Z23" i="60"/>
  <c r="Y15" i="59"/>
  <c r="T15" i="59"/>
  <c r="AA15" i="59" s="1"/>
  <c r="T5" i="52"/>
  <c r="AA5" i="52" s="1"/>
  <c r="Y5" i="52"/>
  <c r="T29" i="46"/>
  <c r="AA29" i="46" s="1"/>
  <c r="Y29" i="46"/>
  <c r="R32" i="47"/>
  <c r="Z32" i="47"/>
  <c r="R3" i="46"/>
  <c r="Z3" i="46"/>
  <c r="Z19" i="46"/>
  <c r="R19" i="46"/>
  <c r="W9" i="29"/>
  <c r="O9" i="29"/>
  <c r="T18" i="45"/>
  <c r="AA18" i="45" s="1"/>
  <c r="Y18" i="45"/>
  <c r="Y33" i="60"/>
  <c r="T33" i="60"/>
  <c r="AA33" i="60" s="1"/>
  <c r="T3" i="52"/>
  <c r="AA3" i="52" s="1"/>
  <c r="Y3" i="52"/>
  <c r="T28" i="60"/>
  <c r="AA28" i="60" s="1"/>
  <c r="Y28" i="60"/>
  <c r="Z25" i="60"/>
  <c r="R25" i="60"/>
  <c r="Z17" i="60"/>
  <c r="R17" i="60"/>
  <c r="T13" i="60"/>
  <c r="AA13" i="60" s="1"/>
  <c r="Y13" i="60"/>
  <c r="R9" i="60"/>
  <c r="Z9" i="60"/>
  <c r="R6" i="60"/>
  <c r="Z6" i="60"/>
  <c r="Z5" i="58"/>
  <c r="R5" i="58"/>
  <c r="R13" i="51"/>
  <c r="Z13" i="51"/>
  <c r="R32" i="49"/>
  <c r="Z32" i="49"/>
  <c r="T24" i="48"/>
  <c r="AA24" i="48" s="1"/>
  <c r="Z26" i="48"/>
  <c r="R26" i="48"/>
  <c r="Y32" i="48"/>
  <c r="T32" i="48"/>
  <c r="AA32" i="48" s="1"/>
  <c r="Z3" i="47"/>
  <c r="R3" i="47"/>
  <c r="R21" i="46"/>
  <c r="Z21" i="46"/>
  <c r="Z28" i="46"/>
  <c r="R28" i="46"/>
  <c r="Z10" i="45"/>
  <c r="R10" i="45"/>
  <c r="T10" i="45" s="1"/>
  <c r="AA10" i="45" s="1"/>
  <c r="Z11" i="45"/>
  <c r="R11" i="45"/>
  <c r="R32" i="45"/>
  <c r="Z32" i="45"/>
  <c r="Z6" i="44"/>
  <c r="R6" i="44"/>
  <c r="Z28" i="44"/>
  <c r="R28" i="44"/>
  <c r="W31" i="29"/>
  <c r="O31" i="29"/>
  <c r="V31" i="29" s="1"/>
  <c r="Z8" i="61"/>
  <c r="R8" i="61"/>
  <c r="T30" i="55"/>
  <c r="AA30" i="55" s="1"/>
  <c r="T28" i="52"/>
  <c r="AA28" i="52" s="1"/>
  <c r="Y7" i="61"/>
  <c r="S36" i="61"/>
  <c r="R4" i="46"/>
  <c r="T21" i="47"/>
  <c r="AA21" i="47" s="1"/>
  <c r="R17" i="59"/>
  <c r="T13" i="45"/>
  <c r="AA13" i="45" s="1"/>
  <c r="Y5" i="62"/>
  <c r="Y13" i="62"/>
  <c r="Y21" i="62"/>
  <c r="Y8" i="62"/>
  <c r="Y16" i="62"/>
  <c r="T33" i="62"/>
  <c r="AA33" i="62" s="1"/>
  <c r="Y3" i="59"/>
  <c r="Z18" i="59"/>
  <c r="Z15" i="59"/>
  <c r="Q34" i="29"/>
  <c r="X34" i="29" s="1"/>
  <c r="T20" i="47"/>
  <c r="AA20" i="47" s="1"/>
  <c r="T10" i="53"/>
  <c r="AA10" i="53" s="1"/>
  <c r="Y10" i="53"/>
  <c r="Y3" i="48"/>
  <c r="T3" i="48"/>
  <c r="AA3" i="48" s="1"/>
  <c r="Y17" i="45"/>
  <c r="T17" i="45"/>
  <c r="AA17" i="45" s="1"/>
  <c r="Y3" i="44"/>
  <c r="T3" i="44"/>
  <c r="AA3" i="44" s="1"/>
  <c r="Z14" i="59"/>
  <c r="R14" i="59"/>
  <c r="Z4" i="55"/>
  <c r="R4" i="55"/>
  <c r="T14" i="55"/>
  <c r="AA14" i="55" s="1"/>
  <c r="Y14" i="55"/>
  <c r="Z11" i="51"/>
  <c r="R11" i="51"/>
  <c r="Z27" i="46"/>
  <c r="R27" i="46"/>
  <c r="Z25" i="45"/>
  <c r="R25" i="45"/>
  <c r="Y33" i="50"/>
  <c r="Y3" i="50"/>
  <c r="T3" i="50"/>
  <c r="AA3" i="50" s="1"/>
  <c r="T9" i="48"/>
  <c r="AA9" i="48" s="1"/>
  <c r="Y9" i="48"/>
  <c r="T29" i="60"/>
  <c r="AA29" i="60" s="1"/>
  <c r="Y29" i="60"/>
  <c r="R8" i="54"/>
  <c r="Z8" i="54"/>
  <c r="R16" i="54"/>
  <c r="Z16" i="54"/>
  <c r="R24" i="53"/>
  <c r="Z24" i="53"/>
  <c r="R32" i="53"/>
  <c r="Z32" i="53"/>
  <c r="R32" i="52"/>
  <c r="Z32" i="52"/>
  <c r="Z33" i="52"/>
  <c r="R33" i="52"/>
  <c r="Z7" i="51"/>
  <c r="R7" i="51"/>
  <c r="Z25" i="51"/>
  <c r="R25" i="51"/>
  <c r="R32" i="51"/>
  <c r="Z32" i="51"/>
  <c r="Z10" i="50"/>
  <c r="R10" i="50"/>
  <c r="Z11" i="50"/>
  <c r="R11" i="50"/>
  <c r="T11" i="50" s="1"/>
  <c r="AA11" i="50" s="1"/>
  <c r="Z19" i="50"/>
  <c r="R19" i="50"/>
  <c r="T32" i="50"/>
  <c r="AA32" i="50" s="1"/>
  <c r="Y32" i="50"/>
  <c r="T24" i="47"/>
  <c r="AA24" i="47" s="1"/>
  <c r="Y24" i="47"/>
  <c r="Z23" i="46"/>
  <c r="R23" i="46"/>
  <c r="Z12" i="45"/>
  <c r="R12" i="45"/>
  <c r="Y12" i="45" s="1"/>
  <c r="W29" i="29"/>
  <c r="O29" i="29"/>
  <c r="O22" i="29"/>
  <c r="W22" i="29"/>
  <c r="O18" i="29"/>
  <c r="W18" i="29"/>
  <c r="O14" i="29"/>
  <c r="W14" i="29"/>
  <c r="Z18" i="61"/>
  <c r="R18" i="61"/>
  <c r="Y9" i="59"/>
  <c r="Z7" i="61"/>
  <c r="Y19" i="62"/>
  <c r="Y26" i="62"/>
  <c r="T12" i="51"/>
  <c r="AA12" i="51" s="1"/>
  <c r="P37" i="29"/>
  <c r="T4" i="56"/>
  <c r="AA4" i="56" s="1"/>
  <c r="T7" i="48"/>
  <c r="AA7" i="48" s="1"/>
  <c r="Y31" i="60"/>
  <c r="R13" i="59"/>
  <c r="Z13" i="59"/>
  <c r="T18" i="59"/>
  <c r="AA18" i="59" s="1"/>
  <c r="Y18" i="59"/>
  <c r="R3" i="58"/>
  <c r="T3" i="58" s="1"/>
  <c r="S36" i="58"/>
  <c r="Z3" i="58"/>
  <c r="R10" i="51"/>
  <c r="Z10" i="51"/>
  <c r="R26" i="46"/>
  <c r="Z26" i="46"/>
  <c r="R24" i="45"/>
  <c r="Z24" i="45"/>
  <c r="Y29" i="56"/>
  <c r="T29" i="56"/>
  <c r="AA29" i="56" s="1"/>
  <c r="T21" i="54"/>
  <c r="AA21" i="54" s="1"/>
  <c r="Y21" i="54"/>
  <c r="T19" i="52"/>
  <c r="AA19" i="52" s="1"/>
  <c r="T29" i="45"/>
  <c r="AA29" i="45" s="1"/>
  <c r="Y29" i="45"/>
  <c r="Z33" i="59"/>
  <c r="R33" i="59"/>
  <c r="Z8" i="58"/>
  <c r="R8" i="58"/>
  <c r="Z9" i="58"/>
  <c r="R9" i="58"/>
  <c r="Z19" i="58"/>
  <c r="R19" i="58"/>
  <c r="Z28" i="58"/>
  <c r="R28" i="58"/>
  <c r="Z7" i="57"/>
  <c r="R7" i="57"/>
  <c r="Z28" i="57"/>
  <c r="R28" i="57"/>
  <c r="Z19" i="56"/>
  <c r="R19" i="56"/>
  <c r="Y19" i="56" s="1"/>
  <c r="R26" i="56"/>
  <c r="Z26" i="56"/>
  <c r="Z3" i="55"/>
  <c r="R3" i="55"/>
  <c r="Z9" i="51"/>
  <c r="R9" i="51"/>
  <c r="Z20" i="50"/>
  <c r="R20" i="50"/>
  <c r="Y20" i="50" s="1"/>
  <c r="T30" i="47"/>
  <c r="AA30" i="47" s="1"/>
  <c r="Y30" i="47"/>
  <c r="R25" i="46"/>
  <c r="Z25" i="46"/>
  <c r="W11" i="29"/>
  <c r="O11" i="29"/>
  <c r="Z19" i="61"/>
  <c r="R19" i="61"/>
  <c r="R30" i="62"/>
  <c r="R29" i="62"/>
  <c r="R28" i="62"/>
  <c r="T28" i="62" s="1"/>
  <c r="AA28" i="62" s="1"/>
  <c r="R27" i="62"/>
  <c r="Y27" i="62" s="1"/>
  <c r="Z14" i="55"/>
  <c r="Y3" i="60"/>
  <c r="Y29" i="49"/>
  <c r="Y5" i="49"/>
  <c r="Z7" i="59"/>
  <c r="Z20" i="47"/>
  <c r="R24" i="44"/>
  <c r="T17" i="55"/>
  <c r="AA17" i="55" s="1"/>
  <c r="T17" i="49"/>
  <c r="AA17" i="49" s="1"/>
  <c r="R25" i="59"/>
  <c r="Y25" i="59" s="1"/>
  <c r="AH51" i="22"/>
  <c r="AH52" i="22" s="1"/>
  <c r="AH53" i="22" s="1"/>
  <c r="AB51" i="22"/>
  <c r="AB52" i="22" s="1"/>
  <c r="AB53" i="22" s="1"/>
  <c r="AL31" i="22"/>
  <c r="AP40" i="22"/>
  <c r="AP32" i="22"/>
  <c r="AL40" i="22"/>
  <c r="AL32" i="22"/>
  <c r="AG51" i="22"/>
  <c r="AG52" i="22" s="1"/>
  <c r="AG53" i="22" s="1"/>
  <c r="W51" i="22"/>
  <c r="W52" i="22" s="1"/>
  <c r="W53" i="22" s="1"/>
  <c r="O51" i="22"/>
  <c r="O52" i="22" s="1"/>
  <c r="O53" i="22" s="1"/>
  <c r="U51" i="22"/>
  <c r="U52" i="22" s="1"/>
  <c r="U58" i="22" s="1"/>
  <c r="U59" i="22" s="1"/>
  <c r="X51" i="22"/>
  <c r="X52" i="22" s="1"/>
  <c r="AE51" i="22"/>
  <c r="AE52" i="22" s="1"/>
  <c r="AE53" i="22" s="1"/>
  <c r="V51" i="22"/>
  <c r="V52" i="22" s="1"/>
  <c r="V53" i="22" s="1"/>
  <c r="D51" i="22"/>
  <c r="D52" i="22" s="1"/>
  <c r="D53" i="22" s="1"/>
  <c r="AD51" i="22"/>
  <c r="AD52" i="22" s="1"/>
  <c r="AD53" i="22" s="1"/>
  <c r="AL14" i="22"/>
  <c r="AL15" i="22"/>
  <c r="AL18" i="22"/>
  <c r="AL29" i="22"/>
  <c r="AP37" i="22"/>
  <c r="AP33" i="22"/>
  <c r="AP28" i="22"/>
  <c r="AP24" i="22"/>
  <c r="AP20" i="22"/>
  <c r="AP16" i="22"/>
  <c r="AP12" i="22"/>
  <c r="AL37" i="22"/>
  <c r="AL33" i="22"/>
  <c r="AL26" i="22"/>
  <c r="AL13" i="22"/>
  <c r="AP50" i="22"/>
  <c r="F51" i="22"/>
  <c r="F52" i="22" s="1"/>
  <c r="F53" i="22" s="1"/>
  <c r="Z51" i="22"/>
  <c r="Z52" i="22" s="1"/>
  <c r="Z53" i="22" s="1"/>
  <c r="M51" i="22"/>
  <c r="M52" i="22" s="1"/>
  <c r="M53" i="22" s="1"/>
  <c r="B51" i="22"/>
  <c r="R51" i="22"/>
  <c r="R52" i="22" s="1"/>
  <c r="R53" i="22" s="1"/>
  <c r="AL16" i="22"/>
  <c r="AL20" i="22"/>
  <c r="AL25" i="22"/>
  <c r="AP36" i="22"/>
  <c r="AL36" i="22"/>
  <c r="AL23" i="22"/>
  <c r="K51" i="22"/>
  <c r="K52" i="22" s="1"/>
  <c r="K53" i="22" s="1"/>
  <c r="Y51" i="22"/>
  <c r="Y52" i="22" s="1"/>
  <c r="Y53" i="22" s="1"/>
  <c r="L51" i="22"/>
  <c r="L52" i="22" s="1"/>
  <c r="L58" i="22" s="1"/>
  <c r="L59" i="22" s="1"/>
  <c r="AC51" i="22"/>
  <c r="AC52" i="22" s="1"/>
  <c r="AC53" i="22" s="1"/>
  <c r="G51" i="22"/>
  <c r="G52" i="22" s="1"/>
  <c r="G53" i="22" s="1"/>
  <c r="S51" i="22"/>
  <c r="S52" i="22" s="1"/>
  <c r="S53" i="22" s="1"/>
  <c r="AA51" i="22"/>
  <c r="AA52" i="22" s="1"/>
  <c r="AA53" i="22" s="1"/>
  <c r="C51" i="22"/>
  <c r="C52" i="22" s="1"/>
  <c r="C53" i="22" s="1"/>
  <c r="P51" i="22"/>
  <c r="P52" i="22" s="1"/>
  <c r="AK44" i="22"/>
  <c r="AJ45" i="22" s="1"/>
  <c r="AJ46" i="22" s="1"/>
  <c r="AJ47" i="22" s="1"/>
  <c r="AL12" i="22"/>
  <c r="AK42" i="22"/>
  <c r="AP42" i="22" s="1"/>
  <c r="AL24" i="22"/>
  <c r="AL27" i="22"/>
  <c r="AP29" i="22"/>
  <c r="AP25" i="22"/>
  <c r="AP17" i="22"/>
  <c r="AP13" i="22"/>
  <c r="AL38" i="22"/>
  <c r="AL34" i="22"/>
  <c r="AL28" i="22"/>
  <c r="AL17" i="22"/>
  <c r="Y12" i="59"/>
  <c r="T13" i="52"/>
  <c r="AA13" i="52" s="1"/>
  <c r="Y13" i="52"/>
  <c r="T25" i="50"/>
  <c r="AA25" i="50" s="1"/>
  <c r="Y25" i="50"/>
  <c r="Y11" i="48"/>
  <c r="Y29" i="47"/>
  <c r="T29" i="47"/>
  <c r="AA29" i="47" s="1"/>
  <c r="T19" i="44"/>
  <c r="AA19" i="44" s="1"/>
  <c r="Z24" i="57"/>
  <c r="R24" i="57"/>
  <c r="Z6" i="56"/>
  <c r="R6" i="56"/>
  <c r="Z15" i="56"/>
  <c r="R15" i="56"/>
  <c r="Z22" i="56"/>
  <c r="R22" i="56"/>
  <c r="Z27" i="56"/>
  <c r="R27" i="56"/>
  <c r="Z9" i="55"/>
  <c r="R9" i="55"/>
  <c r="Z15" i="55"/>
  <c r="R15" i="55"/>
  <c r="Z9" i="54"/>
  <c r="R9" i="54"/>
  <c r="Z12" i="54"/>
  <c r="R12" i="54"/>
  <c r="Z13" i="54"/>
  <c r="R13" i="54"/>
  <c r="Z17" i="54"/>
  <c r="R17" i="54"/>
  <c r="Z20" i="54"/>
  <c r="R20" i="54"/>
  <c r="T30" i="54"/>
  <c r="AA30" i="54" s="1"/>
  <c r="Y30" i="54"/>
  <c r="S36" i="53"/>
  <c r="Z3" i="53"/>
  <c r="Z29" i="53"/>
  <c r="R29" i="53"/>
  <c r="Z33" i="53"/>
  <c r="R33" i="53"/>
  <c r="Z21" i="52"/>
  <c r="R21" i="52"/>
  <c r="R24" i="52"/>
  <c r="Z24" i="52"/>
  <c r="Z25" i="52"/>
  <c r="R25" i="52"/>
  <c r="S36" i="51"/>
  <c r="R3" i="51"/>
  <c r="Z3" i="51"/>
  <c r="Z21" i="51"/>
  <c r="R21" i="51"/>
  <c r="R24" i="51"/>
  <c r="Z24" i="51"/>
  <c r="Z29" i="51"/>
  <c r="R29" i="51"/>
  <c r="Z33" i="51"/>
  <c r="R33" i="51"/>
  <c r="Z7" i="50"/>
  <c r="R7" i="50"/>
  <c r="Z4" i="48"/>
  <c r="R4" i="48"/>
  <c r="Z5" i="48"/>
  <c r="R5" i="48"/>
  <c r="R8" i="48"/>
  <c r="Z8" i="48"/>
  <c r="Z7" i="47"/>
  <c r="R7" i="47"/>
  <c r="Z5" i="46"/>
  <c r="S36" i="46"/>
  <c r="R5" i="46"/>
  <c r="Z9" i="46"/>
  <c r="R9" i="46"/>
  <c r="Z12" i="46"/>
  <c r="R12" i="46"/>
  <c r="Z13" i="46"/>
  <c r="R13" i="46"/>
  <c r="Z18" i="46"/>
  <c r="R18" i="46"/>
  <c r="Z10" i="44"/>
  <c r="R10" i="44"/>
  <c r="Z13" i="44"/>
  <c r="R13" i="44"/>
  <c r="Z17" i="44"/>
  <c r="R17" i="44"/>
  <c r="Z22" i="44"/>
  <c r="R22" i="44"/>
  <c r="O5" i="29"/>
  <c r="W5" i="29"/>
  <c r="Q21" i="29"/>
  <c r="X21" i="29" s="1"/>
  <c r="V21" i="29"/>
  <c r="Q17" i="29"/>
  <c r="X17" i="29" s="1"/>
  <c r="V17" i="29"/>
  <c r="Z4" i="61"/>
  <c r="R4" i="61"/>
  <c r="T17" i="51"/>
  <c r="AA17" i="51" s="1"/>
  <c r="T33" i="49"/>
  <c r="AA33" i="49" s="1"/>
  <c r="T10" i="59"/>
  <c r="Y10" i="59"/>
  <c r="Y27" i="58"/>
  <c r="T27" i="58"/>
  <c r="AA27" i="58" s="1"/>
  <c r="T17" i="58"/>
  <c r="AA17" i="58" s="1"/>
  <c r="Y31" i="56"/>
  <c r="T5" i="56"/>
  <c r="Y5" i="56"/>
  <c r="Y31" i="55"/>
  <c r="T15" i="53"/>
  <c r="AA15" i="53" s="1"/>
  <c r="Y15" i="53"/>
  <c r="Y31" i="50"/>
  <c r="T15" i="46"/>
  <c r="AA15" i="46" s="1"/>
  <c r="Y15" i="46"/>
  <c r="T31" i="45"/>
  <c r="AA31" i="45" s="1"/>
  <c r="Y21" i="45"/>
  <c r="T21" i="45"/>
  <c r="AA21" i="45" s="1"/>
  <c r="T3" i="45"/>
  <c r="AA3" i="45" s="1"/>
  <c r="T31" i="44"/>
  <c r="AA31" i="44" s="1"/>
  <c r="Y31" i="44"/>
  <c r="Y29" i="44"/>
  <c r="Y11" i="44"/>
  <c r="T11" i="44"/>
  <c r="AA11" i="44" s="1"/>
  <c r="T5" i="44"/>
  <c r="AA5" i="44" s="1"/>
  <c r="Y5" i="44"/>
  <c r="R24" i="60"/>
  <c r="Z24" i="60"/>
  <c r="R22" i="60"/>
  <c r="Z22" i="60"/>
  <c r="R18" i="60"/>
  <c r="Z18" i="60"/>
  <c r="R16" i="60"/>
  <c r="Z16" i="60"/>
  <c r="R14" i="60"/>
  <c r="Z14" i="60"/>
  <c r="R10" i="60"/>
  <c r="Z10" i="60"/>
  <c r="Z11" i="59"/>
  <c r="R11" i="59"/>
  <c r="Z31" i="59"/>
  <c r="R31" i="59"/>
  <c r="Z6" i="58"/>
  <c r="R6" i="58"/>
  <c r="Z12" i="58"/>
  <c r="R12" i="58"/>
  <c r="Z21" i="58"/>
  <c r="R21" i="58"/>
  <c r="Z9" i="57"/>
  <c r="R9" i="57"/>
  <c r="Z19" i="57"/>
  <c r="R19" i="57"/>
  <c r="Z12" i="50"/>
  <c r="R12" i="50"/>
  <c r="Z13" i="50"/>
  <c r="R13" i="50"/>
  <c r="Z17" i="50"/>
  <c r="R17" i="50"/>
  <c r="Z4" i="49"/>
  <c r="R4" i="49"/>
  <c r="R16" i="49"/>
  <c r="Z16" i="49"/>
  <c r="Z12" i="47"/>
  <c r="R12" i="47"/>
  <c r="Z5" i="45"/>
  <c r="S36" i="45"/>
  <c r="Z9" i="45"/>
  <c r="R9" i="45"/>
  <c r="T20" i="45"/>
  <c r="AA20" i="45" s="1"/>
  <c r="Y20" i="45"/>
  <c r="Z26" i="45"/>
  <c r="R26" i="45"/>
  <c r="Z27" i="45"/>
  <c r="R27" i="45"/>
  <c r="Y24" i="61"/>
  <c r="Y23" i="62"/>
  <c r="Y31" i="62"/>
  <c r="Y20" i="62"/>
  <c r="Y24" i="62"/>
  <c r="Y32" i="62"/>
  <c r="T25" i="55"/>
  <c r="AA25" i="55" s="1"/>
  <c r="T5" i="45"/>
  <c r="AA5" i="45" s="1"/>
  <c r="S36" i="60"/>
  <c r="S36" i="48"/>
  <c r="Z14" i="58"/>
  <c r="R14" i="58"/>
  <c r="Z22" i="58"/>
  <c r="R22" i="58"/>
  <c r="Z4" i="53"/>
  <c r="R4" i="53"/>
  <c r="Z4" i="51"/>
  <c r="R4" i="51"/>
  <c r="Z20" i="46"/>
  <c r="R20" i="46"/>
  <c r="Z28" i="45"/>
  <c r="R28" i="45"/>
  <c r="Z3" i="61"/>
  <c r="R3" i="61"/>
  <c r="Z25" i="61"/>
  <c r="R25" i="61"/>
  <c r="S36" i="49"/>
  <c r="S36" i="44"/>
  <c r="S36" i="57"/>
  <c r="S36" i="55"/>
  <c r="U53" i="22"/>
  <c r="H51" i="22"/>
  <c r="H52" i="22" s="1"/>
  <c r="H53" i="22" s="1"/>
  <c r="AA5" i="62"/>
  <c r="R30" i="45"/>
  <c r="R18" i="44"/>
  <c r="W17" i="29"/>
  <c r="Y26" i="59" l="1"/>
  <c r="Y30" i="59"/>
  <c r="T7" i="56"/>
  <c r="AA7" i="56" s="1"/>
  <c r="Y16" i="56"/>
  <c r="T6" i="51"/>
  <c r="AA6" i="51" s="1"/>
  <c r="Y7" i="46"/>
  <c r="Y29" i="52"/>
  <c r="T15" i="49"/>
  <c r="AA15" i="49" s="1"/>
  <c r="Y23" i="56"/>
  <c r="V13" i="29"/>
  <c r="T25" i="59"/>
  <c r="AA25" i="59" s="1"/>
  <c r="T31" i="52"/>
  <c r="AA31" i="52" s="1"/>
  <c r="Y33" i="44"/>
  <c r="T6" i="55"/>
  <c r="AA6" i="55" s="1"/>
  <c r="Q24" i="29"/>
  <c r="X24" i="29" s="1"/>
  <c r="V24" i="29"/>
  <c r="AL44" i="22"/>
  <c r="Y15" i="51"/>
  <c r="T22" i="45"/>
  <c r="AA22" i="45" s="1"/>
  <c r="Y3" i="54"/>
  <c r="T30" i="53"/>
  <c r="AA30" i="53" s="1"/>
  <c r="AA8" i="53"/>
  <c r="AN36" i="60"/>
  <c r="AN37" i="60" s="1"/>
  <c r="AO3" i="47"/>
  <c r="AO5" i="57"/>
  <c r="AN36" i="50"/>
  <c r="AN37" i="50" s="1"/>
  <c r="AJ36" i="49"/>
  <c r="Y5" i="61"/>
  <c r="T5" i="61"/>
  <c r="AA5" i="61" s="1"/>
  <c r="AN36" i="46"/>
  <c r="AN37" i="46" s="1"/>
  <c r="AO4" i="46"/>
  <c r="T21" i="44"/>
  <c r="AA21" i="44" s="1"/>
  <c r="T13" i="48"/>
  <c r="AA13" i="48" s="1"/>
  <c r="T13" i="53"/>
  <c r="AA13" i="53" s="1"/>
  <c r="Q25" i="29"/>
  <c r="X25" i="29" s="1"/>
  <c r="T27" i="59"/>
  <c r="AA27" i="59" s="1"/>
  <c r="T19" i="55"/>
  <c r="AA19" i="55" s="1"/>
  <c r="T23" i="57"/>
  <c r="AA23" i="57" s="1"/>
  <c r="T30" i="57"/>
  <c r="AA30" i="57" s="1"/>
  <c r="W36" i="57"/>
  <c r="AN36" i="48"/>
  <c r="AN37" i="48" s="1"/>
  <c r="AN36" i="45"/>
  <c r="AN37" i="45" s="1"/>
  <c r="AN36" i="61"/>
  <c r="AN37" i="61" s="1"/>
  <c r="AN36" i="44"/>
  <c r="AN37" i="44" s="1"/>
  <c r="W36" i="58"/>
  <c r="T24" i="56"/>
  <c r="AA24" i="56" s="1"/>
  <c r="Y24" i="56"/>
  <c r="Z36" i="62"/>
  <c r="Y11" i="57"/>
  <c r="T11" i="57"/>
  <c r="AA11" i="57" s="1"/>
  <c r="Y3" i="56"/>
  <c r="T3" i="56"/>
  <c r="AA3" i="56" s="1"/>
  <c r="AJ36" i="50"/>
  <c r="AJ36" i="46"/>
  <c r="Y25" i="54"/>
  <c r="Y31" i="53"/>
  <c r="Y15" i="48"/>
  <c r="AA20" i="49"/>
  <c r="AA8" i="46"/>
  <c r="X15" i="29"/>
  <c r="Q51" i="22"/>
  <c r="Q52" i="22" s="1"/>
  <c r="Q53" i="22" s="1"/>
  <c r="AF51" i="22"/>
  <c r="AF52" i="22" s="1"/>
  <c r="AF53" i="22" s="1"/>
  <c r="T33" i="46"/>
  <c r="AA33" i="46" s="1"/>
  <c r="Y33" i="56"/>
  <c r="Y27" i="47"/>
  <c r="T4" i="60"/>
  <c r="AA4" i="60" s="1"/>
  <c r="Y4" i="60"/>
  <c r="AN36" i="52"/>
  <c r="AN37" i="52" s="1"/>
  <c r="Y21" i="55"/>
  <c r="T21" i="55"/>
  <c r="AA21" i="55" s="1"/>
  <c r="Y26" i="58"/>
  <c r="T26" i="58"/>
  <c r="AA26" i="58" s="1"/>
  <c r="AJ36" i="53"/>
  <c r="AL42" i="22"/>
  <c r="Y27" i="44"/>
  <c r="T5" i="53"/>
  <c r="AA5" i="53" s="1"/>
  <c r="T12" i="55"/>
  <c r="AA12" i="55" s="1"/>
  <c r="Y18" i="50"/>
  <c r="Y18" i="58"/>
  <c r="Y7" i="55"/>
  <c r="T19" i="47"/>
  <c r="AA19" i="47" s="1"/>
  <c r="Y15" i="52"/>
  <c r="Y15" i="47"/>
  <c r="Q33" i="29"/>
  <c r="X33" i="29" s="1"/>
  <c r="Y21" i="59"/>
  <c r="AJ36" i="57"/>
  <c r="AJ36" i="48"/>
  <c r="T14" i="44"/>
  <c r="AA14" i="44" s="1"/>
  <c r="Y14" i="44"/>
  <c r="W36" i="54"/>
  <c r="AN36" i="59"/>
  <c r="AN37" i="59" s="1"/>
  <c r="AJ36" i="52"/>
  <c r="AI45" i="22"/>
  <c r="AI46" i="22" s="1"/>
  <c r="AI47" i="22" s="1"/>
  <c r="T33" i="57"/>
  <c r="AA33" i="57" s="1"/>
  <c r="T11" i="52"/>
  <c r="Y16" i="59"/>
  <c r="T5" i="59"/>
  <c r="AA5" i="59" s="1"/>
  <c r="Y8" i="57"/>
  <c r="L53" i="22"/>
  <c r="T4" i="47"/>
  <c r="AA4" i="47" s="1"/>
  <c r="T21" i="48"/>
  <c r="AA21" i="48" s="1"/>
  <c r="Y10" i="45"/>
  <c r="Y17" i="46"/>
  <c r="T12" i="44"/>
  <c r="AA12" i="44" s="1"/>
  <c r="Y17" i="47"/>
  <c r="T33" i="54"/>
  <c r="AA33" i="54" s="1"/>
  <c r="Y8" i="56"/>
  <c r="T30" i="51"/>
  <c r="AA30" i="51" s="1"/>
  <c r="Y23" i="54"/>
  <c r="T23" i="53"/>
  <c r="AA23" i="53" s="1"/>
  <c r="Y25" i="56"/>
  <c r="AA27" i="51"/>
  <c r="T33" i="45"/>
  <c r="AA33" i="45" s="1"/>
  <c r="L55" i="3"/>
  <c r="O55" i="3" s="1"/>
  <c r="C56" i="3"/>
  <c r="L56" i="3" s="1"/>
  <c r="O56" i="3" s="1"/>
  <c r="AA26" i="60"/>
  <c r="T26" i="50"/>
  <c r="AA26" i="50" s="1"/>
  <c r="Y26" i="50"/>
  <c r="AO6" i="53"/>
  <c r="AN36" i="53"/>
  <c r="AN37" i="53" s="1"/>
  <c r="T23" i="44"/>
  <c r="AA23" i="44" s="1"/>
  <c r="Y23" i="44"/>
  <c r="T9" i="44"/>
  <c r="AA9" i="44" s="1"/>
  <c r="Y9" i="44"/>
  <c r="T9" i="50"/>
  <c r="AA9" i="50" s="1"/>
  <c r="Y9" i="50"/>
  <c r="Y20" i="59"/>
  <c r="T20" i="59"/>
  <c r="AA20" i="59" s="1"/>
  <c r="T17" i="48"/>
  <c r="AA17" i="48" s="1"/>
  <c r="Y17" i="48"/>
  <c r="Y25" i="57"/>
  <c r="T25" i="57"/>
  <c r="AA25" i="57" s="1"/>
  <c r="Y28" i="55"/>
  <c r="T28" i="55"/>
  <c r="AA28" i="55" s="1"/>
  <c r="Y24" i="58"/>
  <c r="T24" i="58"/>
  <c r="AA24" i="58" s="1"/>
  <c r="T30" i="48"/>
  <c r="AA30" i="48" s="1"/>
  <c r="Y30" i="48"/>
  <c r="T25" i="48"/>
  <c r="AA25" i="48" s="1"/>
  <c r="Y25" i="48"/>
  <c r="Y28" i="53"/>
  <c r="T28" i="53"/>
  <c r="AA28" i="53" s="1"/>
  <c r="Y14" i="57"/>
  <c r="T14" i="57"/>
  <c r="AA14" i="57" s="1"/>
  <c r="Y28" i="51"/>
  <c r="T28" i="51"/>
  <c r="AA28" i="51" s="1"/>
  <c r="T15" i="45"/>
  <c r="AA15" i="45" s="1"/>
  <c r="Y15" i="45"/>
  <c r="T23" i="51"/>
  <c r="AA23" i="51" s="1"/>
  <c r="Y23" i="51"/>
  <c r="T15" i="57"/>
  <c r="AA15" i="57" s="1"/>
  <c r="Y15" i="57"/>
  <c r="Y29" i="59"/>
  <c r="T29" i="59"/>
  <c r="AA29" i="59" s="1"/>
  <c r="T32" i="61"/>
  <c r="AA32" i="61" s="1"/>
  <c r="Y32" i="61"/>
  <c r="T7" i="52"/>
  <c r="AA7" i="52" s="1"/>
  <c r="Y7" i="52"/>
  <c r="T31" i="57"/>
  <c r="AA31" i="57" s="1"/>
  <c r="Y31" i="57"/>
  <c r="Y5" i="51"/>
  <c r="T5" i="51"/>
  <c r="AA5" i="51" s="1"/>
  <c r="T14" i="56"/>
  <c r="AA14" i="56" s="1"/>
  <c r="Y14" i="56"/>
  <c r="Y28" i="59"/>
  <c r="T28" i="59"/>
  <c r="AA28" i="59" s="1"/>
  <c r="T32" i="44"/>
  <c r="AA32" i="44" s="1"/>
  <c r="Y32" i="44"/>
  <c r="T4" i="54"/>
  <c r="AA4" i="54" s="1"/>
  <c r="Y4" i="54"/>
  <c r="T15" i="54"/>
  <c r="AA15" i="54" s="1"/>
  <c r="Y15" i="54"/>
  <c r="T22" i="57"/>
  <c r="AA22" i="57" s="1"/>
  <c r="Y22" i="57"/>
  <c r="T32" i="58"/>
  <c r="AA32" i="58" s="1"/>
  <c r="Y32" i="58"/>
  <c r="Y7" i="49"/>
  <c r="T7" i="49"/>
  <c r="AA7" i="49" s="1"/>
  <c r="Y27" i="55"/>
  <c r="T27" i="55"/>
  <c r="AA27" i="55" s="1"/>
  <c r="Y12" i="53"/>
  <c r="T12" i="53"/>
  <c r="AA12" i="53" s="1"/>
  <c r="Y25" i="47"/>
  <c r="T25" i="47"/>
  <c r="AA25" i="47" s="1"/>
  <c r="T7" i="44"/>
  <c r="AA7" i="44" s="1"/>
  <c r="Y11" i="56"/>
  <c r="T28" i="54"/>
  <c r="AA28" i="54" s="1"/>
  <c r="T12" i="45"/>
  <c r="AA12" i="45" s="1"/>
  <c r="Y27" i="54"/>
  <c r="T29" i="54"/>
  <c r="AA29" i="54" s="1"/>
  <c r="T20" i="44"/>
  <c r="AA20" i="44" s="1"/>
  <c r="T7" i="54"/>
  <c r="AA7" i="54" s="1"/>
  <c r="Y5" i="47"/>
  <c r="Y27" i="52"/>
  <c r="Y6" i="57"/>
  <c r="T26" i="55"/>
  <c r="AA26" i="55" s="1"/>
  <c r="Y17" i="56"/>
  <c r="Y26" i="44"/>
  <c r="T28" i="49"/>
  <c r="AA28" i="49" s="1"/>
  <c r="Z36" i="49"/>
  <c r="T17" i="53"/>
  <c r="AA17" i="53" s="1"/>
  <c r="T22" i="47"/>
  <c r="AA22" i="47" s="1"/>
  <c r="Y7" i="60"/>
  <c r="T33" i="61"/>
  <c r="AA33" i="61" s="1"/>
  <c r="Y15" i="58"/>
  <c r="Y16" i="57"/>
  <c r="T16" i="57"/>
  <c r="AA16" i="57" s="1"/>
  <c r="Y21" i="61"/>
  <c r="T21" i="61"/>
  <c r="AA21" i="61" s="1"/>
  <c r="T9" i="49"/>
  <c r="AA9" i="49" s="1"/>
  <c r="Y9" i="49"/>
  <c r="T23" i="58"/>
  <c r="AA23" i="58" s="1"/>
  <c r="Y23" i="58"/>
  <c r="T10" i="52"/>
  <c r="AA10" i="52" s="1"/>
  <c r="Y10" i="52"/>
  <c r="Y12" i="48"/>
  <c r="T12" i="48"/>
  <c r="AA12" i="48" s="1"/>
  <c r="T18" i="56"/>
  <c r="AA18" i="56" s="1"/>
  <c r="Y18" i="56"/>
  <c r="T8" i="49"/>
  <c r="AA8" i="49" s="1"/>
  <c r="Y8" i="49"/>
  <c r="T24" i="54"/>
  <c r="AA24" i="54" s="1"/>
  <c r="Y24" i="54"/>
  <c r="Y25" i="53"/>
  <c r="T25" i="53"/>
  <c r="AA25" i="53" s="1"/>
  <c r="T20" i="55"/>
  <c r="AA20" i="55" s="1"/>
  <c r="Y20" i="55"/>
  <c r="V10" i="29"/>
  <c r="Q10" i="29"/>
  <c r="X10" i="29" s="1"/>
  <c r="T10" i="49"/>
  <c r="AA10" i="49" s="1"/>
  <c r="Y10" i="49"/>
  <c r="Y19" i="49"/>
  <c r="T19" i="49"/>
  <c r="AA19" i="49" s="1"/>
  <c r="Y31" i="58"/>
  <c r="Y13" i="55"/>
  <c r="T13" i="55"/>
  <c r="AA13" i="55" s="1"/>
  <c r="T20" i="48"/>
  <c r="AA20" i="48" s="1"/>
  <c r="Y20" i="48"/>
  <c r="Y18" i="54"/>
  <c r="T18" i="54"/>
  <c r="AA18" i="54" s="1"/>
  <c r="T31" i="46"/>
  <c r="AA31" i="46" s="1"/>
  <c r="Y31" i="46"/>
  <c r="Y33" i="55"/>
  <c r="T33" i="55"/>
  <c r="AA33" i="55" s="1"/>
  <c r="Y14" i="45"/>
  <c r="T14" i="45"/>
  <c r="AA14" i="45" s="1"/>
  <c r="T19" i="54"/>
  <c r="AA19" i="54" s="1"/>
  <c r="Y19" i="54"/>
  <c r="Y11" i="54"/>
  <c r="Y21" i="56"/>
  <c r="Q31" i="29"/>
  <c r="X31" i="29" s="1"/>
  <c r="Y21" i="57"/>
  <c r="T18" i="52"/>
  <c r="AA18" i="52" s="1"/>
  <c r="Y3" i="62"/>
  <c r="T28" i="48"/>
  <c r="AA28" i="48" s="1"/>
  <c r="Y28" i="48"/>
  <c r="Y31" i="61"/>
  <c r="T31" i="61"/>
  <c r="AA31" i="61" s="1"/>
  <c r="Y10" i="46"/>
  <c r="T10" i="46"/>
  <c r="AA10" i="46" s="1"/>
  <c r="Y13" i="61"/>
  <c r="T13" i="61"/>
  <c r="AA13" i="61" s="1"/>
  <c r="T14" i="49"/>
  <c r="AA14" i="49" s="1"/>
  <c r="Y14" i="49"/>
  <c r="Y11" i="49"/>
  <c r="T11" i="49"/>
  <c r="AA11" i="49" s="1"/>
  <c r="T31" i="54"/>
  <c r="AA31" i="54" s="1"/>
  <c r="Y31" i="54"/>
  <c r="T32" i="57"/>
  <c r="AA32" i="57" s="1"/>
  <c r="Y32" i="57"/>
  <c r="T19" i="56"/>
  <c r="AA19" i="56" s="1"/>
  <c r="T23" i="47"/>
  <c r="AA23" i="47" s="1"/>
  <c r="Y16" i="61"/>
  <c r="T16" i="61"/>
  <c r="AA16" i="61" s="1"/>
  <c r="Y20" i="60"/>
  <c r="T20" i="60"/>
  <c r="AA20" i="60" s="1"/>
  <c r="Y13" i="47"/>
  <c r="T13" i="47"/>
  <c r="AA13" i="47" s="1"/>
  <c r="T23" i="48"/>
  <c r="AA23" i="48" s="1"/>
  <c r="Y23" i="48"/>
  <c r="Y29" i="50"/>
  <c r="T29" i="50"/>
  <c r="AA29" i="50" s="1"/>
  <c r="T12" i="52"/>
  <c r="AA12" i="52" s="1"/>
  <c r="Y12" i="52"/>
  <c r="T17" i="52"/>
  <c r="AA17" i="52" s="1"/>
  <c r="Y17" i="52"/>
  <c r="Y10" i="48"/>
  <c r="T10" i="48"/>
  <c r="AA10" i="48" s="1"/>
  <c r="T20" i="61"/>
  <c r="AA20" i="61" s="1"/>
  <c r="Y20" i="61"/>
  <c r="Q16" i="29"/>
  <c r="X16" i="29" s="1"/>
  <c r="V16" i="29"/>
  <c r="Y6" i="59"/>
  <c r="T6" i="59"/>
  <c r="AA6" i="59" s="1"/>
  <c r="T28" i="61"/>
  <c r="AA28" i="61" s="1"/>
  <c r="Y28" i="61"/>
  <c r="T15" i="50"/>
  <c r="AA15" i="50" s="1"/>
  <c r="Y15" i="50"/>
  <c r="Y21" i="53"/>
  <c r="T21" i="53"/>
  <c r="AA21" i="53" s="1"/>
  <c r="V20" i="29"/>
  <c r="Q20" i="29"/>
  <c r="X20" i="29" s="1"/>
  <c r="T28" i="50"/>
  <c r="AA28" i="50" s="1"/>
  <c r="Y28" i="50"/>
  <c r="T9" i="52"/>
  <c r="AA9" i="52" s="1"/>
  <c r="Y9" i="52"/>
  <c r="Y11" i="46"/>
  <c r="T11" i="46"/>
  <c r="AA11" i="46" s="1"/>
  <c r="Y9" i="53"/>
  <c r="T9" i="53"/>
  <c r="AA9" i="53" s="1"/>
  <c r="T19" i="48"/>
  <c r="AA19" i="48" s="1"/>
  <c r="Y19" i="48"/>
  <c r="T14" i="53"/>
  <c r="AA14" i="53" s="1"/>
  <c r="Y14" i="53"/>
  <c r="Y3" i="58"/>
  <c r="T25" i="58"/>
  <c r="AA25" i="58" s="1"/>
  <c r="T31" i="47"/>
  <c r="AA31" i="47" s="1"/>
  <c r="T12" i="61"/>
  <c r="AA12" i="61" s="1"/>
  <c r="Y12" i="61"/>
  <c r="T18" i="48"/>
  <c r="AA18" i="48" s="1"/>
  <c r="Y18" i="48"/>
  <c r="T31" i="49"/>
  <c r="AA31" i="49" s="1"/>
  <c r="Y31" i="49"/>
  <c r="T20" i="52"/>
  <c r="AA20" i="52" s="1"/>
  <c r="Y20" i="52"/>
  <c r="Y5" i="55"/>
  <c r="T5" i="55"/>
  <c r="AA5" i="55" s="1"/>
  <c r="T33" i="58"/>
  <c r="AA33" i="58" s="1"/>
  <c r="Y33" i="58"/>
  <c r="T30" i="58"/>
  <c r="AA30" i="58" s="1"/>
  <c r="Y30" i="58"/>
  <c r="T14" i="51"/>
  <c r="AA14" i="51" s="1"/>
  <c r="Y14" i="51"/>
  <c r="Y28" i="62"/>
  <c r="Y11" i="50"/>
  <c r="T33" i="48"/>
  <c r="AA33" i="48" s="1"/>
  <c r="Y33" i="48"/>
  <c r="T20" i="51"/>
  <c r="AA20" i="51" s="1"/>
  <c r="Y20" i="51"/>
  <c r="T20" i="53"/>
  <c r="AA20" i="53" s="1"/>
  <c r="Y20" i="53"/>
  <c r="T7" i="53"/>
  <c r="AA7" i="53" s="1"/>
  <c r="Y7" i="53"/>
  <c r="T23" i="45"/>
  <c r="AA23" i="45" s="1"/>
  <c r="Y23" i="45"/>
  <c r="Y33" i="47"/>
  <c r="T33" i="47"/>
  <c r="AA33" i="47" s="1"/>
  <c r="Q28" i="29"/>
  <c r="X28" i="29" s="1"/>
  <c r="V28" i="29"/>
  <c r="Y27" i="48"/>
  <c r="T27" i="48"/>
  <c r="AA27" i="48" s="1"/>
  <c r="T24" i="44"/>
  <c r="AA24" i="44" s="1"/>
  <c r="Y24" i="44"/>
  <c r="T30" i="62"/>
  <c r="AA30" i="62" s="1"/>
  <c r="Y30" i="62"/>
  <c r="Y3" i="55"/>
  <c r="T3" i="55"/>
  <c r="AA3" i="55" s="1"/>
  <c r="T7" i="57"/>
  <c r="AA7" i="57" s="1"/>
  <c r="Y7" i="57"/>
  <c r="Q18" i="29"/>
  <c r="X18" i="29" s="1"/>
  <c r="V18" i="29"/>
  <c r="T32" i="51"/>
  <c r="AA32" i="51" s="1"/>
  <c r="Y32" i="51"/>
  <c r="Y24" i="53"/>
  <c r="T24" i="53"/>
  <c r="AA24" i="53" s="1"/>
  <c r="T8" i="54"/>
  <c r="AA8" i="54" s="1"/>
  <c r="Y8" i="54"/>
  <c r="T13" i="51"/>
  <c r="AA13" i="51" s="1"/>
  <c r="Y13" i="51"/>
  <c r="T32" i="47"/>
  <c r="AA32" i="47" s="1"/>
  <c r="Y32" i="47"/>
  <c r="T29" i="62"/>
  <c r="AA29" i="62" s="1"/>
  <c r="Y29" i="62"/>
  <c r="T26" i="56"/>
  <c r="AA26" i="56" s="1"/>
  <c r="Y26" i="56"/>
  <c r="Y26" i="46"/>
  <c r="T26" i="46"/>
  <c r="AA26" i="46" s="1"/>
  <c r="T18" i="61"/>
  <c r="AA18" i="61" s="1"/>
  <c r="Y18" i="61"/>
  <c r="Q29" i="29"/>
  <c r="X29" i="29" s="1"/>
  <c r="V29" i="29"/>
  <c r="T23" i="46"/>
  <c r="AA23" i="46" s="1"/>
  <c r="Y23" i="46"/>
  <c r="Y7" i="51"/>
  <c r="T7" i="51"/>
  <c r="AA7" i="51" s="1"/>
  <c r="T27" i="46"/>
  <c r="AA27" i="46" s="1"/>
  <c r="Y27" i="46"/>
  <c r="T14" i="59"/>
  <c r="AA14" i="59" s="1"/>
  <c r="Y14" i="59"/>
  <c r="Y4" i="46"/>
  <c r="T4" i="46"/>
  <c r="AA4" i="46" s="1"/>
  <c r="T8" i="61"/>
  <c r="AA8" i="61" s="1"/>
  <c r="Y8" i="61"/>
  <c r="Y28" i="44"/>
  <c r="T28" i="44"/>
  <c r="AA28" i="44" s="1"/>
  <c r="Y25" i="60"/>
  <c r="T25" i="60"/>
  <c r="AA25" i="60" s="1"/>
  <c r="V9" i="29"/>
  <c r="Q9" i="29"/>
  <c r="X9" i="29" s="1"/>
  <c r="T19" i="46"/>
  <c r="AA19" i="46" s="1"/>
  <c r="Y19" i="46"/>
  <c r="Z36" i="58"/>
  <c r="T8" i="58"/>
  <c r="AA8" i="58" s="1"/>
  <c r="Y8" i="58"/>
  <c r="Y32" i="52"/>
  <c r="T32" i="52"/>
  <c r="AA32" i="52" s="1"/>
  <c r="T32" i="45"/>
  <c r="AA32" i="45" s="1"/>
  <c r="Y32" i="45"/>
  <c r="T21" i="46"/>
  <c r="AA21" i="46" s="1"/>
  <c r="Y21" i="46"/>
  <c r="T6" i="60"/>
  <c r="AA6" i="60" s="1"/>
  <c r="Y6" i="60"/>
  <c r="Q11" i="29"/>
  <c r="X11" i="29" s="1"/>
  <c r="V11" i="29"/>
  <c r="Y9" i="51"/>
  <c r="T9" i="51"/>
  <c r="AA9" i="51" s="1"/>
  <c r="Y28" i="57"/>
  <c r="T28" i="57"/>
  <c r="AA28" i="57" s="1"/>
  <c r="Y28" i="58"/>
  <c r="T28" i="58"/>
  <c r="AA28" i="58" s="1"/>
  <c r="T9" i="58"/>
  <c r="AA9" i="58" s="1"/>
  <c r="Y9" i="58"/>
  <c r="T33" i="59"/>
  <c r="AA33" i="59" s="1"/>
  <c r="Y33" i="59"/>
  <c r="Y13" i="59"/>
  <c r="T13" i="59"/>
  <c r="AA13" i="59" s="1"/>
  <c r="Q14" i="29"/>
  <c r="X14" i="29" s="1"/>
  <c r="V14" i="29"/>
  <c r="Q22" i="29"/>
  <c r="X22" i="29" s="1"/>
  <c r="V22" i="29"/>
  <c r="T32" i="53"/>
  <c r="AA32" i="53" s="1"/>
  <c r="Y32" i="53"/>
  <c r="T16" i="54"/>
  <c r="AA16" i="54" s="1"/>
  <c r="Y16" i="54"/>
  <c r="T32" i="49"/>
  <c r="AA32" i="49" s="1"/>
  <c r="Y32" i="49"/>
  <c r="T9" i="60"/>
  <c r="AA9" i="60" s="1"/>
  <c r="Y9" i="60"/>
  <c r="T3" i="46"/>
  <c r="AA3" i="46" s="1"/>
  <c r="Y3" i="46"/>
  <c r="W37" i="29"/>
  <c r="T20" i="50"/>
  <c r="AA20" i="50" s="1"/>
  <c r="Y19" i="61"/>
  <c r="T19" i="61"/>
  <c r="AA19" i="61" s="1"/>
  <c r="T19" i="58"/>
  <c r="AA19" i="58" s="1"/>
  <c r="Y19" i="58"/>
  <c r="T27" i="62"/>
  <c r="R36" i="62"/>
  <c r="T25" i="46"/>
  <c r="AA25" i="46" s="1"/>
  <c r="Y25" i="46"/>
  <c r="T24" i="45"/>
  <c r="AA24" i="45" s="1"/>
  <c r="Y24" i="45"/>
  <c r="Y10" i="51"/>
  <c r="T10" i="51"/>
  <c r="AA10" i="51" s="1"/>
  <c r="T19" i="50"/>
  <c r="AA19" i="50" s="1"/>
  <c r="Y19" i="50"/>
  <c r="T10" i="50"/>
  <c r="AA10" i="50" s="1"/>
  <c r="Y10" i="50"/>
  <c r="Y25" i="51"/>
  <c r="T25" i="51"/>
  <c r="AA25" i="51" s="1"/>
  <c r="T33" i="52"/>
  <c r="AA33" i="52" s="1"/>
  <c r="Y33" i="52"/>
  <c r="Y25" i="45"/>
  <c r="T25" i="45"/>
  <c r="AA25" i="45" s="1"/>
  <c r="Y11" i="51"/>
  <c r="T11" i="51"/>
  <c r="AA11" i="51" s="1"/>
  <c r="T4" i="55"/>
  <c r="AA4" i="55" s="1"/>
  <c r="Y4" i="55"/>
  <c r="Y17" i="59"/>
  <c r="T17" i="59"/>
  <c r="AA17" i="59" s="1"/>
  <c r="T6" i="44"/>
  <c r="AA6" i="44" s="1"/>
  <c r="Y6" i="44"/>
  <c r="Y11" i="45"/>
  <c r="T11" i="45"/>
  <c r="AA11" i="45" s="1"/>
  <c r="T28" i="46"/>
  <c r="AA28" i="46" s="1"/>
  <c r="Y28" i="46"/>
  <c r="Y3" i="47"/>
  <c r="T3" i="47"/>
  <c r="AA3" i="47" s="1"/>
  <c r="T26" i="48"/>
  <c r="AA26" i="48" s="1"/>
  <c r="Y26" i="48"/>
  <c r="T5" i="58"/>
  <c r="AA5" i="58" s="1"/>
  <c r="Y5" i="58"/>
  <c r="T17" i="60"/>
  <c r="AA17" i="60" s="1"/>
  <c r="Y17" i="60"/>
  <c r="Z36" i="60"/>
  <c r="H45" i="22"/>
  <c r="H46" i="22" s="1"/>
  <c r="H47" i="22" s="1"/>
  <c r="D45" i="22"/>
  <c r="D46" i="22" s="1"/>
  <c r="D47" i="22" s="1"/>
  <c r="U45" i="22"/>
  <c r="U46" i="22" s="1"/>
  <c r="E45" i="22"/>
  <c r="E46" i="22" s="1"/>
  <c r="E47" i="22" s="1"/>
  <c r="J45" i="22"/>
  <c r="J46" i="22" s="1"/>
  <c r="J47" i="22" s="1"/>
  <c r="AP44" i="22"/>
  <c r="L45" i="22"/>
  <c r="L46" i="22" s="1"/>
  <c r="G45" i="22"/>
  <c r="G46" i="22" s="1"/>
  <c r="G47" i="22" s="1"/>
  <c r="P45" i="22"/>
  <c r="P46" i="22" s="1"/>
  <c r="R45" i="22"/>
  <c r="R46" i="22" s="1"/>
  <c r="R47" i="22" s="1"/>
  <c r="X45" i="22"/>
  <c r="X46" i="22" s="1"/>
  <c r="N45" i="22"/>
  <c r="N46" i="22" s="1"/>
  <c r="N47" i="22" s="1"/>
  <c r="W45" i="22"/>
  <c r="W46" i="22" s="1"/>
  <c r="W47" i="22" s="1"/>
  <c r="AC45" i="22"/>
  <c r="AC46" i="22" s="1"/>
  <c r="AC47" i="22" s="1"/>
  <c r="T45" i="22"/>
  <c r="T46" i="22" s="1"/>
  <c r="T47" i="22" s="1"/>
  <c r="Y45" i="22"/>
  <c r="Y46" i="22" s="1"/>
  <c r="Y47" i="22" s="1"/>
  <c r="AH45" i="22"/>
  <c r="AH46" i="22" s="1"/>
  <c r="AH47" i="22" s="1"/>
  <c r="V45" i="22"/>
  <c r="V46" i="22" s="1"/>
  <c r="V47" i="22" s="1"/>
  <c r="AF45" i="22"/>
  <c r="AF46" i="22" s="1"/>
  <c r="AF47" i="22" s="1"/>
  <c r="Z45" i="22"/>
  <c r="Z46" i="22" s="1"/>
  <c r="Z47" i="22" s="1"/>
  <c r="C45" i="22"/>
  <c r="C46" i="22" s="1"/>
  <c r="C47" i="22" s="1"/>
  <c r="K45" i="22"/>
  <c r="K46" i="22" s="1"/>
  <c r="K47" i="22" s="1"/>
  <c r="I45" i="22"/>
  <c r="I46" i="22" s="1"/>
  <c r="I47" i="22" s="1"/>
  <c r="M45" i="22"/>
  <c r="M46" i="22" s="1"/>
  <c r="M47" i="22" s="1"/>
  <c r="Q45" i="22"/>
  <c r="Q46" i="22" s="1"/>
  <c r="Q47" i="22" s="1"/>
  <c r="F45" i="22"/>
  <c r="F46" i="22" s="1"/>
  <c r="F47" i="22" s="1"/>
  <c r="AE45" i="22"/>
  <c r="AE46" i="22" s="1"/>
  <c r="AE47" i="22" s="1"/>
  <c r="S45" i="22"/>
  <c r="S46" i="22" s="1"/>
  <c r="S47" i="22" s="1"/>
  <c r="AA45" i="22"/>
  <c r="AA46" i="22" s="1"/>
  <c r="AA47" i="22" s="1"/>
  <c r="B45" i="22"/>
  <c r="AG45" i="22"/>
  <c r="AG46" i="22" s="1"/>
  <c r="AG47" i="22" s="1"/>
  <c r="O45" i="22"/>
  <c r="O46" i="22" s="1"/>
  <c r="O47" i="22" s="1"/>
  <c r="AB45" i="22"/>
  <c r="AB46" i="22" s="1"/>
  <c r="AB47" i="22" s="1"/>
  <c r="AD45" i="22"/>
  <c r="AD46" i="22" s="1"/>
  <c r="AD47" i="22" s="1"/>
  <c r="P53" i="22"/>
  <c r="P58" i="22"/>
  <c r="P59" i="22" s="1"/>
  <c r="X53" i="22"/>
  <c r="X58" i="22"/>
  <c r="X59" i="22" s="1"/>
  <c r="AL50" i="22"/>
  <c r="B52" i="22"/>
  <c r="Y25" i="61"/>
  <c r="T25" i="61"/>
  <c r="AA25" i="61" s="1"/>
  <c r="R36" i="61"/>
  <c r="Y3" i="61"/>
  <c r="T3" i="61"/>
  <c r="T28" i="45"/>
  <c r="AA28" i="45" s="1"/>
  <c r="Y28" i="45"/>
  <c r="T20" i="46"/>
  <c r="AA20" i="46" s="1"/>
  <c r="Y20" i="46"/>
  <c r="T4" i="51"/>
  <c r="AA4" i="51" s="1"/>
  <c r="Y4" i="51"/>
  <c r="T4" i="53"/>
  <c r="Y4" i="53"/>
  <c r="R36" i="53"/>
  <c r="T22" i="58"/>
  <c r="AA22" i="58" s="1"/>
  <c r="Y22" i="58"/>
  <c r="T14" i="58"/>
  <c r="AA14" i="58" s="1"/>
  <c r="Y14" i="58"/>
  <c r="Y27" i="45"/>
  <c r="T27" i="45"/>
  <c r="AA27" i="45" s="1"/>
  <c r="Y26" i="45"/>
  <c r="T26" i="45"/>
  <c r="AA26" i="45" s="1"/>
  <c r="Y9" i="45"/>
  <c r="T9" i="45"/>
  <c r="AA9" i="45" s="1"/>
  <c r="T12" i="47"/>
  <c r="AA12" i="47" s="1"/>
  <c r="Y12" i="47"/>
  <c r="T4" i="49"/>
  <c r="Y4" i="49"/>
  <c r="R36" i="49"/>
  <c r="Y17" i="50"/>
  <c r="T17" i="50"/>
  <c r="AA17" i="50" s="1"/>
  <c r="T13" i="50"/>
  <c r="AA13" i="50" s="1"/>
  <c r="Y13" i="50"/>
  <c r="T12" i="50"/>
  <c r="AA12" i="50" s="1"/>
  <c r="Y12" i="50"/>
  <c r="T19" i="57"/>
  <c r="AA19" i="57" s="1"/>
  <c r="Y19" i="57"/>
  <c r="T9" i="57"/>
  <c r="Y9" i="57"/>
  <c r="R36" i="57"/>
  <c r="T21" i="58"/>
  <c r="AA21" i="58" s="1"/>
  <c r="Y21" i="58"/>
  <c r="Y12" i="58"/>
  <c r="T12" i="58"/>
  <c r="AA12" i="58" s="1"/>
  <c r="T6" i="58"/>
  <c r="AA6" i="58" s="1"/>
  <c r="R36" i="58"/>
  <c r="Y6" i="58"/>
  <c r="T31" i="59"/>
  <c r="AA31" i="59" s="1"/>
  <c r="Y31" i="59"/>
  <c r="T11" i="59"/>
  <c r="AA11" i="59" s="1"/>
  <c r="Y11" i="59"/>
  <c r="R36" i="59"/>
  <c r="AA3" i="58"/>
  <c r="O37" i="29"/>
  <c r="Q5" i="29"/>
  <c r="V5" i="29"/>
  <c r="Y7" i="47"/>
  <c r="R36" i="47"/>
  <c r="T7" i="47"/>
  <c r="AA7" i="47" s="1"/>
  <c r="T5" i="48"/>
  <c r="AA5" i="48" s="1"/>
  <c r="Y5" i="48"/>
  <c r="T4" i="48"/>
  <c r="Y4" i="48"/>
  <c r="R36" i="48"/>
  <c r="T7" i="50"/>
  <c r="R36" i="50"/>
  <c r="Y7" i="50"/>
  <c r="T33" i="51"/>
  <c r="AA33" i="51" s="1"/>
  <c r="Y33" i="51"/>
  <c r="Y29" i="51"/>
  <c r="T29" i="51"/>
  <c r="AA29" i="51" s="1"/>
  <c r="T21" i="51"/>
  <c r="AA21" i="51" s="1"/>
  <c r="Y21" i="51"/>
  <c r="T24" i="52"/>
  <c r="AA24" i="52" s="1"/>
  <c r="Y24" i="52"/>
  <c r="Z36" i="44"/>
  <c r="Z36" i="51"/>
  <c r="Z36" i="52"/>
  <c r="Z36" i="54"/>
  <c r="Z36" i="55"/>
  <c r="Z36" i="56"/>
  <c r="T16" i="49"/>
  <c r="AA16" i="49" s="1"/>
  <c r="Y16" i="49"/>
  <c r="T10" i="60"/>
  <c r="Y10" i="60"/>
  <c r="R36" i="60"/>
  <c r="T14" i="60"/>
  <c r="AA14" i="60" s="1"/>
  <c r="Y14" i="60"/>
  <c r="T16" i="60"/>
  <c r="AA16" i="60" s="1"/>
  <c r="Y16" i="60"/>
  <c r="T18" i="60"/>
  <c r="AA18" i="60" s="1"/>
  <c r="Y18" i="60"/>
  <c r="Y22" i="60"/>
  <c r="T22" i="60"/>
  <c r="AA22" i="60" s="1"/>
  <c r="Y24" i="60"/>
  <c r="T24" i="60"/>
  <c r="AA24" i="60" s="1"/>
  <c r="AA5" i="56"/>
  <c r="AA10" i="59"/>
  <c r="T4" i="61"/>
  <c r="AA4" i="61" s="1"/>
  <c r="Y4" i="61"/>
  <c r="T22" i="44"/>
  <c r="AA22" i="44" s="1"/>
  <c r="Y22" i="44"/>
  <c r="Y17" i="44"/>
  <c r="T17" i="44"/>
  <c r="AA17" i="44" s="1"/>
  <c r="T13" i="44"/>
  <c r="AA13" i="44" s="1"/>
  <c r="Y13" i="44"/>
  <c r="T10" i="44"/>
  <c r="AA10" i="44" s="1"/>
  <c r="Y10" i="44"/>
  <c r="T18" i="46"/>
  <c r="AA18" i="46" s="1"/>
  <c r="Y18" i="46"/>
  <c r="T13" i="46"/>
  <c r="AA13" i="46" s="1"/>
  <c r="Y13" i="46"/>
  <c r="T12" i="46"/>
  <c r="AA12" i="46" s="1"/>
  <c r="Y12" i="46"/>
  <c r="T9" i="46"/>
  <c r="AA9" i="46" s="1"/>
  <c r="Y9" i="46"/>
  <c r="T5" i="46"/>
  <c r="Y5" i="46"/>
  <c r="R36" i="46"/>
  <c r="Y8" i="48"/>
  <c r="T8" i="48"/>
  <c r="AA8" i="48" s="1"/>
  <c r="T24" i="51"/>
  <c r="AA24" i="51" s="1"/>
  <c r="Y24" i="51"/>
  <c r="Y3" i="51"/>
  <c r="T3" i="51"/>
  <c r="R36" i="51"/>
  <c r="T25" i="52"/>
  <c r="AA25" i="52" s="1"/>
  <c r="Y25" i="52"/>
  <c r="Y21" i="52"/>
  <c r="T21" i="52"/>
  <c r="AA21" i="52" s="1"/>
  <c r="R36" i="52"/>
  <c r="T33" i="53"/>
  <c r="AA33" i="53" s="1"/>
  <c r="Y33" i="53"/>
  <c r="Y29" i="53"/>
  <c r="T29" i="53"/>
  <c r="AA29" i="53" s="1"/>
  <c r="T20" i="54"/>
  <c r="AA20" i="54" s="1"/>
  <c r="Y20" i="54"/>
  <c r="Y17" i="54"/>
  <c r="T17" i="54"/>
  <c r="AA17" i="54" s="1"/>
  <c r="T13" i="54"/>
  <c r="AA13" i="54" s="1"/>
  <c r="Y13" i="54"/>
  <c r="T12" i="54"/>
  <c r="AA12" i="54" s="1"/>
  <c r="Y12" i="54"/>
  <c r="Y9" i="54"/>
  <c r="T9" i="54"/>
  <c r="R36" i="54"/>
  <c r="T15" i="55"/>
  <c r="AA15" i="55" s="1"/>
  <c r="Y15" i="55"/>
  <c r="T9" i="55"/>
  <c r="R36" i="55"/>
  <c r="Y9" i="55"/>
  <c r="Y27" i="56"/>
  <c r="T27" i="56"/>
  <c r="AA27" i="56" s="1"/>
  <c r="T22" i="56"/>
  <c r="AA22" i="56" s="1"/>
  <c r="Y22" i="56"/>
  <c r="Y15" i="56"/>
  <c r="T15" i="56"/>
  <c r="AA15" i="56" s="1"/>
  <c r="T6" i="56"/>
  <c r="AA6" i="56" s="1"/>
  <c r="Y6" i="56"/>
  <c r="R36" i="56"/>
  <c r="Y24" i="57"/>
  <c r="T24" i="57"/>
  <c r="AA24" i="57" s="1"/>
  <c r="AA11" i="52"/>
  <c r="Z36" i="61"/>
  <c r="Z36" i="45"/>
  <c r="Z36" i="57"/>
  <c r="Z36" i="59"/>
  <c r="Z36" i="46"/>
  <c r="Z36" i="47"/>
  <c r="Z36" i="48"/>
  <c r="Z36" i="50"/>
  <c r="Z36" i="53"/>
  <c r="T30" i="45"/>
  <c r="Y30" i="45"/>
  <c r="R36" i="45"/>
  <c r="T18" i="44"/>
  <c r="R36" i="44"/>
  <c r="Y18" i="44"/>
  <c r="AK51" i="22" l="1"/>
  <c r="AK52" i="22"/>
  <c r="AK53" i="22" s="1"/>
  <c r="Y36" i="62"/>
  <c r="Y36" i="49"/>
  <c r="Y36" i="56"/>
  <c r="T36" i="47"/>
  <c r="Y36" i="61"/>
  <c r="V37" i="29"/>
  <c r="Y36" i="58"/>
  <c r="Y36" i="52"/>
  <c r="Y36" i="59"/>
  <c r="Y36" i="55"/>
  <c r="Y36" i="47"/>
  <c r="AA27" i="62"/>
  <c r="AA36" i="62" s="1"/>
  <c r="T36" i="62"/>
  <c r="Y36" i="44"/>
  <c r="Y36" i="45"/>
  <c r="AA36" i="52"/>
  <c r="T36" i="58"/>
  <c r="T36" i="59"/>
  <c r="Y36" i="50"/>
  <c r="Y36" i="48"/>
  <c r="AK45" i="22"/>
  <c r="B46" i="22"/>
  <c r="X47" i="22"/>
  <c r="X55" i="22"/>
  <c r="X56" i="22" s="1"/>
  <c r="L47" i="22"/>
  <c r="L55" i="22"/>
  <c r="L56" i="22" s="1"/>
  <c r="U47" i="22"/>
  <c r="U55" i="22"/>
  <c r="U56" i="22" s="1"/>
  <c r="B53" i="22"/>
  <c r="P47" i="22"/>
  <c r="P55" i="22"/>
  <c r="P56" i="22" s="1"/>
  <c r="T36" i="55"/>
  <c r="AA9" i="55"/>
  <c r="AA36" i="55" s="1"/>
  <c r="AA9" i="54"/>
  <c r="AA36" i="54" s="1"/>
  <c r="T36" i="54"/>
  <c r="AA3" i="51"/>
  <c r="AA36" i="51" s="1"/>
  <c r="T36" i="51"/>
  <c r="AA5" i="46"/>
  <c r="AA36" i="46" s="1"/>
  <c r="T36" i="46"/>
  <c r="AA10" i="60"/>
  <c r="AA36" i="60" s="1"/>
  <c r="T36" i="60"/>
  <c r="AA7" i="50"/>
  <c r="AA36" i="50" s="1"/>
  <c r="T36" i="50"/>
  <c r="Q37" i="29"/>
  <c r="X5" i="29"/>
  <c r="X37" i="29" s="1"/>
  <c r="AA9" i="57"/>
  <c r="AA36" i="57" s="1"/>
  <c r="T36" i="57"/>
  <c r="T36" i="48"/>
  <c r="AA4" i="48"/>
  <c r="AA36" i="48" s="1"/>
  <c r="AA4" i="49"/>
  <c r="AA36" i="49" s="1"/>
  <c r="T36" i="49"/>
  <c r="AA4" i="53"/>
  <c r="AA36" i="53" s="1"/>
  <c r="T36" i="53"/>
  <c r="AA3" i="61"/>
  <c r="AA36" i="61" s="1"/>
  <c r="T36" i="61"/>
  <c r="T36" i="56"/>
  <c r="Y36" i="53"/>
  <c r="T36" i="52"/>
  <c r="Y36" i="54"/>
  <c r="Y36" i="51"/>
  <c r="AA36" i="47"/>
  <c r="Y36" i="46"/>
  <c r="AA36" i="59"/>
  <c r="AA36" i="56"/>
  <c r="Y36" i="60"/>
  <c r="AA36" i="58"/>
  <c r="Y36" i="57"/>
  <c r="T36" i="44"/>
  <c r="AA18" i="44"/>
  <c r="AA36" i="44" s="1"/>
  <c r="AA30" i="45"/>
  <c r="AA36" i="45" s="1"/>
  <c r="T36" i="45"/>
  <c r="AK46" i="22" l="1"/>
  <c r="AK47" i="22" s="1"/>
  <c r="B47" i="22"/>
</calcChain>
</file>

<file path=xl/sharedStrings.xml><?xml version="1.0" encoding="utf-8"?>
<sst xmlns="http://schemas.openxmlformats.org/spreadsheetml/2006/main" count="1523" uniqueCount="168">
  <si>
    <t>IGASAMEX BAJIO, S. DE R.L. DE C.V.</t>
  </si>
  <si>
    <t>CALCULO DEL CONSUMO POR USUARIO</t>
  </si>
  <si>
    <t>BOSQUES DE ALISOS 47-A  5O PISO, COL. BOSQUES DE LAS LOMAS</t>
  </si>
  <si>
    <t>C.P. 05120, MEXICO, D.F.</t>
  </si>
  <si>
    <t>Parámetros de Configuración:</t>
  </si>
  <si>
    <t>Presión Atmosférica =</t>
  </si>
  <si>
    <t>0.8347 kg/cm2 (11.87)</t>
  </si>
  <si>
    <t>Presión Base =</t>
  </si>
  <si>
    <t>Temperatura Base =</t>
  </si>
  <si>
    <t>20 oC (68 oF)</t>
  </si>
  <si>
    <t>Fecha</t>
  </si>
  <si>
    <t>Computador</t>
  </si>
  <si>
    <t>Presión (kg/cm2)</t>
  </si>
  <si>
    <t>Variación</t>
  </si>
  <si>
    <t>Promedio diario</t>
  </si>
  <si>
    <t xml:space="preserve">Total del mes </t>
  </si>
  <si>
    <t>Facturación PGPB</t>
  </si>
  <si>
    <t>Usuarios</t>
  </si>
  <si>
    <t>TOTAL</t>
  </si>
  <si>
    <t>INTERCONEXIÓN</t>
  </si>
  <si>
    <t>Sub Total</t>
  </si>
  <si>
    <t>Porcentaje</t>
  </si>
  <si>
    <t>Balanceo</t>
  </si>
  <si>
    <t>Comparación de Mediciones de Computadores de Flujo vs. Facturacion PGPB</t>
  </si>
  <si>
    <t>Volumen MCFD</t>
  </si>
  <si>
    <t>1 kg/cm2 (14.22 psi)</t>
  </si>
  <si>
    <t>m3</t>
  </si>
  <si>
    <t>Medición de la Primera Quincena</t>
  </si>
  <si>
    <t>Medición de la Segunda Quincena</t>
  </si>
  <si>
    <t>Variación Interconexión vs</t>
  </si>
  <si>
    <t>PGPB</t>
  </si>
  <si>
    <t>Sistema</t>
  </si>
  <si>
    <t>(2-8)</t>
  </si>
  <si>
    <t>(4-9)</t>
  </si>
  <si>
    <t>(6-10)</t>
  </si>
  <si>
    <t>1ra Semana</t>
  </si>
  <si>
    <t>2da Semana</t>
  </si>
  <si>
    <t>3ra semana</t>
  </si>
  <si>
    <t>4ta Semana</t>
  </si>
  <si>
    <t>5ta Semana</t>
  </si>
  <si>
    <t>2da Quincena</t>
  </si>
  <si>
    <t>1ra Quincena</t>
  </si>
  <si>
    <r>
      <t>Volumen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/día) a: 1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y 20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</si>
  <si>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r>
      <t>Temperatura (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</si>
  <si>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Presión (kg/cm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</si>
  <si>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Diferencia (Computador - Medición Fisica PGPB)</t>
  </si>
  <si>
    <t>Medición Física PGPB</t>
  </si>
  <si>
    <t>(2-8)/8</t>
  </si>
  <si>
    <t xml:space="preserve">% Ajuste </t>
  </si>
  <si>
    <r>
      <t>Volumen (m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/día) a: 1 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y 20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</si>
  <si>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F)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</si>
  <si>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C)</t>
    </r>
  </si>
  <si>
    <r>
      <t>Presión (kg/cm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</si>
  <si>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Factor de Correción</t>
  </si>
  <si>
    <t>Presión (KPa)</t>
  </si>
  <si>
    <t>Hora de Corte</t>
  </si>
  <si>
    <t>Factor de Corrección</t>
  </si>
  <si>
    <t>No. Cliente</t>
  </si>
  <si>
    <t>Hora</t>
  </si>
  <si>
    <t>Año</t>
  </si>
  <si>
    <t>Mes</t>
  </si>
  <si>
    <t>Pulsos Corregidos</t>
  </si>
  <si>
    <t>Día</t>
  </si>
  <si>
    <t>Volumen Corregido
[ M3 ]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</si>
  <si>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</si>
  <si>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</si>
  <si>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</si>
  <si>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</si>
  <si>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</si>
  <si>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</si>
  <si>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</si>
  <si>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</si>
  <si>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</si>
  <si>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</si>
  <si>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</si>
  <si>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</si>
  <si>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</si>
  <si>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</si>
  <si>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</si>
  <si>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</si>
  <si>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</si>
  <si>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días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</si>
  <si>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</si>
  <si>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</si>
  <si>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</si>
  <si>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</si>
  <si>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</si>
  <si>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</si>
  <si>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</si>
  <si>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</si>
  <si>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</si>
  <si>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</si>
  <si>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</si>
  <si>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</si>
  <si>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</si>
  <si>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</si>
  <si>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</si>
  <si>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</si>
  <si>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</si>
  <si>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</si>
  <si>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</si>
  <si>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</si>
  <si>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 xml:space="preserve">Tiempo </t>
  </si>
  <si>
    <t>Temperatura
[ °C ]</t>
  </si>
  <si>
    <t>Energía MJ/m3</t>
  </si>
  <si>
    <t>Batería</t>
  </si>
  <si>
    <t>Mcft</t>
  </si>
  <si>
    <t>Km3</t>
  </si>
  <si>
    <t>Kpa</t>
  </si>
  <si>
    <t>Presión Promedio
[ Kpa ]</t>
  </si>
  <si>
    <t>Consumo diario
[ Km3 ]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</si>
  <si>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</si>
  <si>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</si>
  <si>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</si>
  <si>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</si>
  <si>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</si>
  <si>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</si>
  <si>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</si>
  <si>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</si>
  <si>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</si>
  <si>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</si>
  <si>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</si>
  <si>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</si>
  <si>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</si>
  <si>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</si>
  <si>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Volumen Diario
 BullHorn</t>
  </si>
  <si>
    <t>Volumen Diario
 Micro Corrector</t>
  </si>
  <si>
    <t>Diferencia Volumen</t>
  </si>
  <si>
    <t>Error</t>
  </si>
  <si>
    <t>Cliente 20</t>
  </si>
  <si>
    <t>Cliente 21</t>
  </si>
  <si>
    <t>Cliente 22</t>
  </si>
  <si>
    <t>Cliente 23</t>
  </si>
  <si>
    <t>Cliente 24</t>
  </si>
  <si>
    <t>Cliente 25</t>
  </si>
  <si>
    <t>Cliente 26</t>
  </si>
  <si>
    <t>Cliente 27</t>
  </si>
  <si>
    <t>Cliente 28</t>
  </si>
  <si>
    <t>Cliente 29</t>
  </si>
  <si>
    <t>Cliente 30</t>
  </si>
  <si>
    <t>Cliente 31</t>
  </si>
  <si>
    <t>Cliente 32</t>
  </si>
  <si>
    <t>Cliente 33</t>
  </si>
  <si>
    <t>Cliente 34</t>
  </si>
  <si>
    <t>Cliente 35</t>
  </si>
  <si>
    <t>OMM</t>
  </si>
  <si>
    <t>Estación 13031-01, Tizayuca</t>
  </si>
  <si>
    <t>Sistema Tizayuca</t>
  </si>
  <si>
    <t>VALCHEM</t>
  </si>
  <si>
    <t>ROMATEX</t>
  </si>
  <si>
    <t>PROESA</t>
  </si>
  <si>
    <t>TOTIS</t>
  </si>
  <si>
    <t>PROTEXSA</t>
  </si>
  <si>
    <t>VUVA</t>
  </si>
  <si>
    <t>QUIMICA NOBLEZA</t>
  </si>
  <si>
    <t>INDUSTRIAL DE ESPUMAS</t>
  </si>
  <si>
    <t>Textiles y Acabados Mexico</t>
  </si>
  <si>
    <t>PRUP</t>
  </si>
  <si>
    <t>MEXCOAT</t>
  </si>
  <si>
    <t>PREMEX</t>
  </si>
  <si>
    <t>Comercializadora de Lacteos</t>
  </si>
  <si>
    <t xml:space="preserve">FENO RESINAS, S.A. DE C.V.              </t>
  </si>
  <si>
    <t>TEJIMAQ</t>
  </si>
  <si>
    <t>Moliendas</t>
  </si>
  <si>
    <t>Tecamac Industrial</t>
  </si>
  <si>
    <t>Zinc y Derivados</t>
  </si>
  <si>
    <t>Imperquimia</t>
  </si>
  <si>
    <t>13031-01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</si>
</sst>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00"/>
    <numFmt numFmtId="165" formatCode="0.000"/>
    <numFmt numFmtId="166" formatCode="#,##0.000000"/>
    <numFmt numFmtId="168" formatCode="_(* #,##0.00_);_(* \(#,##0.00\);_(* &quot;-&quot;??_);_(@_)"/>
    <numFmt numFmtId="176" formatCode="_(* #,##0.00000_);_(* \(#,##0.00000\);_(* &quot;-&quot;??_);_(@_)"/>
    <numFmt numFmtId="177" formatCode="_(* #,##0_);_(* \(#,##0\);_(* &quot;-&quot;??_);_(@_)"/>
    <numFmt numFmtId="178" formatCode="_-* #,##0_-;\-* #,##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395">
    <xf numFmtId="0" fontId="0" fillId="0" borderId="0" xfId="0"/>
    <xf numFmtId="0" fontId="0" fillId="4" borderId="0" xfId="0" applyFill="1"/>
    <xf numFmtId="0" fontId="9" fillId="4" borderId="0" xfId="0" applyFont="1" applyFill="1" applyAlignment="1">
      <alignment horizontal="center"/>
    </xf>
    <xf numFmtId="4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0" fillId="4" borderId="1" xfId="0" applyNumberFormat="1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65" fontId="0" fillId="4" borderId="1" xfId="0" applyNumberFormat="1" applyFill="1" applyBorder="1"/>
    <xf numFmtId="10" fontId="0" fillId="4" borderId="9" xfId="2" applyNumberFormat="1" applyFont="1" applyFill="1" applyBorder="1"/>
    <xf numFmtId="165" fontId="0" fillId="4" borderId="0" xfId="0" applyNumberFormat="1" applyFill="1" applyAlignment="1">
      <alignment horizontal="center"/>
    </xf>
    <xf numFmtId="165" fontId="0" fillId="4" borderId="0" xfId="0" applyNumberFormat="1" applyFill="1"/>
    <xf numFmtId="165" fontId="0" fillId="4" borderId="10" xfId="0" applyNumberFormat="1" applyFill="1" applyBorder="1"/>
    <xf numFmtId="164" fontId="7" fillId="4" borderId="1" xfId="0" applyNumberFormat="1" applyFont="1" applyFill="1" applyBorder="1"/>
    <xf numFmtId="4" fontId="11" fillId="4" borderId="1" xfId="0" applyNumberFormat="1" applyFont="1" applyFill="1" applyBorder="1"/>
    <xf numFmtId="164" fontId="7" fillId="4" borderId="11" xfId="0" applyNumberFormat="1" applyFont="1" applyFill="1" applyBorder="1"/>
    <xf numFmtId="2" fontId="7" fillId="4" borderId="11" xfId="0" applyNumberFormat="1" applyFont="1" applyFill="1" applyBorder="1"/>
    <xf numFmtId="4" fontId="7" fillId="4" borderId="11" xfId="0" applyNumberFormat="1" applyFont="1" applyFill="1" applyBorder="1"/>
    <xf numFmtId="10" fontId="7" fillId="4" borderId="12" xfId="2" applyNumberFormat="1" applyFont="1" applyFill="1" applyBorder="1"/>
    <xf numFmtId="0" fontId="7" fillId="4" borderId="0" xfId="0" applyFont="1" applyFill="1"/>
    <xf numFmtId="2" fontId="7" fillId="4" borderId="1" xfId="0" applyNumberFormat="1" applyFont="1" applyFill="1" applyBorder="1"/>
    <xf numFmtId="10" fontId="7" fillId="4" borderId="9" xfId="2" applyNumberFormat="1" applyFont="1" applyFill="1" applyBorder="1"/>
    <xf numFmtId="164" fontId="7" fillId="4" borderId="0" xfId="0" applyNumberFormat="1" applyFont="1" applyFill="1"/>
    <xf numFmtId="10" fontId="7" fillId="4" borderId="0" xfId="2" applyNumberFormat="1" applyFont="1" applyFill="1"/>
    <xf numFmtId="10" fontId="7" fillId="4" borderId="0" xfId="0" applyNumberFormat="1" applyFont="1" applyFill="1"/>
    <xf numFmtId="4" fontId="0" fillId="4" borderId="6" xfId="0" applyNumberFormat="1" applyFill="1" applyBorder="1" applyAlignment="1"/>
    <xf numFmtId="164" fontId="0" fillId="4" borderId="6" xfId="0" applyNumberFormat="1" applyFill="1" applyBorder="1"/>
    <xf numFmtId="165" fontId="0" fillId="4" borderId="6" xfId="0" applyNumberFormat="1" applyFill="1" applyBorder="1"/>
    <xf numFmtId="4" fontId="0" fillId="4" borderId="7" xfId="0" applyNumberFormat="1" applyFill="1" applyBorder="1"/>
    <xf numFmtId="2" fontId="0" fillId="4" borderId="6" xfId="0" applyNumberFormat="1" applyFill="1" applyBorder="1"/>
    <xf numFmtId="4" fontId="0" fillId="4" borderId="6" xfId="0" applyNumberFormat="1" applyFill="1" applyBorder="1"/>
    <xf numFmtId="0" fontId="0" fillId="4" borderId="13" xfId="0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7" fillId="4" borderId="17" xfId="0" applyFont="1" applyFill="1" applyBorder="1" applyAlignment="1">
      <alignment vertical="center"/>
    </xf>
    <xf numFmtId="0" fontId="0" fillId="4" borderId="0" xfId="0" applyFill="1" applyAlignment="1">
      <alignment horizontal="right"/>
    </xf>
    <xf numFmtId="4" fontId="0" fillId="4" borderId="1" xfId="0" applyNumberFormat="1" applyFill="1" applyBorder="1" applyAlignment="1"/>
    <xf numFmtId="4" fontId="0" fillId="4" borderId="5" xfId="0" applyNumberFormat="1" applyFill="1" applyBorder="1"/>
    <xf numFmtId="4" fontId="0" fillId="4" borderId="3" xfId="0" applyNumberFormat="1" applyFill="1" applyBorder="1"/>
    <xf numFmtId="4" fontId="0" fillId="4" borderId="2" xfId="0" applyNumberFormat="1" applyFill="1" applyBorder="1"/>
    <xf numFmtId="164" fontId="0" fillId="4" borderId="2" xfId="0" applyNumberFormat="1" applyFill="1" applyBorder="1"/>
    <xf numFmtId="168" fontId="7" fillId="4" borderId="11" xfId="1" applyFont="1" applyFill="1" applyBorder="1" applyAlignment="1">
      <alignment horizontal="center"/>
    </xf>
    <xf numFmtId="168" fontId="7" fillId="4" borderId="1" xfId="1" applyFont="1" applyFill="1" applyBorder="1" applyAlignment="1">
      <alignment horizontal="center"/>
    </xf>
    <xf numFmtId="164" fontId="7" fillId="5" borderId="0" xfId="0" applyNumberFormat="1" applyFont="1" applyFill="1" applyBorder="1"/>
    <xf numFmtId="0" fontId="7" fillId="5" borderId="0" xfId="0" applyFont="1" applyFill="1" applyBorder="1"/>
    <xf numFmtId="10" fontId="7" fillId="5" borderId="18" xfId="2" applyNumberFormat="1" applyFont="1" applyFill="1" applyBorder="1"/>
    <xf numFmtId="0" fontId="7" fillId="5" borderId="19" xfId="0" applyFont="1" applyFill="1" applyBorder="1"/>
    <xf numFmtId="10" fontId="7" fillId="4" borderId="1" xfId="2" applyNumberFormat="1" applyFont="1" applyFill="1" applyBorder="1"/>
    <xf numFmtId="4" fontId="7" fillId="4" borderId="20" xfId="0" applyNumberFormat="1" applyFont="1" applyFill="1" applyBorder="1"/>
    <xf numFmtId="40" fontId="4" fillId="4" borderId="0" xfId="0" applyNumberFormat="1" applyFont="1" applyFill="1" applyAlignment="1"/>
    <xf numFmtId="40" fontId="0" fillId="4" borderId="0" xfId="0" applyNumberFormat="1" applyFill="1"/>
    <xf numFmtId="40" fontId="4" fillId="4" borderId="0" xfId="0" applyNumberFormat="1" applyFont="1" applyFill="1"/>
    <xf numFmtId="40" fontId="4" fillId="4" borderId="1" xfId="0" applyNumberFormat="1" applyFont="1" applyFill="1" applyBorder="1" applyAlignment="1">
      <alignment horizontal="center" vertical="center"/>
    </xf>
    <xf numFmtId="40" fontId="4" fillId="4" borderId="22" xfId="0" applyNumberFormat="1" applyFont="1" applyFill="1" applyBorder="1" applyAlignment="1"/>
    <xf numFmtId="40" fontId="0" fillId="4" borderId="1" xfId="0" applyNumberFormat="1" applyFill="1" applyBorder="1"/>
    <xf numFmtId="164" fontId="3" fillId="4" borderId="1" xfId="0" applyNumberFormat="1" applyFont="1" applyFill="1" applyBorder="1" applyAlignment="1"/>
    <xf numFmtId="0" fontId="0" fillId="4" borderId="0" xfId="0" applyFill="1" applyAlignment="1"/>
    <xf numFmtId="40" fontId="7" fillId="4" borderId="0" xfId="0" applyNumberFormat="1" applyFont="1" applyFill="1"/>
    <xf numFmtId="40" fontId="4" fillId="5" borderId="1" xfId="0" applyNumberFormat="1" applyFont="1" applyFill="1" applyBorder="1" applyAlignment="1">
      <alignment horizontal="center" vertical="center"/>
    </xf>
    <xf numFmtId="40" fontId="0" fillId="4" borderId="0" xfId="0" applyNumberFormat="1" applyFill="1" applyAlignment="1">
      <alignment horizontal="justify" vertical="center"/>
    </xf>
    <xf numFmtId="40" fontId="4" fillId="4" borderId="22" xfId="0" applyNumberFormat="1" applyFont="1" applyFill="1" applyBorder="1" applyAlignment="1">
      <alignment horizontal="center"/>
    </xf>
    <xf numFmtId="40" fontId="4" fillId="4" borderId="5" xfId="0" applyNumberFormat="1" applyFont="1" applyFill="1" applyBorder="1" applyAlignment="1"/>
    <xf numFmtId="40" fontId="4" fillId="4" borderId="1" xfId="0" applyNumberFormat="1" applyFont="1" applyFill="1" applyBorder="1" applyAlignment="1">
      <alignment horizontal="center"/>
    </xf>
    <xf numFmtId="40" fontId="4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/>
    <xf numFmtId="168" fontId="0" fillId="4" borderId="0" xfId="1" applyFont="1" applyFill="1"/>
    <xf numFmtId="10" fontId="0" fillId="4" borderId="0" xfId="0" applyNumberFormat="1" applyFill="1"/>
    <xf numFmtId="2" fontId="0" fillId="4" borderId="0" xfId="2" applyNumberFormat="1" applyFont="1" applyFill="1"/>
    <xf numFmtId="2" fontId="0" fillId="4" borderId="0" xfId="0" applyNumberFormat="1" applyFill="1"/>
    <xf numFmtId="40" fontId="1" fillId="4" borderId="1" xfId="0" applyNumberFormat="1" applyFont="1" applyFill="1" applyBorder="1"/>
    <xf numFmtId="10" fontId="1" fillId="4" borderId="1" xfId="2" applyNumberFormat="1" applyFont="1" applyFill="1" applyBorder="1"/>
    <xf numFmtId="4" fontId="1" fillId="4" borderId="0" xfId="0" applyNumberFormat="1" applyFont="1" applyFill="1"/>
    <xf numFmtId="2" fontId="1" fillId="4" borderId="0" xfId="2" applyNumberFormat="1" applyFont="1" applyFill="1"/>
    <xf numFmtId="40" fontId="1" fillId="4" borderId="0" xfId="0" applyNumberFormat="1" applyFont="1" applyFill="1"/>
    <xf numFmtId="10" fontId="1" fillId="4" borderId="0" xfId="0" applyNumberFormat="1" applyFont="1" applyFill="1" applyBorder="1"/>
    <xf numFmtId="4" fontId="1" fillId="4" borderId="0" xfId="0" applyNumberFormat="1" applyFont="1" applyFill="1" applyBorder="1"/>
    <xf numFmtId="2" fontId="1" fillId="4" borderId="0" xfId="0" applyNumberFormat="1" applyFont="1" applyFill="1" applyBorder="1"/>
    <xf numFmtId="10" fontId="1" fillId="4" borderId="0" xfId="2" applyNumberFormat="1" applyFont="1" applyFill="1" applyBorder="1"/>
    <xf numFmtId="40" fontId="1" fillId="4" borderId="0" xfId="0" applyNumberFormat="1" applyFont="1" applyFill="1" applyBorder="1"/>
    <xf numFmtId="4" fontId="0" fillId="4" borderId="0" xfId="0" applyNumberFormat="1" applyFill="1" applyBorder="1"/>
    <xf numFmtId="10" fontId="0" fillId="4" borderId="0" xfId="0" applyNumberFormat="1" applyFill="1" applyBorder="1"/>
    <xf numFmtId="10" fontId="0" fillId="4" borderId="0" xfId="2" applyNumberFormat="1" applyFont="1" applyFill="1" applyBorder="1"/>
    <xf numFmtId="40" fontId="0" fillId="4" borderId="0" xfId="0" applyNumberFormat="1" applyFill="1" applyBorder="1"/>
    <xf numFmtId="0" fontId="0" fillId="4" borderId="0" xfId="0" applyFill="1" applyBorder="1" applyAlignment="1"/>
    <xf numFmtId="10" fontId="3" fillId="4" borderId="1" xfId="2" applyNumberFormat="1" applyFont="1" applyFill="1" applyBorder="1" applyAlignment="1"/>
    <xf numFmtId="10" fontId="7" fillId="4" borderId="1" xfId="0" applyNumberFormat="1" applyFont="1" applyFill="1" applyBorder="1" applyAlignment="1"/>
    <xf numFmtId="164" fontId="3" fillId="4" borderId="1" xfId="2" applyNumberFormat="1" applyFont="1" applyFill="1" applyBorder="1" applyAlignment="1"/>
    <xf numFmtId="40" fontId="7" fillId="4" borderId="1" xfId="0" applyNumberFormat="1" applyFont="1" applyFill="1" applyBorder="1" applyAlignment="1"/>
    <xf numFmtId="40" fontId="4" fillId="2" borderId="1" xfId="0" applyNumberFormat="1" applyFont="1" applyFill="1" applyBorder="1" applyAlignment="1">
      <alignment horizontal="justify" vertical="center"/>
    </xf>
    <xf numFmtId="10" fontId="3" fillId="4" borderId="13" xfId="0" applyNumberFormat="1" applyFont="1" applyFill="1" applyBorder="1"/>
    <xf numFmtId="40" fontId="7" fillId="4" borderId="0" xfId="0" applyNumberFormat="1" applyFont="1" applyFill="1" applyBorder="1"/>
    <xf numFmtId="0" fontId="0" fillId="4" borderId="1" xfId="0" applyFill="1" applyBorder="1" applyAlignment="1"/>
    <xf numFmtId="40" fontId="0" fillId="4" borderId="1" xfId="0" applyNumberFormat="1" applyFill="1" applyBorder="1" applyAlignment="1"/>
    <xf numFmtId="0" fontId="0" fillId="4" borderId="9" xfId="0" applyFill="1" applyBorder="1" applyAlignment="1"/>
    <xf numFmtId="0" fontId="0" fillId="4" borderId="13" xfId="0" applyFill="1" applyBorder="1" applyAlignment="1"/>
    <xf numFmtId="40" fontId="0" fillId="4" borderId="13" xfId="0" applyNumberFormat="1" applyFill="1" applyBorder="1" applyAlignment="1"/>
    <xf numFmtId="0" fontId="0" fillId="4" borderId="14" xfId="0" applyFill="1" applyBorder="1" applyAlignment="1"/>
    <xf numFmtId="40" fontId="7" fillId="4" borderId="2" xfId="0" applyNumberFormat="1" applyFont="1" applyFill="1" applyBorder="1" applyAlignment="1">
      <alignment horizontal="center"/>
    </xf>
    <xf numFmtId="40" fontId="7" fillId="4" borderId="2" xfId="0" applyNumberFormat="1" applyFont="1" applyFill="1" applyBorder="1"/>
    <xf numFmtId="10" fontId="7" fillId="4" borderId="2" xfId="2" applyNumberFormat="1" applyFont="1" applyFill="1" applyBorder="1"/>
    <xf numFmtId="10" fontId="3" fillId="4" borderId="24" xfId="2" applyNumberFormat="1" applyFont="1" applyFill="1" applyBorder="1" applyAlignment="1">
      <alignment horizontal="center"/>
    </xf>
    <xf numFmtId="0" fontId="0" fillId="4" borderId="1" xfId="0" applyNumberFormat="1" applyFill="1" applyBorder="1"/>
    <xf numFmtId="0" fontId="1" fillId="4" borderId="1" xfId="0" applyNumberFormat="1" applyFont="1" applyFill="1" applyBorder="1"/>
    <xf numFmtId="40" fontId="3" fillId="4" borderId="22" xfId="0" applyNumberFormat="1" applyFont="1" applyFill="1" applyBorder="1" applyAlignment="1">
      <alignment horizontal="center"/>
    </xf>
    <xf numFmtId="4" fontId="8" fillId="4" borderId="0" xfId="0" applyNumberFormat="1" applyFont="1" applyFill="1" applyAlignment="1"/>
    <xf numFmtId="4" fontId="9" fillId="4" borderId="0" xfId="0" applyNumberFormat="1" applyFont="1" applyFill="1" applyAlignment="1"/>
    <xf numFmtId="4" fontId="10" fillId="4" borderId="0" xfId="0" applyNumberFormat="1" applyFont="1" applyFill="1" applyAlignment="1"/>
    <xf numFmtId="0" fontId="7" fillId="4" borderId="0" xfId="0" applyFont="1" applyFill="1" applyAlignment="1"/>
    <xf numFmtId="0" fontId="7" fillId="4" borderId="19" xfId="0" applyFont="1" applyFill="1" applyBorder="1"/>
    <xf numFmtId="164" fontId="7" fillId="4" borderId="0" xfId="0" applyNumberFormat="1" applyFont="1" applyFill="1" applyBorder="1"/>
    <xf numFmtId="0" fontId="7" fillId="4" borderId="0" xfId="0" applyFont="1" applyFill="1" applyBorder="1"/>
    <xf numFmtId="10" fontId="7" fillId="4" borderId="18" xfId="2" applyNumberFormat="1" applyFont="1" applyFill="1" applyBorder="1"/>
    <xf numFmtId="0" fontId="7" fillId="4" borderId="30" xfId="0" applyFont="1" applyFill="1" applyBorder="1"/>
    <xf numFmtId="164" fontId="7" fillId="4" borderId="10" xfId="0" applyNumberFormat="1" applyFont="1" applyFill="1" applyBorder="1"/>
    <xf numFmtId="0" fontId="7" fillId="4" borderId="10" xfId="0" applyFont="1" applyFill="1" applyBorder="1"/>
    <xf numFmtId="10" fontId="7" fillId="4" borderId="31" xfId="2" applyNumberFormat="1" applyFont="1" applyFill="1" applyBorder="1"/>
    <xf numFmtId="0" fontId="7" fillId="4" borderId="2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/>
    </xf>
    <xf numFmtId="0" fontId="3" fillId="4" borderId="24" xfId="0" applyFont="1" applyFill="1" applyBorder="1" applyAlignment="1">
      <alignment horizontal="justify" vertical="center"/>
    </xf>
    <xf numFmtId="164" fontId="3" fillId="4" borderId="9" xfId="0" applyNumberFormat="1" applyFont="1" applyFill="1" applyBorder="1" applyAlignment="1">
      <alignment horizontal="justify" vertical="center"/>
    </xf>
    <xf numFmtId="0" fontId="7" fillId="0" borderId="9" xfId="0" applyFont="1" applyBorder="1" applyAlignment="1">
      <alignment vertical="center" wrapText="1"/>
    </xf>
    <xf numFmtId="164" fontId="7" fillId="4" borderId="2" xfId="0" applyNumberFormat="1" applyFont="1" applyFill="1" applyBorder="1"/>
    <xf numFmtId="2" fontId="7" fillId="4" borderId="2" xfId="0" applyNumberFormat="1" applyFont="1" applyFill="1" applyBorder="1"/>
    <xf numFmtId="0" fontId="7" fillId="4" borderId="20" xfId="0" applyNumberFormat="1" applyFont="1" applyFill="1" applyBorder="1"/>
    <xf numFmtId="10" fontId="7" fillId="4" borderId="25" xfId="2" applyNumberFormat="1" applyFont="1" applyFill="1" applyBorder="1"/>
    <xf numFmtId="0" fontId="7" fillId="4" borderId="32" xfId="0" applyNumberFormat="1" applyFont="1" applyFill="1" applyBorder="1" applyAlignment="1">
      <alignment horizontal="center"/>
    </xf>
    <xf numFmtId="164" fontId="7" fillId="4" borderId="33" xfId="0" applyNumberFormat="1" applyFont="1" applyFill="1" applyBorder="1"/>
    <xf numFmtId="165" fontId="7" fillId="4" borderId="33" xfId="0" applyNumberFormat="1" applyFont="1" applyFill="1" applyBorder="1"/>
    <xf numFmtId="4" fontId="7" fillId="4" borderId="33" xfId="0" applyNumberFormat="1" applyFont="1" applyFill="1" applyBorder="1"/>
    <xf numFmtId="2" fontId="7" fillId="4" borderId="33" xfId="0" applyNumberFormat="1" applyFont="1" applyFill="1" applyBorder="1"/>
    <xf numFmtId="0" fontId="7" fillId="4" borderId="33" xfId="0" applyNumberFormat="1" applyFont="1" applyFill="1" applyBorder="1"/>
    <xf numFmtId="10" fontId="7" fillId="4" borderId="34" xfId="2" applyNumberFormat="1" applyFont="1" applyFill="1" applyBorder="1"/>
    <xf numFmtId="0" fontId="0" fillId="4" borderId="35" xfId="0" applyNumberFormat="1" applyFill="1" applyBorder="1" applyAlignment="1">
      <alignment horizontal="center"/>
    </xf>
    <xf numFmtId="0" fontId="7" fillId="4" borderId="36" xfId="0" applyNumberFormat="1" applyFont="1" applyFill="1" applyBorder="1" applyAlignment="1">
      <alignment horizontal="center"/>
    </xf>
    <xf numFmtId="0" fontId="7" fillId="4" borderId="35" xfId="0" applyNumberFormat="1" applyFont="1" applyFill="1" applyBorder="1" applyAlignment="1">
      <alignment horizontal="center"/>
    </xf>
    <xf numFmtId="0" fontId="7" fillId="4" borderId="37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justify" vertical="center"/>
    </xf>
    <xf numFmtId="0" fontId="0" fillId="4" borderId="16" xfId="0" applyFill="1" applyBorder="1" applyAlignment="1">
      <alignment horizontal="center"/>
    </xf>
    <xf numFmtId="4" fontId="7" fillId="4" borderId="38" xfId="0" applyNumberFormat="1" applyFont="1" applyFill="1" applyBorder="1"/>
    <xf numFmtId="4" fontId="7" fillId="4" borderId="5" xfId="0" applyNumberFormat="1" applyFont="1" applyFill="1" applyBorder="1"/>
    <xf numFmtId="4" fontId="7" fillId="4" borderId="3" xfId="0" applyNumberFormat="1" applyFont="1" applyFill="1" applyBorder="1"/>
    <xf numFmtId="4" fontId="0" fillId="4" borderId="39" xfId="0" applyNumberFormat="1" applyFill="1" applyBorder="1" applyAlignment="1"/>
    <xf numFmtId="164" fontId="0" fillId="4" borderId="40" xfId="0" applyNumberFormat="1" applyFill="1" applyBorder="1"/>
    <xf numFmtId="4" fontId="0" fillId="4" borderId="24" xfId="0" applyNumberFormat="1" applyFill="1" applyBorder="1" applyAlignment="1"/>
    <xf numFmtId="164" fontId="0" fillId="4" borderId="9" xfId="0" applyNumberFormat="1" applyFill="1" applyBorder="1"/>
    <xf numFmtId="164" fontId="7" fillId="4" borderId="12" xfId="0" applyNumberFormat="1" applyFont="1" applyFill="1" applyBorder="1"/>
    <xf numFmtId="164" fontId="7" fillId="4" borderId="9" xfId="0" applyNumberFormat="1" applyFont="1" applyFill="1" applyBorder="1"/>
    <xf numFmtId="164" fontId="7" fillId="4" borderId="25" xfId="0" applyNumberFormat="1" applyFont="1" applyFill="1" applyBorder="1"/>
    <xf numFmtId="164" fontId="7" fillId="4" borderId="32" xfId="0" applyNumberFormat="1" applyFont="1" applyFill="1" applyBorder="1"/>
    <xf numFmtId="164" fontId="7" fillId="4" borderId="34" xfId="0" applyNumberFormat="1" applyFont="1" applyFill="1" applyBorder="1"/>
    <xf numFmtId="164" fontId="7" fillId="4" borderId="19" xfId="0" applyNumberFormat="1" applyFont="1" applyFill="1" applyBorder="1"/>
    <xf numFmtId="0" fontId="7" fillId="4" borderId="18" xfId="0" applyFont="1" applyFill="1" applyBorder="1"/>
    <xf numFmtId="164" fontId="7" fillId="5" borderId="19" xfId="0" applyNumberFormat="1" applyFont="1" applyFill="1" applyBorder="1"/>
    <xf numFmtId="0" fontId="7" fillId="5" borderId="18" xfId="0" applyFont="1" applyFill="1" applyBorder="1"/>
    <xf numFmtId="164" fontId="7" fillId="4" borderId="30" xfId="0" applyNumberFormat="1" applyFont="1" applyFill="1" applyBorder="1"/>
    <xf numFmtId="0" fontId="7" fillId="4" borderId="31" xfId="0" applyFont="1" applyFill="1" applyBorder="1"/>
    <xf numFmtId="16" fontId="3" fillId="4" borderId="24" xfId="0" applyNumberFormat="1" applyFont="1" applyFill="1" applyBorder="1" applyAlignment="1">
      <alignment horizontal="center"/>
    </xf>
    <xf numFmtId="166" fontId="3" fillId="4" borderId="24" xfId="2" applyNumberFormat="1" applyFont="1" applyFill="1" applyBorder="1" applyAlignment="1">
      <alignment horizontal="center"/>
    </xf>
    <xf numFmtId="166" fontId="3" fillId="4" borderId="15" xfId="2" applyNumberFormat="1" applyFont="1" applyFill="1" applyBorder="1" applyAlignment="1">
      <alignment horizontal="center"/>
    </xf>
    <xf numFmtId="166" fontId="3" fillId="4" borderId="0" xfId="2" applyNumberFormat="1" applyFont="1" applyFill="1" applyBorder="1" applyAlignment="1">
      <alignment horizontal="center"/>
    </xf>
    <xf numFmtId="10" fontId="3" fillId="4" borderId="0" xfId="0" applyNumberFormat="1" applyFont="1" applyFill="1" applyBorder="1"/>
    <xf numFmtId="40" fontId="0" fillId="4" borderId="0" xfId="0" applyNumberFormat="1" applyFill="1" applyBorder="1" applyAlignment="1"/>
    <xf numFmtId="4" fontId="7" fillId="4" borderId="26" xfId="0" applyNumberFormat="1" applyFont="1" applyFill="1" applyBorder="1"/>
    <xf numFmtId="4" fontId="7" fillId="4" borderId="24" xfId="0" applyNumberFormat="1" applyFont="1" applyFill="1" applyBorder="1"/>
    <xf numFmtId="4" fontId="7" fillId="4" borderId="1" xfId="0" applyNumberFormat="1" applyFont="1" applyFill="1" applyBorder="1"/>
    <xf numFmtId="4" fontId="7" fillId="4" borderId="23" xfId="0" applyNumberFormat="1" applyFont="1" applyFill="1" applyBorder="1"/>
    <xf numFmtId="4" fontId="7" fillId="4" borderId="2" xfId="0" applyNumberFormat="1" applyFont="1" applyFill="1" applyBorder="1"/>
    <xf numFmtId="4" fontId="7" fillId="4" borderId="4" xfId="0" applyNumberFormat="1" applyFont="1" applyFill="1" applyBorder="1"/>
    <xf numFmtId="0" fontId="7" fillId="4" borderId="4" xfId="0" applyNumberFormat="1" applyFont="1" applyFill="1" applyBorder="1"/>
    <xf numFmtId="0" fontId="7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0" fontId="7" fillId="3" borderId="2" xfId="2" applyNumberFormat="1" applyFont="1" applyFill="1" applyBorder="1"/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47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164" fontId="7" fillId="4" borderId="48" xfId="0" applyNumberFormat="1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164" fontId="7" fillId="2" borderId="29" xfId="0" applyNumberFormat="1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20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8" fontId="11" fillId="4" borderId="11" xfId="1" applyFont="1" applyFill="1" applyBorder="1" applyAlignment="1">
      <alignment horizontal="center"/>
    </xf>
    <xf numFmtId="168" fontId="11" fillId="4" borderId="11" xfId="1" applyNumberFormat="1" applyFont="1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168" fontId="11" fillId="2" borderId="50" xfId="1" applyFont="1" applyFill="1" applyBorder="1" applyAlignment="1">
      <alignment horizontal="center"/>
    </xf>
    <xf numFmtId="168" fontId="17" fillId="4" borderId="0" xfId="0" applyNumberFormat="1" applyFont="1" applyFill="1"/>
    <xf numFmtId="168" fontId="11" fillId="4" borderId="26" xfId="1" applyFont="1" applyFill="1" applyBorder="1"/>
    <xf numFmtId="168" fontId="11" fillId="4" borderId="49" xfId="1" applyFont="1" applyFill="1" applyBorder="1"/>
    <xf numFmtId="168" fontId="11" fillId="2" borderId="50" xfId="1" applyFont="1" applyFill="1" applyBorder="1"/>
    <xf numFmtId="168" fontId="11" fillId="4" borderId="0" xfId="1" applyFont="1" applyFill="1"/>
    <xf numFmtId="168" fontId="11" fillId="4" borderId="27" xfId="1" applyFont="1" applyFill="1" applyBorder="1"/>
    <xf numFmtId="168" fontId="11" fillId="4" borderId="6" xfId="1" applyFont="1" applyFill="1" applyBorder="1"/>
    <xf numFmtId="168" fontId="11" fillId="4" borderId="8" xfId="1" applyFont="1" applyFill="1" applyBorder="1"/>
    <xf numFmtId="168" fontId="11" fillId="2" borderId="51" xfId="1" applyFont="1" applyFill="1" applyBorder="1"/>
    <xf numFmtId="0" fontId="0" fillId="4" borderId="24" xfId="0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8" fontId="11" fillId="4" borderId="1" xfId="1" applyFont="1" applyFill="1" applyBorder="1" applyAlignment="1">
      <alignment horizontal="center"/>
    </xf>
    <xf numFmtId="168" fontId="11" fillId="4" borderId="1" xfId="1" applyNumberFormat="1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68" fontId="11" fillId="2" borderId="52" xfId="1" applyFont="1" applyFill="1" applyBorder="1" applyAlignment="1">
      <alignment horizontal="center"/>
    </xf>
    <xf numFmtId="168" fontId="11" fillId="4" borderId="24" xfId="1" applyFont="1" applyFill="1" applyBorder="1"/>
    <xf numFmtId="168" fontId="11" fillId="4" borderId="21" xfId="1" applyFont="1" applyFill="1" applyBorder="1"/>
    <xf numFmtId="168" fontId="11" fillId="2" borderId="52" xfId="1" applyFont="1" applyFill="1" applyBorder="1"/>
    <xf numFmtId="168" fontId="11" fillId="4" borderId="53" xfId="1" applyFont="1" applyFill="1" applyBorder="1"/>
    <xf numFmtId="168" fontId="11" fillId="4" borderId="1" xfId="1" applyFont="1" applyFill="1" applyBorder="1"/>
    <xf numFmtId="43" fontId="0" fillId="2" borderId="52" xfId="0" applyNumberFormat="1" applyFill="1" applyBorder="1"/>
    <xf numFmtId="43" fontId="0" fillId="4" borderId="53" xfId="0" applyNumberFormat="1" applyFill="1" applyBorder="1"/>
    <xf numFmtId="168" fontId="11" fillId="4" borderId="54" xfId="1" applyFont="1" applyFill="1" applyBorder="1"/>
    <xf numFmtId="168" fontId="11" fillId="2" borderId="55" xfId="1" applyFont="1" applyFill="1" applyBorder="1"/>
    <xf numFmtId="43" fontId="0" fillId="2" borderId="55" xfId="0" applyNumberFormat="1" applyFill="1" applyBorder="1"/>
    <xf numFmtId="43" fontId="0" fillId="4" borderId="56" xfId="0" applyNumberFormat="1" applyFill="1" applyBorder="1"/>
    <xf numFmtId="20" fontId="0" fillId="4" borderId="13" xfId="0" applyNumberFormat="1" applyFill="1" applyBorder="1" applyAlignment="1">
      <alignment horizontal="center"/>
    </xf>
    <xf numFmtId="168" fontId="11" fillId="4" borderId="13" xfId="1" applyFont="1" applyFill="1" applyBorder="1" applyAlignment="1">
      <alignment horizontal="center"/>
    </xf>
    <xf numFmtId="168" fontId="11" fillId="4" borderId="13" xfId="1" applyNumberFormat="1" applyFont="1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168" fontId="11" fillId="6" borderId="55" xfId="1" applyFont="1" applyFill="1" applyBorder="1" applyAlignment="1">
      <alignment horizontal="center"/>
    </xf>
    <xf numFmtId="4" fontId="0" fillId="6" borderId="57" xfId="0" applyNumberFormat="1" applyFill="1" applyBorder="1"/>
    <xf numFmtId="168" fontId="11" fillId="6" borderId="58" xfId="1" applyFont="1" applyFill="1" applyBorder="1"/>
    <xf numFmtId="168" fontId="11" fillId="6" borderId="59" xfId="1" applyFont="1" applyFill="1" applyBorder="1"/>
    <xf numFmtId="43" fontId="0" fillId="6" borderId="59" xfId="0" applyNumberFormat="1" applyFill="1" applyBorder="1"/>
    <xf numFmtId="43" fontId="0" fillId="6" borderId="31" xfId="0" applyNumberFormat="1" applyFill="1" applyBorder="1"/>
    <xf numFmtId="168" fontId="11" fillId="6" borderId="1" xfId="1" applyFont="1" applyFill="1" applyBorder="1"/>
    <xf numFmtId="168" fontId="11" fillId="6" borderId="21" xfId="1" applyFont="1" applyFill="1" applyBorder="1"/>
    <xf numFmtId="168" fontId="11" fillId="6" borderId="55" xfId="1" applyFont="1" applyFill="1" applyBorder="1"/>
    <xf numFmtId="0" fontId="12" fillId="4" borderId="0" xfId="0" applyFont="1" applyFill="1" applyAlignment="1">
      <alignment horizontal="right"/>
    </xf>
    <xf numFmtId="0" fontId="0" fillId="4" borderId="29" xfId="0" applyFill="1" applyBorder="1" applyAlignment="1">
      <alignment horizontal="center"/>
    </xf>
    <xf numFmtId="168" fontId="11" fillId="4" borderId="50" xfId="1" applyFont="1" applyFill="1" applyBorder="1"/>
    <xf numFmtId="168" fontId="0" fillId="4" borderId="29" xfId="0" applyNumberFormat="1" applyFill="1" applyBorder="1"/>
    <xf numFmtId="168" fontId="0" fillId="2" borderId="29" xfId="0" applyNumberFormat="1" applyFill="1" applyBorder="1"/>
    <xf numFmtId="43" fontId="0" fillId="2" borderId="29" xfId="0" applyNumberFormat="1" applyFill="1" applyBorder="1"/>
    <xf numFmtId="43" fontId="0" fillId="4" borderId="34" xfId="0" applyNumberFormat="1" applyFill="1" applyBorder="1"/>
    <xf numFmtId="43" fontId="0" fillId="4" borderId="41" xfId="0" applyNumberFormat="1" applyFill="1" applyBorder="1"/>
    <xf numFmtId="43" fontId="0" fillId="4" borderId="43" xfId="0" applyNumberFormat="1" applyFill="1" applyBorder="1"/>
    <xf numFmtId="43" fontId="0" fillId="2" borderId="34" xfId="0" applyNumberFormat="1" applyFill="1" applyBorder="1"/>
    <xf numFmtId="168" fontId="11" fillId="4" borderId="52" xfId="1" applyFont="1" applyFill="1" applyBorder="1"/>
    <xf numFmtId="168" fontId="11" fillId="4" borderId="55" xfId="1" applyFont="1" applyFill="1" applyBorder="1"/>
    <xf numFmtId="0" fontId="0" fillId="4" borderId="60" xfId="0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8" fillId="4" borderId="0" xfId="0" applyFont="1" applyFill="1"/>
    <xf numFmtId="9" fontId="18" fillId="4" borderId="0" xfId="0" applyNumberFormat="1" applyFont="1" applyFill="1"/>
    <xf numFmtId="0" fontId="18" fillId="4" borderId="0" xfId="0" applyFont="1" applyFill="1" applyAlignment="1">
      <alignment horizontal="right"/>
    </xf>
    <xf numFmtId="168" fontId="18" fillId="4" borderId="0" xfId="1" applyFont="1" applyFill="1"/>
    <xf numFmtId="0" fontId="11" fillId="4" borderId="0" xfId="0" applyFont="1" applyFill="1"/>
    <xf numFmtId="15" fontId="0" fillId="4" borderId="0" xfId="0" applyNumberFormat="1" applyFill="1"/>
    <xf numFmtId="168" fontId="15" fillId="4" borderId="24" xfId="1" applyFont="1" applyFill="1" applyBorder="1"/>
    <xf numFmtId="168" fontId="15" fillId="4" borderId="15" xfId="1" applyFont="1" applyFill="1" applyBorder="1"/>
    <xf numFmtId="0" fontId="7" fillId="4" borderId="4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 wrapText="1"/>
    </xf>
    <xf numFmtId="164" fontId="7" fillId="0" borderId="49" xfId="0" applyNumberFormat="1" applyFont="1" applyFill="1" applyBorder="1" applyAlignment="1">
      <alignment horizontal="center" vertical="center" wrapText="1"/>
    </xf>
    <xf numFmtId="164" fontId="7" fillId="2" borderId="50" xfId="0" applyNumberFormat="1" applyFont="1" applyFill="1" applyBorder="1" applyAlignment="1">
      <alignment horizontal="center" vertical="center" wrapText="1"/>
    </xf>
    <xf numFmtId="164" fontId="7" fillId="0" borderId="44" xfId="0" applyNumberFormat="1" applyFont="1" applyFill="1" applyBorder="1" applyAlignment="1">
      <alignment horizontal="center" vertical="center" wrapText="1"/>
    </xf>
    <xf numFmtId="1" fontId="0" fillId="4" borderId="11" xfId="0" applyNumberFormat="1" applyFill="1" applyBorder="1" applyAlignment="1">
      <alignment horizontal="center"/>
    </xf>
    <xf numFmtId="176" fontId="11" fillId="2" borderId="50" xfId="1" applyNumberFormat="1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6" borderId="19" xfId="0" applyFill="1" applyBorder="1"/>
    <xf numFmtId="0" fontId="0" fillId="6" borderId="0" xfId="0" applyFill="1" applyBorder="1"/>
    <xf numFmtId="0" fontId="0" fillId="6" borderId="62" xfId="0" applyFill="1" applyBorder="1"/>
    <xf numFmtId="0" fontId="0" fillId="6" borderId="29" xfId="0" applyFill="1" applyBorder="1"/>
    <xf numFmtId="0" fontId="0" fillId="6" borderId="44" xfId="0" applyFill="1" applyBorder="1"/>
    <xf numFmtId="0" fontId="0" fillId="6" borderId="60" xfId="0" applyFill="1" applyBorder="1"/>
    <xf numFmtId="0" fontId="0" fillId="6" borderId="17" xfId="0" applyFill="1" applyBorder="1"/>
    <xf numFmtId="1" fontId="0" fillId="4" borderId="1" xfId="0" applyNumberFormat="1" applyFill="1" applyBorder="1" applyAlignment="1">
      <alignment horizontal="center"/>
    </xf>
    <xf numFmtId="176" fontId="11" fillId="2" borderId="52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3" fontId="0" fillId="2" borderId="50" xfId="0" applyNumberFormat="1" applyFill="1" applyBorder="1"/>
    <xf numFmtId="43" fontId="0" fillId="4" borderId="50" xfId="0" applyNumberFormat="1" applyFill="1" applyBorder="1"/>
    <xf numFmtId="43" fontId="0" fillId="4" borderId="52" xfId="0" applyNumberFormat="1" applyFill="1" applyBorder="1"/>
    <xf numFmtId="1" fontId="0" fillId="4" borderId="13" xfId="0" applyNumberFormat="1" applyFill="1" applyBorder="1" applyAlignment="1">
      <alignment horizontal="center"/>
    </xf>
    <xf numFmtId="176" fontId="11" fillId="2" borderId="55" xfId="1" applyNumberFormat="1" applyFont="1" applyFill="1" applyBorder="1" applyAlignment="1">
      <alignment horizontal="center"/>
    </xf>
    <xf numFmtId="43" fontId="0" fillId="4" borderId="55" xfId="0" applyNumberFormat="1" applyFill="1" applyBorder="1"/>
    <xf numFmtId="168" fontId="11" fillId="4" borderId="15" xfId="1" applyFont="1" applyFill="1" applyBorder="1"/>
    <xf numFmtId="20" fontId="0" fillId="4" borderId="0" xfId="0" applyNumberFormat="1" applyFill="1"/>
    <xf numFmtId="176" fontId="11" fillId="4" borderId="0" xfId="1" applyNumberFormat="1" applyFont="1" applyFill="1"/>
    <xf numFmtId="176" fontId="11" fillId="4" borderId="50" xfId="1" applyNumberFormat="1" applyFont="1" applyFill="1" applyBorder="1"/>
    <xf numFmtId="0" fontId="0" fillId="7" borderId="0" xfId="0" applyFill="1"/>
    <xf numFmtId="0" fontId="12" fillId="7" borderId="0" xfId="0" applyFont="1" applyFill="1"/>
    <xf numFmtId="164" fontId="7" fillId="4" borderId="41" xfId="0" applyNumberFormat="1" applyFont="1" applyFill="1" applyBorder="1" applyAlignment="1">
      <alignment horizontal="center" vertical="center" wrapText="1"/>
    </xf>
    <xf numFmtId="164" fontId="7" fillId="4" borderId="46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2" borderId="45" xfId="0" applyNumberFormat="1" applyFont="1" applyFill="1" applyBorder="1" applyAlignment="1">
      <alignment horizontal="center" vertical="center" wrapText="1"/>
    </xf>
    <xf numFmtId="164" fontId="7" fillId="4" borderId="34" xfId="0" applyNumberFormat="1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43" xfId="0" applyNumberFormat="1" applyFont="1" applyFill="1" applyBorder="1" applyAlignment="1">
      <alignment horizontal="center" vertical="center" wrapText="1"/>
    </xf>
    <xf numFmtId="0" fontId="19" fillId="7" borderId="0" xfId="0" applyFont="1" applyFill="1"/>
    <xf numFmtId="177" fontId="11" fillId="2" borderId="26" xfId="1" applyNumberFormat="1" applyFont="1" applyFill="1" applyBorder="1"/>
    <xf numFmtId="177" fontId="15" fillId="2" borderId="12" xfId="1" applyNumberFormat="1" applyFont="1" applyFill="1" applyBorder="1"/>
    <xf numFmtId="177" fontId="11" fillId="4" borderId="27" xfId="1" applyNumberFormat="1" applyFont="1" applyFill="1" applyBorder="1"/>
    <xf numFmtId="177" fontId="11" fillId="2" borderId="39" xfId="1" applyNumberFormat="1" applyFont="1" applyFill="1" applyBorder="1"/>
    <xf numFmtId="178" fontId="0" fillId="2" borderId="40" xfId="0" applyNumberFormat="1" applyFill="1" applyBorder="1"/>
    <xf numFmtId="178" fontId="0" fillId="4" borderId="27" xfId="0" applyNumberFormat="1" applyFill="1" applyBorder="1"/>
    <xf numFmtId="10" fontId="15" fillId="4" borderId="27" xfId="2" applyNumberFormat="1" applyFont="1" applyFill="1" applyBorder="1"/>
    <xf numFmtId="0" fontId="0" fillId="4" borderId="8" xfId="0" applyFill="1" applyBorder="1" applyAlignment="1">
      <alignment horizontal="center"/>
    </xf>
    <xf numFmtId="177" fontId="11" fillId="2" borderId="24" xfId="1" applyNumberFormat="1" applyFont="1" applyFill="1" applyBorder="1"/>
    <xf numFmtId="177" fontId="15" fillId="2" borderId="9" xfId="1" applyNumberFormat="1" applyFont="1" applyFill="1" applyBorder="1"/>
    <xf numFmtId="177" fontId="11" fillId="4" borderId="53" xfId="1" applyNumberFormat="1" applyFont="1" applyFill="1" applyBorder="1"/>
    <xf numFmtId="178" fontId="0" fillId="2" borderId="9" xfId="0" applyNumberFormat="1" applyFill="1" applyBorder="1"/>
    <xf numFmtId="178" fontId="0" fillId="4" borderId="53" xfId="0" applyNumberFormat="1" applyFill="1" applyBorder="1"/>
    <xf numFmtId="10" fontId="15" fillId="4" borderId="53" xfId="2" applyNumberFormat="1" applyFont="1" applyFill="1" applyBorder="1"/>
    <xf numFmtId="178" fontId="0" fillId="2" borderId="14" xfId="0" applyNumberFormat="1" applyFill="1" applyBorder="1"/>
    <xf numFmtId="0" fontId="0" fillId="4" borderId="58" xfId="0" applyFill="1" applyBorder="1" applyAlignment="1">
      <alignment horizontal="center"/>
    </xf>
    <xf numFmtId="177" fontId="11" fillId="2" borderId="15" xfId="1" applyNumberFormat="1" applyFont="1" applyFill="1" applyBorder="1"/>
    <xf numFmtId="177" fontId="15" fillId="2" borderId="14" xfId="1" applyNumberFormat="1" applyFont="1" applyFill="1" applyBorder="1"/>
    <xf numFmtId="177" fontId="11" fillId="4" borderId="56" xfId="1" applyNumberFormat="1" applyFont="1" applyFill="1" applyBorder="1"/>
    <xf numFmtId="43" fontId="0" fillId="6" borderId="30" xfId="0" applyNumberFormat="1" applyFill="1" applyBorder="1"/>
    <xf numFmtId="43" fontId="0" fillId="6" borderId="58" xfId="0" applyNumberFormat="1" applyFill="1" applyBorder="1"/>
    <xf numFmtId="0" fontId="0" fillId="6" borderId="55" xfId="0" applyFill="1" applyBorder="1"/>
    <xf numFmtId="0" fontId="7" fillId="7" borderId="0" xfId="0" applyFont="1" applyFill="1" applyAlignment="1">
      <alignment horizontal="right"/>
    </xf>
    <xf numFmtId="177" fontId="0" fillId="4" borderId="29" xfId="0" applyNumberFormat="1" applyFill="1" applyBorder="1"/>
    <xf numFmtId="177" fontId="20" fillId="7" borderId="0" xfId="0" applyNumberFormat="1" applyFont="1" applyFill="1"/>
    <xf numFmtId="177" fontId="0" fillId="7" borderId="0" xfId="0" applyNumberFormat="1" applyFill="1"/>
    <xf numFmtId="0" fontId="7" fillId="7" borderId="0" xfId="0" applyFont="1" applyFill="1"/>
    <xf numFmtId="0" fontId="7" fillId="8" borderId="29" xfId="0" applyFont="1" applyFill="1" applyBorder="1" applyAlignment="1">
      <alignment horizontal="center"/>
    </xf>
    <xf numFmtId="10" fontId="11" fillId="4" borderId="29" xfId="2" applyNumberFormat="1" applyFont="1" applyFill="1" applyBorder="1"/>
    <xf numFmtId="9" fontId="15" fillId="4" borderId="29" xfId="2" applyFont="1" applyFill="1" applyBorder="1" applyAlignment="1">
      <alignment horizontal="center"/>
    </xf>
    <xf numFmtId="0" fontId="19" fillId="7" borderId="0" xfId="0" applyNumberFormat="1" applyFont="1" applyFill="1" applyBorder="1" applyAlignment="1" applyProtection="1"/>
    <xf numFmtId="0" fontId="0" fillId="7" borderId="0" xfId="0" applyNumberFormat="1" applyFont="1" applyFill="1" applyBorder="1" applyAlignment="1" applyProtection="1"/>
    <xf numFmtId="0" fontId="12" fillId="7" borderId="0" xfId="0" applyNumberFormat="1" applyFont="1" applyFill="1" applyBorder="1" applyAlignment="1" applyProtection="1"/>
    <xf numFmtId="164" fontId="7" fillId="4" borderId="63" xfId="0" applyNumberFormat="1" applyFont="1" applyFill="1" applyBorder="1" applyAlignment="1" applyProtection="1">
      <alignment horizontal="center" vertical="center" wrapText="1"/>
    </xf>
    <xf numFmtId="164" fontId="7" fillId="4" borderId="64" xfId="0" applyNumberFormat="1" applyFont="1" applyFill="1" applyBorder="1" applyAlignment="1" applyProtection="1">
      <alignment horizontal="center" vertical="center" wrapText="1"/>
    </xf>
    <xf numFmtId="164" fontId="7" fillId="2" borderId="63" xfId="0" applyNumberFormat="1" applyFont="1" applyFill="1" applyBorder="1" applyAlignment="1" applyProtection="1">
      <alignment horizontal="center" vertical="center" wrapText="1"/>
    </xf>
    <xf numFmtId="164" fontId="7" fillId="2" borderId="65" xfId="0" applyNumberFormat="1" applyFont="1" applyFill="1" applyBorder="1" applyAlignment="1" applyProtection="1">
      <alignment horizontal="center" vertical="center" wrapText="1"/>
    </xf>
    <xf numFmtId="164" fontId="7" fillId="4" borderId="66" xfId="0" applyNumberFormat="1" applyFont="1" applyFill="1" applyBorder="1" applyAlignment="1" applyProtection="1">
      <alignment horizontal="center" vertical="center" wrapText="1"/>
    </xf>
    <xf numFmtId="0" fontId="0" fillId="4" borderId="26" xfId="0" applyNumberFormat="1" applyFont="1" applyFill="1" applyBorder="1" applyAlignment="1" applyProtection="1">
      <alignment horizontal="center"/>
    </xf>
    <xf numFmtId="0" fontId="0" fillId="4" borderId="12" xfId="0" applyNumberFormat="1" applyFont="1" applyFill="1" applyBorder="1" applyAlignment="1" applyProtection="1">
      <alignment horizontal="center"/>
    </xf>
    <xf numFmtId="177" fontId="11" fillId="2" borderId="38" xfId="0" applyNumberFormat="1" applyFont="1" applyFill="1" applyBorder="1" applyAlignment="1" applyProtection="1"/>
    <xf numFmtId="176" fontId="0" fillId="2" borderId="12" xfId="0" applyNumberFormat="1" applyFont="1" applyFill="1" applyBorder="1" applyAlignment="1" applyProtection="1"/>
    <xf numFmtId="177" fontId="11" fillId="4" borderId="67" xfId="0" applyNumberFormat="1" applyFont="1" applyFill="1" applyBorder="1" applyAlignment="1" applyProtection="1"/>
    <xf numFmtId="0" fontId="0" fillId="4" borderId="24" xfId="0" applyNumberFormat="1" applyFont="1" applyFill="1" applyBorder="1" applyAlignment="1" applyProtection="1">
      <alignment horizontal="center"/>
    </xf>
    <xf numFmtId="0" fontId="0" fillId="4" borderId="9" xfId="0" applyNumberFormat="1" applyFont="1" applyFill="1" applyBorder="1" applyAlignment="1" applyProtection="1">
      <alignment horizontal="center"/>
    </xf>
    <xf numFmtId="168" fontId="11" fillId="2" borderId="5" xfId="0" applyNumberFormat="1" applyFont="1" applyFill="1" applyBorder="1" applyAlignment="1" applyProtection="1"/>
    <xf numFmtId="176" fontId="0" fillId="2" borderId="9" xfId="0" applyNumberFormat="1" applyFont="1" applyFill="1" applyBorder="1" applyAlignment="1" applyProtection="1"/>
    <xf numFmtId="168" fontId="11" fillId="4" borderId="68" xfId="0" applyNumberFormat="1" applyFont="1" applyFill="1" applyBorder="1" applyAlignment="1" applyProtection="1"/>
    <xf numFmtId="177" fontId="11" fillId="2" borderId="5" xfId="0" applyNumberFormat="1" applyFont="1" applyFill="1" applyBorder="1" applyAlignment="1" applyProtection="1"/>
    <xf numFmtId="0" fontId="0" fillId="4" borderId="15" xfId="0" applyNumberFormat="1" applyFont="1" applyFill="1" applyBorder="1" applyAlignment="1" applyProtection="1">
      <alignment horizontal="center"/>
    </xf>
    <xf numFmtId="0" fontId="0" fillId="4" borderId="14" xfId="0" applyNumberFormat="1" applyFont="1" applyFill="1" applyBorder="1" applyAlignment="1" applyProtection="1">
      <alignment horizontal="center"/>
    </xf>
    <xf numFmtId="177" fontId="11" fillId="2" borderId="16" xfId="0" applyNumberFormat="1" applyFont="1" applyFill="1" applyBorder="1" applyAlignment="1" applyProtection="1"/>
    <xf numFmtId="176" fontId="0" fillId="2" borderId="14" xfId="0" applyNumberFormat="1" applyFont="1" applyFill="1" applyBorder="1" applyAlignment="1" applyProtection="1"/>
    <xf numFmtId="168" fontId="11" fillId="4" borderId="69" xfId="0" applyNumberFormat="1" applyFont="1" applyFill="1" applyBorder="1" applyAlignment="1" applyProtection="1"/>
    <xf numFmtId="0" fontId="7" fillId="7" borderId="0" xfId="0" applyNumberFormat="1" applyFont="1" applyFill="1" applyBorder="1" applyAlignment="1" applyProtection="1">
      <alignment horizontal="right"/>
    </xf>
    <xf numFmtId="0" fontId="0" fillId="4" borderId="70" xfId="0" applyNumberFormat="1" applyFont="1" applyFill="1" applyBorder="1" applyAlignment="1" applyProtection="1">
      <alignment horizontal="center"/>
    </xf>
    <xf numFmtId="177" fontId="0" fillId="4" borderId="70" xfId="0" applyNumberFormat="1" applyFont="1" applyFill="1" applyBorder="1" applyAlignment="1" applyProtection="1"/>
    <xf numFmtId="177" fontId="16" fillId="7" borderId="0" xfId="0" applyNumberFormat="1" applyFont="1" applyFill="1" applyBorder="1" applyAlignment="1" applyProtection="1"/>
    <xf numFmtId="10" fontId="0" fillId="4" borderId="70" xfId="3" applyNumberFormat="1" applyFont="1" applyFill="1" applyBorder="1" applyAlignment="1" applyProtection="1"/>
    <xf numFmtId="9" fontId="0" fillId="4" borderId="70" xfId="0" applyNumberFormat="1" applyFont="1" applyFill="1" applyBorder="1" applyAlignment="1" applyProtection="1">
      <alignment horizontal="center"/>
    </xf>
    <xf numFmtId="40" fontId="4" fillId="4" borderId="0" xfId="0" applyNumberFormat="1" applyFont="1" applyFill="1" applyAlignment="1">
      <alignment horizontal="center"/>
    </xf>
    <xf numFmtId="40" fontId="5" fillId="4" borderId="0" xfId="0" applyNumberFormat="1" applyFont="1" applyFill="1" applyAlignment="1"/>
    <xf numFmtId="40" fontId="6" fillId="4" borderId="0" xfId="0" applyNumberFormat="1" applyFont="1" applyFill="1" applyAlignment="1"/>
    <xf numFmtId="0" fontId="1" fillId="4" borderId="0" xfId="0" applyFont="1" applyFill="1"/>
    <xf numFmtId="40" fontId="4" fillId="5" borderId="1" xfId="0" applyNumberFormat="1" applyFont="1" applyFill="1" applyBorder="1" applyAlignment="1">
      <alignment horizontal="left" vertical="center"/>
    </xf>
    <xf numFmtId="4" fontId="9" fillId="4" borderId="0" xfId="0" applyNumberFormat="1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0" fontId="7" fillId="4" borderId="36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4" fontId="7" fillId="2" borderId="71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8" borderId="71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164" fontId="7" fillId="4" borderId="44" xfId="0" applyNumberFormat="1" applyFont="1" applyFill="1" applyBorder="1" applyAlignment="1">
      <alignment horizontal="center"/>
    </xf>
    <xf numFmtId="164" fontId="7" fillId="4" borderId="60" xfId="0" applyNumberFormat="1" applyFont="1" applyFill="1" applyBorder="1" applyAlignment="1">
      <alignment horizontal="center"/>
    </xf>
    <xf numFmtId="164" fontId="7" fillId="4" borderId="48" xfId="0" applyNumberFormat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40" fontId="4" fillId="4" borderId="0" xfId="0" applyNumberFormat="1" applyFont="1" applyFill="1" applyAlignment="1">
      <alignment horizontal="center"/>
    </xf>
    <xf numFmtId="40" fontId="3" fillId="4" borderId="0" xfId="0" applyNumberFormat="1" applyFont="1" applyFill="1" applyAlignment="1">
      <alignment horizontal="center"/>
    </xf>
    <xf numFmtId="16" fontId="7" fillId="5" borderId="26" xfId="0" applyNumberFormat="1" applyFont="1" applyFill="1" applyBorder="1" applyAlignment="1">
      <alignment horizontal="center"/>
    </xf>
    <xf numFmtId="16" fontId="7" fillId="5" borderId="11" xfId="0" applyNumberFormat="1" applyFont="1" applyFill="1" applyBorder="1" applyAlignment="1">
      <alignment horizontal="center"/>
    </xf>
    <xf numFmtId="16" fontId="7" fillId="5" borderId="12" xfId="0" applyNumberFormat="1" applyFont="1" applyFill="1" applyBorder="1" applyAlignment="1">
      <alignment horizontal="center"/>
    </xf>
    <xf numFmtId="40" fontId="3" fillId="4" borderId="21" xfId="0" applyNumberFormat="1" applyFont="1" applyFill="1" applyBorder="1" applyAlignment="1">
      <alignment horizontal="center"/>
    </xf>
    <xf numFmtId="40" fontId="3" fillId="4" borderId="22" xfId="0" applyNumberFormat="1" applyFont="1" applyFill="1" applyBorder="1" applyAlignment="1">
      <alignment horizontal="center"/>
    </xf>
    <xf numFmtId="40" fontId="0" fillId="5" borderId="21" xfId="0" applyNumberFormat="1" applyFill="1" applyBorder="1" applyAlignment="1">
      <alignment horizontal="center" vertical="center"/>
    </xf>
    <xf numFmtId="40" fontId="0" fillId="5" borderId="5" xfId="0" applyNumberFormat="1" applyFill="1" applyBorder="1" applyAlignment="1">
      <alignment horizontal="center" vertical="center"/>
    </xf>
    <xf numFmtId="40" fontId="0" fillId="8" borderId="1" xfId="0" applyNumberFormat="1" applyFill="1" applyBorder="1" applyAlignment="1">
      <alignment horizontal="center" vertical="center"/>
    </xf>
    <xf numFmtId="40" fontId="4" fillId="4" borderId="21" xfId="2" applyNumberFormat="1" applyFont="1" applyFill="1" applyBorder="1" applyAlignment="1">
      <alignment horizontal="center" vertical="center"/>
    </xf>
    <xf numFmtId="40" fontId="4" fillId="4" borderId="5" xfId="2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/>
    <cellStyle name="Porcentaje" xfId="2" builtinId="5"/>
    <cellStyle name="Porcentual 3" xfId="3"/>
  </cellStyles>
  <dxfs count="9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171450</xdr:colOff>
      <xdr:row>43</xdr:row>
      <xdr:rowOff>38100</xdr:rowOff>
    </xdr:to>
    <xdr:pic>
      <xdr:nvPicPr>
        <xdr:cNvPr id="4507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39</xdr:row>
      <xdr:rowOff>114300</xdr:rowOff>
    </xdr:from>
    <xdr:to>
      <xdr:col>1</xdr:col>
      <xdr:colOff>180975</xdr:colOff>
      <xdr:row>44</xdr:row>
      <xdr:rowOff>76200</xdr:rowOff>
    </xdr:to>
    <xdr:pic>
      <xdr:nvPicPr>
        <xdr:cNvPr id="2050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0008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152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255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381000</xdr:colOff>
      <xdr:row>44</xdr:row>
      <xdr:rowOff>95250</xdr:rowOff>
    </xdr:to>
    <xdr:pic>
      <xdr:nvPicPr>
        <xdr:cNvPr id="2357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257175</xdr:colOff>
      <xdr:row>44</xdr:row>
      <xdr:rowOff>95250</xdr:rowOff>
    </xdr:to>
    <xdr:pic>
      <xdr:nvPicPr>
        <xdr:cNvPr id="2460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152400</xdr:colOff>
      <xdr:row>44</xdr:row>
      <xdr:rowOff>95250</xdr:rowOff>
    </xdr:to>
    <xdr:pic>
      <xdr:nvPicPr>
        <xdr:cNvPr id="2562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2664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436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767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869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333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47625</xdr:colOff>
      <xdr:row>44</xdr:row>
      <xdr:rowOff>95250</xdr:rowOff>
    </xdr:to>
    <xdr:pic>
      <xdr:nvPicPr>
        <xdr:cNvPr id="2971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142875</xdr:rowOff>
        </xdr:from>
        <xdr:to>
          <xdr:col>1</xdr:col>
          <xdr:colOff>66675</xdr:colOff>
          <xdr:row>7</xdr:row>
          <xdr:rowOff>47625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9525</xdr:rowOff>
        </xdr:from>
        <xdr:to>
          <xdr:col>2</xdr:col>
          <xdr:colOff>247650</xdr:colOff>
          <xdr:row>4</xdr:row>
          <xdr:rowOff>152400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608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711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152400</xdr:colOff>
      <xdr:row>44</xdr:row>
      <xdr:rowOff>57150</xdr:rowOff>
    </xdr:to>
    <xdr:pic>
      <xdr:nvPicPr>
        <xdr:cNvPr id="1538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238125</xdr:colOff>
      <xdr:row>44</xdr:row>
      <xdr:rowOff>95250</xdr:rowOff>
    </xdr:to>
    <xdr:pic>
      <xdr:nvPicPr>
        <xdr:cNvPr id="1640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1743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1845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1948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zoomScale="85" zoomScaleNormal="85" workbookViewId="0"/>
  </sheetViews>
  <sheetFormatPr baseColWidth="10" defaultRowHeight="12.75" x14ac:dyDescent="0.2"/>
  <cols>
    <col min="1" max="1" width="14.140625" style="1" bestFit="1" customWidth="1"/>
    <col min="2" max="5" width="10.7109375" style="1" customWidth="1"/>
    <col min="6" max="6" width="12.7109375" style="1" customWidth="1"/>
    <col min="7" max="7" width="14.5703125" style="1" customWidth="1"/>
    <col min="8" max="9" width="12.7109375" style="1" customWidth="1"/>
    <col min="10" max="10" width="14.28515625" style="1" customWidth="1"/>
    <col min="11" max="12" width="12.7109375" style="1" customWidth="1"/>
    <col min="13" max="14" width="4.140625" style="1" customWidth="1"/>
    <col min="15" max="15" width="11.5703125" style="1" bestFit="1" customWidth="1"/>
    <col min="16" max="16" width="12.85546875" style="1" bestFit="1" customWidth="1"/>
    <col min="17" max="17" width="12.5703125" style="1" customWidth="1"/>
    <col min="18" max="18" width="4.140625" style="1" customWidth="1"/>
    <col min="19" max="19" width="14.140625" style="1" customWidth="1"/>
    <col min="20" max="20" width="15" style="1" bestFit="1" customWidth="1"/>
    <col min="21" max="21" width="3.7109375" style="1" customWidth="1"/>
    <col min="22" max="24" width="12.42578125" style="1" bestFit="1" customWidth="1"/>
    <col min="25" max="30" width="11.42578125" style="1"/>
    <col min="31" max="31" width="11.42578125" style="302"/>
    <col min="32" max="32" width="25.7109375" style="293" bestFit="1" customWidth="1"/>
    <col min="33" max="33" width="9.28515625" style="293" customWidth="1"/>
    <col min="34" max="35" width="14" style="293" customWidth="1"/>
    <col min="36" max="36" width="14.28515625" style="293" bestFit="1" customWidth="1"/>
    <col min="37" max="42" width="11.7109375" style="293" customWidth="1"/>
    <col min="43" max="55" width="11.42578125" style="293"/>
    <col min="56" max="16384" width="11.42578125" style="1"/>
  </cols>
  <sheetData>
    <row r="2" spans="1:42" ht="13.5" thickBot="1" x14ac:dyDescent="0.25">
      <c r="AE2" s="333"/>
      <c r="AF2" s="334"/>
      <c r="AG2" s="334"/>
      <c r="AH2" s="334"/>
      <c r="AI2" s="334"/>
      <c r="AJ2" s="335" t="s">
        <v>111</v>
      </c>
      <c r="AK2" s="334"/>
      <c r="AL2" s="334"/>
      <c r="AM2" s="334"/>
      <c r="AN2" s="334"/>
      <c r="AO2" s="334"/>
      <c r="AP2" s="334"/>
    </row>
    <row r="3" spans="1:42" ht="42.95" customHeight="1" thickBot="1" x14ac:dyDescent="0.25">
      <c r="A3" s="260" t="s">
        <v>31</v>
      </c>
      <c r="B3" s="178" t="s">
        <v>10</v>
      </c>
      <c r="C3" s="179" t="s">
        <v>55</v>
      </c>
      <c r="D3" s="178" t="s">
        <v>102</v>
      </c>
      <c r="E3" s="178"/>
      <c r="F3" s="179" t="s">
        <v>109</v>
      </c>
      <c r="G3" s="179" t="s">
        <v>103</v>
      </c>
      <c r="H3" s="179" t="s">
        <v>56</v>
      </c>
      <c r="I3" s="261"/>
      <c r="J3" s="181" t="s">
        <v>110</v>
      </c>
      <c r="K3" s="262" t="s">
        <v>104</v>
      </c>
      <c r="L3" s="263" t="s">
        <v>105</v>
      </c>
      <c r="O3" s="264" t="s">
        <v>73</v>
      </c>
      <c r="P3" s="265" t="s">
        <v>74</v>
      </c>
      <c r="Q3" s="266" t="s">
        <v>75</v>
      </c>
      <c r="S3" s="185" t="s">
        <v>76</v>
      </c>
      <c r="T3" s="186" t="s">
        <v>77</v>
      </c>
      <c r="V3" s="183" t="s">
        <v>78</v>
      </c>
      <c r="W3" s="267" t="s">
        <v>79</v>
      </c>
      <c r="X3" s="185" t="s">
        <v>80</v>
      </c>
      <c r="AE3" s="333"/>
      <c r="AF3" s="336" t="s">
        <v>112</v>
      </c>
      <c r="AG3" s="337" t="s">
        <v>62</v>
      </c>
      <c r="AH3" s="338" t="s">
        <v>125</v>
      </c>
      <c r="AI3" s="339" t="s">
        <v>126</v>
      </c>
      <c r="AJ3" s="340" t="s">
        <v>127</v>
      </c>
      <c r="AK3" s="334"/>
      <c r="AL3" s="334"/>
      <c r="AM3" s="334"/>
      <c r="AN3" s="334"/>
      <c r="AO3" s="334"/>
      <c r="AP3" s="334"/>
    </row>
    <row r="4" spans="1:42" ht="13.5" thickBot="1" x14ac:dyDescent="0.25">
      <c r="A4" s="190" t="s">
        <v>167</v>
      </c>
      <c r="B4" s="192">
        <v>20130601</v>
      </c>
      <c r="C4" s="191">
        <v>0.375</v>
      </c>
      <c r="D4" s="268">
        <v>1440</v>
      </c>
      <c r="E4" s="192"/>
      <c r="F4" s="193">
        <v>5354.0766599999997</v>
      </c>
      <c r="G4" s="193">
        <v>19.397694000000001</v>
      </c>
      <c r="H4" s="192">
        <v>61.389488</v>
      </c>
      <c r="I4" s="195"/>
      <c r="J4" s="269">
        <v>92.013999999999996</v>
      </c>
      <c r="K4" s="270">
        <v>815577.75</v>
      </c>
      <c r="L4" s="271">
        <v>0</v>
      </c>
      <c r="N4" s="256" t="s">
        <v>72</v>
      </c>
      <c r="O4" s="272"/>
      <c r="P4" s="273"/>
      <c r="Q4" s="274"/>
      <c r="S4" s="275"/>
      <c r="T4" s="275"/>
      <c r="V4" s="276"/>
      <c r="W4" s="277"/>
      <c r="X4" s="278"/>
      <c r="AE4" s="333" t="str">
        <f>LEFT(J4,8)</f>
        <v>92.014</v>
      </c>
      <c r="AF4" s="341"/>
      <c r="AG4" s="342"/>
      <c r="AH4" s="343"/>
      <c r="AI4" s="344">
        <f>IFERROR(AE4*1,0)</f>
        <v>92.013999999999996</v>
      </c>
      <c r="AJ4" s="345">
        <f>(AI4-AH4)</f>
        <v>92.013999999999996</v>
      </c>
      <c r="AK4" s="334"/>
      <c r="AL4" s="334"/>
      <c r="AM4" s="334"/>
      <c r="AN4" s="334"/>
      <c r="AO4" s="334"/>
      <c r="AP4" s="334"/>
    </row>
    <row r="5" spans="1:42" x14ac:dyDescent="0.2">
      <c r="A5" s="206" t="s">
        <v>167</v>
      </c>
      <c r="B5" s="208">
        <v>20130602</v>
      </c>
      <c r="C5" s="207">
        <v>0.375</v>
      </c>
      <c r="D5" s="279">
        <v>1440</v>
      </c>
      <c r="E5" s="208"/>
      <c r="F5" s="209">
        <v>5354.0766599999997</v>
      </c>
      <c r="G5" s="209">
        <v>19.303438</v>
      </c>
      <c r="H5" s="208">
        <v>61.389488</v>
      </c>
      <c r="I5" s="211"/>
      <c r="J5" s="280">
        <v>75.613</v>
      </c>
      <c r="K5" s="281">
        <v>815577.75</v>
      </c>
      <c r="L5" s="282">
        <v>0</v>
      </c>
      <c r="N5" s="1">
        <v>1</v>
      </c>
      <c r="O5" s="213" t="e">
        <f>P5/4.1868</f>
        <v>#REF!</v>
      </c>
      <c r="P5" s="214" t="e">
        <f>#REF!</f>
        <v>#REF!</v>
      </c>
      <c r="Q5" s="215" t="e">
        <f>O5*0.11237</f>
        <v>#REF!</v>
      </c>
      <c r="S5" s="283">
        <f>J5*1000</f>
        <v>75613</v>
      </c>
      <c r="T5" s="284">
        <f>S5*35.31467</f>
        <v>2670248.1427099998</v>
      </c>
      <c r="V5" s="198" t="e">
        <f>S5*O5/1000000</f>
        <v>#REF!</v>
      </c>
      <c r="W5" s="199" t="e">
        <f>P5*S5/1000000</f>
        <v>#REF!</v>
      </c>
      <c r="X5" s="200" t="e">
        <f>T5*Q5/1000000</f>
        <v>#REF!</v>
      </c>
      <c r="AE5" s="333" t="str">
        <f t="shared" ref="AE5:AE35" si="0">LEFT(J5,8)</f>
        <v>75.613</v>
      </c>
      <c r="AF5" s="346"/>
      <c r="AG5" s="347"/>
      <c r="AH5" s="348"/>
      <c r="AI5" s="349">
        <f t="shared" ref="AI5:AI35" si="1">IFERROR(AE5*1,0)</f>
        <v>75.613</v>
      </c>
      <c r="AJ5" s="350">
        <f t="shared" ref="AJ5:AJ35" si="2">(AI5-AH5)</f>
        <v>75.613</v>
      </c>
      <c r="AK5" s="334"/>
      <c r="AL5" s="334"/>
      <c r="AM5" s="334"/>
      <c r="AN5" s="334"/>
      <c r="AO5" s="334"/>
      <c r="AP5" s="334"/>
    </row>
    <row r="6" spans="1:42" x14ac:dyDescent="0.2">
      <c r="A6" s="206" t="s">
        <v>167</v>
      </c>
      <c r="B6" s="208">
        <v>20130603</v>
      </c>
      <c r="C6" s="207">
        <v>0.375</v>
      </c>
      <c r="D6" s="279">
        <v>1440</v>
      </c>
      <c r="E6" s="208"/>
      <c r="F6" s="209">
        <v>5354.0766599999997</v>
      </c>
      <c r="G6" s="209">
        <v>19.303438</v>
      </c>
      <c r="H6" s="208">
        <v>61.389488</v>
      </c>
      <c r="I6" s="211"/>
      <c r="J6" s="280">
        <v>61.807000000000002</v>
      </c>
      <c r="K6" s="281">
        <v>815577.75</v>
      </c>
      <c r="L6" s="282">
        <v>0</v>
      </c>
      <c r="N6" s="1">
        <v>2</v>
      </c>
      <c r="O6" s="258" t="e">
        <f t="shared" ref="O6:O35" si="3">P6/4.1868</f>
        <v>#REF!</v>
      </c>
      <c r="P6" s="214" t="e">
        <f>#REF!</f>
        <v>#REF!</v>
      </c>
      <c r="Q6" s="215" t="e">
        <f t="shared" ref="Q6:Q35" si="4">O6*0.11237</f>
        <v>#REF!</v>
      </c>
      <c r="S6" s="218">
        <f t="shared" ref="S6:S35" si="5">J6*1000</f>
        <v>61807</v>
      </c>
      <c r="T6" s="285">
        <f t="shared" ref="T6:T35" si="6">S6*35.31467</f>
        <v>2182693.8086899999</v>
      </c>
      <c r="V6" s="213" t="e">
        <f t="shared" ref="V6:V35" si="7">S6*O6/1000000</f>
        <v>#REF!</v>
      </c>
      <c r="W6" s="214" t="e">
        <f t="shared" ref="W6:W35" si="8">P6*S6/1000000</f>
        <v>#REF!</v>
      </c>
      <c r="X6" s="215" t="e">
        <f t="shared" ref="X6:X35" si="9">T6*Q6/1000000</f>
        <v>#REF!</v>
      </c>
      <c r="AE6" s="333" t="str">
        <f t="shared" si="0"/>
        <v>61.807</v>
      </c>
      <c r="AF6" s="346"/>
      <c r="AG6" s="347"/>
      <c r="AH6" s="348"/>
      <c r="AI6" s="349">
        <f t="shared" si="1"/>
        <v>61.807000000000002</v>
      </c>
      <c r="AJ6" s="350">
        <f t="shared" si="2"/>
        <v>61.807000000000002</v>
      </c>
      <c r="AK6" s="334"/>
      <c r="AL6" s="334"/>
      <c r="AM6" s="334"/>
      <c r="AN6" s="334"/>
      <c r="AO6" s="334"/>
      <c r="AP6" s="334"/>
    </row>
    <row r="7" spans="1:42" x14ac:dyDescent="0.2">
      <c r="A7" s="206" t="s">
        <v>167</v>
      </c>
      <c r="B7" s="208">
        <v>20130604</v>
      </c>
      <c r="C7" s="207">
        <v>0.375</v>
      </c>
      <c r="D7" s="279">
        <v>1440</v>
      </c>
      <c r="E7" s="208"/>
      <c r="F7" s="209">
        <v>5354.0766599999997</v>
      </c>
      <c r="G7" s="209">
        <v>19.134606999999999</v>
      </c>
      <c r="H7" s="208">
        <v>61.389488</v>
      </c>
      <c r="I7" s="211"/>
      <c r="J7" s="280">
        <v>91.828000000000003</v>
      </c>
      <c r="K7" s="281">
        <v>815577.75</v>
      </c>
      <c r="L7" s="282">
        <v>0</v>
      </c>
      <c r="N7" s="1">
        <v>3</v>
      </c>
      <c r="O7" s="258" t="e">
        <f t="shared" si="3"/>
        <v>#REF!</v>
      </c>
      <c r="P7" s="214" t="e">
        <f>#REF!</f>
        <v>#REF!</v>
      </c>
      <c r="Q7" s="215" t="e">
        <f t="shared" si="4"/>
        <v>#REF!</v>
      </c>
      <c r="S7" s="218">
        <f t="shared" si="5"/>
        <v>91828</v>
      </c>
      <c r="T7" s="285">
        <f t="shared" si="6"/>
        <v>3242875.51676</v>
      </c>
      <c r="V7" s="213" t="e">
        <f t="shared" si="7"/>
        <v>#REF!</v>
      </c>
      <c r="W7" s="214" t="e">
        <f t="shared" si="8"/>
        <v>#REF!</v>
      </c>
      <c r="X7" s="215" t="e">
        <f t="shared" si="9"/>
        <v>#REF!</v>
      </c>
      <c r="AE7" s="333" t="str">
        <f t="shared" si="0"/>
        <v>91.828</v>
      </c>
      <c r="AF7" s="346"/>
      <c r="AG7" s="347"/>
      <c r="AH7" s="348"/>
      <c r="AI7" s="349">
        <f t="shared" si="1"/>
        <v>91.828000000000003</v>
      </c>
      <c r="AJ7" s="350">
        <f t="shared" si="2"/>
        <v>91.828000000000003</v>
      </c>
      <c r="AK7" s="334"/>
      <c r="AL7" s="334"/>
      <c r="AM7" s="334"/>
      <c r="AN7" s="334"/>
      <c r="AO7" s="334"/>
      <c r="AP7" s="334"/>
    </row>
    <row r="8" spans="1:42" x14ac:dyDescent="0.2">
      <c r="A8" s="206" t="s">
        <v>167</v>
      </c>
      <c r="B8" s="208">
        <v>20130605</v>
      </c>
      <c r="C8" s="207">
        <v>0.375</v>
      </c>
      <c r="D8" s="279">
        <v>1440</v>
      </c>
      <c r="E8" s="208"/>
      <c r="F8" s="209">
        <v>5354.0766599999997</v>
      </c>
      <c r="G8" s="209">
        <v>19.170732000000001</v>
      </c>
      <c r="H8" s="208">
        <v>61.389488</v>
      </c>
      <c r="I8" s="211"/>
      <c r="J8" s="280">
        <v>86.123999999999995</v>
      </c>
      <c r="K8" s="281">
        <v>815577.75</v>
      </c>
      <c r="L8" s="282">
        <v>0</v>
      </c>
      <c r="N8" s="1">
        <v>4</v>
      </c>
      <c r="O8" s="258" t="e">
        <f t="shared" si="3"/>
        <v>#REF!</v>
      </c>
      <c r="P8" s="214" t="e">
        <f>#REF!</f>
        <v>#REF!</v>
      </c>
      <c r="Q8" s="215" t="e">
        <f t="shared" si="4"/>
        <v>#REF!</v>
      </c>
      <c r="S8" s="218">
        <f t="shared" si="5"/>
        <v>86124</v>
      </c>
      <c r="T8" s="285">
        <f t="shared" si="6"/>
        <v>3041440.6390800001</v>
      </c>
      <c r="V8" s="213" t="e">
        <f t="shared" si="7"/>
        <v>#REF!</v>
      </c>
      <c r="W8" s="214" t="e">
        <f t="shared" si="8"/>
        <v>#REF!</v>
      </c>
      <c r="X8" s="215" t="e">
        <f t="shared" si="9"/>
        <v>#REF!</v>
      </c>
      <c r="AE8" s="333" t="str">
        <f t="shared" si="0"/>
        <v>86.124</v>
      </c>
      <c r="AF8" s="346"/>
      <c r="AG8" s="347"/>
      <c r="AH8" s="348"/>
      <c r="AI8" s="349">
        <f t="shared" si="1"/>
        <v>86.123999999999995</v>
      </c>
      <c r="AJ8" s="350">
        <f t="shared" si="2"/>
        <v>86.123999999999995</v>
      </c>
      <c r="AK8" s="334"/>
      <c r="AL8" s="334"/>
      <c r="AM8" s="334"/>
      <c r="AN8" s="334"/>
      <c r="AO8" s="334"/>
      <c r="AP8" s="334"/>
    </row>
    <row r="9" spans="1:42" x14ac:dyDescent="0.2">
      <c r="A9" s="206" t="s">
        <v>167</v>
      </c>
      <c r="B9" s="208">
        <v>20130606</v>
      </c>
      <c r="C9" s="207">
        <v>0.375</v>
      </c>
      <c r="D9" s="279">
        <v>1440</v>
      </c>
      <c r="E9" s="208"/>
      <c r="F9" s="209">
        <v>5354.0766599999997</v>
      </c>
      <c r="G9" s="209">
        <v>19.188483999999999</v>
      </c>
      <c r="H9" s="208">
        <v>61.389488</v>
      </c>
      <c r="I9" s="211"/>
      <c r="J9" s="280">
        <v>93.061999999999998</v>
      </c>
      <c r="K9" s="281">
        <v>815577.75</v>
      </c>
      <c r="L9" s="282">
        <v>0</v>
      </c>
      <c r="N9" s="1">
        <v>5</v>
      </c>
      <c r="O9" s="258" t="e">
        <f t="shared" si="3"/>
        <v>#REF!</v>
      </c>
      <c r="P9" s="214" t="e">
        <f>#REF!</f>
        <v>#REF!</v>
      </c>
      <c r="Q9" s="215" t="e">
        <f t="shared" si="4"/>
        <v>#REF!</v>
      </c>
      <c r="S9" s="218">
        <f t="shared" si="5"/>
        <v>93062</v>
      </c>
      <c r="T9" s="285">
        <f t="shared" si="6"/>
        <v>3286453.8195400001</v>
      </c>
      <c r="V9" s="213" t="e">
        <f t="shared" si="7"/>
        <v>#REF!</v>
      </c>
      <c r="W9" s="214" t="e">
        <f t="shared" si="8"/>
        <v>#REF!</v>
      </c>
      <c r="X9" s="215" t="e">
        <f t="shared" si="9"/>
        <v>#REF!</v>
      </c>
      <c r="AE9" s="333" t="str">
        <f t="shared" si="0"/>
        <v>93.062</v>
      </c>
      <c r="AF9" s="346"/>
      <c r="AG9" s="347"/>
      <c r="AH9" s="348"/>
      <c r="AI9" s="349">
        <f t="shared" si="1"/>
        <v>93.061999999999998</v>
      </c>
      <c r="AJ9" s="350">
        <f t="shared" si="2"/>
        <v>93.061999999999998</v>
      </c>
      <c r="AK9" s="334"/>
      <c r="AL9" s="334"/>
      <c r="AM9" s="334"/>
      <c r="AN9" s="334"/>
      <c r="AO9" s="334"/>
      <c r="AP9" s="334"/>
    </row>
    <row r="10" spans="1:42" x14ac:dyDescent="0.2">
      <c r="A10" s="206" t="s">
        <v>167</v>
      </c>
      <c r="B10" s="208">
        <v>20130607</v>
      </c>
      <c r="C10" s="207">
        <v>0.375</v>
      </c>
      <c r="D10" s="279">
        <v>1440</v>
      </c>
      <c r="E10" s="208"/>
      <c r="F10" s="209">
        <v>5354.0766599999997</v>
      </c>
      <c r="G10" s="209">
        <v>19.292733999999999</v>
      </c>
      <c r="H10" s="208">
        <v>61.389488</v>
      </c>
      <c r="I10" s="211"/>
      <c r="J10" s="280">
        <v>94.79</v>
      </c>
      <c r="K10" s="281">
        <v>815577.75</v>
      </c>
      <c r="L10" s="282">
        <v>0</v>
      </c>
      <c r="N10" s="1">
        <v>6</v>
      </c>
      <c r="O10" s="258" t="e">
        <f t="shared" si="3"/>
        <v>#REF!</v>
      </c>
      <c r="P10" s="214" t="e">
        <f>#REF!</f>
        <v>#REF!</v>
      </c>
      <c r="Q10" s="215" t="e">
        <f t="shared" si="4"/>
        <v>#REF!</v>
      </c>
      <c r="S10" s="218">
        <f t="shared" si="5"/>
        <v>94790</v>
      </c>
      <c r="T10" s="285">
        <f t="shared" si="6"/>
        <v>3347477.5693000001</v>
      </c>
      <c r="V10" s="213" t="e">
        <f t="shared" si="7"/>
        <v>#REF!</v>
      </c>
      <c r="W10" s="214" t="e">
        <f t="shared" si="8"/>
        <v>#REF!</v>
      </c>
      <c r="X10" s="215" t="e">
        <f t="shared" si="9"/>
        <v>#REF!</v>
      </c>
      <c r="AE10" s="333" t="str">
        <f t="shared" si="0"/>
        <v>94.79</v>
      </c>
      <c r="AF10" s="346"/>
      <c r="AG10" s="347"/>
      <c r="AH10" s="348"/>
      <c r="AI10" s="349">
        <f t="shared" si="1"/>
        <v>94.79</v>
      </c>
      <c r="AJ10" s="350">
        <f t="shared" si="2"/>
        <v>94.79</v>
      </c>
      <c r="AK10" s="334"/>
      <c r="AL10" s="334"/>
      <c r="AM10" s="334"/>
      <c r="AN10" s="334"/>
      <c r="AO10" s="334"/>
      <c r="AP10" s="334"/>
    </row>
    <row r="11" spans="1:42" x14ac:dyDescent="0.2">
      <c r="A11" s="206" t="s">
        <v>167</v>
      </c>
      <c r="B11" s="208">
        <v>20130608</v>
      </c>
      <c r="C11" s="207">
        <v>0.375</v>
      </c>
      <c r="D11" s="279">
        <v>1440</v>
      </c>
      <c r="E11" s="208"/>
      <c r="F11" s="209">
        <v>5354.0766599999997</v>
      </c>
      <c r="G11" s="209">
        <v>19.589410999999998</v>
      </c>
      <c r="H11" s="208">
        <v>61.389488</v>
      </c>
      <c r="I11" s="211"/>
      <c r="J11" s="280">
        <v>95.308999999999997</v>
      </c>
      <c r="K11" s="281">
        <v>815577.75</v>
      </c>
      <c r="L11" s="282">
        <v>0</v>
      </c>
      <c r="N11" s="1">
        <v>7</v>
      </c>
      <c r="O11" s="258" t="e">
        <f t="shared" si="3"/>
        <v>#REF!</v>
      </c>
      <c r="P11" s="214" t="e">
        <f>#REF!</f>
        <v>#REF!</v>
      </c>
      <c r="Q11" s="215" t="e">
        <f t="shared" si="4"/>
        <v>#REF!</v>
      </c>
      <c r="S11" s="218">
        <f t="shared" si="5"/>
        <v>95309</v>
      </c>
      <c r="T11" s="285">
        <f t="shared" si="6"/>
        <v>3365805.8830300001</v>
      </c>
      <c r="V11" s="213" t="e">
        <f t="shared" si="7"/>
        <v>#REF!</v>
      </c>
      <c r="W11" s="214" t="e">
        <f t="shared" si="8"/>
        <v>#REF!</v>
      </c>
      <c r="X11" s="215" t="e">
        <f t="shared" si="9"/>
        <v>#REF!</v>
      </c>
      <c r="AE11" s="333" t="str">
        <f t="shared" si="0"/>
        <v>95.309</v>
      </c>
      <c r="AF11" s="346"/>
      <c r="AG11" s="347"/>
      <c r="AH11" s="348"/>
      <c r="AI11" s="349">
        <f t="shared" si="1"/>
        <v>95.308999999999997</v>
      </c>
      <c r="AJ11" s="350">
        <f t="shared" si="2"/>
        <v>95.308999999999997</v>
      </c>
      <c r="AK11" s="334"/>
      <c r="AL11" s="334"/>
      <c r="AM11" s="334"/>
      <c r="AN11" s="334"/>
      <c r="AO11" s="334"/>
      <c r="AP11" s="334"/>
    </row>
    <row r="12" spans="1:42" x14ac:dyDescent="0.2">
      <c r="A12" s="206" t="s">
        <v>167</v>
      </c>
      <c r="B12" s="208">
        <v>20130609</v>
      </c>
      <c r="C12" s="207">
        <v>0.375</v>
      </c>
      <c r="D12" s="279">
        <v>1440</v>
      </c>
      <c r="E12" s="208"/>
      <c r="F12" s="209">
        <v>5354.0766599999997</v>
      </c>
      <c r="G12" s="209">
        <v>19.077164</v>
      </c>
      <c r="H12" s="208">
        <v>61.389488</v>
      </c>
      <c r="I12" s="211"/>
      <c r="J12" s="280">
        <v>54.798000000000002</v>
      </c>
      <c r="K12" s="281">
        <v>815577.75</v>
      </c>
      <c r="L12" s="282">
        <v>0</v>
      </c>
      <c r="N12" s="1">
        <v>8</v>
      </c>
      <c r="O12" s="258" t="e">
        <f t="shared" si="3"/>
        <v>#REF!</v>
      </c>
      <c r="P12" s="214" t="e">
        <f>#REF!</f>
        <v>#REF!</v>
      </c>
      <c r="Q12" s="215" t="e">
        <f t="shared" si="4"/>
        <v>#REF!</v>
      </c>
      <c r="S12" s="218">
        <f t="shared" si="5"/>
        <v>54798</v>
      </c>
      <c r="T12" s="285">
        <f t="shared" si="6"/>
        <v>1935173.28666</v>
      </c>
      <c r="V12" s="213" t="e">
        <f t="shared" si="7"/>
        <v>#REF!</v>
      </c>
      <c r="W12" s="214" t="e">
        <f t="shared" si="8"/>
        <v>#REF!</v>
      </c>
      <c r="X12" s="215" t="e">
        <f t="shared" si="9"/>
        <v>#REF!</v>
      </c>
      <c r="AE12" s="333" t="str">
        <f t="shared" si="0"/>
        <v>54.798</v>
      </c>
      <c r="AF12" s="346"/>
      <c r="AG12" s="347"/>
      <c r="AH12" s="348"/>
      <c r="AI12" s="349">
        <f t="shared" si="1"/>
        <v>54.798000000000002</v>
      </c>
      <c r="AJ12" s="350">
        <f t="shared" si="2"/>
        <v>54.798000000000002</v>
      </c>
      <c r="AK12" s="334"/>
      <c r="AL12" s="334"/>
      <c r="AM12" s="334"/>
      <c r="AN12" s="334"/>
      <c r="AO12" s="334"/>
      <c r="AP12" s="334"/>
    </row>
    <row r="13" spans="1:42" x14ac:dyDescent="0.2">
      <c r="A13" s="206" t="s">
        <v>167</v>
      </c>
      <c r="B13" s="208">
        <v>20130610</v>
      </c>
      <c r="C13" s="207">
        <v>0.375</v>
      </c>
      <c r="D13" s="279">
        <v>1440</v>
      </c>
      <c r="E13" s="208"/>
      <c r="F13" s="209">
        <v>5354.0766599999997</v>
      </c>
      <c r="G13" s="209">
        <v>19.049858</v>
      </c>
      <c r="H13" s="208">
        <v>61.389488</v>
      </c>
      <c r="I13" s="211"/>
      <c r="J13" s="280">
        <v>52.823999999999998</v>
      </c>
      <c r="K13" s="281">
        <v>815577.75</v>
      </c>
      <c r="L13" s="282">
        <v>0</v>
      </c>
      <c r="N13" s="1">
        <v>9</v>
      </c>
      <c r="O13" s="258" t="e">
        <f t="shared" si="3"/>
        <v>#REF!</v>
      </c>
      <c r="P13" s="214" t="e">
        <f>#REF!</f>
        <v>#REF!</v>
      </c>
      <c r="Q13" s="215" t="e">
        <f t="shared" si="4"/>
        <v>#REF!</v>
      </c>
      <c r="S13" s="218">
        <f t="shared" si="5"/>
        <v>52824</v>
      </c>
      <c r="T13" s="285">
        <f t="shared" si="6"/>
        <v>1865462.1280799999</v>
      </c>
      <c r="V13" s="213" t="e">
        <f t="shared" si="7"/>
        <v>#REF!</v>
      </c>
      <c r="W13" s="214" t="e">
        <f t="shared" si="8"/>
        <v>#REF!</v>
      </c>
      <c r="X13" s="215" t="e">
        <f t="shared" si="9"/>
        <v>#REF!</v>
      </c>
      <c r="AE13" s="333" t="str">
        <f t="shared" si="0"/>
        <v>52.824</v>
      </c>
      <c r="AF13" s="346"/>
      <c r="AG13" s="347"/>
      <c r="AH13" s="348"/>
      <c r="AI13" s="349">
        <f t="shared" si="1"/>
        <v>52.823999999999998</v>
      </c>
      <c r="AJ13" s="350">
        <f t="shared" si="2"/>
        <v>52.823999999999998</v>
      </c>
      <c r="AK13" s="334"/>
      <c r="AL13" s="334"/>
      <c r="AM13" s="334"/>
      <c r="AN13" s="334"/>
      <c r="AO13" s="334"/>
      <c r="AP13" s="334"/>
    </row>
    <row r="14" spans="1:42" x14ac:dyDescent="0.2">
      <c r="A14" s="206" t="s">
        <v>167</v>
      </c>
      <c r="B14" s="208">
        <v>20130611</v>
      </c>
      <c r="C14" s="207">
        <v>0.375</v>
      </c>
      <c r="D14" s="279">
        <v>1440</v>
      </c>
      <c r="E14" s="208"/>
      <c r="F14" s="209">
        <v>5354.0766599999997</v>
      </c>
      <c r="G14" s="209">
        <v>19.079433000000002</v>
      </c>
      <c r="H14" s="208">
        <v>61.389488</v>
      </c>
      <c r="I14" s="211"/>
      <c r="J14" s="280">
        <v>103.06100000000001</v>
      </c>
      <c r="K14" s="281">
        <v>815577.75</v>
      </c>
      <c r="L14" s="282">
        <v>0</v>
      </c>
      <c r="N14" s="1">
        <v>10</v>
      </c>
      <c r="O14" s="258" t="e">
        <f t="shared" si="3"/>
        <v>#REF!</v>
      </c>
      <c r="P14" s="214" t="e">
        <f>#REF!</f>
        <v>#REF!</v>
      </c>
      <c r="Q14" s="215" t="e">
        <f t="shared" si="4"/>
        <v>#REF!</v>
      </c>
      <c r="S14" s="218">
        <f t="shared" si="5"/>
        <v>103061</v>
      </c>
      <c r="T14" s="285">
        <f t="shared" si="6"/>
        <v>3639565.20487</v>
      </c>
      <c r="V14" s="213" t="e">
        <f t="shared" si="7"/>
        <v>#REF!</v>
      </c>
      <c r="W14" s="214" t="e">
        <f t="shared" si="8"/>
        <v>#REF!</v>
      </c>
      <c r="X14" s="215" t="e">
        <f t="shared" si="9"/>
        <v>#REF!</v>
      </c>
      <c r="AE14" s="333" t="str">
        <f t="shared" si="0"/>
        <v>103.061</v>
      </c>
      <c r="AF14" s="346"/>
      <c r="AG14" s="347"/>
      <c r="AH14" s="348"/>
      <c r="AI14" s="349">
        <f t="shared" si="1"/>
        <v>103.06100000000001</v>
      </c>
      <c r="AJ14" s="350">
        <f t="shared" si="2"/>
        <v>103.06100000000001</v>
      </c>
      <c r="AK14" s="334"/>
      <c r="AL14" s="334"/>
      <c r="AM14" s="334"/>
      <c r="AN14" s="334"/>
      <c r="AO14" s="334"/>
      <c r="AP14" s="334"/>
    </row>
    <row r="15" spans="1:42" x14ac:dyDescent="0.2">
      <c r="A15" s="206" t="s">
        <v>167</v>
      </c>
      <c r="B15" s="208">
        <v>20130612</v>
      </c>
      <c r="C15" s="207">
        <v>0.375</v>
      </c>
      <c r="D15" s="279">
        <v>1440</v>
      </c>
      <c r="E15" s="208"/>
      <c r="F15" s="209">
        <v>5354.0766599999997</v>
      </c>
      <c r="G15" s="209">
        <v>18.860289000000002</v>
      </c>
      <c r="H15" s="208">
        <v>61.389488</v>
      </c>
      <c r="I15" s="211"/>
      <c r="J15" s="280">
        <v>102.41500000000001</v>
      </c>
      <c r="K15" s="281">
        <v>815577.75</v>
      </c>
      <c r="L15" s="282">
        <v>0</v>
      </c>
      <c r="N15" s="1">
        <v>11</v>
      </c>
      <c r="O15" s="258" t="e">
        <f t="shared" si="3"/>
        <v>#REF!</v>
      </c>
      <c r="P15" s="214" t="e">
        <f>#REF!</f>
        <v>#REF!</v>
      </c>
      <c r="Q15" s="215" t="e">
        <f t="shared" si="4"/>
        <v>#REF!</v>
      </c>
      <c r="S15" s="218">
        <f t="shared" si="5"/>
        <v>102415</v>
      </c>
      <c r="T15" s="285">
        <f t="shared" si="6"/>
        <v>3616751.9280499998</v>
      </c>
      <c r="V15" s="213" t="e">
        <f t="shared" si="7"/>
        <v>#REF!</v>
      </c>
      <c r="W15" s="214" t="e">
        <f t="shared" si="8"/>
        <v>#REF!</v>
      </c>
      <c r="X15" s="215" t="e">
        <f t="shared" si="9"/>
        <v>#REF!</v>
      </c>
      <c r="AE15" s="333" t="str">
        <f t="shared" si="0"/>
        <v>102.415</v>
      </c>
      <c r="AF15" s="346"/>
      <c r="AG15" s="347"/>
      <c r="AH15" s="348"/>
      <c r="AI15" s="349">
        <f t="shared" si="1"/>
        <v>102.41500000000001</v>
      </c>
      <c r="AJ15" s="350">
        <f t="shared" si="2"/>
        <v>102.41500000000001</v>
      </c>
      <c r="AK15" s="334"/>
      <c r="AL15" s="334"/>
      <c r="AM15" s="334"/>
      <c r="AN15" s="334"/>
      <c r="AO15" s="334"/>
      <c r="AP15" s="334"/>
    </row>
    <row r="16" spans="1:42" x14ac:dyDescent="0.2">
      <c r="A16" s="206" t="s">
        <v>167</v>
      </c>
      <c r="B16" s="208">
        <v>20130613</v>
      </c>
      <c r="C16" s="207">
        <v>0.375</v>
      </c>
      <c r="D16" s="279">
        <v>1440</v>
      </c>
      <c r="E16" s="208"/>
      <c r="F16" s="209">
        <v>5354.0766599999997</v>
      </c>
      <c r="G16" s="209">
        <v>18.909306000000001</v>
      </c>
      <c r="H16" s="208">
        <v>61.389488</v>
      </c>
      <c r="I16" s="211"/>
      <c r="J16" s="280">
        <v>101.907</v>
      </c>
      <c r="K16" s="281">
        <v>815577.75</v>
      </c>
      <c r="L16" s="282">
        <v>0</v>
      </c>
      <c r="N16" s="1">
        <v>12</v>
      </c>
      <c r="O16" s="258" t="e">
        <f t="shared" si="3"/>
        <v>#REF!</v>
      </c>
      <c r="P16" s="214" t="e">
        <f>#REF!</f>
        <v>#REF!</v>
      </c>
      <c r="Q16" s="215" t="e">
        <f t="shared" si="4"/>
        <v>#REF!</v>
      </c>
      <c r="S16" s="218">
        <f t="shared" si="5"/>
        <v>101907</v>
      </c>
      <c r="T16" s="285">
        <f t="shared" si="6"/>
        <v>3598812.0756899999</v>
      </c>
      <c r="V16" s="213" t="e">
        <f t="shared" si="7"/>
        <v>#REF!</v>
      </c>
      <c r="W16" s="214" t="e">
        <f t="shared" si="8"/>
        <v>#REF!</v>
      </c>
      <c r="X16" s="215" t="e">
        <f t="shared" si="9"/>
        <v>#REF!</v>
      </c>
      <c r="AE16" s="333" t="str">
        <f t="shared" si="0"/>
        <v>101.907</v>
      </c>
      <c r="AF16" s="346"/>
      <c r="AG16" s="347"/>
      <c r="AH16" s="348"/>
      <c r="AI16" s="349">
        <f t="shared" si="1"/>
        <v>101.907</v>
      </c>
      <c r="AJ16" s="350">
        <f t="shared" si="2"/>
        <v>101.907</v>
      </c>
      <c r="AK16" s="334"/>
      <c r="AL16" s="334"/>
      <c r="AM16" s="334"/>
      <c r="AN16" s="334"/>
      <c r="AO16" s="334"/>
      <c r="AP16" s="334"/>
    </row>
    <row r="17" spans="1:42" x14ac:dyDescent="0.2">
      <c r="A17" s="206" t="s">
        <v>167</v>
      </c>
      <c r="B17" s="208">
        <v>20130614</v>
      </c>
      <c r="C17" s="207">
        <v>0.375</v>
      </c>
      <c r="D17" s="279">
        <v>1440</v>
      </c>
      <c r="E17" s="208"/>
      <c r="F17" s="209">
        <v>5354.0766599999997</v>
      </c>
      <c r="G17" s="209">
        <v>19.121158999999999</v>
      </c>
      <c r="H17" s="208">
        <v>61.389488</v>
      </c>
      <c r="I17" s="211"/>
      <c r="J17" s="280">
        <v>90.39</v>
      </c>
      <c r="K17" s="281">
        <v>815577.75</v>
      </c>
      <c r="L17" s="282">
        <v>0</v>
      </c>
      <c r="N17" s="1">
        <v>13</v>
      </c>
      <c r="O17" s="258" t="e">
        <f t="shared" si="3"/>
        <v>#REF!</v>
      </c>
      <c r="P17" s="214" t="e">
        <f>#REF!</f>
        <v>#REF!</v>
      </c>
      <c r="Q17" s="215" t="e">
        <f t="shared" si="4"/>
        <v>#REF!</v>
      </c>
      <c r="S17" s="218">
        <f t="shared" si="5"/>
        <v>90390</v>
      </c>
      <c r="T17" s="285">
        <f t="shared" si="6"/>
        <v>3192093.0213000001</v>
      </c>
      <c r="V17" s="213" t="e">
        <f t="shared" si="7"/>
        <v>#REF!</v>
      </c>
      <c r="W17" s="214" t="e">
        <f t="shared" si="8"/>
        <v>#REF!</v>
      </c>
      <c r="X17" s="215" t="e">
        <f t="shared" si="9"/>
        <v>#REF!</v>
      </c>
      <c r="AE17" s="333" t="str">
        <f t="shared" si="0"/>
        <v>90.39</v>
      </c>
      <c r="AF17" s="346"/>
      <c r="AG17" s="347"/>
      <c r="AH17" s="348"/>
      <c r="AI17" s="349">
        <f t="shared" si="1"/>
        <v>90.39</v>
      </c>
      <c r="AJ17" s="350">
        <f t="shared" si="2"/>
        <v>90.39</v>
      </c>
      <c r="AK17" s="334"/>
      <c r="AL17" s="334"/>
      <c r="AM17" s="334"/>
      <c r="AN17" s="334"/>
      <c r="AO17" s="334"/>
      <c r="AP17" s="334"/>
    </row>
    <row r="18" spans="1:42" x14ac:dyDescent="0.2">
      <c r="A18" s="206" t="s">
        <v>167</v>
      </c>
      <c r="B18" s="208">
        <v>20130615</v>
      </c>
      <c r="C18" s="207">
        <v>0.375</v>
      </c>
      <c r="D18" s="279">
        <v>1440</v>
      </c>
      <c r="E18" s="208"/>
      <c r="F18" s="209">
        <v>5354.0766599999997</v>
      </c>
      <c r="G18" s="209">
        <v>19.231283000000001</v>
      </c>
      <c r="H18" s="208">
        <v>61.389488</v>
      </c>
      <c r="I18" s="211"/>
      <c r="J18" s="280">
        <v>88.884</v>
      </c>
      <c r="K18" s="281">
        <v>815577.75</v>
      </c>
      <c r="L18" s="282">
        <v>0</v>
      </c>
      <c r="N18" s="1">
        <v>14</v>
      </c>
      <c r="O18" s="258" t="e">
        <f t="shared" si="3"/>
        <v>#REF!</v>
      </c>
      <c r="P18" s="214" t="e">
        <f>#REF!</f>
        <v>#REF!</v>
      </c>
      <c r="Q18" s="215" t="e">
        <f t="shared" si="4"/>
        <v>#REF!</v>
      </c>
      <c r="S18" s="218">
        <f t="shared" si="5"/>
        <v>88884</v>
      </c>
      <c r="T18" s="285">
        <f t="shared" si="6"/>
        <v>3138909.1282799998</v>
      </c>
      <c r="V18" s="213" t="e">
        <f t="shared" si="7"/>
        <v>#REF!</v>
      </c>
      <c r="W18" s="214" t="e">
        <f t="shared" si="8"/>
        <v>#REF!</v>
      </c>
      <c r="X18" s="215" t="e">
        <f t="shared" si="9"/>
        <v>#REF!</v>
      </c>
      <c r="AE18" s="333" t="str">
        <f t="shared" si="0"/>
        <v>88.884</v>
      </c>
      <c r="AF18" s="346"/>
      <c r="AG18" s="347"/>
      <c r="AH18" s="348"/>
      <c r="AI18" s="349">
        <f t="shared" si="1"/>
        <v>88.884</v>
      </c>
      <c r="AJ18" s="350">
        <f t="shared" si="2"/>
        <v>88.884</v>
      </c>
      <c r="AK18" s="334"/>
      <c r="AL18" s="334"/>
      <c r="AM18" s="334"/>
      <c r="AN18" s="334"/>
      <c r="AO18" s="334"/>
      <c r="AP18" s="334"/>
    </row>
    <row r="19" spans="1:42" x14ac:dyDescent="0.2">
      <c r="A19" s="206" t="s">
        <v>167</v>
      </c>
      <c r="B19" s="208">
        <v>20130616</v>
      </c>
      <c r="C19" s="207">
        <v>0.375</v>
      </c>
      <c r="D19" s="279">
        <v>1440</v>
      </c>
      <c r="E19" s="208"/>
      <c r="F19" s="209">
        <v>5354.0766599999997</v>
      </c>
      <c r="G19" s="209">
        <v>19.331399999999999</v>
      </c>
      <c r="H19" s="208">
        <v>61.389488</v>
      </c>
      <c r="I19" s="211"/>
      <c r="J19" s="280">
        <v>56.811999999999998</v>
      </c>
      <c r="K19" s="281">
        <v>815577.75</v>
      </c>
      <c r="L19" s="282">
        <v>0</v>
      </c>
      <c r="N19" s="1">
        <v>15</v>
      </c>
      <c r="O19" s="258" t="e">
        <f t="shared" si="3"/>
        <v>#REF!</v>
      </c>
      <c r="P19" s="214" t="e">
        <f>#REF!</f>
        <v>#REF!</v>
      </c>
      <c r="Q19" s="215" t="e">
        <f t="shared" si="4"/>
        <v>#REF!</v>
      </c>
      <c r="S19" s="218">
        <f t="shared" si="5"/>
        <v>56812</v>
      </c>
      <c r="T19" s="285">
        <f t="shared" si="6"/>
        <v>2006297.03204</v>
      </c>
      <c r="V19" s="213" t="e">
        <f t="shared" si="7"/>
        <v>#REF!</v>
      </c>
      <c r="W19" s="214" t="e">
        <f t="shared" si="8"/>
        <v>#REF!</v>
      </c>
      <c r="X19" s="215" t="e">
        <f t="shared" si="9"/>
        <v>#REF!</v>
      </c>
      <c r="AE19" s="333" t="str">
        <f t="shared" si="0"/>
        <v>56.812</v>
      </c>
      <c r="AF19" s="346"/>
      <c r="AG19" s="347"/>
      <c r="AH19" s="348"/>
      <c r="AI19" s="349">
        <f t="shared" si="1"/>
        <v>56.811999999999998</v>
      </c>
      <c r="AJ19" s="350">
        <f t="shared" si="2"/>
        <v>56.811999999999998</v>
      </c>
      <c r="AK19" s="334"/>
      <c r="AL19" s="334"/>
      <c r="AM19" s="334"/>
      <c r="AN19" s="334"/>
      <c r="AO19" s="334"/>
      <c r="AP19" s="334"/>
    </row>
    <row r="20" spans="1:42" x14ac:dyDescent="0.2">
      <c r="A20" s="206" t="s">
        <v>167</v>
      </c>
      <c r="B20" s="208">
        <v>20130617</v>
      </c>
      <c r="C20" s="207">
        <v>0.375</v>
      </c>
      <c r="D20" s="279">
        <v>1440</v>
      </c>
      <c r="E20" s="208"/>
      <c r="F20" s="209">
        <v>5354.0766599999997</v>
      </c>
      <c r="G20" s="209">
        <v>19.219549000000001</v>
      </c>
      <c r="H20" s="208">
        <v>61.389488</v>
      </c>
      <c r="I20" s="211"/>
      <c r="J20" s="280">
        <v>39.411999999999999</v>
      </c>
      <c r="K20" s="281">
        <v>815577.75</v>
      </c>
      <c r="L20" s="282">
        <v>0</v>
      </c>
      <c r="N20" s="1">
        <v>16</v>
      </c>
      <c r="O20" s="258" t="e">
        <f t="shared" si="3"/>
        <v>#REF!</v>
      </c>
      <c r="P20" s="214" t="e">
        <f>#REF!</f>
        <v>#REF!</v>
      </c>
      <c r="Q20" s="215" t="e">
        <f t="shared" si="4"/>
        <v>#REF!</v>
      </c>
      <c r="S20" s="218">
        <f t="shared" si="5"/>
        <v>39412</v>
      </c>
      <c r="T20" s="285">
        <f t="shared" si="6"/>
        <v>1391821.77404</v>
      </c>
      <c r="V20" s="213" t="e">
        <f t="shared" si="7"/>
        <v>#REF!</v>
      </c>
      <c r="W20" s="214" t="e">
        <f t="shared" si="8"/>
        <v>#REF!</v>
      </c>
      <c r="X20" s="215" t="e">
        <f t="shared" si="9"/>
        <v>#REF!</v>
      </c>
      <c r="AE20" s="333" t="str">
        <f t="shared" si="0"/>
        <v>39.412</v>
      </c>
      <c r="AF20" s="346"/>
      <c r="AG20" s="347"/>
      <c r="AH20" s="348"/>
      <c r="AI20" s="349">
        <f t="shared" si="1"/>
        <v>39.411999999999999</v>
      </c>
      <c r="AJ20" s="350">
        <f t="shared" si="2"/>
        <v>39.411999999999999</v>
      </c>
      <c r="AK20" s="334"/>
      <c r="AL20" s="334"/>
      <c r="AM20" s="334"/>
      <c r="AN20" s="334"/>
      <c r="AO20" s="334"/>
      <c r="AP20" s="334"/>
    </row>
    <row r="21" spans="1:42" x14ac:dyDescent="0.2">
      <c r="A21" s="206" t="s">
        <v>167</v>
      </c>
      <c r="B21" s="208">
        <v>20130618</v>
      </c>
      <c r="C21" s="207">
        <v>0.375</v>
      </c>
      <c r="D21" s="279">
        <v>1440</v>
      </c>
      <c r="E21" s="208"/>
      <c r="F21" s="209">
        <v>5354.0766599999997</v>
      </c>
      <c r="G21" s="209">
        <v>19.234342999999999</v>
      </c>
      <c r="H21" s="208">
        <v>61.389488</v>
      </c>
      <c r="I21" s="211"/>
      <c r="J21" s="280">
        <v>90.108000000000004</v>
      </c>
      <c r="K21" s="281">
        <v>815577.75</v>
      </c>
      <c r="L21" s="282">
        <v>0</v>
      </c>
      <c r="N21" s="1">
        <v>17</v>
      </c>
      <c r="O21" s="258" t="e">
        <f t="shared" si="3"/>
        <v>#REF!</v>
      </c>
      <c r="P21" s="214" t="e">
        <f>#REF!</f>
        <v>#REF!</v>
      </c>
      <c r="Q21" s="215" t="e">
        <f t="shared" si="4"/>
        <v>#REF!</v>
      </c>
      <c r="S21" s="218">
        <f t="shared" si="5"/>
        <v>90108</v>
      </c>
      <c r="T21" s="285">
        <f t="shared" si="6"/>
        <v>3182134.2843599999</v>
      </c>
      <c r="V21" s="213" t="e">
        <f t="shared" si="7"/>
        <v>#REF!</v>
      </c>
      <c r="W21" s="214" t="e">
        <f t="shared" si="8"/>
        <v>#REF!</v>
      </c>
      <c r="X21" s="215" t="e">
        <f t="shared" si="9"/>
        <v>#REF!</v>
      </c>
      <c r="AE21" s="333" t="str">
        <f t="shared" si="0"/>
        <v>90.108</v>
      </c>
      <c r="AF21" s="346"/>
      <c r="AG21" s="347"/>
      <c r="AH21" s="348"/>
      <c r="AI21" s="349">
        <f t="shared" si="1"/>
        <v>90.108000000000004</v>
      </c>
      <c r="AJ21" s="350">
        <f t="shared" si="2"/>
        <v>90.108000000000004</v>
      </c>
      <c r="AK21" s="334"/>
      <c r="AL21" s="334"/>
      <c r="AM21" s="334"/>
      <c r="AN21" s="334"/>
      <c r="AO21" s="334"/>
      <c r="AP21" s="334"/>
    </row>
    <row r="22" spans="1:42" x14ac:dyDescent="0.2">
      <c r="A22" s="206" t="s">
        <v>167</v>
      </c>
      <c r="B22" s="208">
        <v>20130619</v>
      </c>
      <c r="C22" s="207">
        <v>0.375</v>
      </c>
      <c r="D22" s="279">
        <v>1440</v>
      </c>
      <c r="E22" s="208"/>
      <c r="F22" s="209">
        <v>5354.0766599999997</v>
      </c>
      <c r="G22" s="209">
        <v>19.258655999999998</v>
      </c>
      <c r="H22" s="208">
        <v>61.389488</v>
      </c>
      <c r="I22" s="211"/>
      <c r="J22" s="280">
        <v>95.71</v>
      </c>
      <c r="K22" s="281">
        <v>815577.75</v>
      </c>
      <c r="L22" s="282">
        <v>0</v>
      </c>
      <c r="N22" s="1">
        <v>18</v>
      </c>
      <c r="O22" s="258" t="e">
        <f t="shared" si="3"/>
        <v>#REF!</v>
      </c>
      <c r="P22" s="214" t="e">
        <f>#REF!</f>
        <v>#REF!</v>
      </c>
      <c r="Q22" s="215" t="e">
        <f t="shared" si="4"/>
        <v>#REF!</v>
      </c>
      <c r="S22" s="218">
        <f t="shared" si="5"/>
        <v>95710</v>
      </c>
      <c r="T22" s="285">
        <f t="shared" si="6"/>
        <v>3379967.0657000002</v>
      </c>
      <c r="V22" s="213" t="e">
        <f t="shared" si="7"/>
        <v>#REF!</v>
      </c>
      <c r="W22" s="214" t="e">
        <f t="shared" si="8"/>
        <v>#REF!</v>
      </c>
      <c r="X22" s="215" t="e">
        <f t="shared" si="9"/>
        <v>#REF!</v>
      </c>
      <c r="AE22" s="333" t="str">
        <f t="shared" si="0"/>
        <v>95.71</v>
      </c>
      <c r="AF22" s="346"/>
      <c r="AG22" s="347"/>
      <c r="AH22" s="351"/>
      <c r="AI22" s="349">
        <f t="shared" si="1"/>
        <v>95.71</v>
      </c>
      <c r="AJ22" s="350">
        <f t="shared" si="2"/>
        <v>95.71</v>
      </c>
      <c r="AK22" s="334"/>
      <c r="AL22" s="334"/>
      <c r="AM22" s="334"/>
      <c r="AN22" s="334"/>
      <c r="AO22" s="334"/>
      <c r="AP22" s="334"/>
    </row>
    <row r="23" spans="1:42" x14ac:dyDescent="0.2">
      <c r="A23" s="206" t="s">
        <v>167</v>
      </c>
      <c r="B23" s="208">
        <v>20130620</v>
      </c>
      <c r="C23" s="207">
        <v>0.375</v>
      </c>
      <c r="D23" s="279">
        <v>1440</v>
      </c>
      <c r="E23" s="208"/>
      <c r="F23" s="209">
        <v>5354.0766599999997</v>
      </c>
      <c r="G23" s="209">
        <v>19.246829999999999</v>
      </c>
      <c r="H23" s="208">
        <v>61.389488</v>
      </c>
      <c r="I23" s="211"/>
      <c r="J23" s="280">
        <v>96.4</v>
      </c>
      <c r="K23" s="281">
        <v>815577.75</v>
      </c>
      <c r="L23" s="282">
        <v>0</v>
      </c>
      <c r="N23" s="1">
        <v>19</v>
      </c>
      <c r="O23" s="258" t="e">
        <f t="shared" si="3"/>
        <v>#REF!</v>
      </c>
      <c r="P23" s="214" t="e">
        <f>#REF!</f>
        <v>#REF!</v>
      </c>
      <c r="Q23" s="215" t="e">
        <f t="shared" si="4"/>
        <v>#REF!</v>
      </c>
      <c r="S23" s="218">
        <f t="shared" si="5"/>
        <v>96400</v>
      </c>
      <c r="T23" s="285">
        <f t="shared" si="6"/>
        <v>3404334.1880000001</v>
      </c>
      <c r="V23" s="213" t="e">
        <f t="shared" si="7"/>
        <v>#REF!</v>
      </c>
      <c r="W23" s="214" t="e">
        <f t="shared" si="8"/>
        <v>#REF!</v>
      </c>
      <c r="X23" s="215" t="e">
        <f t="shared" si="9"/>
        <v>#REF!</v>
      </c>
      <c r="AE23" s="333" t="str">
        <f t="shared" si="0"/>
        <v>96.4</v>
      </c>
      <c r="AF23" s="346"/>
      <c r="AG23" s="347"/>
      <c r="AH23" s="351"/>
      <c r="AI23" s="349">
        <f t="shared" si="1"/>
        <v>96.4</v>
      </c>
      <c r="AJ23" s="350">
        <f t="shared" si="2"/>
        <v>96.4</v>
      </c>
      <c r="AK23" s="334"/>
      <c r="AL23" s="334"/>
      <c r="AM23" s="334"/>
      <c r="AN23" s="334"/>
      <c r="AO23" s="334"/>
      <c r="AP23" s="334"/>
    </row>
    <row r="24" spans="1:42" x14ac:dyDescent="0.2">
      <c r="A24" s="206" t="s">
        <v>167</v>
      </c>
      <c r="B24" s="208">
        <v>20130621</v>
      </c>
      <c r="C24" s="207">
        <v>0.375</v>
      </c>
      <c r="D24" s="279">
        <v>1440</v>
      </c>
      <c r="E24" s="208"/>
      <c r="F24" s="209">
        <v>5354.0766599999997</v>
      </c>
      <c r="G24" s="209">
        <v>19.217369000000001</v>
      </c>
      <c r="H24" s="208">
        <v>61.389488</v>
      </c>
      <c r="I24" s="211"/>
      <c r="J24" s="280">
        <v>97.022999999999996</v>
      </c>
      <c r="K24" s="281">
        <v>815577.75</v>
      </c>
      <c r="L24" s="282">
        <v>0</v>
      </c>
      <c r="N24" s="1">
        <v>20</v>
      </c>
      <c r="O24" s="258" t="e">
        <f t="shared" si="3"/>
        <v>#REF!</v>
      </c>
      <c r="P24" s="214" t="e">
        <f>#REF!</f>
        <v>#REF!</v>
      </c>
      <c r="Q24" s="215" t="e">
        <f t="shared" si="4"/>
        <v>#REF!</v>
      </c>
      <c r="S24" s="218">
        <f t="shared" si="5"/>
        <v>97023</v>
      </c>
      <c r="T24" s="285">
        <f t="shared" si="6"/>
        <v>3426335.2274099998</v>
      </c>
      <c r="V24" s="213" t="e">
        <f t="shared" si="7"/>
        <v>#REF!</v>
      </c>
      <c r="W24" s="214" t="e">
        <f t="shared" si="8"/>
        <v>#REF!</v>
      </c>
      <c r="X24" s="215" t="e">
        <f t="shared" si="9"/>
        <v>#REF!</v>
      </c>
      <c r="AE24" s="333" t="str">
        <f t="shared" si="0"/>
        <v>97.023</v>
      </c>
      <c r="AF24" s="346"/>
      <c r="AG24" s="347"/>
      <c r="AH24" s="351"/>
      <c r="AI24" s="349">
        <f t="shared" si="1"/>
        <v>97.022999999999996</v>
      </c>
      <c r="AJ24" s="350">
        <f t="shared" si="2"/>
        <v>97.022999999999996</v>
      </c>
      <c r="AK24" s="334"/>
      <c r="AL24" s="334"/>
      <c r="AM24" s="334"/>
      <c r="AN24" s="334"/>
      <c r="AO24" s="334"/>
      <c r="AP24" s="334"/>
    </row>
    <row r="25" spans="1:42" x14ac:dyDescent="0.2">
      <c r="A25" s="206" t="s">
        <v>167</v>
      </c>
      <c r="B25" s="208">
        <v>20130622</v>
      </c>
      <c r="C25" s="207">
        <v>0.375</v>
      </c>
      <c r="D25" s="279">
        <v>1440</v>
      </c>
      <c r="E25" s="208"/>
      <c r="F25" s="209">
        <v>5354.0766599999997</v>
      </c>
      <c r="G25" s="209">
        <v>19.511247999999998</v>
      </c>
      <c r="H25" s="208">
        <v>61.389488</v>
      </c>
      <c r="I25" s="211"/>
      <c r="J25" s="280">
        <v>77.046000000000006</v>
      </c>
      <c r="K25" s="281">
        <v>815577.75</v>
      </c>
      <c r="L25" s="282">
        <v>0</v>
      </c>
      <c r="N25" s="1">
        <v>21</v>
      </c>
      <c r="O25" s="258" t="e">
        <f t="shared" si="3"/>
        <v>#REF!</v>
      </c>
      <c r="P25" s="214" t="e">
        <f>#REF!</f>
        <v>#REF!</v>
      </c>
      <c r="Q25" s="215" t="e">
        <f t="shared" si="4"/>
        <v>#REF!</v>
      </c>
      <c r="S25" s="218">
        <f t="shared" si="5"/>
        <v>77046</v>
      </c>
      <c r="T25" s="285">
        <f t="shared" si="6"/>
        <v>2720854.06482</v>
      </c>
      <c r="V25" s="213" t="e">
        <f t="shared" si="7"/>
        <v>#REF!</v>
      </c>
      <c r="W25" s="214" t="e">
        <f t="shared" si="8"/>
        <v>#REF!</v>
      </c>
      <c r="X25" s="215" t="e">
        <f t="shared" si="9"/>
        <v>#REF!</v>
      </c>
      <c r="AE25" s="333" t="str">
        <f t="shared" si="0"/>
        <v>77.046</v>
      </c>
      <c r="AF25" s="346"/>
      <c r="AG25" s="347"/>
      <c r="AH25" s="351"/>
      <c r="AI25" s="349">
        <f t="shared" si="1"/>
        <v>77.046000000000006</v>
      </c>
      <c r="AJ25" s="350">
        <f t="shared" si="2"/>
        <v>77.046000000000006</v>
      </c>
      <c r="AK25" s="334"/>
      <c r="AL25" s="334"/>
      <c r="AM25" s="334"/>
      <c r="AN25" s="334"/>
      <c r="AO25" s="334"/>
      <c r="AP25" s="334"/>
    </row>
    <row r="26" spans="1:42" x14ac:dyDescent="0.2">
      <c r="A26" s="206" t="s">
        <v>167</v>
      </c>
      <c r="B26" s="208">
        <v>20130623</v>
      </c>
      <c r="C26" s="207">
        <v>0.375</v>
      </c>
      <c r="D26" s="279">
        <v>1440</v>
      </c>
      <c r="E26" s="208"/>
      <c r="F26" s="209">
        <v>5354.0766599999997</v>
      </c>
      <c r="G26" s="209">
        <v>19.595542999999999</v>
      </c>
      <c r="H26" s="208">
        <v>61.389488</v>
      </c>
      <c r="I26" s="211"/>
      <c r="J26" s="280">
        <v>47.997999999999998</v>
      </c>
      <c r="K26" s="281">
        <v>815577.75</v>
      </c>
      <c r="L26" s="282">
        <v>0</v>
      </c>
      <c r="N26" s="1">
        <v>22</v>
      </c>
      <c r="O26" s="258" t="e">
        <f t="shared" si="3"/>
        <v>#REF!</v>
      </c>
      <c r="P26" s="214" t="e">
        <f>#REF!</f>
        <v>#REF!</v>
      </c>
      <c r="Q26" s="215" t="e">
        <f t="shared" si="4"/>
        <v>#REF!</v>
      </c>
      <c r="S26" s="218">
        <f t="shared" si="5"/>
        <v>47998</v>
      </c>
      <c r="T26" s="285">
        <f t="shared" si="6"/>
        <v>1695033.5306599999</v>
      </c>
      <c r="V26" s="213" t="e">
        <f t="shared" si="7"/>
        <v>#REF!</v>
      </c>
      <c r="W26" s="214" t="e">
        <f t="shared" si="8"/>
        <v>#REF!</v>
      </c>
      <c r="X26" s="215" t="e">
        <f t="shared" si="9"/>
        <v>#REF!</v>
      </c>
      <c r="AE26" s="333" t="str">
        <f t="shared" si="0"/>
        <v>47.998</v>
      </c>
      <c r="AF26" s="346"/>
      <c r="AG26" s="347"/>
      <c r="AH26" s="351"/>
      <c r="AI26" s="349">
        <f t="shared" si="1"/>
        <v>47.997999999999998</v>
      </c>
      <c r="AJ26" s="350">
        <f t="shared" si="2"/>
        <v>47.997999999999998</v>
      </c>
      <c r="AK26" s="334"/>
      <c r="AL26" s="334"/>
      <c r="AM26" s="334"/>
      <c r="AN26" s="334"/>
      <c r="AO26" s="334"/>
      <c r="AP26" s="334"/>
    </row>
    <row r="27" spans="1:42" x14ac:dyDescent="0.2">
      <c r="A27" s="206" t="s">
        <v>167</v>
      </c>
      <c r="B27" s="208">
        <v>20130624</v>
      </c>
      <c r="C27" s="207">
        <v>0.375</v>
      </c>
      <c r="D27" s="279">
        <v>1440</v>
      </c>
      <c r="E27" s="208"/>
      <c r="F27" s="209">
        <v>5354.0766599999997</v>
      </c>
      <c r="G27" s="209">
        <v>19.375343000000001</v>
      </c>
      <c r="H27" s="208">
        <v>61.389488</v>
      </c>
      <c r="I27" s="211"/>
      <c r="J27" s="280">
        <v>41.338999999999999</v>
      </c>
      <c r="K27" s="281">
        <v>815577.75</v>
      </c>
      <c r="L27" s="282">
        <v>0</v>
      </c>
      <c r="N27" s="1">
        <v>23</v>
      </c>
      <c r="O27" s="258" t="e">
        <f t="shared" si="3"/>
        <v>#REF!</v>
      </c>
      <c r="P27" s="214" t="e">
        <f>#REF!</f>
        <v>#REF!</v>
      </c>
      <c r="Q27" s="215" t="e">
        <f t="shared" si="4"/>
        <v>#REF!</v>
      </c>
      <c r="S27" s="218">
        <f t="shared" si="5"/>
        <v>41339</v>
      </c>
      <c r="T27" s="285">
        <f t="shared" si="6"/>
        <v>1459873.14313</v>
      </c>
      <c r="V27" s="213" t="e">
        <f t="shared" si="7"/>
        <v>#REF!</v>
      </c>
      <c r="W27" s="214" t="e">
        <f t="shared" si="8"/>
        <v>#REF!</v>
      </c>
      <c r="X27" s="215" t="e">
        <f t="shared" si="9"/>
        <v>#REF!</v>
      </c>
      <c r="AE27" s="333" t="str">
        <f t="shared" si="0"/>
        <v>41.339</v>
      </c>
      <c r="AF27" s="346"/>
      <c r="AG27" s="347"/>
      <c r="AH27" s="351"/>
      <c r="AI27" s="349">
        <f t="shared" si="1"/>
        <v>41.338999999999999</v>
      </c>
      <c r="AJ27" s="350">
        <f t="shared" si="2"/>
        <v>41.338999999999999</v>
      </c>
      <c r="AK27" s="334"/>
      <c r="AL27" s="334"/>
      <c r="AM27" s="334"/>
      <c r="AN27" s="334"/>
      <c r="AO27" s="334"/>
      <c r="AP27" s="334"/>
    </row>
    <row r="28" spans="1:42" x14ac:dyDescent="0.2">
      <c r="A28" s="206" t="s">
        <v>167</v>
      </c>
      <c r="B28" s="208">
        <v>20130625</v>
      </c>
      <c r="C28" s="207">
        <v>0.375</v>
      </c>
      <c r="D28" s="279">
        <v>1440</v>
      </c>
      <c r="E28" s="208"/>
      <c r="F28" s="209">
        <v>5354.0766599999997</v>
      </c>
      <c r="G28" s="209">
        <v>19.397694000000001</v>
      </c>
      <c r="H28" s="208">
        <v>61.389488</v>
      </c>
      <c r="I28" s="211"/>
      <c r="J28" s="280">
        <v>96.266999999999996</v>
      </c>
      <c r="K28" s="281">
        <v>815577.75</v>
      </c>
      <c r="L28" s="282">
        <v>0</v>
      </c>
      <c r="N28" s="1">
        <v>24</v>
      </c>
      <c r="O28" s="258" t="e">
        <f t="shared" si="3"/>
        <v>#REF!</v>
      </c>
      <c r="P28" s="214" t="e">
        <f>#REF!</f>
        <v>#REF!</v>
      </c>
      <c r="Q28" s="215" t="e">
        <f t="shared" si="4"/>
        <v>#REF!</v>
      </c>
      <c r="S28" s="218">
        <f t="shared" si="5"/>
        <v>96267</v>
      </c>
      <c r="T28" s="285">
        <f t="shared" si="6"/>
        <v>3399637.3368899999</v>
      </c>
      <c r="V28" s="213" t="e">
        <f t="shared" si="7"/>
        <v>#REF!</v>
      </c>
      <c r="W28" s="214" t="e">
        <f t="shared" si="8"/>
        <v>#REF!</v>
      </c>
      <c r="X28" s="215" t="e">
        <f t="shared" si="9"/>
        <v>#REF!</v>
      </c>
      <c r="AE28" s="333" t="str">
        <f t="shared" si="0"/>
        <v>96.267</v>
      </c>
      <c r="AF28" s="346"/>
      <c r="AG28" s="347"/>
      <c r="AH28" s="351"/>
      <c r="AI28" s="349">
        <f t="shared" si="1"/>
        <v>96.266999999999996</v>
      </c>
      <c r="AJ28" s="350">
        <f t="shared" si="2"/>
        <v>96.266999999999996</v>
      </c>
      <c r="AK28" s="334"/>
      <c r="AL28" s="334"/>
      <c r="AM28" s="334"/>
      <c r="AN28" s="334"/>
      <c r="AO28" s="334"/>
      <c r="AP28" s="334"/>
    </row>
    <row r="29" spans="1:42" x14ac:dyDescent="0.2">
      <c r="A29" s="206" t="s">
        <v>167</v>
      </c>
      <c r="B29" s="208">
        <v>20130626</v>
      </c>
      <c r="C29" s="207">
        <v>0.375</v>
      </c>
      <c r="D29" s="279">
        <v>1440</v>
      </c>
      <c r="E29" s="208"/>
      <c r="F29" s="209">
        <v>5354.0766599999997</v>
      </c>
      <c r="G29" s="209">
        <v>19.397694000000001</v>
      </c>
      <c r="H29" s="208">
        <v>61.389488</v>
      </c>
      <c r="I29" s="211"/>
      <c r="J29" s="280">
        <v>94.697000000000003</v>
      </c>
      <c r="K29" s="281">
        <v>815577.75</v>
      </c>
      <c r="L29" s="282">
        <v>0</v>
      </c>
      <c r="N29" s="1">
        <v>25</v>
      </c>
      <c r="O29" s="258" t="e">
        <f t="shared" si="3"/>
        <v>#REF!</v>
      </c>
      <c r="P29" s="214" t="e">
        <f>#REF!</f>
        <v>#REF!</v>
      </c>
      <c r="Q29" s="215" t="e">
        <f t="shared" si="4"/>
        <v>#REF!</v>
      </c>
      <c r="S29" s="218">
        <f t="shared" si="5"/>
        <v>94697</v>
      </c>
      <c r="T29" s="285">
        <f t="shared" si="6"/>
        <v>3344193.3049900001</v>
      </c>
      <c r="V29" s="213" t="e">
        <f t="shared" si="7"/>
        <v>#REF!</v>
      </c>
      <c r="W29" s="214" t="e">
        <f t="shared" si="8"/>
        <v>#REF!</v>
      </c>
      <c r="X29" s="215" t="e">
        <f t="shared" si="9"/>
        <v>#REF!</v>
      </c>
      <c r="AE29" s="333" t="str">
        <f t="shared" si="0"/>
        <v>94.697</v>
      </c>
      <c r="AF29" s="346"/>
      <c r="AG29" s="347"/>
      <c r="AH29" s="351"/>
      <c r="AI29" s="349">
        <f t="shared" si="1"/>
        <v>94.697000000000003</v>
      </c>
      <c r="AJ29" s="350">
        <f t="shared" si="2"/>
        <v>94.697000000000003</v>
      </c>
      <c r="AK29" s="334"/>
      <c r="AL29" s="334"/>
      <c r="AM29" s="334"/>
      <c r="AN29" s="334"/>
      <c r="AO29" s="334"/>
      <c r="AP29" s="334"/>
    </row>
    <row r="30" spans="1:42" x14ac:dyDescent="0.2">
      <c r="A30" s="206" t="s">
        <v>167</v>
      </c>
      <c r="B30" s="208">
        <v>20130627</v>
      </c>
      <c r="C30" s="207">
        <v>0.375</v>
      </c>
      <c r="D30" s="279">
        <v>1440</v>
      </c>
      <c r="E30" s="208"/>
      <c r="F30" s="209">
        <v>5354.0766599999997</v>
      </c>
      <c r="G30" s="209">
        <v>19.397694000000001</v>
      </c>
      <c r="H30" s="208">
        <v>61.389488</v>
      </c>
      <c r="I30" s="211"/>
      <c r="J30" s="280">
        <v>101.107</v>
      </c>
      <c r="K30" s="281">
        <v>815577.75</v>
      </c>
      <c r="L30" s="282">
        <v>0</v>
      </c>
      <c r="N30" s="1">
        <v>26</v>
      </c>
      <c r="O30" s="258" t="e">
        <f t="shared" si="3"/>
        <v>#REF!</v>
      </c>
      <c r="P30" s="214" t="e">
        <f>#REF!</f>
        <v>#REF!</v>
      </c>
      <c r="Q30" s="215" t="e">
        <f t="shared" si="4"/>
        <v>#REF!</v>
      </c>
      <c r="S30" s="218">
        <f t="shared" si="5"/>
        <v>101107</v>
      </c>
      <c r="T30" s="285">
        <f t="shared" si="6"/>
        <v>3570560.3396899998</v>
      </c>
      <c r="V30" s="213" t="e">
        <f t="shared" si="7"/>
        <v>#REF!</v>
      </c>
      <c r="W30" s="214" t="e">
        <f t="shared" si="8"/>
        <v>#REF!</v>
      </c>
      <c r="X30" s="215" t="e">
        <f t="shared" si="9"/>
        <v>#REF!</v>
      </c>
      <c r="AE30" s="333" t="str">
        <f t="shared" si="0"/>
        <v>101.107</v>
      </c>
      <c r="AF30" s="346"/>
      <c r="AG30" s="347"/>
      <c r="AH30" s="351"/>
      <c r="AI30" s="349">
        <f t="shared" si="1"/>
        <v>101.107</v>
      </c>
      <c r="AJ30" s="350">
        <f t="shared" si="2"/>
        <v>101.107</v>
      </c>
      <c r="AK30" s="334"/>
      <c r="AL30" s="334"/>
      <c r="AM30" s="334"/>
      <c r="AN30" s="334"/>
      <c r="AO30" s="334"/>
      <c r="AP30" s="334"/>
    </row>
    <row r="31" spans="1:42" x14ac:dyDescent="0.2">
      <c r="A31" s="206" t="s">
        <v>167</v>
      </c>
      <c r="B31" s="208">
        <v>20130628</v>
      </c>
      <c r="C31" s="207">
        <v>0.375</v>
      </c>
      <c r="D31" s="279">
        <v>1440</v>
      </c>
      <c r="E31" s="208"/>
      <c r="F31" s="209">
        <v>5354.0766599999997</v>
      </c>
      <c r="G31" s="209">
        <v>19.397694000000001</v>
      </c>
      <c r="H31" s="208">
        <v>61.389488</v>
      </c>
      <c r="I31" s="211"/>
      <c r="J31" s="280">
        <v>105.48099999999999</v>
      </c>
      <c r="K31" s="281">
        <v>815577.75</v>
      </c>
      <c r="L31" s="282">
        <v>0</v>
      </c>
      <c r="N31" s="1">
        <v>27</v>
      </c>
      <c r="O31" s="258" t="e">
        <f t="shared" si="3"/>
        <v>#REF!</v>
      </c>
      <c r="P31" s="214" t="e">
        <f>#REF!</f>
        <v>#REF!</v>
      </c>
      <c r="Q31" s="215" t="e">
        <f t="shared" si="4"/>
        <v>#REF!</v>
      </c>
      <c r="S31" s="218">
        <f t="shared" si="5"/>
        <v>105481</v>
      </c>
      <c r="T31" s="285">
        <f t="shared" si="6"/>
        <v>3725026.70627</v>
      </c>
      <c r="V31" s="213" t="e">
        <f t="shared" si="7"/>
        <v>#REF!</v>
      </c>
      <c r="W31" s="214" t="e">
        <f t="shared" si="8"/>
        <v>#REF!</v>
      </c>
      <c r="X31" s="215" t="e">
        <f t="shared" si="9"/>
        <v>#REF!</v>
      </c>
      <c r="AE31" s="333" t="str">
        <f t="shared" si="0"/>
        <v>105.481</v>
      </c>
      <c r="AF31" s="346"/>
      <c r="AG31" s="347"/>
      <c r="AH31" s="351"/>
      <c r="AI31" s="349">
        <f t="shared" si="1"/>
        <v>105.48099999999999</v>
      </c>
      <c r="AJ31" s="350">
        <f t="shared" si="2"/>
        <v>105.48099999999999</v>
      </c>
      <c r="AK31" s="334"/>
      <c r="AL31" s="334"/>
      <c r="AM31" s="334"/>
      <c r="AN31" s="334"/>
      <c r="AO31" s="334"/>
      <c r="AP31" s="334"/>
    </row>
    <row r="32" spans="1:42" x14ac:dyDescent="0.2">
      <c r="A32" s="206" t="s">
        <v>167</v>
      </c>
      <c r="B32" s="208">
        <v>20130629</v>
      </c>
      <c r="C32" s="207">
        <v>0.375</v>
      </c>
      <c r="D32" s="279">
        <v>1440</v>
      </c>
      <c r="E32" s="208"/>
      <c r="F32" s="209">
        <v>5354.0766599999997</v>
      </c>
      <c r="G32" s="209">
        <v>19.397694000000001</v>
      </c>
      <c r="H32" s="208">
        <v>61.389488</v>
      </c>
      <c r="I32" s="211"/>
      <c r="J32" s="280">
        <v>95.504999999999995</v>
      </c>
      <c r="K32" s="281">
        <v>815577.75</v>
      </c>
      <c r="L32" s="282">
        <v>0</v>
      </c>
      <c r="N32" s="1">
        <v>28</v>
      </c>
      <c r="O32" s="258" t="e">
        <f t="shared" si="3"/>
        <v>#REF!</v>
      </c>
      <c r="P32" s="214" t="e">
        <f>#REF!</f>
        <v>#REF!</v>
      </c>
      <c r="Q32" s="215" t="e">
        <f t="shared" si="4"/>
        <v>#REF!</v>
      </c>
      <c r="S32" s="218">
        <f t="shared" si="5"/>
        <v>95505</v>
      </c>
      <c r="T32" s="285">
        <f t="shared" si="6"/>
        <v>3372727.5583500001</v>
      </c>
      <c r="V32" s="213" t="e">
        <f t="shared" si="7"/>
        <v>#REF!</v>
      </c>
      <c r="W32" s="214" t="e">
        <f t="shared" si="8"/>
        <v>#REF!</v>
      </c>
      <c r="X32" s="215" t="e">
        <f t="shared" si="9"/>
        <v>#REF!</v>
      </c>
      <c r="AE32" s="333" t="str">
        <f t="shared" si="0"/>
        <v>95.505</v>
      </c>
      <c r="AF32" s="346"/>
      <c r="AG32" s="347"/>
      <c r="AH32" s="351"/>
      <c r="AI32" s="349">
        <f t="shared" si="1"/>
        <v>95.504999999999995</v>
      </c>
      <c r="AJ32" s="350">
        <f t="shared" si="2"/>
        <v>95.504999999999995</v>
      </c>
      <c r="AK32" s="334"/>
      <c r="AL32" s="334"/>
      <c r="AM32" s="334"/>
      <c r="AN32" s="334"/>
      <c r="AO32" s="334"/>
      <c r="AP32" s="334"/>
    </row>
    <row r="33" spans="1:42" x14ac:dyDescent="0.2">
      <c r="A33" s="206" t="s">
        <v>167</v>
      </c>
      <c r="B33" s="208">
        <v>20130630</v>
      </c>
      <c r="C33" s="207">
        <v>0.375</v>
      </c>
      <c r="D33" s="279">
        <v>1440</v>
      </c>
      <c r="E33" s="208"/>
      <c r="F33" s="209">
        <v>5354.0766599999997</v>
      </c>
      <c r="G33" s="209">
        <v>19.397694000000001</v>
      </c>
      <c r="H33" s="208">
        <v>61.389488</v>
      </c>
      <c r="I33" s="211"/>
      <c r="J33" s="280">
        <v>60.49</v>
      </c>
      <c r="K33" s="281">
        <v>815577.75</v>
      </c>
      <c r="L33" s="282">
        <v>0</v>
      </c>
      <c r="N33" s="1">
        <v>29</v>
      </c>
      <c r="O33" s="258" t="e">
        <f t="shared" si="3"/>
        <v>#REF!</v>
      </c>
      <c r="P33" s="214" t="e">
        <f>#REF!</f>
        <v>#REF!</v>
      </c>
      <c r="Q33" s="215" t="e">
        <f t="shared" si="4"/>
        <v>#REF!</v>
      </c>
      <c r="S33" s="218">
        <f t="shared" si="5"/>
        <v>60490</v>
      </c>
      <c r="T33" s="285">
        <f t="shared" si="6"/>
        <v>2136184.3882999998</v>
      </c>
      <c r="V33" s="213" t="e">
        <f t="shared" si="7"/>
        <v>#REF!</v>
      </c>
      <c r="W33" s="214" t="e">
        <f t="shared" si="8"/>
        <v>#REF!</v>
      </c>
      <c r="X33" s="215" t="e">
        <f t="shared" si="9"/>
        <v>#REF!</v>
      </c>
      <c r="AE33" s="333" t="str">
        <f t="shared" si="0"/>
        <v>60.49</v>
      </c>
      <c r="AF33" s="346"/>
      <c r="AG33" s="347"/>
      <c r="AH33" s="351"/>
      <c r="AI33" s="349">
        <f t="shared" si="1"/>
        <v>60.49</v>
      </c>
      <c r="AJ33" s="350">
        <f t="shared" si="2"/>
        <v>60.49</v>
      </c>
      <c r="AK33" s="334"/>
      <c r="AL33" s="334"/>
      <c r="AM33" s="334"/>
      <c r="AN33" s="334"/>
      <c r="AO33" s="334"/>
      <c r="AP33" s="334"/>
    </row>
    <row r="34" spans="1:42" x14ac:dyDescent="0.2">
      <c r="A34" s="206" t="s">
        <v>167</v>
      </c>
      <c r="B34" s="208">
        <v>20130701</v>
      </c>
      <c r="C34" s="207">
        <v>0.375</v>
      </c>
      <c r="D34" s="279">
        <v>1440</v>
      </c>
      <c r="E34" s="208"/>
      <c r="F34" s="209">
        <v>5354.0766599999997</v>
      </c>
      <c r="G34" s="209">
        <v>19.397694000000001</v>
      </c>
      <c r="H34" s="208">
        <v>61.389488</v>
      </c>
      <c r="I34" s="211"/>
      <c r="J34" s="280">
        <v>49.542000000000002</v>
      </c>
      <c r="K34" s="281">
        <v>815577.75</v>
      </c>
      <c r="L34" s="282">
        <v>0</v>
      </c>
      <c r="N34" s="1">
        <v>30</v>
      </c>
      <c r="O34" s="258" t="e">
        <f t="shared" si="3"/>
        <v>#REF!</v>
      </c>
      <c r="P34" s="214" t="e">
        <f>#REF!</f>
        <v>#REF!</v>
      </c>
      <c r="Q34" s="215" t="e">
        <f t="shared" si="4"/>
        <v>#REF!</v>
      </c>
      <c r="S34" s="218">
        <f t="shared" si="5"/>
        <v>49542</v>
      </c>
      <c r="T34" s="285">
        <f t="shared" si="6"/>
        <v>1749559.38114</v>
      </c>
      <c r="V34" s="213" t="e">
        <f t="shared" si="7"/>
        <v>#REF!</v>
      </c>
      <c r="W34" s="214" t="e">
        <f t="shared" si="8"/>
        <v>#REF!</v>
      </c>
      <c r="X34" s="215" t="e">
        <f t="shared" si="9"/>
        <v>#REF!</v>
      </c>
      <c r="AE34" s="333" t="str">
        <f t="shared" si="0"/>
        <v>49.542</v>
      </c>
      <c r="AF34" s="346"/>
      <c r="AG34" s="347"/>
      <c r="AH34" s="351"/>
      <c r="AI34" s="349">
        <f t="shared" si="1"/>
        <v>49.542000000000002</v>
      </c>
      <c r="AJ34" s="350">
        <f t="shared" si="2"/>
        <v>49.542000000000002</v>
      </c>
      <c r="AK34" s="334"/>
      <c r="AL34" s="334"/>
      <c r="AM34" s="334"/>
      <c r="AN34" s="334"/>
      <c r="AO34" s="334"/>
      <c r="AP34" s="334"/>
    </row>
    <row r="35" spans="1:42" ht="13.5" thickBot="1" x14ac:dyDescent="0.25">
      <c r="A35" s="35"/>
      <c r="B35" s="33"/>
      <c r="C35" s="224"/>
      <c r="D35" s="286"/>
      <c r="E35" s="33"/>
      <c r="F35" s="225"/>
      <c r="G35" s="225"/>
      <c r="H35" s="33"/>
      <c r="I35" s="227"/>
      <c r="J35" s="287"/>
      <c r="K35" s="141"/>
      <c r="L35" s="37"/>
      <c r="N35" s="1">
        <v>31</v>
      </c>
      <c r="O35" s="259" t="e">
        <f t="shared" si="3"/>
        <v>#REF!</v>
      </c>
      <c r="P35" s="220" t="e">
        <f>#REF!</f>
        <v>#REF!</v>
      </c>
      <c r="Q35" s="221" t="e">
        <f t="shared" si="4"/>
        <v>#REF!</v>
      </c>
      <c r="S35" s="222">
        <f t="shared" si="5"/>
        <v>0</v>
      </c>
      <c r="T35" s="288">
        <f t="shared" si="6"/>
        <v>0</v>
      </c>
      <c r="V35" s="289" t="e">
        <f t="shared" si="7"/>
        <v>#REF!</v>
      </c>
      <c r="W35" s="220" t="e">
        <f t="shared" si="8"/>
        <v>#REF!</v>
      </c>
      <c r="X35" s="221" t="e">
        <f t="shared" si="9"/>
        <v>#REF!</v>
      </c>
      <c r="AE35" s="333" t="str">
        <f t="shared" si="0"/>
        <v/>
      </c>
      <c r="AF35" s="352"/>
      <c r="AG35" s="353"/>
      <c r="AH35" s="354"/>
      <c r="AI35" s="355">
        <f t="shared" si="1"/>
        <v>0</v>
      </c>
      <c r="AJ35" s="356">
        <f t="shared" si="2"/>
        <v>0</v>
      </c>
      <c r="AK35" s="334"/>
      <c r="AL35" s="334"/>
      <c r="AM35" s="334"/>
      <c r="AN35" s="334"/>
      <c r="AO35" s="334"/>
      <c r="AP35" s="334"/>
    </row>
    <row r="36" spans="1:42" ht="13.5" thickBot="1" x14ac:dyDescent="0.25">
      <c r="C36" s="290"/>
      <c r="J36" s="291"/>
      <c r="AE36" s="333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</row>
    <row r="37" spans="1:42" ht="13.5" thickBot="1" x14ac:dyDescent="0.25">
      <c r="A37" s="237" t="s">
        <v>81</v>
      </c>
      <c r="B37" s="238">
        <f>COUNT(B4:B35)</f>
        <v>31</v>
      </c>
      <c r="E37" s="237" t="s">
        <v>82</v>
      </c>
      <c r="F37" s="239">
        <f>MAX(F4:F35)</f>
        <v>5354.0766599999997</v>
      </c>
      <c r="G37" s="239">
        <f>MAX(G4:G35)</f>
        <v>19.595542999999999</v>
      </c>
      <c r="I37" s="237" t="s">
        <v>107</v>
      </c>
      <c r="J37" s="292">
        <f>SUM(J5:J35)</f>
        <v>2437.7490000000003</v>
      </c>
      <c r="N37" s="237" t="s">
        <v>83</v>
      </c>
      <c r="O37" s="240" t="e">
        <f>AVERAGE(O5:O35)</f>
        <v>#REF!</v>
      </c>
      <c r="P37" s="240" t="e">
        <f>AVERAGE(P5:P35)</f>
        <v>#REF!</v>
      </c>
      <c r="Q37" s="241" t="e">
        <f>AVERAGE(Q5:Q35)</f>
        <v>#REF!</v>
      </c>
      <c r="S37" s="242">
        <f>SUM(S5:S35)</f>
        <v>2437749</v>
      </c>
      <c r="T37" s="243">
        <f>SUM(T5:T35)</f>
        <v>86088301.477829978</v>
      </c>
      <c r="V37" s="244" t="e">
        <f>SUM(V5:V35)</f>
        <v>#REF!</v>
      </c>
      <c r="W37" s="245" t="e">
        <f>SUM(W5:W35)</f>
        <v>#REF!</v>
      </c>
      <c r="X37" s="246" t="e">
        <f>SUM(X5:X35)</f>
        <v>#REF!</v>
      </c>
      <c r="AE37" s="333"/>
      <c r="AF37" s="357" t="s">
        <v>120</v>
      </c>
      <c r="AG37" s="358">
        <f>COUNT(AG4:AG35)</f>
        <v>0</v>
      </c>
      <c r="AH37" s="334"/>
      <c r="AI37" s="334"/>
      <c r="AJ37" s="359">
        <f>SUM(AJ4:AJ34)</f>
        <v>2529.7629999999995</v>
      </c>
      <c r="AK37" s="360" t="s">
        <v>88</v>
      </c>
      <c r="AL37" s="360"/>
      <c r="AM37" s="360"/>
      <c r="AN37" s="360"/>
      <c r="AO37" s="360"/>
      <c r="AP37" s="334"/>
    </row>
    <row r="38" spans="1:42" ht="13.5" thickBot="1" x14ac:dyDescent="0.25">
      <c r="E38" s="237" t="s">
        <v>83</v>
      </c>
      <c r="F38" s="247">
        <f>AVERAGE(F4:F35)</f>
        <v>5354.0766599999997</v>
      </c>
      <c r="G38" s="247">
        <f>AVERAGE(G4:G35)</f>
        <v>19.273650612903225</v>
      </c>
      <c r="I38" s="237" t="s">
        <v>106</v>
      </c>
      <c r="J38" s="288">
        <f>J37*35.31467</f>
        <v>86088.301477830013</v>
      </c>
      <c r="O38" s="249" t="s">
        <v>85</v>
      </c>
      <c r="P38" s="249" t="s">
        <v>86</v>
      </c>
      <c r="Q38" s="249" t="s">
        <v>87</v>
      </c>
      <c r="S38" s="250" t="s">
        <v>88</v>
      </c>
      <c r="T38" s="250" t="s">
        <v>88</v>
      </c>
      <c r="V38" s="250" t="s">
        <v>88</v>
      </c>
      <c r="W38" s="250" t="s">
        <v>88</v>
      </c>
      <c r="X38" s="250" t="s">
        <v>88</v>
      </c>
      <c r="AE38" s="333"/>
      <c r="AF38" s="357" t="s">
        <v>121</v>
      </c>
      <c r="AG38" s="330">
        <f>COUNT(B4:B35)-COUNT(AG4:AG35)</f>
        <v>31</v>
      </c>
      <c r="AH38" s="334"/>
      <c r="AI38" s="334"/>
      <c r="AJ38" s="361">
        <f>AJ37/SUM(AI5:AI35)</f>
        <v>1.0377454774876327</v>
      </c>
      <c r="AK38" s="360" t="s">
        <v>128</v>
      </c>
      <c r="AL38" s="334"/>
      <c r="AM38" s="334"/>
      <c r="AN38" s="334"/>
      <c r="AO38" s="334"/>
      <c r="AP38" s="334"/>
    </row>
    <row r="39" spans="1:42" ht="13.5" thickBot="1" x14ac:dyDescent="0.25">
      <c r="E39" s="237" t="s">
        <v>89</v>
      </c>
      <c r="F39" s="248">
        <f>MIN(F4:F35)</f>
        <v>5354.0766599999997</v>
      </c>
      <c r="G39" s="248">
        <f>MIN(G4:G35)</f>
        <v>18.860289000000002</v>
      </c>
      <c r="S39" s="6" t="s">
        <v>26</v>
      </c>
      <c r="T39" s="6" t="s">
        <v>90</v>
      </c>
      <c r="V39" s="6" t="s">
        <v>91</v>
      </c>
      <c r="W39" s="6" t="s">
        <v>92</v>
      </c>
      <c r="X39" s="6" t="s">
        <v>93</v>
      </c>
      <c r="AE39" s="333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</row>
    <row r="40" spans="1:42" ht="13.5" thickBot="1" x14ac:dyDescent="0.25">
      <c r="F40" s="6" t="s">
        <v>108</v>
      </c>
      <c r="G40" s="6" t="s">
        <v>95</v>
      </c>
      <c r="AE40" s="333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</row>
    <row r="41" spans="1:42" ht="13.5" thickBot="1" x14ac:dyDescent="0.25">
      <c r="O41" s="72"/>
      <c r="AE41" s="333"/>
      <c r="AF41" s="357" t="s">
        <v>123</v>
      </c>
      <c r="AG41" s="358">
        <v>1</v>
      </c>
      <c r="AH41" s="334" t="s">
        <v>26</v>
      </c>
      <c r="AI41" s="334"/>
      <c r="AJ41" s="334"/>
      <c r="AK41" s="334"/>
      <c r="AL41" s="334"/>
      <c r="AM41" s="334"/>
      <c r="AN41" s="334"/>
      <c r="AO41" s="334"/>
      <c r="AP41" s="334"/>
    </row>
    <row r="42" spans="1:42" ht="13.5" thickBot="1" x14ac:dyDescent="0.25">
      <c r="AE42" s="333"/>
      <c r="AF42" s="357" t="s">
        <v>124</v>
      </c>
      <c r="AG42" s="362">
        <v>0.01</v>
      </c>
      <c r="AH42" s="334"/>
      <c r="AI42" s="334"/>
      <c r="AJ42" s="334"/>
      <c r="AK42" s="334"/>
      <c r="AL42" s="334"/>
      <c r="AM42" s="334"/>
      <c r="AN42" s="334"/>
      <c r="AO42" s="334"/>
      <c r="AP42" s="334"/>
    </row>
    <row r="43" spans="1:42" x14ac:dyDescent="0.2">
      <c r="E43" s="252" t="s">
        <v>96</v>
      </c>
      <c r="F43" s="253">
        <v>0.1</v>
      </c>
      <c r="G43" s="252"/>
      <c r="H43" s="252"/>
      <c r="I43" s="252"/>
      <c r="AE43" s="333"/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</row>
    <row r="44" spans="1:42" x14ac:dyDescent="0.2">
      <c r="E44" s="254" t="s">
        <v>97</v>
      </c>
      <c r="F44" s="255">
        <f>F38*(1+$F$43)</f>
        <v>5889.4843259999998</v>
      </c>
      <c r="G44" s="255">
        <f>G38*(1+$F$43)</f>
        <v>21.201015674193549</v>
      </c>
      <c r="H44" s="252"/>
      <c r="I44" s="252"/>
      <c r="AE44" s="333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</row>
    <row r="45" spans="1:42" x14ac:dyDescent="0.2">
      <c r="E45" s="254" t="s">
        <v>98</v>
      </c>
      <c r="F45" s="255">
        <f>F38*(1-$F$43)</f>
        <v>4818.6689939999997</v>
      </c>
      <c r="G45" s="255">
        <f>G38*(1-$F$43)</f>
        <v>17.346285551612905</v>
      </c>
      <c r="H45" s="252"/>
      <c r="I45" s="252"/>
    </row>
    <row r="46" spans="1:42" x14ac:dyDescent="0.2">
      <c r="A46" s="237" t="s">
        <v>99</v>
      </c>
      <c r="B46" s="366" t="s">
        <v>145</v>
      </c>
      <c r="E46" s="252"/>
      <c r="F46" s="255"/>
      <c r="G46" s="252"/>
      <c r="H46" s="252"/>
      <c r="I46" s="252"/>
    </row>
    <row r="47" spans="1:42" x14ac:dyDescent="0.2">
      <c r="A47" s="237" t="s">
        <v>101</v>
      </c>
      <c r="B47" s="257">
        <v>41199</v>
      </c>
      <c r="E47" s="252"/>
      <c r="F47" s="252"/>
      <c r="G47" s="252"/>
      <c r="H47" s="252"/>
      <c r="I47" s="252"/>
    </row>
    <row r="48" spans="1:42" x14ac:dyDescent="0.2">
      <c r="E48" s="252"/>
      <c r="F48" s="252"/>
      <c r="G48" s="252"/>
      <c r="H48" s="252"/>
      <c r="I48" s="252"/>
    </row>
    <row r="49" spans="5:9" x14ac:dyDescent="0.2">
      <c r="E49" s="252"/>
      <c r="F49" s="252"/>
      <c r="G49" s="252"/>
      <c r="H49" s="252"/>
      <c r="I49" s="252"/>
    </row>
    <row r="50" spans="5:9" x14ac:dyDescent="0.2">
      <c r="E50" s="252"/>
      <c r="F50" s="252"/>
      <c r="G50" s="252"/>
      <c r="H50" s="252"/>
      <c r="I50" s="252"/>
    </row>
    <row r="51" spans="5:9" x14ac:dyDescent="0.2">
      <c r="E51" s="252"/>
      <c r="F51" s="252"/>
      <c r="G51" s="252"/>
      <c r="H51" s="252"/>
      <c r="I51" s="252"/>
    </row>
  </sheetData>
  <phoneticPr fontId="0" type="noConversion"/>
  <conditionalFormatting sqref="J4:J35">
    <cfRule type="cellIs" dxfId="919" priority="8" stopIfTrue="1" operator="lessThan">
      <formula>0</formula>
    </cfRule>
  </conditionalFormatting>
  <conditionalFormatting sqref="F4:F35">
    <cfRule type="cellIs" dxfId="918" priority="5" stopIfTrue="1" operator="lessThan">
      <formula>$F$45</formula>
    </cfRule>
    <cfRule type="cellIs" dxfId="917" priority="6" stopIfTrue="1" operator="greaterThan">
      <formula>$F$44</formula>
    </cfRule>
    <cfRule type="cellIs" dxfId="916" priority="7" stopIfTrue="1" operator="greaterThan">
      <formula>$F$44</formula>
    </cfRule>
  </conditionalFormatting>
  <conditionalFormatting sqref="G4:G35">
    <cfRule type="cellIs" dxfId="915" priority="3" stopIfTrue="1" operator="lessThan">
      <formula>$G$45</formula>
    </cfRule>
    <cfRule type="cellIs" dxfId="914" priority="4" stopIfTrue="1" operator="greaterThan">
      <formula>$G$44</formula>
    </cfRule>
  </conditionalFormatting>
  <conditionalFormatting sqref="AH4:AH35">
    <cfRule type="cellIs" dxfId="913" priority="2" stopIfTrue="1" operator="notBetween">
      <formula>AI4+$AG$41</formula>
      <formula>AI4-$AG$41</formula>
    </cfRule>
  </conditionalFormatting>
  <conditionalFormatting sqref="AG4:AG35">
    <cfRule type="cellIs" dxfId="912" priority="1" stopIfTrue="1" operator="notEqual">
      <formula>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99</v>
      </c>
      <c r="B3" s="191">
        <v>0.375</v>
      </c>
      <c r="C3" s="192">
        <v>2013</v>
      </c>
      <c r="D3" s="192">
        <v>6</v>
      </c>
      <c r="E3" s="192">
        <v>1</v>
      </c>
      <c r="F3" s="193">
        <v>666588</v>
      </c>
      <c r="G3" s="192">
        <v>0</v>
      </c>
      <c r="H3" s="193">
        <v>802839</v>
      </c>
      <c r="I3" s="192">
        <v>0</v>
      </c>
      <c r="J3" s="192">
        <v>0</v>
      </c>
      <c r="K3" s="192">
        <v>0</v>
      </c>
      <c r="L3" s="194">
        <v>307.81119999999999</v>
      </c>
      <c r="M3" s="193">
        <v>21.8</v>
      </c>
      <c r="N3" s="195">
        <v>0</v>
      </c>
      <c r="O3" s="196">
        <v>7070</v>
      </c>
      <c r="P3" s="197">
        <f>F4-F3</f>
        <v>7070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7070</v>
      </c>
      <c r="W3" s="202">
        <f>V3*35.31467</f>
        <v>249674.7169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666588</v>
      </c>
      <c r="AF3" s="190">
        <v>99</v>
      </c>
      <c r="AG3" s="195">
        <v>1</v>
      </c>
      <c r="AH3" s="303">
        <v>666589</v>
      </c>
      <c r="AI3" s="304">
        <f>IFERROR(AE3*1,0)</f>
        <v>666588</v>
      </c>
      <c r="AJ3" s="305">
        <f>(AI3-AH3)</f>
        <v>-1</v>
      </c>
      <c r="AL3" s="306">
        <f>AH4-AH3</f>
        <v>7068</v>
      </c>
      <c r="AM3" s="307">
        <f>AI4-AI3</f>
        <v>7070</v>
      </c>
      <c r="AN3" s="308">
        <f>(AM3-AL3)</f>
        <v>2</v>
      </c>
      <c r="AO3" s="309">
        <f>IFERROR(AN3/AM3,"")</f>
        <v>2.8288543140028287E-4</v>
      </c>
    </row>
    <row r="4" spans="1:41" x14ac:dyDescent="0.2">
      <c r="A4" s="206">
        <v>99</v>
      </c>
      <c r="B4" s="207">
        <v>0.375</v>
      </c>
      <c r="C4" s="208">
        <v>2013</v>
      </c>
      <c r="D4" s="208">
        <v>6</v>
      </c>
      <c r="E4" s="208">
        <v>2</v>
      </c>
      <c r="F4" s="209">
        <v>673658</v>
      </c>
      <c r="G4" s="208">
        <v>0</v>
      </c>
      <c r="H4" s="209">
        <v>803158</v>
      </c>
      <c r="I4" s="208">
        <v>0</v>
      </c>
      <c r="J4" s="208">
        <v>0</v>
      </c>
      <c r="K4" s="208">
        <v>0</v>
      </c>
      <c r="L4" s="210">
        <v>314.80040000000002</v>
      </c>
      <c r="M4" s="209">
        <v>22.3</v>
      </c>
      <c r="N4" s="211">
        <v>0</v>
      </c>
      <c r="O4" s="212">
        <v>5579</v>
      </c>
      <c r="P4" s="197">
        <f t="shared" ref="P4:P33" si="0">F5-F4</f>
        <v>5579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5579</v>
      </c>
      <c r="W4" s="216">
        <f>V4*35.31467</f>
        <v>197020.54392999999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673658</v>
      </c>
      <c r="AF4" s="206">
        <v>99</v>
      </c>
      <c r="AG4" s="310">
        <v>2</v>
      </c>
      <c r="AH4" s="311">
        <v>673657</v>
      </c>
      <c r="AI4" s="312">
        <f t="shared" ref="AI4:AI34" si="4">IFERROR(AE4*1,0)</f>
        <v>673658</v>
      </c>
      <c r="AJ4" s="313">
        <f t="shared" ref="AJ4:AJ34" si="5">(AI4-AH4)</f>
        <v>1</v>
      </c>
      <c r="AL4" s="306">
        <f t="shared" ref="AL4:AM33" si="6">AH5-AH4</f>
        <v>5580</v>
      </c>
      <c r="AM4" s="314">
        <f t="shared" si="6"/>
        <v>5579</v>
      </c>
      <c r="AN4" s="315">
        <f t="shared" ref="AN4:AN33" si="7">(AM4-AL4)</f>
        <v>-1</v>
      </c>
      <c r="AO4" s="316">
        <f t="shared" ref="AO4:AO33" si="8">IFERROR(AN4/AM4,"")</f>
        <v>-1.792435920415845E-4</v>
      </c>
    </row>
    <row r="5" spans="1:41" x14ac:dyDescent="0.2">
      <c r="A5" s="206">
        <v>99</v>
      </c>
      <c r="B5" s="207">
        <v>0.375</v>
      </c>
      <c r="C5" s="208">
        <v>2013</v>
      </c>
      <c r="D5" s="208">
        <v>6</v>
      </c>
      <c r="E5" s="208">
        <v>3</v>
      </c>
      <c r="F5" s="209">
        <v>679237</v>
      </c>
      <c r="G5" s="208">
        <v>0</v>
      </c>
      <c r="H5" s="209">
        <v>803408</v>
      </c>
      <c r="I5" s="208">
        <v>0</v>
      </c>
      <c r="J5" s="208">
        <v>0</v>
      </c>
      <c r="K5" s="208">
        <v>0</v>
      </c>
      <c r="L5" s="210">
        <v>315.529</v>
      </c>
      <c r="M5" s="209">
        <v>21.8</v>
      </c>
      <c r="N5" s="211">
        <v>0</v>
      </c>
      <c r="O5" s="212">
        <v>7187</v>
      </c>
      <c r="P5" s="197">
        <f t="shared" si="0"/>
        <v>7187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7187</v>
      </c>
      <c r="W5" s="216">
        <f t="shared" ref="W5:W33" si="10">V5*35.31467</f>
        <v>253806.53328999999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679237</v>
      </c>
      <c r="AF5" s="206">
        <v>99</v>
      </c>
      <c r="AG5" s="310">
        <v>3</v>
      </c>
      <c r="AH5" s="311">
        <v>679237</v>
      </c>
      <c r="AI5" s="312">
        <f t="shared" si="4"/>
        <v>679237</v>
      </c>
      <c r="AJ5" s="313">
        <f t="shared" si="5"/>
        <v>0</v>
      </c>
      <c r="AL5" s="306">
        <f t="shared" si="6"/>
        <v>7186</v>
      </c>
      <c r="AM5" s="314">
        <f t="shared" si="6"/>
        <v>7187</v>
      </c>
      <c r="AN5" s="315">
        <f t="shared" si="7"/>
        <v>1</v>
      </c>
      <c r="AO5" s="316">
        <f t="shared" si="8"/>
        <v>1.3914011409489355E-4</v>
      </c>
    </row>
    <row r="6" spans="1:41" x14ac:dyDescent="0.2">
      <c r="A6" s="206">
        <v>99</v>
      </c>
      <c r="B6" s="207">
        <v>0.375</v>
      </c>
      <c r="C6" s="208">
        <v>2013</v>
      </c>
      <c r="D6" s="208">
        <v>6</v>
      </c>
      <c r="E6" s="208">
        <v>4</v>
      </c>
      <c r="F6" s="209">
        <v>686424</v>
      </c>
      <c r="G6" s="208">
        <v>0</v>
      </c>
      <c r="H6" s="209">
        <v>803735</v>
      </c>
      <c r="I6" s="208">
        <v>0</v>
      </c>
      <c r="J6" s="208">
        <v>0</v>
      </c>
      <c r="K6" s="208">
        <v>0</v>
      </c>
      <c r="L6" s="210">
        <v>309.27229999999997</v>
      </c>
      <c r="M6" s="209">
        <v>21.6</v>
      </c>
      <c r="N6" s="211">
        <v>0</v>
      </c>
      <c r="O6" s="212">
        <v>7962</v>
      </c>
      <c r="P6" s="197">
        <f t="shared" si="0"/>
        <v>7962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7962</v>
      </c>
      <c r="W6" s="216">
        <f t="shared" si="10"/>
        <v>281175.40253999998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686424</v>
      </c>
      <c r="AF6" s="206">
        <v>99</v>
      </c>
      <c r="AG6" s="310">
        <v>4</v>
      </c>
      <c r="AH6" s="311">
        <v>686423</v>
      </c>
      <c r="AI6" s="312">
        <f t="shared" si="4"/>
        <v>686424</v>
      </c>
      <c r="AJ6" s="313">
        <f t="shared" si="5"/>
        <v>1</v>
      </c>
      <c r="AL6" s="306">
        <f t="shared" si="6"/>
        <v>7962</v>
      </c>
      <c r="AM6" s="314">
        <f t="shared" si="6"/>
        <v>7962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99</v>
      </c>
      <c r="B7" s="207">
        <v>0.375</v>
      </c>
      <c r="C7" s="208">
        <v>2013</v>
      </c>
      <c r="D7" s="208">
        <v>6</v>
      </c>
      <c r="E7" s="208">
        <v>5</v>
      </c>
      <c r="F7" s="209">
        <v>694386</v>
      </c>
      <c r="G7" s="208">
        <v>0</v>
      </c>
      <c r="H7" s="209">
        <v>804101</v>
      </c>
      <c r="I7" s="208">
        <v>0</v>
      </c>
      <c r="J7" s="208">
        <v>0</v>
      </c>
      <c r="K7" s="208">
        <v>0</v>
      </c>
      <c r="L7" s="210">
        <v>307.90230000000003</v>
      </c>
      <c r="M7" s="209">
        <v>21.5</v>
      </c>
      <c r="N7" s="211">
        <v>0</v>
      </c>
      <c r="O7" s="212">
        <v>8080</v>
      </c>
      <c r="P7" s="197">
        <f t="shared" si="0"/>
        <v>8080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8080</v>
      </c>
      <c r="W7" s="216">
        <f t="shared" si="10"/>
        <v>285342.53360000002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694386</v>
      </c>
      <c r="AF7" s="206">
        <v>99</v>
      </c>
      <c r="AG7" s="310">
        <v>5</v>
      </c>
      <c r="AH7" s="311">
        <v>694385</v>
      </c>
      <c r="AI7" s="312">
        <f t="shared" si="4"/>
        <v>694386</v>
      </c>
      <c r="AJ7" s="313">
        <f t="shared" si="5"/>
        <v>1</v>
      </c>
      <c r="AL7" s="306">
        <f t="shared" si="6"/>
        <v>8078</v>
      </c>
      <c r="AM7" s="314">
        <f t="shared" si="6"/>
        <v>8080</v>
      </c>
      <c r="AN7" s="315">
        <f t="shared" si="7"/>
        <v>2</v>
      </c>
      <c r="AO7" s="316">
        <f t="shared" si="8"/>
        <v>2.4752475247524753E-4</v>
      </c>
    </row>
    <row r="8" spans="1:41" x14ac:dyDescent="0.2">
      <c r="A8" s="206">
        <v>99</v>
      </c>
      <c r="B8" s="207">
        <v>0.375</v>
      </c>
      <c r="C8" s="208">
        <v>2013</v>
      </c>
      <c r="D8" s="208">
        <v>6</v>
      </c>
      <c r="E8" s="208">
        <v>6</v>
      </c>
      <c r="F8" s="209">
        <v>702466</v>
      </c>
      <c r="G8" s="208">
        <v>0</v>
      </c>
      <c r="H8" s="209">
        <v>804472</v>
      </c>
      <c r="I8" s="208">
        <v>0</v>
      </c>
      <c r="J8" s="208">
        <v>0</v>
      </c>
      <c r="K8" s="208">
        <v>0</v>
      </c>
      <c r="L8" s="210">
        <v>307.428</v>
      </c>
      <c r="M8" s="209">
        <v>21.3</v>
      </c>
      <c r="N8" s="211">
        <v>0</v>
      </c>
      <c r="O8" s="212">
        <v>8500</v>
      </c>
      <c r="P8" s="197">
        <f t="shared" si="0"/>
        <v>8500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8500</v>
      </c>
      <c r="W8" s="216">
        <f t="shared" si="10"/>
        <v>300174.69500000001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702466</v>
      </c>
      <c r="AF8" s="206">
        <v>99</v>
      </c>
      <c r="AG8" s="310">
        <v>6</v>
      </c>
      <c r="AH8" s="311">
        <v>702463</v>
      </c>
      <c r="AI8" s="312">
        <f t="shared" si="4"/>
        <v>702466</v>
      </c>
      <c r="AJ8" s="313">
        <f t="shared" si="5"/>
        <v>3</v>
      </c>
      <c r="AL8" s="306">
        <f t="shared" si="6"/>
        <v>8501</v>
      </c>
      <c r="AM8" s="314">
        <f t="shared" si="6"/>
        <v>8500</v>
      </c>
      <c r="AN8" s="315">
        <f t="shared" si="7"/>
        <v>-1</v>
      </c>
      <c r="AO8" s="316">
        <f t="shared" si="8"/>
        <v>-1.1764705882352942E-4</v>
      </c>
    </row>
    <row r="9" spans="1:41" x14ac:dyDescent="0.2">
      <c r="A9" s="206">
        <v>99</v>
      </c>
      <c r="B9" s="207">
        <v>0.375</v>
      </c>
      <c r="C9" s="208">
        <v>2013</v>
      </c>
      <c r="D9" s="208">
        <v>6</v>
      </c>
      <c r="E9" s="208">
        <v>7</v>
      </c>
      <c r="F9" s="209">
        <v>710966</v>
      </c>
      <c r="G9" s="208">
        <v>0</v>
      </c>
      <c r="H9" s="209">
        <v>804862</v>
      </c>
      <c r="I9" s="208">
        <v>0</v>
      </c>
      <c r="J9" s="208">
        <v>0</v>
      </c>
      <c r="K9" s="208">
        <v>0</v>
      </c>
      <c r="L9" s="210">
        <v>307.58589999999998</v>
      </c>
      <c r="M9" s="209">
        <v>21.8</v>
      </c>
      <c r="N9" s="211">
        <v>0</v>
      </c>
      <c r="O9" s="212">
        <v>8454</v>
      </c>
      <c r="P9" s="197">
        <f t="shared" si="0"/>
        <v>8454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8454</v>
      </c>
      <c r="W9" s="216">
        <f t="shared" si="10"/>
        <v>298550.22018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710966</v>
      </c>
      <c r="AF9" s="206">
        <v>99</v>
      </c>
      <c r="AG9" s="310">
        <v>7</v>
      </c>
      <c r="AH9" s="311">
        <v>710964</v>
      </c>
      <c r="AI9" s="312">
        <f t="shared" si="4"/>
        <v>710966</v>
      </c>
      <c r="AJ9" s="313">
        <f t="shared" si="5"/>
        <v>2</v>
      </c>
      <c r="AL9" s="306">
        <f t="shared" si="6"/>
        <v>8453</v>
      </c>
      <c r="AM9" s="314">
        <f t="shared" si="6"/>
        <v>8454</v>
      </c>
      <c r="AN9" s="315">
        <f t="shared" si="7"/>
        <v>1</v>
      </c>
      <c r="AO9" s="316">
        <f t="shared" si="8"/>
        <v>1.1828720132481665E-4</v>
      </c>
    </row>
    <row r="10" spans="1:41" x14ac:dyDescent="0.2">
      <c r="A10" s="206">
        <v>99</v>
      </c>
      <c r="B10" s="207">
        <v>0.375</v>
      </c>
      <c r="C10" s="208">
        <v>2013</v>
      </c>
      <c r="D10" s="208">
        <v>6</v>
      </c>
      <c r="E10" s="208">
        <v>8</v>
      </c>
      <c r="F10" s="209">
        <v>719420</v>
      </c>
      <c r="G10" s="208">
        <v>0</v>
      </c>
      <c r="H10" s="209">
        <v>805252</v>
      </c>
      <c r="I10" s="208">
        <v>0</v>
      </c>
      <c r="J10" s="208">
        <v>0</v>
      </c>
      <c r="K10" s="208">
        <v>0</v>
      </c>
      <c r="L10" s="210">
        <v>307.80970000000002</v>
      </c>
      <c r="M10" s="209">
        <v>22.2</v>
      </c>
      <c r="N10" s="211">
        <v>0</v>
      </c>
      <c r="O10" s="212">
        <v>7895</v>
      </c>
      <c r="P10" s="197">
        <f t="shared" si="0"/>
        <v>7895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7895</v>
      </c>
      <c r="W10" s="216">
        <f t="shared" si="10"/>
        <v>278809.31965000002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719420</v>
      </c>
      <c r="AF10" s="206">
        <v>99</v>
      </c>
      <c r="AG10" s="310">
        <v>8</v>
      </c>
      <c r="AH10" s="311">
        <v>719417</v>
      </c>
      <c r="AI10" s="312">
        <f t="shared" si="4"/>
        <v>719420</v>
      </c>
      <c r="AJ10" s="313">
        <f t="shared" si="5"/>
        <v>3</v>
      </c>
      <c r="AL10" s="306">
        <f t="shared" si="6"/>
        <v>7895</v>
      </c>
      <c r="AM10" s="314">
        <f t="shared" si="6"/>
        <v>7895</v>
      </c>
      <c r="AN10" s="315">
        <f t="shared" si="7"/>
        <v>0</v>
      </c>
      <c r="AO10" s="316">
        <f t="shared" si="8"/>
        <v>0</v>
      </c>
    </row>
    <row r="11" spans="1:41" x14ac:dyDescent="0.2">
      <c r="A11" s="206">
        <v>99</v>
      </c>
      <c r="B11" s="207">
        <v>0.375</v>
      </c>
      <c r="C11" s="208">
        <v>2013</v>
      </c>
      <c r="D11" s="208">
        <v>6</v>
      </c>
      <c r="E11" s="208">
        <v>9</v>
      </c>
      <c r="F11" s="209">
        <v>727315</v>
      </c>
      <c r="G11" s="208">
        <v>0</v>
      </c>
      <c r="H11" s="209">
        <v>805607</v>
      </c>
      <c r="I11" s="208">
        <v>0</v>
      </c>
      <c r="J11" s="208">
        <v>0</v>
      </c>
      <c r="K11" s="208">
        <v>0</v>
      </c>
      <c r="L11" s="210">
        <v>314.60390000000001</v>
      </c>
      <c r="M11" s="209">
        <v>22.8</v>
      </c>
      <c r="N11" s="211">
        <v>0</v>
      </c>
      <c r="O11" s="212">
        <v>6282</v>
      </c>
      <c r="P11" s="197">
        <f t="shared" si="0"/>
        <v>6282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6282</v>
      </c>
      <c r="W11" s="219">
        <f t="shared" si="10"/>
        <v>221846.75693999999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727315</v>
      </c>
      <c r="AF11" s="206">
        <v>99</v>
      </c>
      <c r="AG11" s="310">
        <v>9</v>
      </c>
      <c r="AH11" s="311">
        <v>727312</v>
      </c>
      <c r="AI11" s="312">
        <f t="shared" si="4"/>
        <v>727315</v>
      </c>
      <c r="AJ11" s="313">
        <f t="shared" si="5"/>
        <v>3</v>
      </c>
      <c r="AL11" s="306">
        <f t="shared" si="6"/>
        <v>6282</v>
      </c>
      <c r="AM11" s="314">
        <f t="shared" si="6"/>
        <v>6282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99</v>
      </c>
      <c r="B12" s="207">
        <v>0.375</v>
      </c>
      <c r="C12" s="208">
        <v>2013</v>
      </c>
      <c r="D12" s="208">
        <v>6</v>
      </c>
      <c r="E12" s="208">
        <v>10</v>
      </c>
      <c r="F12" s="209">
        <v>733597</v>
      </c>
      <c r="G12" s="208">
        <v>0</v>
      </c>
      <c r="H12" s="209">
        <v>805886</v>
      </c>
      <c r="I12" s="208">
        <v>0</v>
      </c>
      <c r="J12" s="208">
        <v>0</v>
      </c>
      <c r="K12" s="208">
        <v>0</v>
      </c>
      <c r="L12" s="210">
        <v>315.48289999999997</v>
      </c>
      <c r="M12" s="209">
        <v>20</v>
      </c>
      <c r="N12" s="211">
        <v>0</v>
      </c>
      <c r="O12" s="212">
        <v>9725</v>
      </c>
      <c r="P12" s="197">
        <f t="shared" si="0"/>
        <v>9725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9725</v>
      </c>
      <c r="W12" s="219">
        <f t="shared" si="10"/>
        <v>343435.16574999999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733597</v>
      </c>
      <c r="AF12" s="206">
        <v>99</v>
      </c>
      <c r="AG12" s="310">
        <v>10</v>
      </c>
      <c r="AH12" s="311">
        <v>733594</v>
      </c>
      <c r="AI12" s="312">
        <f t="shared" si="4"/>
        <v>733597</v>
      </c>
      <c r="AJ12" s="313">
        <f t="shared" si="5"/>
        <v>3</v>
      </c>
      <c r="AL12" s="306">
        <f t="shared" si="6"/>
        <v>9724</v>
      </c>
      <c r="AM12" s="314">
        <f t="shared" si="6"/>
        <v>9725</v>
      </c>
      <c r="AN12" s="315">
        <f t="shared" si="7"/>
        <v>1</v>
      </c>
      <c r="AO12" s="316">
        <f t="shared" si="8"/>
        <v>1.0282776349614396E-4</v>
      </c>
    </row>
    <row r="13" spans="1:41" x14ac:dyDescent="0.2">
      <c r="A13" s="206">
        <v>99</v>
      </c>
      <c r="B13" s="207">
        <v>0.375</v>
      </c>
      <c r="C13" s="208">
        <v>2013</v>
      </c>
      <c r="D13" s="208">
        <v>6</v>
      </c>
      <c r="E13" s="208">
        <v>11</v>
      </c>
      <c r="F13" s="209">
        <v>743322</v>
      </c>
      <c r="G13" s="208">
        <v>0</v>
      </c>
      <c r="H13" s="209">
        <v>806334</v>
      </c>
      <c r="I13" s="208">
        <v>0</v>
      </c>
      <c r="J13" s="208">
        <v>0</v>
      </c>
      <c r="K13" s="208">
        <v>0</v>
      </c>
      <c r="L13" s="210">
        <v>305.97390000000001</v>
      </c>
      <c r="M13" s="209">
        <v>20.3</v>
      </c>
      <c r="N13" s="211">
        <v>0</v>
      </c>
      <c r="O13" s="212">
        <v>8140</v>
      </c>
      <c r="P13" s="197">
        <f t="shared" si="0"/>
        <v>8140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8140</v>
      </c>
      <c r="W13" s="219">
        <f t="shared" si="10"/>
        <v>287461.41379999998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743322</v>
      </c>
      <c r="AF13" s="206">
        <v>99</v>
      </c>
      <c r="AG13" s="310">
        <v>11</v>
      </c>
      <c r="AH13" s="311">
        <v>743318</v>
      </c>
      <c r="AI13" s="312">
        <f t="shared" si="4"/>
        <v>743322</v>
      </c>
      <c r="AJ13" s="313">
        <f t="shared" si="5"/>
        <v>4</v>
      </c>
      <c r="AL13" s="306">
        <f t="shared" si="6"/>
        <v>8141</v>
      </c>
      <c r="AM13" s="314">
        <f t="shared" si="6"/>
        <v>8140</v>
      </c>
      <c r="AN13" s="315">
        <f t="shared" si="7"/>
        <v>-1</v>
      </c>
      <c r="AO13" s="316">
        <f t="shared" si="8"/>
        <v>-1.2285012285012285E-4</v>
      </c>
    </row>
    <row r="14" spans="1:41" x14ac:dyDescent="0.2">
      <c r="A14" s="206">
        <v>99</v>
      </c>
      <c r="B14" s="207">
        <v>0.375</v>
      </c>
      <c r="C14" s="208">
        <v>2013</v>
      </c>
      <c r="D14" s="208">
        <v>6</v>
      </c>
      <c r="E14" s="208">
        <v>12</v>
      </c>
      <c r="F14" s="209">
        <v>751462</v>
      </c>
      <c r="G14" s="208">
        <v>0</v>
      </c>
      <c r="H14" s="209">
        <v>806708</v>
      </c>
      <c r="I14" s="208">
        <v>0</v>
      </c>
      <c r="J14" s="208">
        <v>0</v>
      </c>
      <c r="K14" s="208">
        <v>0</v>
      </c>
      <c r="L14" s="210">
        <v>306.05079999999998</v>
      </c>
      <c r="M14" s="209">
        <v>20.2</v>
      </c>
      <c r="N14" s="211">
        <v>0</v>
      </c>
      <c r="O14" s="212">
        <v>7834</v>
      </c>
      <c r="P14" s="197">
        <f t="shared" si="0"/>
        <v>7834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7834</v>
      </c>
      <c r="W14" s="219">
        <f t="shared" si="10"/>
        <v>276655.12478000001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751462</v>
      </c>
      <c r="AF14" s="206">
        <v>99</v>
      </c>
      <c r="AG14" s="310">
        <v>12</v>
      </c>
      <c r="AH14" s="311">
        <v>751459</v>
      </c>
      <c r="AI14" s="312">
        <f t="shared" si="4"/>
        <v>751462</v>
      </c>
      <c r="AJ14" s="313">
        <f t="shared" si="5"/>
        <v>3</v>
      </c>
      <c r="AL14" s="306">
        <f t="shared" si="6"/>
        <v>7833</v>
      </c>
      <c r="AM14" s="314">
        <f t="shared" si="6"/>
        <v>7834</v>
      </c>
      <c r="AN14" s="315">
        <f t="shared" si="7"/>
        <v>1</v>
      </c>
      <c r="AO14" s="316">
        <f t="shared" si="8"/>
        <v>1.2764871074802145E-4</v>
      </c>
    </row>
    <row r="15" spans="1:41" x14ac:dyDescent="0.2">
      <c r="A15" s="206">
        <v>99</v>
      </c>
      <c r="B15" s="207">
        <v>0.375</v>
      </c>
      <c r="C15" s="208">
        <v>2013</v>
      </c>
      <c r="D15" s="208">
        <v>6</v>
      </c>
      <c r="E15" s="208">
        <v>13</v>
      </c>
      <c r="F15" s="209">
        <v>759296</v>
      </c>
      <c r="G15" s="208">
        <v>0</v>
      </c>
      <c r="H15" s="209">
        <v>807067</v>
      </c>
      <c r="I15" s="208">
        <v>0</v>
      </c>
      <c r="J15" s="208">
        <v>0</v>
      </c>
      <c r="K15" s="208">
        <v>0</v>
      </c>
      <c r="L15" s="210">
        <v>306.45940000000002</v>
      </c>
      <c r="M15" s="209">
        <v>20.2</v>
      </c>
      <c r="N15" s="211">
        <v>0</v>
      </c>
      <c r="O15" s="212">
        <v>8211</v>
      </c>
      <c r="P15" s="197">
        <f t="shared" si="0"/>
        <v>8211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8211</v>
      </c>
      <c r="W15" s="219">
        <f t="shared" si="10"/>
        <v>289968.75536999997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759296</v>
      </c>
      <c r="AF15" s="206">
        <v>99</v>
      </c>
      <c r="AG15" s="310">
        <v>13</v>
      </c>
      <c r="AH15" s="311">
        <v>759292</v>
      </c>
      <c r="AI15" s="312">
        <f t="shared" si="4"/>
        <v>759296</v>
      </c>
      <c r="AJ15" s="313">
        <f t="shared" si="5"/>
        <v>4</v>
      </c>
      <c r="AL15" s="306">
        <f t="shared" si="6"/>
        <v>8209</v>
      </c>
      <c r="AM15" s="314">
        <f t="shared" si="6"/>
        <v>8211</v>
      </c>
      <c r="AN15" s="315">
        <f t="shared" si="7"/>
        <v>2</v>
      </c>
      <c r="AO15" s="316">
        <f t="shared" si="8"/>
        <v>2.4357569114602363E-4</v>
      </c>
    </row>
    <row r="16" spans="1:41" x14ac:dyDescent="0.2">
      <c r="A16" s="206">
        <v>99</v>
      </c>
      <c r="B16" s="207">
        <v>0.375</v>
      </c>
      <c r="C16" s="208">
        <v>2013</v>
      </c>
      <c r="D16" s="208">
        <v>6</v>
      </c>
      <c r="E16" s="208">
        <v>14</v>
      </c>
      <c r="F16" s="209">
        <v>767507</v>
      </c>
      <c r="G16" s="208">
        <v>0</v>
      </c>
      <c r="H16" s="209">
        <v>807442</v>
      </c>
      <c r="I16" s="208">
        <v>0</v>
      </c>
      <c r="J16" s="208">
        <v>0</v>
      </c>
      <c r="K16" s="208">
        <v>0</v>
      </c>
      <c r="L16" s="210">
        <v>308.06130000000002</v>
      </c>
      <c r="M16" s="209">
        <v>20.399999999999999</v>
      </c>
      <c r="N16" s="211">
        <v>0</v>
      </c>
      <c r="O16" s="212">
        <v>8159</v>
      </c>
      <c r="P16" s="197">
        <f t="shared" si="0"/>
        <v>8159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8159</v>
      </c>
      <c r="W16" s="219">
        <f t="shared" si="10"/>
        <v>288132.39253000001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767507</v>
      </c>
      <c r="AF16" s="206">
        <v>99</v>
      </c>
      <c r="AG16" s="310">
        <v>14</v>
      </c>
      <c r="AH16" s="311">
        <v>767501</v>
      </c>
      <c r="AI16" s="312">
        <f t="shared" si="4"/>
        <v>767507</v>
      </c>
      <c r="AJ16" s="313">
        <f t="shared" si="5"/>
        <v>6</v>
      </c>
      <c r="AL16" s="306">
        <f t="shared" si="6"/>
        <v>8165</v>
      </c>
      <c r="AM16" s="314">
        <f t="shared" si="6"/>
        <v>8159</v>
      </c>
      <c r="AN16" s="315">
        <f t="shared" si="7"/>
        <v>-6</v>
      </c>
      <c r="AO16" s="316">
        <f t="shared" si="8"/>
        <v>-7.3538423826449316E-4</v>
      </c>
    </row>
    <row r="17" spans="1:41" x14ac:dyDescent="0.2">
      <c r="A17" s="206">
        <v>99</v>
      </c>
      <c r="B17" s="207">
        <v>0.375</v>
      </c>
      <c r="C17" s="208">
        <v>2013</v>
      </c>
      <c r="D17" s="208">
        <v>6</v>
      </c>
      <c r="E17" s="208">
        <v>15</v>
      </c>
      <c r="F17" s="209">
        <v>775666</v>
      </c>
      <c r="G17" s="208">
        <v>0</v>
      </c>
      <c r="H17" s="209">
        <v>807442</v>
      </c>
      <c r="I17" s="208">
        <v>0</v>
      </c>
      <c r="J17" s="208">
        <v>0</v>
      </c>
      <c r="K17" s="208">
        <v>0</v>
      </c>
      <c r="L17" s="210">
        <v>308.06130000000002</v>
      </c>
      <c r="M17" s="209">
        <v>20.399999999999999</v>
      </c>
      <c r="N17" s="211">
        <v>0</v>
      </c>
      <c r="O17" s="212">
        <v>8003</v>
      </c>
      <c r="P17" s="197">
        <f t="shared" si="0"/>
        <v>8003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8003</v>
      </c>
      <c r="W17" s="219">
        <f t="shared" si="10"/>
        <v>282623.30401000002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775666</v>
      </c>
      <c r="AF17" s="206">
        <v>99</v>
      </c>
      <c r="AG17" s="310">
        <v>15</v>
      </c>
      <c r="AH17" s="311">
        <v>775666</v>
      </c>
      <c r="AI17" s="312">
        <f t="shared" si="4"/>
        <v>775666</v>
      </c>
      <c r="AJ17" s="313">
        <f t="shared" si="5"/>
        <v>0</v>
      </c>
      <c r="AL17" s="306">
        <f t="shared" si="6"/>
        <v>7999</v>
      </c>
      <c r="AM17" s="314">
        <f t="shared" si="6"/>
        <v>8003</v>
      </c>
      <c r="AN17" s="315">
        <f t="shared" si="7"/>
        <v>4</v>
      </c>
      <c r="AO17" s="316">
        <f t="shared" si="8"/>
        <v>4.9981257028614272E-4</v>
      </c>
    </row>
    <row r="18" spans="1:41" x14ac:dyDescent="0.2">
      <c r="A18" s="206">
        <v>99</v>
      </c>
      <c r="B18" s="207">
        <v>0.375</v>
      </c>
      <c r="C18" s="208">
        <v>2013</v>
      </c>
      <c r="D18" s="208">
        <v>6</v>
      </c>
      <c r="E18" s="208">
        <v>16</v>
      </c>
      <c r="F18" s="209">
        <v>783669</v>
      </c>
      <c r="G18" s="208">
        <v>0</v>
      </c>
      <c r="H18" s="209">
        <v>808171</v>
      </c>
      <c r="I18" s="208">
        <v>0</v>
      </c>
      <c r="J18" s="208">
        <v>0</v>
      </c>
      <c r="K18" s="208">
        <v>0</v>
      </c>
      <c r="L18" s="210">
        <v>314.62849999999997</v>
      </c>
      <c r="M18" s="209">
        <v>20.100000000000001</v>
      </c>
      <c r="N18" s="211">
        <v>0</v>
      </c>
      <c r="O18" s="212">
        <v>6892</v>
      </c>
      <c r="P18" s="197">
        <f t="shared" si="0"/>
        <v>6892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6892</v>
      </c>
      <c r="W18" s="219">
        <f t="shared" si="10"/>
        <v>243388.70564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783669</v>
      </c>
      <c r="AF18" s="206">
        <v>99</v>
      </c>
      <c r="AG18" s="310">
        <v>16</v>
      </c>
      <c r="AH18" s="311">
        <v>783665</v>
      </c>
      <c r="AI18" s="312">
        <f t="shared" si="4"/>
        <v>783669</v>
      </c>
      <c r="AJ18" s="313">
        <f t="shared" si="5"/>
        <v>4</v>
      </c>
      <c r="AL18" s="306">
        <f t="shared" si="6"/>
        <v>6888</v>
      </c>
      <c r="AM18" s="314">
        <f t="shared" si="6"/>
        <v>6892</v>
      </c>
      <c r="AN18" s="315">
        <f t="shared" si="7"/>
        <v>4</v>
      </c>
      <c r="AO18" s="316">
        <f t="shared" si="8"/>
        <v>5.8038305281485781E-4</v>
      </c>
    </row>
    <row r="19" spans="1:41" x14ac:dyDescent="0.2">
      <c r="A19" s="206">
        <v>99</v>
      </c>
      <c r="B19" s="207">
        <v>0.375</v>
      </c>
      <c r="C19" s="208">
        <v>2013</v>
      </c>
      <c r="D19" s="208">
        <v>6</v>
      </c>
      <c r="E19" s="208">
        <v>17</v>
      </c>
      <c r="F19" s="209">
        <v>790561</v>
      </c>
      <c r="G19" s="208">
        <v>0</v>
      </c>
      <c r="H19" s="209">
        <v>808479</v>
      </c>
      <c r="I19" s="208">
        <v>0</v>
      </c>
      <c r="J19" s="208">
        <v>0</v>
      </c>
      <c r="K19" s="208">
        <v>0</v>
      </c>
      <c r="L19" s="210">
        <v>316.0985</v>
      </c>
      <c r="M19" s="209">
        <v>21.6</v>
      </c>
      <c r="N19" s="211">
        <v>0</v>
      </c>
      <c r="O19" s="212">
        <v>10309</v>
      </c>
      <c r="P19" s="197">
        <f t="shared" si="0"/>
        <v>10309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10309</v>
      </c>
      <c r="W19" s="219">
        <f t="shared" si="10"/>
        <v>364058.93303000001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790561</v>
      </c>
      <c r="AF19" s="206">
        <v>99</v>
      </c>
      <c r="AG19" s="310">
        <v>17</v>
      </c>
      <c r="AH19" s="311">
        <v>790553</v>
      </c>
      <c r="AI19" s="312">
        <f t="shared" si="4"/>
        <v>790561</v>
      </c>
      <c r="AJ19" s="313">
        <f t="shared" si="5"/>
        <v>8</v>
      </c>
      <c r="AL19" s="306">
        <f t="shared" si="6"/>
        <v>10311</v>
      </c>
      <c r="AM19" s="314">
        <f t="shared" si="6"/>
        <v>10309</v>
      </c>
      <c r="AN19" s="315">
        <f t="shared" si="7"/>
        <v>-2</v>
      </c>
      <c r="AO19" s="316">
        <f t="shared" si="8"/>
        <v>-1.9400523814142983E-4</v>
      </c>
    </row>
    <row r="20" spans="1:41" x14ac:dyDescent="0.2">
      <c r="A20" s="206">
        <v>99</v>
      </c>
      <c r="B20" s="207">
        <v>0.375</v>
      </c>
      <c r="C20" s="208">
        <v>2013</v>
      </c>
      <c r="D20" s="208">
        <v>6</v>
      </c>
      <c r="E20" s="208">
        <v>18</v>
      </c>
      <c r="F20" s="209">
        <v>800870</v>
      </c>
      <c r="G20" s="208">
        <v>0</v>
      </c>
      <c r="H20" s="209">
        <v>808951</v>
      </c>
      <c r="I20" s="208">
        <v>0</v>
      </c>
      <c r="J20" s="208">
        <v>0</v>
      </c>
      <c r="K20" s="208">
        <v>0</v>
      </c>
      <c r="L20" s="210">
        <v>308.7208</v>
      </c>
      <c r="M20" s="209">
        <v>21.5</v>
      </c>
      <c r="N20" s="211">
        <v>0</v>
      </c>
      <c r="O20" s="212">
        <v>7816</v>
      </c>
      <c r="P20" s="197">
        <f t="shared" si="0"/>
        <v>7816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7816</v>
      </c>
      <c r="W20" s="219">
        <f t="shared" si="10"/>
        <v>276019.46071999997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800870</v>
      </c>
      <c r="AF20" s="206">
        <v>99</v>
      </c>
      <c r="AG20" s="310">
        <v>18</v>
      </c>
      <c r="AH20" s="311">
        <v>800864</v>
      </c>
      <c r="AI20" s="312">
        <f t="shared" si="4"/>
        <v>800870</v>
      </c>
      <c r="AJ20" s="313">
        <f t="shared" si="5"/>
        <v>6</v>
      </c>
      <c r="AL20" s="306">
        <f t="shared" si="6"/>
        <v>7816</v>
      </c>
      <c r="AM20" s="314">
        <f t="shared" si="6"/>
        <v>7816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99</v>
      </c>
      <c r="B21" s="207">
        <v>0.375</v>
      </c>
      <c r="C21" s="208">
        <v>2013</v>
      </c>
      <c r="D21" s="208">
        <v>6</v>
      </c>
      <c r="E21" s="208">
        <v>19</v>
      </c>
      <c r="F21" s="209">
        <v>808686</v>
      </c>
      <c r="G21" s="208">
        <v>0</v>
      </c>
      <c r="H21" s="209">
        <v>809312</v>
      </c>
      <c r="I21" s="208">
        <v>0</v>
      </c>
      <c r="J21" s="208">
        <v>0</v>
      </c>
      <c r="K21" s="208">
        <v>0</v>
      </c>
      <c r="L21" s="210">
        <v>306.78539999999998</v>
      </c>
      <c r="M21" s="209">
        <v>22.5</v>
      </c>
      <c r="N21" s="211">
        <v>0</v>
      </c>
      <c r="O21" s="212">
        <v>8145</v>
      </c>
      <c r="P21" s="197">
        <f t="shared" si="0"/>
        <v>8145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8145</v>
      </c>
      <c r="W21" s="219">
        <f t="shared" si="10"/>
        <v>287637.98715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808686</v>
      </c>
      <c r="AF21" s="206">
        <v>99</v>
      </c>
      <c r="AG21" s="310">
        <v>19</v>
      </c>
      <c r="AH21" s="311">
        <v>808680</v>
      </c>
      <c r="AI21" s="312">
        <f t="shared" si="4"/>
        <v>808686</v>
      </c>
      <c r="AJ21" s="313">
        <f t="shared" si="5"/>
        <v>6</v>
      </c>
      <c r="AL21" s="306">
        <f t="shared" si="6"/>
        <v>8147</v>
      </c>
      <c r="AM21" s="314">
        <f t="shared" si="6"/>
        <v>8145</v>
      </c>
      <c r="AN21" s="315">
        <f t="shared" si="7"/>
        <v>-2</v>
      </c>
      <c r="AO21" s="316">
        <f t="shared" si="8"/>
        <v>-2.4554941682013506E-4</v>
      </c>
    </row>
    <row r="22" spans="1:41" x14ac:dyDescent="0.2">
      <c r="A22" s="206">
        <v>99</v>
      </c>
      <c r="B22" s="207">
        <v>0.375</v>
      </c>
      <c r="C22" s="208">
        <v>2013</v>
      </c>
      <c r="D22" s="208">
        <v>6</v>
      </c>
      <c r="E22" s="208">
        <v>20</v>
      </c>
      <c r="F22" s="209">
        <v>816831</v>
      </c>
      <c r="G22" s="208">
        <v>0</v>
      </c>
      <c r="H22" s="209">
        <v>809689</v>
      </c>
      <c r="I22" s="208">
        <v>0</v>
      </c>
      <c r="J22" s="208">
        <v>0</v>
      </c>
      <c r="K22" s="208">
        <v>0</v>
      </c>
      <c r="L22" s="210">
        <v>306.42009999999999</v>
      </c>
      <c r="M22" s="209">
        <v>21.7</v>
      </c>
      <c r="N22" s="211">
        <v>0</v>
      </c>
      <c r="O22" s="212">
        <v>8223</v>
      </c>
      <c r="P22" s="197">
        <f t="shared" si="0"/>
        <v>8223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8223</v>
      </c>
      <c r="W22" s="219">
        <f t="shared" si="10"/>
        <v>290392.53141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816831</v>
      </c>
      <c r="AF22" s="206">
        <v>99</v>
      </c>
      <c r="AG22" s="310">
        <v>20</v>
      </c>
      <c r="AH22" s="311">
        <v>816827</v>
      </c>
      <c r="AI22" s="312">
        <f t="shared" si="4"/>
        <v>816831</v>
      </c>
      <c r="AJ22" s="313">
        <f t="shared" si="5"/>
        <v>4</v>
      </c>
      <c r="AL22" s="306">
        <f t="shared" si="6"/>
        <v>8219</v>
      </c>
      <c r="AM22" s="314">
        <f t="shared" si="6"/>
        <v>8223</v>
      </c>
      <c r="AN22" s="315">
        <f t="shared" si="7"/>
        <v>4</v>
      </c>
      <c r="AO22" s="316">
        <f t="shared" si="8"/>
        <v>4.864404718472577E-4</v>
      </c>
    </row>
    <row r="23" spans="1:41" x14ac:dyDescent="0.2">
      <c r="A23" s="206">
        <v>99</v>
      </c>
      <c r="B23" s="207">
        <v>0.375</v>
      </c>
      <c r="C23" s="208">
        <v>2013</v>
      </c>
      <c r="D23" s="208">
        <v>6</v>
      </c>
      <c r="E23" s="208">
        <v>21</v>
      </c>
      <c r="F23" s="209">
        <v>825054</v>
      </c>
      <c r="G23" s="208">
        <v>0</v>
      </c>
      <c r="H23" s="209">
        <v>810064</v>
      </c>
      <c r="I23" s="208">
        <v>0</v>
      </c>
      <c r="J23" s="208">
        <v>0</v>
      </c>
      <c r="K23" s="208">
        <v>0</v>
      </c>
      <c r="L23" s="210">
        <v>307.07850000000002</v>
      </c>
      <c r="M23" s="209">
        <v>19</v>
      </c>
      <c r="N23" s="211">
        <v>0</v>
      </c>
      <c r="O23" s="212">
        <v>9577</v>
      </c>
      <c r="P23" s="197">
        <f t="shared" si="0"/>
        <v>9577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9577</v>
      </c>
      <c r="W23" s="219">
        <f t="shared" si="10"/>
        <v>338208.59458999999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825054</v>
      </c>
      <c r="AF23" s="206">
        <v>99</v>
      </c>
      <c r="AG23" s="310">
        <v>21</v>
      </c>
      <c r="AH23" s="311">
        <v>825046</v>
      </c>
      <c r="AI23" s="312">
        <f t="shared" si="4"/>
        <v>825054</v>
      </c>
      <c r="AJ23" s="313">
        <f t="shared" si="5"/>
        <v>8</v>
      </c>
      <c r="AL23" s="306">
        <f t="shared" si="6"/>
        <v>9575</v>
      </c>
      <c r="AM23" s="314">
        <f t="shared" si="6"/>
        <v>9577</v>
      </c>
      <c r="AN23" s="315">
        <f t="shared" si="7"/>
        <v>2</v>
      </c>
      <c r="AO23" s="316">
        <f t="shared" si="8"/>
        <v>2.0883366398663465E-4</v>
      </c>
    </row>
    <row r="24" spans="1:41" x14ac:dyDescent="0.2">
      <c r="A24" s="206">
        <v>99</v>
      </c>
      <c r="B24" s="207">
        <v>0.375</v>
      </c>
      <c r="C24" s="208">
        <v>2013</v>
      </c>
      <c r="D24" s="208">
        <v>6</v>
      </c>
      <c r="E24" s="208">
        <v>22</v>
      </c>
      <c r="F24" s="209">
        <v>834631</v>
      </c>
      <c r="G24" s="208">
        <v>0</v>
      </c>
      <c r="H24" s="209">
        <v>810496</v>
      </c>
      <c r="I24" s="208">
        <v>0</v>
      </c>
      <c r="J24" s="208">
        <v>0</v>
      </c>
      <c r="K24" s="208">
        <v>0</v>
      </c>
      <c r="L24" s="210">
        <v>309.58319999999998</v>
      </c>
      <c r="M24" s="209">
        <v>18.8</v>
      </c>
      <c r="N24" s="211">
        <v>0</v>
      </c>
      <c r="O24" s="212">
        <v>7120</v>
      </c>
      <c r="P24" s="197">
        <f t="shared" si="0"/>
        <v>7120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7120</v>
      </c>
      <c r="W24" s="219">
        <f t="shared" si="10"/>
        <v>251440.4504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834631</v>
      </c>
      <c r="AF24" s="206">
        <v>99</v>
      </c>
      <c r="AG24" s="310">
        <v>22</v>
      </c>
      <c r="AH24" s="311">
        <v>834621</v>
      </c>
      <c r="AI24" s="312">
        <f t="shared" si="4"/>
        <v>834631</v>
      </c>
      <c r="AJ24" s="313">
        <f t="shared" si="5"/>
        <v>10</v>
      </c>
      <c r="AL24" s="306">
        <f t="shared" si="6"/>
        <v>7126</v>
      </c>
      <c r="AM24" s="314">
        <f t="shared" si="6"/>
        <v>7120</v>
      </c>
      <c r="AN24" s="315">
        <f t="shared" si="7"/>
        <v>-6</v>
      </c>
      <c r="AO24" s="316">
        <f t="shared" si="8"/>
        <v>-8.4269662921348317E-4</v>
      </c>
    </row>
    <row r="25" spans="1:41" x14ac:dyDescent="0.2">
      <c r="A25" s="206">
        <v>99</v>
      </c>
      <c r="B25" s="207">
        <v>0.375</v>
      </c>
      <c r="C25" s="208">
        <v>2013</v>
      </c>
      <c r="D25" s="208">
        <v>6</v>
      </c>
      <c r="E25" s="208">
        <v>23</v>
      </c>
      <c r="F25" s="209">
        <v>841751</v>
      </c>
      <c r="G25" s="208">
        <v>0</v>
      </c>
      <c r="H25" s="209">
        <v>810814</v>
      </c>
      <c r="I25" s="208">
        <v>0</v>
      </c>
      <c r="J25" s="208">
        <v>0</v>
      </c>
      <c r="K25" s="208">
        <v>0</v>
      </c>
      <c r="L25" s="210">
        <v>315.57100000000003</v>
      </c>
      <c r="M25" s="209">
        <v>21</v>
      </c>
      <c r="N25" s="211">
        <v>0</v>
      </c>
      <c r="O25" s="212">
        <v>5053</v>
      </c>
      <c r="P25" s="197">
        <f t="shared" si="0"/>
        <v>5053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5053</v>
      </c>
      <c r="W25" s="219">
        <f t="shared" si="10"/>
        <v>178445.02750999999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841751</v>
      </c>
      <c r="AF25" s="206">
        <v>99</v>
      </c>
      <c r="AG25" s="310">
        <v>23</v>
      </c>
      <c r="AH25" s="311">
        <v>841747</v>
      </c>
      <c r="AI25" s="312">
        <f t="shared" si="4"/>
        <v>841751</v>
      </c>
      <c r="AJ25" s="313">
        <f t="shared" si="5"/>
        <v>4</v>
      </c>
      <c r="AL25" s="306">
        <f t="shared" si="6"/>
        <v>5049</v>
      </c>
      <c r="AM25" s="314">
        <f t="shared" si="6"/>
        <v>5053</v>
      </c>
      <c r="AN25" s="315">
        <f t="shared" si="7"/>
        <v>4</v>
      </c>
      <c r="AO25" s="316">
        <f t="shared" si="8"/>
        <v>7.916089451810805E-4</v>
      </c>
    </row>
    <row r="26" spans="1:41" x14ac:dyDescent="0.2">
      <c r="A26" s="206">
        <v>99</v>
      </c>
      <c r="B26" s="207">
        <v>0.375</v>
      </c>
      <c r="C26" s="208">
        <v>2013</v>
      </c>
      <c r="D26" s="208">
        <v>6</v>
      </c>
      <c r="E26" s="208">
        <v>24</v>
      </c>
      <c r="F26" s="209">
        <v>846804</v>
      </c>
      <c r="G26" s="208">
        <v>0</v>
      </c>
      <c r="H26" s="209">
        <v>811039</v>
      </c>
      <c r="I26" s="208">
        <v>0</v>
      </c>
      <c r="J26" s="208">
        <v>0</v>
      </c>
      <c r="K26" s="208">
        <v>0</v>
      </c>
      <c r="L26" s="210">
        <v>316.24779999999998</v>
      </c>
      <c r="M26" s="209">
        <v>20.9</v>
      </c>
      <c r="N26" s="211">
        <v>0</v>
      </c>
      <c r="O26" s="212">
        <v>11481</v>
      </c>
      <c r="P26" s="197">
        <f t="shared" si="0"/>
        <v>11481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11481</v>
      </c>
      <c r="W26" s="219">
        <f t="shared" si="10"/>
        <v>405447.72626999998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846804</v>
      </c>
      <c r="AF26" s="206">
        <v>99</v>
      </c>
      <c r="AG26" s="310">
        <v>24</v>
      </c>
      <c r="AH26" s="311">
        <v>846796</v>
      </c>
      <c r="AI26" s="312">
        <f t="shared" si="4"/>
        <v>846804</v>
      </c>
      <c r="AJ26" s="313">
        <f t="shared" si="5"/>
        <v>8</v>
      </c>
      <c r="AL26" s="306">
        <f t="shared" si="6"/>
        <v>11483</v>
      </c>
      <c r="AM26" s="314">
        <f t="shared" si="6"/>
        <v>11481</v>
      </c>
      <c r="AN26" s="315">
        <f t="shared" si="7"/>
        <v>-2</v>
      </c>
      <c r="AO26" s="316">
        <f t="shared" si="8"/>
        <v>-1.7420085358418256E-4</v>
      </c>
    </row>
    <row r="27" spans="1:41" x14ac:dyDescent="0.2">
      <c r="A27" s="206">
        <v>99</v>
      </c>
      <c r="B27" s="207">
        <v>0.375</v>
      </c>
      <c r="C27" s="208">
        <v>2013</v>
      </c>
      <c r="D27" s="208">
        <v>6</v>
      </c>
      <c r="E27" s="208">
        <v>25</v>
      </c>
      <c r="F27" s="209">
        <v>858285</v>
      </c>
      <c r="G27" s="208">
        <v>0</v>
      </c>
      <c r="H27" s="209">
        <v>811571</v>
      </c>
      <c r="I27" s="208">
        <v>0</v>
      </c>
      <c r="J27" s="208">
        <v>0</v>
      </c>
      <c r="K27" s="208">
        <v>0</v>
      </c>
      <c r="L27" s="210">
        <v>305.33080000000001</v>
      </c>
      <c r="M27" s="209">
        <v>21.3</v>
      </c>
      <c r="N27" s="211">
        <v>0</v>
      </c>
      <c r="O27" s="212">
        <v>11210</v>
      </c>
      <c r="P27" s="197">
        <f t="shared" si="0"/>
        <v>11210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11210</v>
      </c>
      <c r="W27" s="219">
        <f t="shared" si="10"/>
        <v>395877.45069999999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858285</v>
      </c>
      <c r="AF27" s="206">
        <v>99</v>
      </c>
      <c r="AG27" s="310">
        <v>25</v>
      </c>
      <c r="AH27" s="311">
        <v>858279</v>
      </c>
      <c r="AI27" s="312">
        <f t="shared" si="4"/>
        <v>858285</v>
      </c>
      <c r="AJ27" s="313">
        <f t="shared" si="5"/>
        <v>6</v>
      </c>
      <c r="AL27" s="306">
        <f t="shared" si="6"/>
        <v>11204</v>
      </c>
      <c r="AM27" s="314">
        <f t="shared" si="6"/>
        <v>11210</v>
      </c>
      <c r="AN27" s="315">
        <f t="shared" si="7"/>
        <v>6</v>
      </c>
      <c r="AO27" s="316">
        <f t="shared" si="8"/>
        <v>5.3523639607493307E-4</v>
      </c>
    </row>
    <row r="28" spans="1:41" x14ac:dyDescent="0.2">
      <c r="A28" s="206">
        <v>99</v>
      </c>
      <c r="B28" s="207">
        <v>0.375</v>
      </c>
      <c r="C28" s="208">
        <v>2013</v>
      </c>
      <c r="D28" s="208">
        <v>6</v>
      </c>
      <c r="E28" s="208">
        <v>26</v>
      </c>
      <c r="F28" s="209">
        <v>869495</v>
      </c>
      <c r="G28" s="208">
        <v>0</v>
      </c>
      <c r="H28" s="209">
        <v>812089</v>
      </c>
      <c r="I28" s="208">
        <v>0</v>
      </c>
      <c r="J28" s="208">
        <v>0</v>
      </c>
      <c r="K28" s="208">
        <v>0</v>
      </c>
      <c r="L28" s="210">
        <v>305.76179999999999</v>
      </c>
      <c r="M28" s="209">
        <v>21.3</v>
      </c>
      <c r="N28" s="211">
        <v>0</v>
      </c>
      <c r="O28" s="212">
        <v>9982</v>
      </c>
      <c r="P28" s="197">
        <f t="shared" si="0"/>
        <v>9982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9982</v>
      </c>
      <c r="W28" s="219">
        <f t="shared" si="10"/>
        <v>352511.03593999997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869495</v>
      </c>
      <c r="AF28" s="206">
        <v>99</v>
      </c>
      <c r="AG28" s="310">
        <v>26</v>
      </c>
      <c r="AH28" s="311">
        <v>869483</v>
      </c>
      <c r="AI28" s="312">
        <f t="shared" si="4"/>
        <v>869495</v>
      </c>
      <c r="AJ28" s="313">
        <f t="shared" si="5"/>
        <v>12</v>
      </c>
      <c r="AL28" s="306">
        <f t="shared" si="6"/>
        <v>9988</v>
      </c>
      <c r="AM28" s="314">
        <f t="shared" si="6"/>
        <v>9982</v>
      </c>
      <c r="AN28" s="315">
        <f t="shared" si="7"/>
        <v>-6</v>
      </c>
      <c r="AO28" s="316">
        <f t="shared" si="8"/>
        <v>-6.0108194750550987E-4</v>
      </c>
    </row>
    <row r="29" spans="1:41" x14ac:dyDescent="0.2">
      <c r="A29" s="206">
        <v>99</v>
      </c>
      <c r="B29" s="207">
        <v>0.375</v>
      </c>
      <c r="C29" s="208">
        <v>2013</v>
      </c>
      <c r="D29" s="208">
        <v>6</v>
      </c>
      <c r="E29" s="208">
        <v>27</v>
      </c>
      <c r="F29" s="209">
        <v>879477</v>
      </c>
      <c r="G29" s="208">
        <v>0</v>
      </c>
      <c r="H29" s="209">
        <v>812549</v>
      </c>
      <c r="I29" s="208">
        <v>0</v>
      </c>
      <c r="J29" s="208">
        <v>0</v>
      </c>
      <c r="K29" s="208">
        <v>0</v>
      </c>
      <c r="L29" s="210">
        <v>305.83519999999999</v>
      </c>
      <c r="M29" s="209">
        <v>21.1</v>
      </c>
      <c r="N29" s="211">
        <v>0</v>
      </c>
      <c r="O29" s="212">
        <v>11029</v>
      </c>
      <c r="P29" s="197">
        <f t="shared" si="0"/>
        <v>11029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11029</v>
      </c>
      <c r="W29" s="219">
        <f t="shared" si="10"/>
        <v>389485.49543000001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879477</v>
      </c>
      <c r="AF29" s="206">
        <v>99</v>
      </c>
      <c r="AG29" s="310">
        <v>27</v>
      </c>
      <c r="AH29" s="311">
        <v>879471</v>
      </c>
      <c r="AI29" s="312">
        <f t="shared" si="4"/>
        <v>879477</v>
      </c>
      <c r="AJ29" s="313">
        <f t="shared" si="5"/>
        <v>6</v>
      </c>
      <c r="AL29" s="306">
        <f t="shared" si="6"/>
        <v>11030</v>
      </c>
      <c r="AM29" s="314">
        <f t="shared" si="6"/>
        <v>11029</v>
      </c>
      <c r="AN29" s="315">
        <f t="shared" si="7"/>
        <v>-1</v>
      </c>
      <c r="AO29" s="316">
        <f t="shared" si="8"/>
        <v>-9.0670051681929458E-5</v>
      </c>
    </row>
    <row r="30" spans="1:41" x14ac:dyDescent="0.2">
      <c r="A30" s="206">
        <v>99</v>
      </c>
      <c r="B30" s="207">
        <v>0.375</v>
      </c>
      <c r="C30" s="208">
        <v>2013</v>
      </c>
      <c r="D30" s="208">
        <v>6</v>
      </c>
      <c r="E30" s="208">
        <v>28</v>
      </c>
      <c r="F30" s="209">
        <v>890506</v>
      </c>
      <c r="G30" s="208">
        <v>0</v>
      </c>
      <c r="H30" s="209">
        <v>813059</v>
      </c>
      <c r="I30" s="208">
        <v>0</v>
      </c>
      <c r="J30" s="208">
        <v>0</v>
      </c>
      <c r="K30" s="208">
        <v>0</v>
      </c>
      <c r="L30" s="210">
        <v>305.26760000000002</v>
      </c>
      <c r="M30" s="209">
        <v>20.9</v>
      </c>
      <c r="N30" s="211">
        <v>0</v>
      </c>
      <c r="O30" s="212">
        <v>10185</v>
      </c>
      <c r="P30" s="197">
        <f t="shared" si="0"/>
        <v>10185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10185</v>
      </c>
      <c r="W30" s="219">
        <f t="shared" si="10"/>
        <v>359679.91395000002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890506</v>
      </c>
      <c r="AF30" s="206">
        <v>99</v>
      </c>
      <c r="AG30" s="310">
        <v>28</v>
      </c>
      <c r="AH30" s="311">
        <v>890501</v>
      </c>
      <c r="AI30" s="312">
        <f t="shared" si="4"/>
        <v>890506</v>
      </c>
      <c r="AJ30" s="313">
        <f t="shared" si="5"/>
        <v>5</v>
      </c>
      <c r="AL30" s="306">
        <f t="shared" si="6"/>
        <v>10180</v>
      </c>
      <c r="AM30" s="314">
        <f t="shared" si="6"/>
        <v>10185</v>
      </c>
      <c r="AN30" s="315">
        <f t="shared" si="7"/>
        <v>5</v>
      </c>
      <c r="AO30" s="316">
        <f t="shared" si="8"/>
        <v>4.9091801669121256E-4</v>
      </c>
    </row>
    <row r="31" spans="1:41" x14ac:dyDescent="0.2">
      <c r="A31" s="206">
        <v>99</v>
      </c>
      <c r="B31" s="207">
        <v>0.375</v>
      </c>
      <c r="C31" s="208">
        <v>2013</v>
      </c>
      <c r="D31" s="208">
        <v>6</v>
      </c>
      <c r="E31" s="208">
        <v>29</v>
      </c>
      <c r="F31" s="209">
        <v>900691</v>
      </c>
      <c r="G31" s="208">
        <v>0</v>
      </c>
      <c r="H31" s="209">
        <v>813527</v>
      </c>
      <c r="I31" s="208">
        <v>0</v>
      </c>
      <c r="J31" s="208">
        <v>0</v>
      </c>
      <c r="K31" s="208">
        <v>0</v>
      </c>
      <c r="L31" s="210">
        <v>307.3091</v>
      </c>
      <c r="M31" s="209">
        <v>21.2</v>
      </c>
      <c r="N31" s="211">
        <v>0</v>
      </c>
      <c r="O31" s="212">
        <v>9575</v>
      </c>
      <c r="P31" s="197">
        <f t="shared" si="0"/>
        <v>9575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9575</v>
      </c>
      <c r="W31" s="219">
        <f t="shared" si="10"/>
        <v>338137.96525000001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900691</v>
      </c>
      <c r="AF31" s="206">
        <v>99</v>
      </c>
      <c r="AG31" s="310">
        <v>29</v>
      </c>
      <c r="AH31" s="311">
        <v>900681</v>
      </c>
      <c r="AI31" s="312">
        <f t="shared" si="4"/>
        <v>900691</v>
      </c>
      <c r="AJ31" s="313">
        <f t="shared" si="5"/>
        <v>10</v>
      </c>
      <c r="AL31" s="306">
        <f t="shared" si="6"/>
        <v>9574</v>
      </c>
      <c r="AM31" s="314">
        <f t="shared" si="6"/>
        <v>9575</v>
      </c>
      <c r="AN31" s="315">
        <f t="shared" si="7"/>
        <v>1</v>
      </c>
      <c r="AO31" s="316">
        <f t="shared" si="8"/>
        <v>1.0443864229765013E-4</v>
      </c>
    </row>
    <row r="32" spans="1:41" x14ac:dyDescent="0.2">
      <c r="A32" s="206">
        <v>99</v>
      </c>
      <c r="B32" s="207">
        <v>0.375</v>
      </c>
      <c r="C32" s="208">
        <v>2013</v>
      </c>
      <c r="D32" s="208">
        <v>6</v>
      </c>
      <c r="E32" s="208">
        <v>30</v>
      </c>
      <c r="F32" s="209">
        <v>910266</v>
      </c>
      <c r="G32" s="208">
        <v>0</v>
      </c>
      <c r="H32" s="209">
        <v>813957</v>
      </c>
      <c r="I32" s="208">
        <v>0</v>
      </c>
      <c r="J32" s="208">
        <v>0</v>
      </c>
      <c r="K32" s="208">
        <v>0</v>
      </c>
      <c r="L32" s="210">
        <v>314.55700000000002</v>
      </c>
      <c r="M32" s="209">
        <v>21.1</v>
      </c>
      <c r="N32" s="211">
        <v>0</v>
      </c>
      <c r="O32" s="212">
        <v>6816</v>
      </c>
      <c r="P32" s="197">
        <f t="shared" si="0"/>
        <v>6816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6816</v>
      </c>
      <c r="W32" s="219">
        <f t="shared" si="10"/>
        <v>240704.79071999999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910266</v>
      </c>
      <c r="AF32" s="206">
        <v>99</v>
      </c>
      <c r="AG32" s="310">
        <v>30</v>
      </c>
      <c r="AH32" s="311">
        <v>910255</v>
      </c>
      <c r="AI32" s="312">
        <f t="shared" si="4"/>
        <v>910266</v>
      </c>
      <c r="AJ32" s="313">
        <f t="shared" si="5"/>
        <v>11</v>
      </c>
      <c r="AL32" s="306">
        <f t="shared" si="6"/>
        <v>6815</v>
      </c>
      <c r="AM32" s="314">
        <f t="shared" si="6"/>
        <v>6816</v>
      </c>
      <c r="AN32" s="315">
        <f t="shared" si="7"/>
        <v>1</v>
      </c>
      <c r="AO32" s="316">
        <f t="shared" si="8"/>
        <v>1.4671361502347418E-4</v>
      </c>
    </row>
    <row r="33" spans="1:41" ht="13.5" thickBot="1" x14ac:dyDescent="0.25">
      <c r="A33" s="206">
        <v>99</v>
      </c>
      <c r="B33" s="207">
        <v>0.375</v>
      </c>
      <c r="C33" s="208">
        <v>2013</v>
      </c>
      <c r="D33" s="208">
        <v>7</v>
      </c>
      <c r="E33" s="208">
        <v>1</v>
      </c>
      <c r="F33" s="209">
        <v>917082</v>
      </c>
      <c r="G33" s="208">
        <v>0</v>
      </c>
      <c r="H33" s="209">
        <v>814262</v>
      </c>
      <c r="I33" s="208">
        <v>0</v>
      </c>
      <c r="J33" s="208">
        <v>0</v>
      </c>
      <c r="K33" s="208">
        <v>0</v>
      </c>
      <c r="L33" s="210">
        <v>315.596</v>
      </c>
      <c r="M33" s="209">
        <v>21.1</v>
      </c>
      <c r="N33" s="211">
        <v>0</v>
      </c>
      <c r="O33" s="212">
        <v>8646</v>
      </c>
      <c r="P33" s="197">
        <f t="shared" si="0"/>
        <v>-917082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8646</v>
      </c>
      <c r="W33" s="223">
        <f t="shared" si="10"/>
        <v>305330.63682000001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917082</v>
      </c>
      <c r="AF33" s="206">
        <v>99</v>
      </c>
      <c r="AG33" s="310">
        <v>1</v>
      </c>
      <c r="AH33" s="311">
        <v>917070</v>
      </c>
      <c r="AI33" s="312">
        <f t="shared" si="4"/>
        <v>917082</v>
      </c>
      <c r="AJ33" s="313">
        <f t="shared" si="5"/>
        <v>12</v>
      </c>
      <c r="AL33" s="306">
        <f t="shared" si="6"/>
        <v>-917070</v>
      </c>
      <c r="AM33" s="317">
        <f t="shared" si="6"/>
        <v>-917082</v>
      </c>
      <c r="AN33" s="315">
        <f t="shared" si="7"/>
        <v>-12</v>
      </c>
      <c r="AO33" s="316">
        <f t="shared" si="8"/>
        <v>1.3084980405241842E-5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316.24779999999998</v>
      </c>
      <c r="M36" s="239">
        <f>MAX(M3:M34)</f>
        <v>22.8</v>
      </c>
      <c r="N36" s="237" t="s">
        <v>26</v>
      </c>
      <c r="O36" s="239">
        <f>SUM(O3:O33)</f>
        <v>259140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259140</v>
      </c>
      <c r="W36" s="243">
        <f>SUM(W3:W33)</f>
        <v>9151443.5838000011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153</v>
      </c>
      <c r="AK36" s="327" t="s">
        <v>88</v>
      </c>
      <c r="AL36" s="328"/>
      <c r="AM36" s="328"/>
      <c r="AN36" s="326">
        <f>SUM(AN3:AN33)</f>
        <v>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309.79430967741934</v>
      </c>
      <c r="M37" s="247">
        <f>AVERAGE(M3:M34)</f>
        <v>21.087096774193551</v>
      </c>
      <c r="N37" s="237" t="s">
        <v>84</v>
      </c>
      <c r="O37" s="248">
        <f>O36*35.31467</f>
        <v>9151443.5837999992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-1.5001770208884648E-6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305.26760000000002</v>
      </c>
      <c r="M38" s="248">
        <f>MIN(M3:M34)</f>
        <v>18.8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340.7737406451613</v>
      </c>
      <c r="M44" s="255">
        <f>M37*(1+$L$43)</f>
        <v>23.195806451612906</v>
      </c>
    </row>
    <row r="45" spans="1:41" x14ac:dyDescent="0.2">
      <c r="K45" s="254" t="s">
        <v>98</v>
      </c>
      <c r="L45" s="255">
        <f>L37*(1-$L$43)</f>
        <v>278.81487870967743</v>
      </c>
      <c r="M45" s="255">
        <f>M37*(1-$L$43)</f>
        <v>18.978387096774195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527" priority="47" stopIfTrue="1" operator="lessThan">
      <formula>$L$45</formula>
    </cfRule>
    <cfRule type="cellIs" dxfId="526" priority="48" stopIfTrue="1" operator="greaterThan">
      <formula>$L$44</formula>
    </cfRule>
  </conditionalFormatting>
  <conditionalFormatting sqref="M3:M34">
    <cfRule type="cellIs" dxfId="525" priority="45" stopIfTrue="1" operator="lessThan">
      <formula>$M$45</formula>
    </cfRule>
    <cfRule type="cellIs" dxfId="524" priority="46" stopIfTrue="1" operator="greaterThan">
      <formula>$M$44</formula>
    </cfRule>
  </conditionalFormatting>
  <conditionalFormatting sqref="O3:O34">
    <cfRule type="cellIs" dxfId="523" priority="44" stopIfTrue="1" operator="lessThan">
      <formula>0</formula>
    </cfRule>
  </conditionalFormatting>
  <conditionalFormatting sqref="O3:O33">
    <cfRule type="cellIs" dxfId="522" priority="43" stopIfTrue="1" operator="lessThan">
      <formula>0</formula>
    </cfRule>
  </conditionalFormatting>
  <conditionalFormatting sqref="O3">
    <cfRule type="cellIs" dxfId="521" priority="42" stopIfTrue="1" operator="notEqual">
      <formula>$P$3</formula>
    </cfRule>
  </conditionalFormatting>
  <conditionalFormatting sqref="O4">
    <cfRule type="cellIs" dxfId="520" priority="41" stopIfTrue="1" operator="notEqual">
      <formula>P$4</formula>
    </cfRule>
  </conditionalFormatting>
  <conditionalFormatting sqref="O5">
    <cfRule type="cellIs" dxfId="519" priority="40" stopIfTrue="1" operator="notEqual">
      <formula>$P$5</formula>
    </cfRule>
  </conditionalFormatting>
  <conditionalFormatting sqref="O6">
    <cfRule type="cellIs" dxfId="518" priority="39" stopIfTrue="1" operator="notEqual">
      <formula>$P$6</formula>
    </cfRule>
  </conditionalFormatting>
  <conditionalFormatting sqref="O7">
    <cfRule type="cellIs" dxfId="517" priority="38" stopIfTrue="1" operator="notEqual">
      <formula>$P$7</formula>
    </cfRule>
  </conditionalFormatting>
  <conditionalFormatting sqref="O8">
    <cfRule type="cellIs" dxfId="516" priority="37" stopIfTrue="1" operator="notEqual">
      <formula>$P$8</formula>
    </cfRule>
  </conditionalFormatting>
  <conditionalFormatting sqref="O9">
    <cfRule type="cellIs" dxfId="515" priority="36" stopIfTrue="1" operator="notEqual">
      <formula>$P$9</formula>
    </cfRule>
  </conditionalFormatting>
  <conditionalFormatting sqref="O10">
    <cfRule type="cellIs" dxfId="514" priority="34" stopIfTrue="1" operator="notEqual">
      <formula>$P$10</formula>
    </cfRule>
    <cfRule type="cellIs" dxfId="513" priority="35" stopIfTrue="1" operator="greaterThan">
      <formula>$P$10</formula>
    </cfRule>
  </conditionalFormatting>
  <conditionalFormatting sqref="O11">
    <cfRule type="cellIs" dxfId="512" priority="32" stopIfTrue="1" operator="notEqual">
      <formula>$P$11</formula>
    </cfRule>
    <cfRule type="cellIs" dxfId="511" priority="33" stopIfTrue="1" operator="greaterThan">
      <formula>$P$11</formula>
    </cfRule>
  </conditionalFormatting>
  <conditionalFormatting sqref="O12">
    <cfRule type="cellIs" dxfId="510" priority="31" stopIfTrue="1" operator="notEqual">
      <formula>$P$12</formula>
    </cfRule>
  </conditionalFormatting>
  <conditionalFormatting sqref="O14">
    <cfRule type="cellIs" dxfId="509" priority="30" stopIfTrue="1" operator="notEqual">
      <formula>$P$14</formula>
    </cfRule>
  </conditionalFormatting>
  <conditionalFormatting sqref="O15">
    <cfRule type="cellIs" dxfId="508" priority="29" stopIfTrue="1" operator="notEqual">
      <formula>$P$15</formula>
    </cfRule>
  </conditionalFormatting>
  <conditionalFormatting sqref="O16">
    <cfRule type="cellIs" dxfId="507" priority="28" stopIfTrue="1" operator="notEqual">
      <formula>$P$16</formula>
    </cfRule>
  </conditionalFormatting>
  <conditionalFormatting sqref="O17">
    <cfRule type="cellIs" dxfId="506" priority="27" stopIfTrue="1" operator="notEqual">
      <formula>$P$17</formula>
    </cfRule>
  </conditionalFormatting>
  <conditionalFormatting sqref="O18">
    <cfRule type="cellIs" dxfId="505" priority="26" stopIfTrue="1" operator="notEqual">
      <formula>$P$18</formula>
    </cfRule>
  </conditionalFormatting>
  <conditionalFormatting sqref="O19">
    <cfRule type="cellIs" dxfId="504" priority="24" stopIfTrue="1" operator="notEqual">
      <formula>$P$19</formula>
    </cfRule>
    <cfRule type="cellIs" dxfId="503" priority="25" stopIfTrue="1" operator="greaterThan">
      <formula>$P$19</formula>
    </cfRule>
  </conditionalFormatting>
  <conditionalFormatting sqref="O20">
    <cfRule type="cellIs" dxfId="502" priority="22" stopIfTrue="1" operator="notEqual">
      <formula>$P$20</formula>
    </cfRule>
    <cfRule type="cellIs" dxfId="501" priority="23" stopIfTrue="1" operator="greaterThan">
      <formula>$P$20</formula>
    </cfRule>
  </conditionalFormatting>
  <conditionalFormatting sqref="O21">
    <cfRule type="cellIs" dxfId="500" priority="21" stopIfTrue="1" operator="notEqual">
      <formula>$P$21</formula>
    </cfRule>
  </conditionalFormatting>
  <conditionalFormatting sqref="O22">
    <cfRule type="cellIs" dxfId="499" priority="20" stopIfTrue="1" operator="notEqual">
      <formula>$P$22</formula>
    </cfRule>
  </conditionalFormatting>
  <conditionalFormatting sqref="O23">
    <cfRule type="cellIs" dxfId="498" priority="19" stopIfTrue="1" operator="notEqual">
      <formula>$P$23</formula>
    </cfRule>
  </conditionalFormatting>
  <conditionalFormatting sqref="O24">
    <cfRule type="cellIs" dxfId="497" priority="17" stopIfTrue="1" operator="notEqual">
      <formula>$P$24</formula>
    </cfRule>
    <cfRule type="cellIs" dxfId="496" priority="18" stopIfTrue="1" operator="greaterThan">
      <formula>$P$24</formula>
    </cfRule>
  </conditionalFormatting>
  <conditionalFormatting sqref="O25">
    <cfRule type="cellIs" dxfId="495" priority="15" stopIfTrue="1" operator="notEqual">
      <formula>$P$25</formula>
    </cfRule>
    <cfRule type="cellIs" dxfId="494" priority="16" stopIfTrue="1" operator="greaterThan">
      <formula>$P$25</formula>
    </cfRule>
  </conditionalFormatting>
  <conditionalFormatting sqref="O26">
    <cfRule type="cellIs" dxfId="493" priority="14" stopIfTrue="1" operator="notEqual">
      <formula>$P$26</formula>
    </cfRule>
  </conditionalFormatting>
  <conditionalFormatting sqref="O27">
    <cfRule type="cellIs" dxfId="492" priority="13" stopIfTrue="1" operator="notEqual">
      <formula>$P$27</formula>
    </cfRule>
  </conditionalFormatting>
  <conditionalFormatting sqref="O28">
    <cfRule type="cellIs" dxfId="491" priority="12" stopIfTrue="1" operator="notEqual">
      <formula>$P$28</formula>
    </cfRule>
  </conditionalFormatting>
  <conditionalFormatting sqref="O29">
    <cfRule type="cellIs" dxfId="490" priority="11" stopIfTrue="1" operator="notEqual">
      <formula>$P$29</formula>
    </cfRule>
  </conditionalFormatting>
  <conditionalFormatting sqref="O30">
    <cfRule type="cellIs" dxfId="489" priority="10" stopIfTrue="1" operator="notEqual">
      <formula>$P$30</formula>
    </cfRule>
  </conditionalFormatting>
  <conditionalFormatting sqref="O31">
    <cfRule type="cellIs" dxfId="488" priority="8" stopIfTrue="1" operator="notEqual">
      <formula>$P$31</formula>
    </cfRule>
    <cfRule type="cellIs" dxfId="487" priority="9" stopIfTrue="1" operator="greaterThan">
      <formula>$P$31</formula>
    </cfRule>
  </conditionalFormatting>
  <conditionalFormatting sqref="O32">
    <cfRule type="cellIs" dxfId="486" priority="6" stopIfTrue="1" operator="notEqual">
      <formula>$P$32</formula>
    </cfRule>
    <cfRule type="cellIs" dxfId="485" priority="7" stopIfTrue="1" operator="greaterThan">
      <formula>$P$32</formula>
    </cfRule>
  </conditionalFormatting>
  <conditionalFormatting sqref="O33">
    <cfRule type="cellIs" dxfId="484" priority="5" stopIfTrue="1" operator="notEqual">
      <formula>$P$33</formula>
    </cfRule>
  </conditionalFormatting>
  <conditionalFormatting sqref="O13">
    <cfRule type="cellIs" dxfId="483" priority="4" stopIfTrue="1" operator="notEqual">
      <formula>$P$13</formula>
    </cfRule>
  </conditionalFormatting>
  <conditionalFormatting sqref="AG3:AG34">
    <cfRule type="cellIs" dxfId="482" priority="3" stopIfTrue="1" operator="notEqual">
      <formula>E3</formula>
    </cfRule>
  </conditionalFormatting>
  <conditionalFormatting sqref="AH3:AH34">
    <cfRule type="cellIs" dxfId="481" priority="2" stopIfTrue="1" operator="notBetween">
      <formula>AI3+$AG$40</formula>
      <formula>AI3-$AG$40</formula>
    </cfRule>
  </conditionalFormatting>
  <conditionalFormatting sqref="AL3:AL33">
    <cfRule type="cellIs" dxfId="48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E32" sqref="E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95</v>
      </c>
      <c r="B3" s="191">
        <v>0.375</v>
      </c>
      <c r="C3" s="192">
        <v>2013</v>
      </c>
      <c r="D3" s="192">
        <v>6</v>
      </c>
      <c r="E3" s="192">
        <v>1</v>
      </c>
      <c r="F3" s="193">
        <v>518622</v>
      </c>
      <c r="G3" s="192">
        <v>0</v>
      </c>
      <c r="H3" s="193">
        <v>448417</v>
      </c>
      <c r="I3" s="192">
        <v>0</v>
      </c>
      <c r="J3" s="192">
        <v>0</v>
      </c>
      <c r="K3" s="192">
        <v>0</v>
      </c>
      <c r="L3" s="194">
        <v>311.90289999999999</v>
      </c>
      <c r="M3" s="193">
        <v>24</v>
      </c>
      <c r="N3" s="195">
        <v>0</v>
      </c>
      <c r="O3" s="196">
        <v>585</v>
      </c>
      <c r="P3" s="197">
        <f>F4-F3</f>
        <v>585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585</v>
      </c>
      <c r="W3" s="202">
        <f>V3*35.31467</f>
        <v>20659.08195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518622</v>
      </c>
      <c r="AF3" s="190"/>
      <c r="AG3" s="195"/>
      <c r="AH3" s="303"/>
      <c r="AI3" s="304">
        <f>IFERROR(AE3*1,0)</f>
        <v>518622</v>
      </c>
      <c r="AJ3" s="305">
        <f>(AI3-AH3)</f>
        <v>518622</v>
      </c>
      <c r="AL3" s="306">
        <f>AH4-AH3</f>
        <v>0</v>
      </c>
      <c r="AM3" s="307">
        <f>AI4-AI3</f>
        <v>585</v>
      </c>
      <c r="AN3" s="308">
        <f>(AM3-AL3)</f>
        <v>585</v>
      </c>
      <c r="AO3" s="309">
        <f>IFERROR(AN3/AM3,"")</f>
        <v>1</v>
      </c>
    </row>
    <row r="4" spans="1:41" x14ac:dyDescent="0.2">
      <c r="A4" s="206">
        <v>95</v>
      </c>
      <c r="B4" s="207">
        <v>0.375</v>
      </c>
      <c r="C4" s="208">
        <v>2013</v>
      </c>
      <c r="D4" s="208">
        <v>6</v>
      </c>
      <c r="E4" s="208">
        <v>2</v>
      </c>
      <c r="F4" s="209">
        <v>519207</v>
      </c>
      <c r="G4" s="208">
        <v>0</v>
      </c>
      <c r="H4" s="209">
        <v>448443</v>
      </c>
      <c r="I4" s="208">
        <v>0</v>
      </c>
      <c r="J4" s="208">
        <v>0</v>
      </c>
      <c r="K4" s="208">
        <v>0</v>
      </c>
      <c r="L4" s="210">
        <v>316.73050000000001</v>
      </c>
      <c r="M4" s="209">
        <v>22.4</v>
      </c>
      <c r="N4" s="211">
        <v>0</v>
      </c>
      <c r="O4" s="212">
        <v>477</v>
      </c>
      <c r="P4" s="197">
        <f t="shared" ref="P4:P33" si="0">F5-F4</f>
        <v>477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477</v>
      </c>
      <c r="W4" s="216">
        <f>V4*35.31467</f>
        <v>16845.097590000001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519207</v>
      </c>
      <c r="AF4" s="206"/>
      <c r="AG4" s="310"/>
      <c r="AH4" s="311"/>
      <c r="AI4" s="312">
        <f t="shared" ref="AI4:AI34" si="4">IFERROR(AE4*1,0)</f>
        <v>519207</v>
      </c>
      <c r="AJ4" s="313">
        <f t="shared" ref="AJ4:AJ34" si="5">(AI4-AH4)</f>
        <v>519207</v>
      </c>
      <c r="AL4" s="306">
        <f t="shared" ref="AL4:AM33" si="6">AH5-AH4</f>
        <v>519697</v>
      </c>
      <c r="AM4" s="314">
        <f t="shared" si="6"/>
        <v>477</v>
      </c>
      <c r="AN4" s="315">
        <f t="shared" ref="AN4:AN33" si="7">(AM4-AL4)</f>
        <v>-519220</v>
      </c>
      <c r="AO4" s="316">
        <f t="shared" ref="AO4:AO33" si="8">IFERROR(AN4/AM4,"")</f>
        <v>-1088.5115303983227</v>
      </c>
    </row>
    <row r="5" spans="1:41" x14ac:dyDescent="0.2">
      <c r="A5" s="206">
        <v>95</v>
      </c>
      <c r="B5" s="207">
        <v>0.375</v>
      </c>
      <c r="C5" s="208">
        <v>2013</v>
      </c>
      <c r="D5" s="208">
        <v>6</v>
      </c>
      <c r="E5" s="208">
        <v>3</v>
      </c>
      <c r="F5" s="209">
        <v>519684</v>
      </c>
      <c r="G5" s="208">
        <v>0</v>
      </c>
      <c r="H5" s="209">
        <v>448464</v>
      </c>
      <c r="I5" s="208">
        <v>0</v>
      </c>
      <c r="J5" s="208">
        <v>0</v>
      </c>
      <c r="K5" s="208">
        <v>0</v>
      </c>
      <c r="L5" s="210">
        <v>317.00740000000002</v>
      </c>
      <c r="M5" s="209">
        <v>21.8</v>
      </c>
      <c r="N5" s="211">
        <v>0</v>
      </c>
      <c r="O5" s="212">
        <v>3583</v>
      </c>
      <c r="P5" s="197">
        <f t="shared" si="0"/>
        <v>3583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3583</v>
      </c>
      <c r="W5" s="216">
        <f t="shared" ref="W5:W33" si="10">V5*35.31467</f>
        <v>126532.46261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519684</v>
      </c>
      <c r="AF5" s="206">
        <v>95</v>
      </c>
      <c r="AG5" s="310">
        <v>3</v>
      </c>
      <c r="AH5" s="311">
        <v>519697</v>
      </c>
      <c r="AI5" s="312">
        <f t="shared" si="4"/>
        <v>519684</v>
      </c>
      <c r="AJ5" s="313">
        <f t="shared" si="5"/>
        <v>-13</v>
      </c>
      <c r="AL5" s="306">
        <f t="shared" si="6"/>
        <v>-519697</v>
      </c>
      <c r="AM5" s="314">
        <f t="shared" si="6"/>
        <v>3583</v>
      </c>
      <c r="AN5" s="315">
        <f t="shared" si="7"/>
        <v>523280</v>
      </c>
      <c r="AO5" s="316">
        <f t="shared" si="8"/>
        <v>146.04521350823333</v>
      </c>
    </row>
    <row r="6" spans="1:41" x14ac:dyDescent="0.2">
      <c r="A6" s="206">
        <v>95</v>
      </c>
      <c r="B6" s="207">
        <v>0.375</v>
      </c>
      <c r="C6" s="208">
        <v>2013</v>
      </c>
      <c r="D6" s="208">
        <v>6</v>
      </c>
      <c r="E6" s="208">
        <v>4</v>
      </c>
      <c r="F6" s="209">
        <v>523267</v>
      </c>
      <c r="G6" s="208">
        <v>0</v>
      </c>
      <c r="H6" s="209">
        <v>448623</v>
      </c>
      <c r="I6" s="208">
        <v>0</v>
      </c>
      <c r="J6" s="208">
        <v>0</v>
      </c>
      <c r="K6" s="208">
        <v>0</v>
      </c>
      <c r="L6" s="210">
        <v>312.70240000000001</v>
      </c>
      <c r="M6" s="209">
        <v>22.5</v>
      </c>
      <c r="N6" s="211">
        <v>0</v>
      </c>
      <c r="O6" s="212">
        <v>1516</v>
      </c>
      <c r="P6" s="197">
        <f t="shared" si="0"/>
        <v>1516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1516</v>
      </c>
      <c r="W6" s="216">
        <f t="shared" si="10"/>
        <v>53537.039720000001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523267</v>
      </c>
      <c r="AF6" s="206"/>
      <c r="AG6" s="310"/>
      <c r="AH6" s="311"/>
      <c r="AI6" s="312">
        <f t="shared" si="4"/>
        <v>523267</v>
      </c>
      <c r="AJ6" s="313">
        <f t="shared" si="5"/>
        <v>523267</v>
      </c>
      <c r="AL6" s="306">
        <f t="shared" si="6"/>
        <v>0</v>
      </c>
      <c r="AM6" s="314">
        <f t="shared" si="6"/>
        <v>1516</v>
      </c>
      <c r="AN6" s="315">
        <f t="shared" si="7"/>
        <v>1516</v>
      </c>
      <c r="AO6" s="316">
        <f t="shared" si="8"/>
        <v>1</v>
      </c>
    </row>
    <row r="7" spans="1:41" x14ac:dyDescent="0.2">
      <c r="A7" s="206">
        <v>95</v>
      </c>
      <c r="B7" s="207">
        <v>0.375</v>
      </c>
      <c r="C7" s="208">
        <v>2013</v>
      </c>
      <c r="D7" s="208">
        <v>6</v>
      </c>
      <c r="E7" s="208">
        <v>5</v>
      </c>
      <c r="F7" s="209">
        <v>524783</v>
      </c>
      <c r="G7" s="208">
        <v>0</v>
      </c>
      <c r="H7" s="209">
        <v>448690</v>
      </c>
      <c r="I7" s="208">
        <v>0</v>
      </c>
      <c r="J7" s="208">
        <v>0</v>
      </c>
      <c r="K7" s="208">
        <v>0</v>
      </c>
      <c r="L7" s="210">
        <v>312.0016</v>
      </c>
      <c r="M7" s="209">
        <v>21</v>
      </c>
      <c r="N7" s="211">
        <v>0</v>
      </c>
      <c r="O7" s="212">
        <v>1926</v>
      </c>
      <c r="P7" s="197">
        <f t="shared" si="0"/>
        <v>1926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1926</v>
      </c>
      <c r="W7" s="216">
        <f t="shared" si="10"/>
        <v>68016.05442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524783</v>
      </c>
      <c r="AF7" s="206"/>
      <c r="AG7" s="310"/>
      <c r="AH7" s="311"/>
      <c r="AI7" s="312">
        <f t="shared" si="4"/>
        <v>524783</v>
      </c>
      <c r="AJ7" s="313">
        <f t="shared" si="5"/>
        <v>524783</v>
      </c>
      <c r="AL7" s="306">
        <f t="shared" si="6"/>
        <v>0</v>
      </c>
      <c r="AM7" s="314">
        <f t="shared" si="6"/>
        <v>1926</v>
      </c>
      <c r="AN7" s="315">
        <f t="shared" si="7"/>
        <v>1926</v>
      </c>
      <c r="AO7" s="316">
        <f t="shared" si="8"/>
        <v>1</v>
      </c>
    </row>
    <row r="8" spans="1:41" x14ac:dyDescent="0.2">
      <c r="A8" s="206">
        <v>95</v>
      </c>
      <c r="B8" s="207">
        <v>0.375</v>
      </c>
      <c r="C8" s="208">
        <v>2013</v>
      </c>
      <c r="D8" s="208">
        <v>6</v>
      </c>
      <c r="E8" s="208">
        <v>6</v>
      </c>
      <c r="F8" s="209">
        <v>526709</v>
      </c>
      <c r="G8" s="208">
        <v>0</v>
      </c>
      <c r="H8" s="209">
        <v>448776</v>
      </c>
      <c r="I8" s="208">
        <v>0</v>
      </c>
      <c r="J8" s="208">
        <v>0</v>
      </c>
      <c r="K8" s="208">
        <v>0</v>
      </c>
      <c r="L8" s="210">
        <v>311.7097</v>
      </c>
      <c r="M8" s="209">
        <v>23.7</v>
      </c>
      <c r="N8" s="211">
        <v>0</v>
      </c>
      <c r="O8" s="212">
        <v>1768</v>
      </c>
      <c r="P8" s="197">
        <f t="shared" si="0"/>
        <v>1768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1768</v>
      </c>
      <c r="W8" s="216">
        <f t="shared" si="10"/>
        <v>62436.336559999996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526709</v>
      </c>
      <c r="AF8" s="206"/>
      <c r="AG8" s="310"/>
      <c r="AH8" s="311"/>
      <c r="AI8" s="312">
        <f t="shared" si="4"/>
        <v>526709</v>
      </c>
      <c r="AJ8" s="313">
        <f t="shared" si="5"/>
        <v>526709</v>
      </c>
      <c r="AL8" s="306">
        <f t="shared" si="6"/>
        <v>0</v>
      </c>
      <c r="AM8" s="314">
        <f t="shared" si="6"/>
        <v>1768</v>
      </c>
      <c r="AN8" s="315">
        <f t="shared" si="7"/>
        <v>1768</v>
      </c>
      <c r="AO8" s="316">
        <f t="shared" si="8"/>
        <v>1</v>
      </c>
    </row>
    <row r="9" spans="1:41" x14ac:dyDescent="0.2">
      <c r="A9" s="206">
        <v>95</v>
      </c>
      <c r="B9" s="207">
        <v>0.375</v>
      </c>
      <c r="C9" s="208">
        <v>2013</v>
      </c>
      <c r="D9" s="208">
        <v>6</v>
      </c>
      <c r="E9" s="208">
        <v>7</v>
      </c>
      <c r="F9" s="209">
        <v>528477</v>
      </c>
      <c r="G9" s="208">
        <v>0</v>
      </c>
      <c r="H9" s="209">
        <v>448854</v>
      </c>
      <c r="I9" s="208">
        <v>0</v>
      </c>
      <c r="J9" s="208">
        <v>0</v>
      </c>
      <c r="K9" s="208">
        <v>0</v>
      </c>
      <c r="L9" s="210">
        <v>311.82940000000002</v>
      </c>
      <c r="M9" s="209">
        <v>22.8</v>
      </c>
      <c r="N9" s="211">
        <v>0</v>
      </c>
      <c r="O9" s="212">
        <v>1260</v>
      </c>
      <c r="P9" s="197">
        <f t="shared" si="0"/>
        <v>1260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1260</v>
      </c>
      <c r="W9" s="216">
        <f t="shared" si="10"/>
        <v>44496.484199999999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528477</v>
      </c>
      <c r="AF9" s="206"/>
      <c r="AG9" s="310"/>
      <c r="AH9" s="311"/>
      <c r="AI9" s="312">
        <f t="shared" si="4"/>
        <v>528477</v>
      </c>
      <c r="AJ9" s="313">
        <f t="shared" si="5"/>
        <v>528477</v>
      </c>
      <c r="AL9" s="306">
        <f t="shared" si="6"/>
        <v>529737</v>
      </c>
      <c r="AM9" s="314">
        <f t="shared" si="6"/>
        <v>1260</v>
      </c>
      <c r="AN9" s="315">
        <f t="shared" si="7"/>
        <v>-528477</v>
      </c>
      <c r="AO9" s="316">
        <f t="shared" si="8"/>
        <v>-419.42619047619047</v>
      </c>
    </row>
    <row r="10" spans="1:41" x14ac:dyDescent="0.2">
      <c r="A10" s="206">
        <v>95</v>
      </c>
      <c r="B10" s="207">
        <v>0.375</v>
      </c>
      <c r="C10" s="208">
        <v>2013</v>
      </c>
      <c r="D10" s="208">
        <v>6</v>
      </c>
      <c r="E10" s="208">
        <v>8</v>
      </c>
      <c r="F10" s="209">
        <v>529737</v>
      </c>
      <c r="G10" s="208">
        <v>0</v>
      </c>
      <c r="H10" s="209">
        <v>448910</v>
      </c>
      <c r="I10" s="208">
        <v>0</v>
      </c>
      <c r="J10" s="208">
        <v>0</v>
      </c>
      <c r="K10" s="208">
        <v>0</v>
      </c>
      <c r="L10" s="210">
        <v>312.06319999999999</v>
      </c>
      <c r="M10" s="209">
        <v>22.6</v>
      </c>
      <c r="N10" s="211">
        <v>0</v>
      </c>
      <c r="O10" s="212">
        <v>2</v>
      </c>
      <c r="P10" s="197">
        <f t="shared" si="0"/>
        <v>2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</v>
      </c>
      <c r="W10" s="216">
        <f t="shared" si="10"/>
        <v>70.629339999999999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529737</v>
      </c>
      <c r="AF10" s="206">
        <v>95</v>
      </c>
      <c r="AG10" s="310">
        <v>8</v>
      </c>
      <c r="AH10" s="311">
        <v>529737</v>
      </c>
      <c r="AI10" s="312">
        <f t="shared" si="4"/>
        <v>529737</v>
      </c>
      <c r="AJ10" s="313">
        <f t="shared" si="5"/>
        <v>0</v>
      </c>
      <c r="AL10" s="306">
        <f t="shared" si="6"/>
        <v>2</v>
      </c>
      <c r="AM10" s="314">
        <f t="shared" si="6"/>
        <v>2</v>
      </c>
      <c r="AN10" s="315">
        <f t="shared" si="7"/>
        <v>0</v>
      </c>
      <c r="AO10" s="316">
        <f t="shared" si="8"/>
        <v>0</v>
      </c>
    </row>
    <row r="11" spans="1:41" x14ac:dyDescent="0.2">
      <c r="A11" s="206">
        <v>95</v>
      </c>
      <c r="B11" s="207">
        <v>0.375</v>
      </c>
      <c r="C11" s="208">
        <v>2013</v>
      </c>
      <c r="D11" s="208">
        <v>6</v>
      </c>
      <c r="E11" s="208">
        <v>9</v>
      </c>
      <c r="F11" s="209">
        <v>529739</v>
      </c>
      <c r="G11" s="208">
        <v>0</v>
      </c>
      <c r="H11" s="209">
        <v>448910</v>
      </c>
      <c r="I11" s="208">
        <v>0</v>
      </c>
      <c r="J11" s="208">
        <v>0</v>
      </c>
      <c r="K11" s="208">
        <v>0</v>
      </c>
      <c r="L11" s="210">
        <v>316.44200000000001</v>
      </c>
      <c r="M11" s="209">
        <v>22</v>
      </c>
      <c r="N11" s="211">
        <v>0</v>
      </c>
      <c r="O11" s="212">
        <v>576</v>
      </c>
      <c r="P11" s="197">
        <f t="shared" si="0"/>
        <v>576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576</v>
      </c>
      <c r="W11" s="219">
        <f t="shared" si="10"/>
        <v>20341.249919999998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529739</v>
      </c>
      <c r="AF11" s="206">
        <v>95</v>
      </c>
      <c r="AG11" s="310">
        <v>9</v>
      </c>
      <c r="AH11" s="311">
        <v>529739</v>
      </c>
      <c r="AI11" s="312">
        <f t="shared" si="4"/>
        <v>529739</v>
      </c>
      <c r="AJ11" s="313">
        <f t="shared" si="5"/>
        <v>0</v>
      </c>
      <c r="AL11" s="306">
        <f t="shared" si="6"/>
        <v>-529739</v>
      </c>
      <c r="AM11" s="314">
        <f t="shared" si="6"/>
        <v>576</v>
      </c>
      <c r="AN11" s="315">
        <f t="shared" si="7"/>
        <v>530315</v>
      </c>
      <c r="AO11" s="316">
        <f t="shared" si="8"/>
        <v>920.68576388888891</v>
      </c>
    </row>
    <row r="12" spans="1:41" x14ac:dyDescent="0.2">
      <c r="A12" s="206">
        <v>95</v>
      </c>
      <c r="B12" s="207">
        <v>0.375</v>
      </c>
      <c r="C12" s="208">
        <v>2013</v>
      </c>
      <c r="D12" s="208">
        <v>6</v>
      </c>
      <c r="E12" s="208">
        <v>10</v>
      </c>
      <c r="F12" s="209">
        <v>530315</v>
      </c>
      <c r="G12" s="208">
        <v>0</v>
      </c>
      <c r="H12" s="209">
        <v>448936</v>
      </c>
      <c r="I12" s="208">
        <v>0</v>
      </c>
      <c r="J12" s="208">
        <v>0</v>
      </c>
      <c r="K12" s="208">
        <v>0</v>
      </c>
      <c r="L12" s="210">
        <v>316.9171</v>
      </c>
      <c r="M12" s="209">
        <v>19.399999999999999</v>
      </c>
      <c r="N12" s="211">
        <v>0</v>
      </c>
      <c r="O12" s="212">
        <v>4772</v>
      </c>
      <c r="P12" s="197">
        <f t="shared" si="0"/>
        <v>4772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4772</v>
      </c>
      <c r="W12" s="219">
        <f t="shared" si="10"/>
        <v>168521.60524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530315</v>
      </c>
      <c r="AF12" s="206"/>
      <c r="AG12" s="310"/>
      <c r="AH12" s="311"/>
      <c r="AI12" s="312">
        <f t="shared" si="4"/>
        <v>530315</v>
      </c>
      <c r="AJ12" s="313">
        <f t="shared" si="5"/>
        <v>530315</v>
      </c>
      <c r="AL12" s="306">
        <f t="shared" si="6"/>
        <v>0</v>
      </c>
      <c r="AM12" s="314">
        <f t="shared" si="6"/>
        <v>4772</v>
      </c>
      <c r="AN12" s="315">
        <f t="shared" si="7"/>
        <v>4772</v>
      </c>
      <c r="AO12" s="316">
        <f t="shared" si="8"/>
        <v>1</v>
      </c>
    </row>
    <row r="13" spans="1:41" x14ac:dyDescent="0.2">
      <c r="A13" s="206">
        <v>95</v>
      </c>
      <c r="B13" s="207">
        <v>0.375</v>
      </c>
      <c r="C13" s="208">
        <v>2013</v>
      </c>
      <c r="D13" s="208">
        <v>6</v>
      </c>
      <c r="E13" s="208">
        <v>11</v>
      </c>
      <c r="F13" s="209">
        <v>535087</v>
      </c>
      <c r="G13" s="208">
        <v>0</v>
      </c>
      <c r="H13" s="209">
        <v>449149</v>
      </c>
      <c r="I13" s="208">
        <v>0</v>
      </c>
      <c r="J13" s="208">
        <v>0</v>
      </c>
      <c r="K13" s="208">
        <v>0</v>
      </c>
      <c r="L13" s="210">
        <v>310.32900000000001</v>
      </c>
      <c r="M13" s="209">
        <v>23.8</v>
      </c>
      <c r="N13" s="211">
        <v>0</v>
      </c>
      <c r="O13" s="212">
        <v>4801</v>
      </c>
      <c r="P13" s="197">
        <f t="shared" si="0"/>
        <v>4801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4801</v>
      </c>
      <c r="W13" s="219">
        <f t="shared" si="10"/>
        <v>169545.73066999999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535087</v>
      </c>
      <c r="AF13" s="206"/>
      <c r="AG13" s="310"/>
      <c r="AH13" s="311"/>
      <c r="AI13" s="312">
        <f t="shared" si="4"/>
        <v>535087</v>
      </c>
      <c r="AJ13" s="313">
        <f t="shared" si="5"/>
        <v>535087</v>
      </c>
      <c r="AL13" s="306">
        <f t="shared" si="6"/>
        <v>0</v>
      </c>
      <c r="AM13" s="314">
        <f t="shared" si="6"/>
        <v>4801</v>
      </c>
      <c r="AN13" s="315">
        <f t="shared" si="7"/>
        <v>4801</v>
      </c>
      <c r="AO13" s="316">
        <f t="shared" si="8"/>
        <v>1</v>
      </c>
    </row>
    <row r="14" spans="1:41" x14ac:dyDescent="0.2">
      <c r="A14" s="206">
        <v>95</v>
      </c>
      <c r="B14" s="207">
        <v>0.375</v>
      </c>
      <c r="C14" s="208">
        <v>2013</v>
      </c>
      <c r="D14" s="208">
        <v>6</v>
      </c>
      <c r="E14" s="208">
        <v>12</v>
      </c>
      <c r="F14" s="209">
        <v>539888</v>
      </c>
      <c r="G14" s="208">
        <v>0</v>
      </c>
      <c r="H14" s="209">
        <v>449363</v>
      </c>
      <c r="I14" s="208">
        <v>0</v>
      </c>
      <c r="J14" s="208">
        <v>0</v>
      </c>
      <c r="K14" s="208">
        <v>0</v>
      </c>
      <c r="L14" s="210">
        <v>310.36360000000002</v>
      </c>
      <c r="M14" s="209">
        <v>23.8</v>
      </c>
      <c r="N14" s="211">
        <v>0</v>
      </c>
      <c r="O14" s="212">
        <v>4796</v>
      </c>
      <c r="P14" s="197">
        <f t="shared" si="0"/>
        <v>4796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4796</v>
      </c>
      <c r="W14" s="219">
        <f t="shared" si="10"/>
        <v>169369.15732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539888</v>
      </c>
      <c r="AF14" s="206"/>
      <c r="AG14" s="310"/>
      <c r="AH14" s="311"/>
      <c r="AI14" s="312">
        <f t="shared" si="4"/>
        <v>539888</v>
      </c>
      <c r="AJ14" s="313">
        <f t="shared" si="5"/>
        <v>539888</v>
      </c>
      <c r="AL14" s="306">
        <f t="shared" si="6"/>
        <v>0</v>
      </c>
      <c r="AM14" s="314">
        <f t="shared" si="6"/>
        <v>4796</v>
      </c>
      <c r="AN14" s="315">
        <f t="shared" si="7"/>
        <v>4796</v>
      </c>
      <c r="AO14" s="316">
        <f t="shared" si="8"/>
        <v>1</v>
      </c>
    </row>
    <row r="15" spans="1:41" x14ac:dyDescent="0.2">
      <c r="A15" s="206">
        <v>95</v>
      </c>
      <c r="B15" s="207">
        <v>0.375</v>
      </c>
      <c r="C15" s="208">
        <v>2013</v>
      </c>
      <c r="D15" s="208">
        <v>6</v>
      </c>
      <c r="E15" s="208">
        <v>13</v>
      </c>
      <c r="F15" s="209">
        <v>544684</v>
      </c>
      <c r="G15" s="208">
        <v>0</v>
      </c>
      <c r="H15" s="209">
        <v>449576</v>
      </c>
      <c r="I15" s="208">
        <v>0</v>
      </c>
      <c r="J15" s="208">
        <v>0</v>
      </c>
      <c r="K15" s="208">
        <v>0</v>
      </c>
      <c r="L15" s="210">
        <v>310.58190000000002</v>
      </c>
      <c r="M15" s="209">
        <v>23.5</v>
      </c>
      <c r="N15" s="211">
        <v>0</v>
      </c>
      <c r="O15" s="212">
        <v>4350</v>
      </c>
      <c r="P15" s="197">
        <f t="shared" si="0"/>
        <v>4350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4350</v>
      </c>
      <c r="W15" s="219">
        <f t="shared" si="10"/>
        <v>153618.81450000001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544684</v>
      </c>
      <c r="AF15" s="206"/>
      <c r="AG15" s="310"/>
      <c r="AH15" s="311"/>
      <c r="AI15" s="312">
        <f t="shared" si="4"/>
        <v>544684</v>
      </c>
      <c r="AJ15" s="313">
        <f t="shared" si="5"/>
        <v>544684</v>
      </c>
      <c r="AL15" s="306">
        <f t="shared" si="6"/>
        <v>549050</v>
      </c>
      <c r="AM15" s="314">
        <f t="shared" si="6"/>
        <v>4350</v>
      </c>
      <c r="AN15" s="315">
        <f t="shared" si="7"/>
        <v>-544700</v>
      </c>
      <c r="AO15" s="316">
        <f t="shared" si="8"/>
        <v>-125.2183908045977</v>
      </c>
    </row>
    <row r="16" spans="1:41" x14ac:dyDescent="0.2">
      <c r="A16" s="206">
        <v>95</v>
      </c>
      <c r="B16" s="207">
        <v>0.375</v>
      </c>
      <c r="C16" s="208">
        <v>2013</v>
      </c>
      <c r="D16" s="208">
        <v>6</v>
      </c>
      <c r="E16" s="208">
        <v>14</v>
      </c>
      <c r="F16" s="209">
        <v>549034</v>
      </c>
      <c r="G16" s="208">
        <v>0</v>
      </c>
      <c r="H16" s="209">
        <v>449769</v>
      </c>
      <c r="I16" s="208">
        <v>0</v>
      </c>
      <c r="J16" s="208">
        <v>0</v>
      </c>
      <c r="K16" s="208">
        <v>0</v>
      </c>
      <c r="L16" s="210">
        <v>311.75049999999999</v>
      </c>
      <c r="M16" s="209">
        <v>23.8</v>
      </c>
      <c r="N16" s="211">
        <v>0</v>
      </c>
      <c r="O16" s="212">
        <v>4807</v>
      </c>
      <c r="P16" s="197">
        <f t="shared" si="0"/>
        <v>4807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4807</v>
      </c>
      <c r="W16" s="219">
        <f t="shared" si="10"/>
        <v>169757.61869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549034</v>
      </c>
      <c r="AF16" s="206">
        <v>95</v>
      </c>
      <c r="AG16" s="310">
        <v>14</v>
      </c>
      <c r="AH16" s="311">
        <v>549050</v>
      </c>
      <c r="AI16" s="312">
        <f t="shared" si="4"/>
        <v>549034</v>
      </c>
      <c r="AJ16" s="313">
        <f t="shared" si="5"/>
        <v>-16</v>
      </c>
      <c r="AL16" s="306">
        <f t="shared" si="6"/>
        <v>4791</v>
      </c>
      <c r="AM16" s="314">
        <f t="shared" si="6"/>
        <v>4807</v>
      </c>
      <c r="AN16" s="315">
        <f t="shared" si="7"/>
        <v>16</v>
      </c>
      <c r="AO16" s="316">
        <f t="shared" si="8"/>
        <v>3.3284793010193467E-3</v>
      </c>
    </row>
    <row r="17" spans="1:41" x14ac:dyDescent="0.2">
      <c r="A17" s="206">
        <v>95</v>
      </c>
      <c r="B17" s="207">
        <v>0.375</v>
      </c>
      <c r="C17" s="208">
        <v>2013</v>
      </c>
      <c r="D17" s="208">
        <v>6</v>
      </c>
      <c r="E17" s="208">
        <v>15</v>
      </c>
      <c r="F17" s="209">
        <v>553841</v>
      </c>
      <c r="G17" s="208">
        <v>0</v>
      </c>
      <c r="H17" s="209">
        <v>449769</v>
      </c>
      <c r="I17" s="208">
        <v>0</v>
      </c>
      <c r="J17" s="208">
        <v>0</v>
      </c>
      <c r="K17" s="208">
        <v>0</v>
      </c>
      <c r="L17" s="210">
        <v>311.75049999999999</v>
      </c>
      <c r="M17" s="209">
        <v>23.8</v>
      </c>
      <c r="N17" s="211">
        <v>0</v>
      </c>
      <c r="O17" s="212">
        <v>1009</v>
      </c>
      <c r="P17" s="197">
        <f t="shared" si="0"/>
        <v>1009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1009</v>
      </c>
      <c r="W17" s="219">
        <f t="shared" si="10"/>
        <v>35632.502029999996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553841</v>
      </c>
      <c r="AF17" s="206">
        <v>95</v>
      </c>
      <c r="AG17" s="310">
        <v>15</v>
      </c>
      <c r="AH17" s="311">
        <v>553841</v>
      </c>
      <c r="AI17" s="312">
        <f t="shared" si="4"/>
        <v>553841</v>
      </c>
      <c r="AJ17" s="313">
        <f t="shared" si="5"/>
        <v>0</v>
      </c>
      <c r="AL17" s="306">
        <f t="shared" si="6"/>
        <v>1008</v>
      </c>
      <c r="AM17" s="314">
        <f t="shared" si="6"/>
        <v>1009</v>
      </c>
      <c r="AN17" s="315">
        <f t="shared" si="7"/>
        <v>1</v>
      </c>
      <c r="AO17" s="316">
        <f t="shared" si="8"/>
        <v>9.9108027750247768E-4</v>
      </c>
    </row>
    <row r="18" spans="1:41" x14ac:dyDescent="0.2">
      <c r="A18" s="206">
        <v>95</v>
      </c>
      <c r="B18" s="207">
        <v>0.375</v>
      </c>
      <c r="C18" s="208">
        <v>2013</v>
      </c>
      <c r="D18" s="208">
        <v>6</v>
      </c>
      <c r="E18" s="208">
        <v>16</v>
      </c>
      <c r="F18" s="209">
        <v>554850</v>
      </c>
      <c r="G18" s="208">
        <v>0</v>
      </c>
      <c r="H18" s="209">
        <v>450027</v>
      </c>
      <c r="I18" s="208">
        <v>0</v>
      </c>
      <c r="J18" s="208">
        <v>0</v>
      </c>
      <c r="K18" s="208">
        <v>0</v>
      </c>
      <c r="L18" s="210">
        <v>316.61619999999999</v>
      </c>
      <c r="M18" s="209">
        <v>17</v>
      </c>
      <c r="N18" s="211">
        <v>0</v>
      </c>
      <c r="O18" s="212">
        <v>0</v>
      </c>
      <c r="P18" s="197">
        <f t="shared" si="0"/>
        <v>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0</v>
      </c>
      <c r="W18" s="219">
        <f t="shared" si="10"/>
        <v>0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554850</v>
      </c>
      <c r="AF18" s="206">
        <v>95</v>
      </c>
      <c r="AG18" s="310">
        <v>16</v>
      </c>
      <c r="AH18" s="311">
        <v>554849</v>
      </c>
      <c r="AI18" s="312">
        <f t="shared" si="4"/>
        <v>554850</v>
      </c>
      <c r="AJ18" s="313">
        <f t="shared" si="5"/>
        <v>1</v>
      </c>
      <c r="AL18" s="306">
        <f t="shared" si="6"/>
        <v>0</v>
      </c>
      <c r="AM18" s="314">
        <f t="shared" si="6"/>
        <v>0</v>
      </c>
      <c r="AN18" s="315">
        <f t="shared" si="7"/>
        <v>0</v>
      </c>
      <c r="AO18" s="316" t="str">
        <f t="shared" si="8"/>
        <v/>
      </c>
    </row>
    <row r="19" spans="1:41" x14ac:dyDescent="0.2">
      <c r="A19" s="206">
        <v>95</v>
      </c>
      <c r="B19" s="207">
        <v>0.375</v>
      </c>
      <c r="C19" s="208">
        <v>2013</v>
      </c>
      <c r="D19" s="208">
        <v>6</v>
      </c>
      <c r="E19" s="208">
        <v>17</v>
      </c>
      <c r="F19" s="209">
        <v>554850</v>
      </c>
      <c r="G19" s="208">
        <v>0</v>
      </c>
      <c r="H19" s="209">
        <v>450027</v>
      </c>
      <c r="I19" s="208">
        <v>0</v>
      </c>
      <c r="J19" s="208">
        <v>0</v>
      </c>
      <c r="K19" s="208">
        <v>0</v>
      </c>
      <c r="L19" s="210">
        <v>317.37430000000001</v>
      </c>
      <c r="M19" s="209">
        <v>19.2</v>
      </c>
      <c r="N19" s="211">
        <v>0</v>
      </c>
      <c r="O19" s="212">
        <v>1178</v>
      </c>
      <c r="P19" s="197">
        <f t="shared" si="0"/>
        <v>1178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1178</v>
      </c>
      <c r="W19" s="219">
        <f t="shared" si="10"/>
        <v>41600.681259999998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554850</v>
      </c>
      <c r="AF19" s="206">
        <v>95</v>
      </c>
      <c r="AG19" s="310">
        <v>17</v>
      </c>
      <c r="AH19" s="311">
        <v>554849</v>
      </c>
      <c r="AI19" s="312">
        <f t="shared" si="4"/>
        <v>554850</v>
      </c>
      <c r="AJ19" s="313">
        <f t="shared" si="5"/>
        <v>1</v>
      </c>
      <c r="AL19" s="306">
        <f t="shared" si="6"/>
        <v>1179</v>
      </c>
      <c r="AM19" s="314">
        <f t="shared" si="6"/>
        <v>1178</v>
      </c>
      <c r="AN19" s="315">
        <f t="shared" si="7"/>
        <v>-1</v>
      </c>
      <c r="AO19" s="316">
        <f t="shared" si="8"/>
        <v>-8.4889643463497452E-4</v>
      </c>
    </row>
    <row r="20" spans="1:41" x14ac:dyDescent="0.2">
      <c r="A20" s="206">
        <v>95</v>
      </c>
      <c r="B20" s="207">
        <v>0.375</v>
      </c>
      <c r="C20" s="208">
        <v>2013</v>
      </c>
      <c r="D20" s="208">
        <v>6</v>
      </c>
      <c r="E20" s="208">
        <v>18</v>
      </c>
      <c r="F20" s="209">
        <v>556028</v>
      </c>
      <c r="G20" s="208">
        <v>0</v>
      </c>
      <c r="H20" s="209">
        <v>450079</v>
      </c>
      <c r="I20" s="208">
        <v>0</v>
      </c>
      <c r="J20" s="208">
        <v>0</v>
      </c>
      <c r="K20" s="208">
        <v>0</v>
      </c>
      <c r="L20" s="210">
        <v>312.54579999999999</v>
      </c>
      <c r="M20" s="209">
        <v>22.8</v>
      </c>
      <c r="N20" s="211">
        <v>0</v>
      </c>
      <c r="O20" s="212">
        <v>1789</v>
      </c>
      <c r="P20" s="197">
        <f t="shared" si="0"/>
        <v>1789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1789</v>
      </c>
      <c r="W20" s="219">
        <f t="shared" si="10"/>
        <v>63177.944629999998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556028</v>
      </c>
      <c r="AF20" s="206">
        <v>95</v>
      </c>
      <c r="AG20" s="310">
        <v>18</v>
      </c>
      <c r="AH20" s="311">
        <v>556028</v>
      </c>
      <c r="AI20" s="312">
        <f t="shared" si="4"/>
        <v>556028</v>
      </c>
      <c r="AJ20" s="313">
        <f t="shared" si="5"/>
        <v>0</v>
      </c>
      <c r="AL20" s="306">
        <f t="shared" si="6"/>
        <v>1789</v>
      </c>
      <c r="AM20" s="314">
        <f t="shared" si="6"/>
        <v>1789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95</v>
      </c>
      <c r="B21" s="207">
        <v>0.375</v>
      </c>
      <c r="C21" s="208">
        <v>2013</v>
      </c>
      <c r="D21" s="208">
        <v>6</v>
      </c>
      <c r="E21" s="208">
        <v>19</v>
      </c>
      <c r="F21" s="209">
        <v>557817</v>
      </c>
      <c r="G21" s="208">
        <v>0</v>
      </c>
      <c r="H21" s="209">
        <v>450158</v>
      </c>
      <c r="I21" s="208">
        <v>0</v>
      </c>
      <c r="J21" s="208">
        <v>0</v>
      </c>
      <c r="K21" s="208">
        <v>0</v>
      </c>
      <c r="L21" s="210">
        <v>311.13979999999998</v>
      </c>
      <c r="M21" s="209">
        <v>23.8</v>
      </c>
      <c r="N21" s="211">
        <v>0</v>
      </c>
      <c r="O21" s="212">
        <v>1145</v>
      </c>
      <c r="P21" s="197">
        <f t="shared" si="0"/>
        <v>1145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1145</v>
      </c>
      <c r="W21" s="219">
        <f t="shared" si="10"/>
        <v>40435.297149999999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557817</v>
      </c>
      <c r="AF21" s="206">
        <v>95</v>
      </c>
      <c r="AG21" s="310">
        <v>19</v>
      </c>
      <c r="AH21" s="311">
        <v>557817</v>
      </c>
      <c r="AI21" s="312">
        <f t="shared" si="4"/>
        <v>557817</v>
      </c>
      <c r="AJ21" s="313">
        <f t="shared" si="5"/>
        <v>0</v>
      </c>
      <c r="AL21" s="306">
        <f t="shared" si="6"/>
        <v>1146</v>
      </c>
      <c r="AM21" s="314">
        <f t="shared" si="6"/>
        <v>1145</v>
      </c>
      <c r="AN21" s="315">
        <f t="shared" si="7"/>
        <v>-1</v>
      </c>
      <c r="AO21" s="316">
        <f t="shared" si="8"/>
        <v>-8.7336244541484718E-4</v>
      </c>
    </row>
    <row r="22" spans="1:41" x14ac:dyDescent="0.2">
      <c r="A22" s="206">
        <v>95</v>
      </c>
      <c r="B22" s="207">
        <v>0.375</v>
      </c>
      <c r="C22" s="208">
        <v>2013</v>
      </c>
      <c r="D22" s="208">
        <v>6</v>
      </c>
      <c r="E22" s="208">
        <v>20</v>
      </c>
      <c r="F22" s="209">
        <v>558962</v>
      </c>
      <c r="G22" s="208">
        <v>0</v>
      </c>
      <c r="H22" s="209">
        <v>450210</v>
      </c>
      <c r="I22" s="208">
        <v>0</v>
      </c>
      <c r="J22" s="208">
        <v>0</v>
      </c>
      <c r="K22" s="208">
        <v>0</v>
      </c>
      <c r="L22" s="210">
        <v>310.721</v>
      </c>
      <c r="M22" s="209">
        <v>19.600000000000001</v>
      </c>
      <c r="N22" s="211">
        <v>0</v>
      </c>
      <c r="O22" s="212">
        <v>1346</v>
      </c>
      <c r="P22" s="197">
        <f t="shared" si="0"/>
        <v>1346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1346</v>
      </c>
      <c r="W22" s="219">
        <f t="shared" si="10"/>
        <v>47533.545819999999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558962</v>
      </c>
      <c r="AF22" s="206">
        <v>95</v>
      </c>
      <c r="AG22" s="310">
        <v>20</v>
      </c>
      <c r="AH22" s="311">
        <v>558963</v>
      </c>
      <c r="AI22" s="312">
        <f t="shared" si="4"/>
        <v>558962</v>
      </c>
      <c r="AJ22" s="313">
        <f t="shared" si="5"/>
        <v>-1</v>
      </c>
      <c r="AL22" s="306">
        <f t="shared" si="6"/>
        <v>1345</v>
      </c>
      <c r="AM22" s="314">
        <f t="shared" si="6"/>
        <v>1346</v>
      </c>
      <c r="AN22" s="315">
        <f t="shared" si="7"/>
        <v>1</v>
      </c>
      <c r="AO22" s="316">
        <f t="shared" si="8"/>
        <v>7.429420505200594E-4</v>
      </c>
    </row>
    <row r="23" spans="1:41" x14ac:dyDescent="0.2">
      <c r="A23" s="206">
        <v>95</v>
      </c>
      <c r="B23" s="207">
        <v>0.375</v>
      </c>
      <c r="C23" s="208">
        <v>2013</v>
      </c>
      <c r="D23" s="208">
        <v>6</v>
      </c>
      <c r="E23" s="208">
        <v>21</v>
      </c>
      <c r="F23" s="209">
        <v>560308</v>
      </c>
      <c r="G23" s="208">
        <v>0</v>
      </c>
      <c r="H23" s="209">
        <v>450269</v>
      </c>
      <c r="I23" s="208">
        <v>0</v>
      </c>
      <c r="J23" s="208">
        <v>0</v>
      </c>
      <c r="K23" s="208">
        <v>0</v>
      </c>
      <c r="L23" s="210">
        <v>311.3064</v>
      </c>
      <c r="M23" s="209">
        <v>18.399999999999999</v>
      </c>
      <c r="N23" s="211">
        <v>0</v>
      </c>
      <c r="O23" s="212">
        <v>552</v>
      </c>
      <c r="P23" s="197">
        <f t="shared" si="0"/>
        <v>552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552</v>
      </c>
      <c r="W23" s="219">
        <f t="shared" si="10"/>
        <v>19493.697840000001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560308</v>
      </c>
      <c r="AF23" s="206">
        <v>95</v>
      </c>
      <c r="AG23" s="310">
        <v>21</v>
      </c>
      <c r="AH23" s="311">
        <v>560308</v>
      </c>
      <c r="AI23" s="312">
        <f t="shared" si="4"/>
        <v>560308</v>
      </c>
      <c r="AJ23" s="313">
        <f t="shared" si="5"/>
        <v>0</v>
      </c>
      <c r="AL23" s="306">
        <f t="shared" si="6"/>
        <v>552</v>
      </c>
      <c r="AM23" s="314">
        <f t="shared" si="6"/>
        <v>552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95</v>
      </c>
      <c r="B24" s="207">
        <v>0.375</v>
      </c>
      <c r="C24" s="208">
        <v>2013</v>
      </c>
      <c r="D24" s="208">
        <v>6</v>
      </c>
      <c r="E24" s="208">
        <v>22</v>
      </c>
      <c r="F24" s="209">
        <v>560860</v>
      </c>
      <c r="G24" s="208">
        <v>0</v>
      </c>
      <c r="H24" s="209">
        <v>450294</v>
      </c>
      <c r="I24" s="208">
        <v>0</v>
      </c>
      <c r="J24" s="208">
        <v>0</v>
      </c>
      <c r="K24" s="208">
        <v>0</v>
      </c>
      <c r="L24" s="210">
        <v>313.25920000000002</v>
      </c>
      <c r="M24" s="209">
        <v>16.7</v>
      </c>
      <c r="N24" s="211">
        <v>0</v>
      </c>
      <c r="O24" s="212">
        <v>2</v>
      </c>
      <c r="P24" s="197">
        <f t="shared" si="0"/>
        <v>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2</v>
      </c>
      <c r="W24" s="219">
        <f t="shared" si="10"/>
        <v>70.629339999999999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560860</v>
      </c>
      <c r="AF24" s="206">
        <v>95</v>
      </c>
      <c r="AG24" s="310">
        <v>22</v>
      </c>
      <c r="AH24" s="311">
        <v>560860</v>
      </c>
      <c r="AI24" s="312">
        <f t="shared" si="4"/>
        <v>560860</v>
      </c>
      <c r="AJ24" s="313">
        <f t="shared" si="5"/>
        <v>0</v>
      </c>
      <c r="AL24" s="306">
        <f t="shared" si="6"/>
        <v>2</v>
      </c>
      <c r="AM24" s="314">
        <f t="shared" si="6"/>
        <v>2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95</v>
      </c>
      <c r="B25" s="207">
        <v>0.375</v>
      </c>
      <c r="C25" s="208">
        <v>2013</v>
      </c>
      <c r="D25" s="208">
        <v>6</v>
      </c>
      <c r="E25" s="208">
        <v>23</v>
      </c>
      <c r="F25" s="209">
        <v>560862</v>
      </c>
      <c r="G25" s="208">
        <v>0</v>
      </c>
      <c r="H25" s="209">
        <v>450294</v>
      </c>
      <c r="I25" s="208">
        <v>0</v>
      </c>
      <c r="J25" s="208">
        <v>0</v>
      </c>
      <c r="K25" s="208">
        <v>0</v>
      </c>
      <c r="L25" s="210">
        <v>317.18799999999999</v>
      </c>
      <c r="M25" s="209">
        <v>16.2</v>
      </c>
      <c r="N25" s="211">
        <v>0</v>
      </c>
      <c r="O25" s="212">
        <v>2366</v>
      </c>
      <c r="P25" s="197">
        <f t="shared" si="0"/>
        <v>2366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2366</v>
      </c>
      <c r="W25" s="219">
        <f t="shared" si="10"/>
        <v>83554.509219999993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560862</v>
      </c>
      <c r="AF25" s="206">
        <v>95</v>
      </c>
      <c r="AG25" s="310">
        <v>23</v>
      </c>
      <c r="AH25" s="311">
        <v>560862</v>
      </c>
      <c r="AI25" s="312">
        <f t="shared" si="4"/>
        <v>560862</v>
      </c>
      <c r="AJ25" s="313">
        <f t="shared" si="5"/>
        <v>0</v>
      </c>
      <c r="AL25" s="306">
        <f t="shared" si="6"/>
        <v>2368</v>
      </c>
      <c r="AM25" s="314">
        <f t="shared" si="6"/>
        <v>2366</v>
      </c>
      <c r="AN25" s="315">
        <f t="shared" si="7"/>
        <v>-2</v>
      </c>
      <c r="AO25" s="316">
        <f t="shared" si="8"/>
        <v>-8.4530853761622987E-4</v>
      </c>
    </row>
    <row r="26" spans="1:41" x14ac:dyDescent="0.2">
      <c r="A26" s="206">
        <v>95</v>
      </c>
      <c r="B26" s="207">
        <v>0.375</v>
      </c>
      <c r="C26" s="208">
        <v>2013</v>
      </c>
      <c r="D26" s="208">
        <v>6</v>
      </c>
      <c r="E26" s="208">
        <v>24</v>
      </c>
      <c r="F26" s="209">
        <v>563228</v>
      </c>
      <c r="G26" s="208">
        <v>0</v>
      </c>
      <c r="H26" s="209">
        <v>450396</v>
      </c>
      <c r="I26" s="208">
        <v>0</v>
      </c>
      <c r="J26" s="208">
        <v>0</v>
      </c>
      <c r="K26" s="208">
        <v>0</v>
      </c>
      <c r="L26" s="210">
        <v>317.2998</v>
      </c>
      <c r="M26" s="209">
        <v>21.4</v>
      </c>
      <c r="N26" s="211">
        <v>0</v>
      </c>
      <c r="O26" s="212">
        <v>4785</v>
      </c>
      <c r="P26" s="197">
        <f t="shared" si="0"/>
        <v>4785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4785</v>
      </c>
      <c r="W26" s="219">
        <f t="shared" si="10"/>
        <v>168980.69594999999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563228</v>
      </c>
      <c r="AF26" s="206">
        <v>95</v>
      </c>
      <c r="AG26" s="310">
        <v>24</v>
      </c>
      <c r="AH26" s="311">
        <v>563230</v>
      </c>
      <c r="AI26" s="312">
        <f t="shared" si="4"/>
        <v>563228</v>
      </c>
      <c r="AJ26" s="313">
        <f t="shared" si="5"/>
        <v>-2</v>
      </c>
      <c r="AL26" s="306">
        <f t="shared" si="6"/>
        <v>4785</v>
      </c>
      <c r="AM26" s="314">
        <f t="shared" si="6"/>
        <v>4785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95</v>
      </c>
      <c r="B27" s="207">
        <v>0.375</v>
      </c>
      <c r="C27" s="208">
        <v>2013</v>
      </c>
      <c r="D27" s="208">
        <v>6</v>
      </c>
      <c r="E27" s="208">
        <v>25</v>
      </c>
      <c r="F27" s="209">
        <v>568013</v>
      </c>
      <c r="G27" s="208">
        <v>0</v>
      </c>
      <c r="H27" s="209">
        <v>450610</v>
      </c>
      <c r="I27" s="208">
        <v>0</v>
      </c>
      <c r="J27" s="208">
        <v>0</v>
      </c>
      <c r="K27" s="208">
        <v>0</v>
      </c>
      <c r="L27" s="210">
        <v>309.88929999999999</v>
      </c>
      <c r="M27" s="209">
        <v>22.9</v>
      </c>
      <c r="N27" s="211">
        <v>0</v>
      </c>
      <c r="O27" s="212">
        <v>4556</v>
      </c>
      <c r="P27" s="197">
        <f t="shared" si="0"/>
        <v>4556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4556</v>
      </c>
      <c r="W27" s="219">
        <f t="shared" si="10"/>
        <v>160893.63652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568013</v>
      </c>
      <c r="AF27" s="206">
        <v>95</v>
      </c>
      <c r="AG27" s="310">
        <v>25</v>
      </c>
      <c r="AH27" s="311">
        <v>568015</v>
      </c>
      <c r="AI27" s="312">
        <f t="shared" si="4"/>
        <v>568013</v>
      </c>
      <c r="AJ27" s="313">
        <f t="shared" si="5"/>
        <v>-2</v>
      </c>
      <c r="AL27" s="306">
        <f t="shared" si="6"/>
        <v>4556</v>
      </c>
      <c r="AM27" s="314">
        <f t="shared" si="6"/>
        <v>4556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95</v>
      </c>
      <c r="B28" s="207">
        <v>0.375</v>
      </c>
      <c r="C28" s="208">
        <v>2013</v>
      </c>
      <c r="D28" s="208">
        <v>6</v>
      </c>
      <c r="E28" s="208">
        <v>26</v>
      </c>
      <c r="F28" s="209">
        <v>572569</v>
      </c>
      <c r="G28" s="208">
        <v>0</v>
      </c>
      <c r="H28" s="209">
        <v>450812</v>
      </c>
      <c r="I28" s="208">
        <v>0</v>
      </c>
      <c r="J28" s="208">
        <v>0</v>
      </c>
      <c r="K28" s="208">
        <v>0</v>
      </c>
      <c r="L28" s="210">
        <v>310.19639999999998</v>
      </c>
      <c r="M28" s="209">
        <v>22.6</v>
      </c>
      <c r="N28" s="211">
        <v>0</v>
      </c>
      <c r="O28" s="212">
        <v>2387</v>
      </c>
      <c r="P28" s="197">
        <f t="shared" si="0"/>
        <v>2387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2387</v>
      </c>
      <c r="W28" s="219">
        <f t="shared" si="10"/>
        <v>84296.117289999995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572569</v>
      </c>
      <c r="AF28" s="206">
        <v>95</v>
      </c>
      <c r="AG28" s="310">
        <v>26</v>
      </c>
      <c r="AH28" s="311">
        <v>572571</v>
      </c>
      <c r="AI28" s="312">
        <f t="shared" si="4"/>
        <v>572569</v>
      </c>
      <c r="AJ28" s="313">
        <f t="shared" si="5"/>
        <v>-2</v>
      </c>
      <c r="AL28" s="306">
        <f t="shared" si="6"/>
        <v>2387</v>
      </c>
      <c r="AM28" s="314">
        <f t="shared" si="6"/>
        <v>2387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95</v>
      </c>
      <c r="B29" s="207">
        <v>0.375</v>
      </c>
      <c r="C29" s="208">
        <v>2013</v>
      </c>
      <c r="D29" s="208">
        <v>6</v>
      </c>
      <c r="E29" s="208">
        <v>27</v>
      </c>
      <c r="F29" s="209">
        <v>574956</v>
      </c>
      <c r="G29" s="208">
        <v>0</v>
      </c>
      <c r="H29" s="209">
        <v>450918</v>
      </c>
      <c r="I29" s="208">
        <v>0</v>
      </c>
      <c r="J29" s="208">
        <v>0</v>
      </c>
      <c r="K29" s="208">
        <v>0</v>
      </c>
      <c r="L29" s="210">
        <v>310.40109999999999</v>
      </c>
      <c r="M29" s="209">
        <v>21.5</v>
      </c>
      <c r="N29" s="211">
        <v>0</v>
      </c>
      <c r="O29" s="212">
        <v>4240</v>
      </c>
      <c r="P29" s="197">
        <f t="shared" si="0"/>
        <v>4240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4240</v>
      </c>
      <c r="W29" s="219">
        <f t="shared" si="10"/>
        <v>149734.20079999999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574956</v>
      </c>
      <c r="AF29" s="206">
        <v>95</v>
      </c>
      <c r="AG29" s="310">
        <v>27</v>
      </c>
      <c r="AH29" s="311">
        <v>574958</v>
      </c>
      <c r="AI29" s="312">
        <f t="shared" si="4"/>
        <v>574956</v>
      </c>
      <c r="AJ29" s="313">
        <f t="shared" si="5"/>
        <v>-2</v>
      </c>
      <c r="AL29" s="306">
        <f t="shared" si="6"/>
        <v>4242</v>
      </c>
      <c r="AM29" s="314">
        <f t="shared" si="6"/>
        <v>4240</v>
      </c>
      <c r="AN29" s="315">
        <f t="shared" si="7"/>
        <v>-2</v>
      </c>
      <c r="AO29" s="316">
        <f t="shared" si="8"/>
        <v>-4.7169811320754717E-4</v>
      </c>
    </row>
    <row r="30" spans="1:41" x14ac:dyDescent="0.2">
      <c r="A30" s="206">
        <v>95</v>
      </c>
      <c r="B30" s="207">
        <v>0.375</v>
      </c>
      <c r="C30" s="208">
        <v>2013</v>
      </c>
      <c r="D30" s="208">
        <v>6</v>
      </c>
      <c r="E30" s="208">
        <v>28</v>
      </c>
      <c r="F30" s="209">
        <v>579196</v>
      </c>
      <c r="G30" s="208">
        <v>0</v>
      </c>
      <c r="H30" s="209">
        <v>451105</v>
      </c>
      <c r="I30" s="208">
        <v>0</v>
      </c>
      <c r="J30" s="208">
        <v>0</v>
      </c>
      <c r="K30" s="208">
        <v>0</v>
      </c>
      <c r="L30" s="210">
        <v>310.08980000000003</v>
      </c>
      <c r="M30" s="209">
        <v>21.7</v>
      </c>
      <c r="N30" s="211">
        <v>0</v>
      </c>
      <c r="O30" s="212">
        <v>3936</v>
      </c>
      <c r="P30" s="197">
        <f t="shared" si="0"/>
        <v>3936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3936</v>
      </c>
      <c r="W30" s="219">
        <f t="shared" si="10"/>
        <v>138998.54112000001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579196</v>
      </c>
      <c r="AF30" s="206">
        <v>95</v>
      </c>
      <c r="AG30" s="310">
        <v>28</v>
      </c>
      <c r="AH30" s="311">
        <v>579200</v>
      </c>
      <c r="AI30" s="312">
        <f t="shared" si="4"/>
        <v>579196</v>
      </c>
      <c r="AJ30" s="313">
        <f t="shared" si="5"/>
        <v>-4</v>
      </c>
      <c r="AL30" s="306">
        <f t="shared" si="6"/>
        <v>3934</v>
      </c>
      <c r="AM30" s="314">
        <f t="shared" si="6"/>
        <v>3936</v>
      </c>
      <c r="AN30" s="315">
        <f t="shared" si="7"/>
        <v>2</v>
      </c>
      <c r="AO30" s="316">
        <f t="shared" si="8"/>
        <v>5.0813008130081306E-4</v>
      </c>
    </row>
    <row r="31" spans="1:41" x14ac:dyDescent="0.2">
      <c r="A31" s="206">
        <v>95</v>
      </c>
      <c r="B31" s="207">
        <v>0.375</v>
      </c>
      <c r="C31" s="208">
        <v>2013</v>
      </c>
      <c r="D31" s="208">
        <v>6</v>
      </c>
      <c r="E31" s="208">
        <v>29</v>
      </c>
      <c r="F31" s="209">
        <v>583132</v>
      </c>
      <c r="G31" s="208">
        <v>0</v>
      </c>
      <c r="H31" s="209">
        <v>451279</v>
      </c>
      <c r="I31" s="208">
        <v>0</v>
      </c>
      <c r="J31" s="208">
        <v>0</v>
      </c>
      <c r="K31" s="208">
        <v>0</v>
      </c>
      <c r="L31" s="210">
        <v>311.47199999999998</v>
      </c>
      <c r="M31" s="209">
        <v>22.8</v>
      </c>
      <c r="N31" s="211">
        <v>0</v>
      </c>
      <c r="O31" s="212">
        <v>3231</v>
      </c>
      <c r="P31" s="197">
        <f t="shared" si="0"/>
        <v>3231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3231</v>
      </c>
      <c r="W31" s="219">
        <f t="shared" si="10"/>
        <v>114101.69877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583132</v>
      </c>
      <c r="AF31" s="206">
        <v>95</v>
      </c>
      <c r="AG31" s="310">
        <v>29</v>
      </c>
      <c r="AH31" s="311">
        <v>583134</v>
      </c>
      <c r="AI31" s="312">
        <f t="shared" si="4"/>
        <v>583132</v>
      </c>
      <c r="AJ31" s="313">
        <f t="shared" si="5"/>
        <v>-2</v>
      </c>
      <c r="AL31" s="306">
        <f t="shared" si="6"/>
        <v>3228</v>
      </c>
      <c r="AM31" s="314">
        <f t="shared" si="6"/>
        <v>3231</v>
      </c>
      <c r="AN31" s="315">
        <f t="shared" si="7"/>
        <v>3</v>
      </c>
      <c r="AO31" s="316">
        <f t="shared" si="8"/>
        <v>9.2850510677808728E-4</v>
      </c>
    </row>
    <row r="32" spans="1:41" x14ac:dyDescent="0.2">
      <c r="A32" s="206">
        <v>95</v>
      </c>
      <c r="B32" s="207">
        <v>0.375</v>
      </c>
      <c r="C32" s="208">
        <v>2013</v>
      </c>
      <c r="D32" s="208">
        <v>6</v>
      </c>
      <c r="E32" s="208">
        <v>30</v>
      </c>
      <c r="F32" s="209">
        <v>586363</v>
      </c>
      <c r="G32" s="208">
        <v>0</v>
      </c>
      <c r="H32" s="209">
        <v>451420</v>
      </c>
      <c r="I32" s="208">
        <v>0</v>
      </c>
      <c r="J32" s="208">
        <v>0</v>
      </c>
      <c r="K32" s="208">
        <v>0</v>
      </c>
      <c r="L32" s="210">
        <v>316.40629999999999</v>
      </c>
      <c r="M32" s="209">
        <v>20.7</v>
      </c>
      <c r="N32" s="211">
        <v>0</v>
      </c>
      <c r="O32" s="212">
        <v>0</v>
      </c>
      <c r="P32" s="197">
        <f t="shared" si="0"/>
        <v>0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0</v>
      </c>
      <c r="W32" s="219">
        <f t="shared" si="10"/>
        <v>0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586363</v>
      </c>
      <c r="AF32" s="206">
        <v>95</v>
      </c>
      <c r="AG32" s="310">
        <v>30</v>
      </c>
      <c r="AH32" s="311">
        <v>586362</v>
      </c>
      <c r="AI32" s="312">
        <f t="shared" si="4"/>
        <v>586363</v>
      </c>
      <c r="AJ32" s="313">
        <f t="shared" si="5"/>
        <v>1</v>
      </c>
      <c r="AL32" s="306">
        <f t="shared" si="6"/>
        <v>0</v>
      </c>
      <c r="AM32" s="314">
        <f t="shared" si="6"/>
        <v>0</v>
      </c>
      <c r="AN32" s="315">
        <f t="shared" si="7"/>
        <v>0</v>
      </c>
      <c r="AO32" s="316" t="str">
        <f t="shared" si="8"/>
        <v/>
      </c>
    </row>
    <row r="33" spans="1:41" ht="13.5" thickBot="1" x14ac:dyDescent="0.25">
      <c r="A33" s="206">
        <v>95</v>
      </c>
      <c r="B33" s="207">
        <v>0.375</v>
      </c>
      <c r="C33" s="208">
        <v>2013</v>
      </c>
      <c r="D33" s="208">
        <v>7</v>
      </c>
      <c r="E33" s="208">
        <v>1</v>
      </c>
      <c r="F33" s="209">
        <v>586363</v>
      </c>
      <c r="G33" s="208">
        <v>0</v>
      </c>
      <c r="H33" s="209">
        <v>451420</v>
      </c>
      <c r="I33" s="208">
        <v>0</v>
      </c>
      <c r="J33" s="208">
        <v>0</v>
      </c>
      <c r="K33" s="208">
        <v>0</v>
      </c>
      <c r="L33" s="210">
        <v>317.1318</v>
      </c>
      <c r="M33" s="209">
        <v>18.399999999999999</v>
      </c>
      <c r="N33" s="211">
        <v>0</v>
      </c>
      <c r="O33" s="212">
        <v>478</v>
      </c>
      <c r="P33" s="197">
        <f t="shared" si="0"/>
        <v>-586363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478</v>
      </c>
      <c r="W33" s="223">
        <f t="shared" si="10"/>
        <v>16880.412260000001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586363</v>
      </c>
      <c r="AF33" s="206">
        <v>95</v>
      </c>
      <c r="AG33" s="310">
        <v>1</v>
      </c>
      <c r="AH33" s="311">
        <v>586362</v>
      </c>
      <c r="AI33" s="312">
        <f t="shared" si="4"/>
        <v>586363</v>
      </c>
      <c r="AJ33" s="313">
        <f t="shared" si="5"/>
        <v>1</v>
      </c>
      <c r="AL33" s="306">
        <f t="shared" si="6"/>
        <v>-586362</v>
      </c>
      <c r="AM33" s="317">
        <f t="shared" si="6"/>
        <v>-586363</v>
      </c>
      <c r="AN33" s="315">
        <f t="shared" si="7"/>
        <v>-1</v>
      </c>
      <c r="AO33" s="316">
        <f t="shared" si="8"/>
        <v>1.7054282074414655E-6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317.37430000000001</v>
      </c>
      <c r="M36" s="239">
        <f>MAX(M3:M34)</f>
        <v>24</v>
      </c>
      <c r="N36" s="237" t="s">
        <v>26</v>
      </c>
      <c r="O36" s="239">
        <f>SUM(O3:O33)</f>
        <v>68219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68219</v>
      </c>
      <c r="W36" s="243">
        <f>SUM(W3:W33)</f>
        <v>2409131.4727300005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21</v>
      </c>
      <c r="AJ36" s="326">
        <f>SUM(AJ3:AJ33)</f>
        <v>5290999</v>
      </c>
      <c r="AK36" s="327" t="s">
        <v>88</v>
      </c>
      <c r="AL36" s="328"/>
      <c r="AM36" s="328"/>
      <c r="AN36" s="326">
        <f>SUM(AN3:AN33)</f>
        <v>-518622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313.13286774193546</v>
      </c>
      <c r="M37" s="247">
        <f>AVERAGE(M3:M34)</f>
        <v>21.503225806451614</v>
      </c>
      <c r="N37" s="237" t="s">
        <v>84</v>
      </c>
      <c r="O37" s="248">
        <f>O36*35.31467</f>
        <v>2409131.47273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10</v>
      </c>
      <c r="AN37" s="331">
        <f>IFERROR(AN36/SUM(AM3:AM33),"")</f>
        <v>1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309.88929999999999</v>
      </c>
      <c r="M38" s="248">
        <f>MIN(M3:M34)</f>
        <v>16.2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344.44615451612901</v>
      </c>
      <c r="M44" s="255">
        <f>M37*(1+$L$43)</f>
        <v>23.653548387096777</v>
      </c>
    </row>
    <row r="45" spans="1:41" x14ac:dyDescent="0.2">
      <c r="K45" s="254" t="s">
        <v>98</v>
      </c>
      <c r="L45" s="255">
        <f>L37*(1-$L$43)</f>
        <v>281.8195809677419</v>
      </c>
      <c r="M45" s="255">
        <f>M37*(1-$L$43)</f>
        <v>19.352903225806454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79" priority="47" stopIfTrue="1" operator="lessThan">
      <formula>$L$45</formula>
    </cfRule>
    <cfRule type="cellIs" dxfId="478" priority="48" stopIfTrue="1" operator="greaterThan">
      <formula>$L$44</formula>
    </cfRule>
  </conditionalFormatting>
  <conditionalFormatting sqref="M3:M34">
    <cfRule type="cellIs" dxfId="477" priority="45" stopIfTrue="1" operator="lessThan">
      <formula>$M$45</formula>
    </cfRule>
    <cfRule type="cellIs" dxfId="476" priority="46" stopIfTrue="1" operator="greaterThan">
      <formula>$M$44</formula>
    </cfRule>
  </conditionalFormatting>
  <conditionalFormatting sqref="O3:O34">
    <cfRule type="cellIs" dxfId="475" priority="44" stopIfTrue="1" operator="lessThan">
      <formula>0</formula>
    </cfRule>
  </conditionalFormatting>
  <conditionalFormatting sqref="O3:O33">
    <cfRule type="cellIs" dxfId="474" priority="43" stopIfTrue="1" operator="lessThan">
      <formula>0</formula>
    </cfRule>
  </conditionalFormatting>
  <conditionalFormatting sqref="O3">
    <cfRule type="cellIs" dxfId="473" priority="42" stopIfTrue="1" operator="notEqual">
      <formula>$P$3</formula>
    </cfRule>
  </conditionalFormatting>
  <conditionalFormatting sqref="O4">
    <cfRule type="cellIs" dxfId="472" priority="41" stopIfTrue="1" operator="notEqual">
      <formula>P$4</formula>
    </cfRule>
  </conditionalFormatting>
  <conditionalFormatting sqref="O5">
    <cfRule type="cellIs" dxfId="471" priority="40" stopIfTrue="1" operator="notEqual">
      <formula>$P$5</formula>
    </cfRule>
  </conditionalFormatting>
  <conditionalFormatting sqref="O6">
    <cfRule type="cellIs" dxfId="470" priority="39" stopIfTrue="1" operator="notEqual">
      <formula>$P$6</formula>
    </cfRule>
  </conditionalFormatting>
  <conditionalFormatting sqref="O7">
    <cfRule type="cellIs" dxfId="469" priority="38" stopIfTrue="1" operator="notEqual">
      <formula>$P$7</formula>
    </cfRule>
  </conditionalFormatting>
  <conditionalFormatting sqref="O8">
    <cfRule type="cellIs" dxfId="468" priority="37" stopIfTrue="1" operator="notEqual">
      <formula>$P$8</formula>
    </cfRule>
  </conditionalFormatting>
  <conditionalFormatting sqref="O9">
    <cfRule type="cellIs" dxfId="467" priority="36" stopIfTrue="1" operator="notEqual">
      <formula>$P$9</formula>
    </cfRule>
  </conditionalFormatting>
  <conditionalFormatting sqref="O10">
    <cfRule type="cellIs" dxfId="466" priority="34" stopIfTrue="1" operator="notEqual">
      <formula>$P$10</formula>
    </cfRule>
    <cfRule type="cellIs" dxfId="465" priority="35" stopIfTrue="1" operator="greaterThan">
      <formula>$P$10</formula>
    </cfRule>
  </conditionalFormatting>
  <conditionalFormatting sqref="O11">
    <cfRule type="cellIs" dxfId="464" priority="32" stopIfTrue="1" operator="notEqual">
      <formula>$P$11</formula>
    </cfRule>
    <cfRule type="cellIs" dxfId="463" priority="33" stopIfTrue="1" operator="greaterThan">
      <formula>$P$11</formula>
    </cfRule>
  </conditionalFormatting>
  <conditionalFormatting sqref="O12">
    <cfRule type="cellIs" dxfId="462" priority="31" stopIfTrue="1" operator="notEqual">
      <formula>$P$12</formula>
    </cfRule>
  </conditionalFormatting>
  <conditionalFormatting sqref="O14">
    <cfRule type="cellIs" dxfId="461" priority="30" stopIfTrue="1" operator="notEqual">
      <formula>$P$14</formula>
    </cfRule>
  </conditionalFormatting>
  <conditionalFormatting sqref="O15">
    <cfRule type="cellIs" dxfId="460" priority="29" stopIfTrue="1" operator="notEqual">
      <formula>$P$15</formula>
    </cfRule>
  </conditionalFormatting>
  <conditionalFormatting sqref="O16">
    <cfRule type="cellIs" dxfId="459" priority="28" stopIfTrue="1" operator="notEqual">
      <formula>$P$16</formula>
    </cfRule>
  </conditionalFormatting>
  <conditionalFormatting sqref="O17">
    <cfRule type="cellIs" dxfId="458" priority="27" stopIfTrue="1" operator="notEqual">
      <formula>$P$17</formula>
    </cfRule>
  </conditionalFormatting>
  <conditionalFormatting sqref="O18">
    <cfRule type="cellIs" dxfId="457" priority="26" stopIfTrue="1" operator="notEqual">
      <formula>$P$18</formula>
    </cfRule>
  </conditionalFormatting>
  <conditionalFormatting sqref="O19">
    <cfRule type="cellIs" dxfId="456" priority="24" stopIfTrue="1" operator="notEqual">
      <formula>$P$19</formula>
    </cfRule>
    <cfRule type="cellIs" dxfId="455" priority="25" stopIfTrue="1" operator="greaterThan">
      <formula>$P$19</formula>
    </cfRule>
  </conditionalFormatting>
  <conditionalFormatting sqref="O20">
    <cfRule type="cellIs" dxfId="454" priority="22" stopIfTrue="1" operator="notEqual">
      <formula>$P$20</formula>
    </cfRule>
    <cfRule type="cellIs" dxfId="453" priority="23" stopIfTrue="1" operator="greaterThan">
      <formula>$P$20</formula>
    </cfRule>
  </conditionalFormatting>
  <conditionalFormatting sqref="O21">
    <cfRule type="cellIs" dxfId="452" priority="21" stopIfTrue="1" operator="notEqual">
      <formula>$P$21</formula>
    </cfRule>
  </conditionalFormatting>
  <conditionalFormatting sqref="O22">
    <cfRule type="cellIs" dxfId="451" priority="20" stopIfTrue="1" operator="notEqual">
      <formula>$P$22</formula>
    </cfRule>
  </conditionalFormatting>
  <conditionalFormatting sqref="O23">
    <cfRule type="cellIs" dxfId="450" priority="19" stopIfTrue="1" operator="notEqual">
      <formula>$P$23</formula>
    </cfRule>
  </conditionalFormatting>
  <conditionalFormatting sqref="O24">
    <cfRule type="cellIs" dxfId="449" priority="17" stopIfTrue="1" operator="notEqual">
      <formula>$P$24</formula>
    </cfRule>
    <cfRule type="cellIs" dxfId="448" priority="18" stopIfTrue="1" operator="greaterThan">
      <formula>$P$24</formula>
    </cfRule>
  </conditionalFormatting>
  <conditionalFormatting sqref="O25">
    <cfRule type="cellIs" dxfId="447" priority="15" stopIfTrue="1" operator="notEqual">
      <formula>$P$25</formula>
    </cfRule>
    <cfRule type="cellIs" dxfId="446" priority="16" stopIfTrue="1" operator="greaterThan">
      <formula>$P$25</formula>
    </cfRule>
  </conditionalFormatting>
  <conditionalFormatting sqref="O26">
    <cfRule type="cellIs" dxfId="445" priority="14" stopIfTrue="1" operator="notEqual">
      <formula>$P$26</formula>
    </cfRule>
  </conditionalFormatting>
  <conditionalFormatting sqref="O27">
    <cfRule type="cellIs" dxfId="444" priority="13" stopIfTrue="1" operator="notEqual">
      <formula>$P$27</formula>
    </cfRule>
  </conditionalFormatting>
  <conditionalFormatting sqref="O28">
    <cfRule type="cellIs" dxfId="443" priority="12" stopIfTrue="1" operator="notEqual">
      <formula>$P$28</formula>
    </cfRule>
  </conditionalFormatting>
  <conditionalFormatting sqref="O29">
    <cfRule type="cellIs" dxfId="442" priority="11" stopIfTrue="1" operator="notEqual">
      <formula>$P$29</formula>
    </cfRule>
  </conditionalFormatting>
  <conditionalFormatting sqref="O30">
    <cfRule type="cellIs" dxfId="441" priority="10" stopIfTrue="1" operator="notEqual">
      <formula>$P$30</formula>
    </cfRule>
  </conditionalFormatting>
  <conditionalFormatting sqref="O31">
    <cfRule type="cellIs" dxfId="440" priority="8" stopIfTrue="1" operator="notEqual">
      <formula>$P$31</formula>
    </cfRule>
    <cfRule type="cellIs" dxfId="439" priority="9" stopIfTrue="1" operator="greaterThan">
      <formula>$P$31</formula>
    </cfRule>
  </conditionalFormatting>
  <conditionalFormatting sqref="O32">
    <cfRule type="cellIs" dxfId="438" priority="6" stopIfTrue="1" operator="notEqual">
      <formula>$P$32</formula>
    </cfRule>
    <cfRule type="cellIs" dxfId="437" priority="7" stopIfTrue="1" operator="greaterThan">
      <formula>$P$32</formula>
    </cfRule>
  </conditionalFormatting>
  <conditionalFormatting sqref="O33">
    <cfRule type="cellIs" dxfId="436" priority="5" stopIfTrue="1" operator="notEqual">
      <formula>$P$33</formula>
    </cfRule>
  </conditionalFormatting>
  <conditionalFormatting sqref="O13">
    <cfRule type="cellIs" dxfId="435" priority="4" stopIfTrue="1" operator="notEqual">
      <formula>$P$13</formula>
    </cfRule>
  </conditionalFormatting>
  <conditionalFormatting sqref="AG3:AG34">
    <cfRule type="cellIs" dxfId="434" priority="3" stopIfTrue="1" operator="notEqual">
      <formula>E3</formula>
    </cfRule>
  </conditionalFormatting>
  <conditionalFormatting sqref="AH3:AH34">
    <cfRule type="cellIs" dxfId="433" priority="2" stopIfTrue="1" operator="notBetween">
      <formula>AI3+$AG$40</formula>
      <formula>AI3-$AG$40</formula>
    </cfRule>
  </conditionalFormatting>
  <conditionalFormatting sqref="AL3:AL33">
    <cfRule type="cellIs" dxfId="4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93</v>
      </c>
      <c r="B3" s="191">
        <v>0.375</v>
      </c>
      <c r="C3" s="192">
        <v>2013</v>
      </c>
      <c r="D3" s="192">
        <v>6</v>
      </c>
      <c r="E3" s="192">
        <v>1</v>
      </c>
      <c r="F3" s="193">
        <v>194016</v>
      </c>
      <c r="G3" s="192">
        <v>0</v>
      </c>
      <c r="H3" s="193">
        <v>190231</v>
      </c>
      <c r="I3" s="192">
        <v>0</v>
      </c>
      <c r="J3" s="192">
        <v>0</v>
      </c>
      <c r="K3" s="192">
        <v>0</v>
      </c>
      <c r="L3" s="194">
        <v>312.48689999999999</v>
      </c>
      <c r="M3" s="193">
        <v>14.8</v>
      </c>
      <c r="N3" s="195">
        <v>0</v>
      </c>
      <c r="O3" s="196">
        <v>443</v>
      </c>
      <c r="P3" s="197">
        <f>F4-F3</f>
        <v>443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443</v>
      </c>
      <c r="W3" s="202">
        <f>V3*35.31467</f>
        <v>15644.398810000001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194016</v>
      </c>
      <c r="AF3" s="190">
        <v>93</v>
      </c>
      <c r="AG3" s="195">
        <v>1</v>
      </c>
      <c r="AH3" s="303">
        <v>194016</v>
      </c>
      <c r="AI3" s="304">
        <f>IFERROR(AE3*1,0)</f>
        <v>194016</v>
      </c>
      <c r="AJ3" s="305">
        <f>(AI3-AH3)</f>
        <v>0</v>
      </c>
      <c r="AL3" s="306">
        <f>AH4-AH3</f>
        <v>442</v>
      </c>
      <c r="AM3" s="307">
        <f>AI4-AI3</f>
        <v>443</v>
      </c>
      <c r="AN3" s="308">
        <f>(AM3-AL3)</f>
        <v>1</v>
      </c>
      <c r="AO3" s="309">
        <f>IFERROR(AN3/AM3,"")</f>
        <v>2.257336343115124E-3</v>
      </c>
    </row>
    <row r="4" spans="1:41" x14ac:dyDescent="0.2">
      <c r="A4" s="206">
        <v>93</v>
      </c>
      <c r="B4" s="207">
        <v>0.375</v>
      </c>
      <c r="C4" s="208">
        <v>2013</v>
      </c>
      <c r="D4" s="208">
        <v>6</v>
      </c>
      <c r="E4" s="208">
        <v>2</v>
      </c>
      <c r="F4" s="209">
        <v>194459</v>
      </c>
      <c r="G4" s="208">
        <v>0</v>
      </c>
      <c r="H4" s="209">
        <v>190250</v>
      </c>
      <c r="I4" s="208">
        <v>0</v>
      </c>
      <c r="J4" s="208">
        <v>0</v>
      </c>
      <c r="K4" s="208">
        <v>0</v>
      </c>
      <c r="L4" s="210">
        <v>316.99650000000003</v>
      </c>
      <c r="M4" s="209">
        <v>15.4</v>
      </c>
      <c r="N4" s="211">
        <v>0</v>
      </c>
      <c r="O4" s="212">
        <v>527</v>
      </c>
      <c r="P4" s="197">
        <f t="shared" ref="P4:P33" si="0">F5-F4</f>
        <v>527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527</v>
      </c>
      <c r="W4" s="216">
        <f>V4*35.31467</f>
        <v>18610.83109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194459</v>
      </c>
      <c r="AF4" s="206">
        <v>93</v>
      </c>
      <c r="AG4" s="310">
        <v>2</v>
      </c>
      <c r="AH4" s="311">
        <v>194458</v>
      </c>
      <c r="AI4" s="312">
        <f t="shared" ref="AI4:AI34" si="4">IFERROR(AE4*1,0)</f>
        <v>194459</v>
      </c>
      <c r="AJ4" s="313">
        <f t="shared" ref="AJ4:AJ34" si="5">(AI4-AH4)</f>
        <v>1</v>
      </c>
      <c r="AL4" s="306">
        <f t="shared" ref="AL4:AM33" si="6">AH5-AH4</f>
        <v>528</v>
      </c>
      <c r="AM4" s="314">
        <f t="shared" si="6"/>
        <v>527</v>
      </c>
      <c r="AN4" s="315">
        <f t="shared" ref="AN4:AN33" si="7">(AM4-AL4)</f>
        <v>-1</v>
      </c>
      <c r="AO4" s="316">
        <f t="shared" ref="AO4:AO33" si="8">IFERROR(AN4/AM4,"")</f>
        <v>-1.8975332068311196E-3</v>
      </c>
    </row>
    <row r="5" spans="1:41" x14ac:dyDescent="0.2">
      <c r="A5" s="206">
        <v>93</v>
      </c>
      <c r="B5" s="207">
        <v>0.375</v>
      </c>
      <c r="C5" s="208">
        <v>2013</v>
      </c>
      <c r="D5" s="208">
        <v>6</v>
      </c>
      <c r="E5" s="208">
        <v>3</v>
      </c>
      <c r="F5" s="209">
        <v>194986</v>
      </c>
      <c r="G5" s="208">
        <v>0</v>
      </c>
      <c r="H5" s="209">
        <v>190273</v>
      </c>
      <c r="I5" s="208">
        <v>0</v>
      </c>
      <c r="J5" s="208">
        <v>0</v>
      </c>
      <c r="K5" s="208">
        <v>0</v>
      </c>
      <c r="L5" s="210">
        <v>317.23719999999997</v>
      </c>
      <c r="M5" s="209">
        <v>15.3</v>
      </c>
      <c r="N5" s="211">
        <v>0</v>
      </c>
      <c r="O5" s="212">
        <v>2913</v>
      </c>
      <c r="P5" s="197">
        <f t="shared" si="0"/>
        <v>2913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2913</v>
      </c>
      <c r="W5" s="216">
        <f t="shared" ref="W5:W33" si="10">V5*35.31467</f>
        <v>102871.63370999999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194986</v>
      </c>
      <c r="AF5" s="206">
        <v>93</v>
      </c>
      <c r="AG5" s="310">
        <v>3</v>
      </c>
      <c r="AH5" s="311">
        <v>194986</v>
      </c>
      <c r="AI5" s="312">
        <f t="shared" si="4"/>
        <v>194986</v>
      </c>
      <c r="AJ5" s="313">
        <f t="shared" si="5"/>
        <v>0</v>
      </c>
      <c r="AL5" s="306">
        <f t="shared" si="6"/>
        <v>2912</v>
      </c>
      <c r="AM5" s="314">
        <f t="shared" si="6"/>
        <v>2913</v>
      </c>
      <c r="AN5" s="315">
        <f t="shared" si="7"/>
        <v>1</v>
      </c>
      <c r="AO5" s="316">
        <f t="shared" si="8"/>
        <v>3.4328870580157915E-4</v>
      </c>
    </row>
    <row r="6" spans="1:41" x14ac:dyDescent="0.2">
      <c r="A6" s="206">
        <v>93</v>
      </c>
      <c r="B6" s="207">
        <v>0.375</v>
      </c>
      <c r="C6" s="208">
        <v>2013</v>
      </c>
      <c r="D6" s="208">
        <v>6</v>
      </c>
      <c r="E6" s="208">
        <v>4</v>
      </c>
      <c r="F6" s="209">
        <v>197899</v>
      </c>
      <c r="G6" s="208">
        <v>0</v>
      </c>
      <c r="H6" s="209">
        <v>190401</v>
      </c>
      <c r="I6" s="208">
        <v>0</v>
      </c>
      <c r="J6" s="208">
        <v>0</v>
      </c>
      <c r="K6" s="208">
        <v>0</v>
      </c>
      <c r="L6" s="210">
        <v>313.15410000000003</v>
      </c>
      <c r="M6" s="209">
        <v>14.4</v>
      </c>
      <c r="N6" s="211">
        <v>0</v>
      </c>
      <c r="O6" s="212">
        <v>2550</v>
      </c>
      <c r="P6" s="197">
        <f t="shared" si="0"/>
        <v>2550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2550</v>
      </c>
      <c r="W6" s="216">
        <f t="shared" si="10"/>
        <v>90052.408500000005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197899</v>
      </c>
      <c r="AF6" s="206">
        <v>93</v>
      </c>
      <c r="AG6" s="310">
        <v>4</v>
      </c>
      <c r="AH6" s="311">
        <v>197898</v>
      </c>
      <c r="AI6" s="312">
        <f t="shared" si="4"/>
        <v>197899</v>
      </c>
      <c r="AJ6" s="313">
        <f t="shared" si="5"/>
        <v>1</v>
      </c>
      <c r="AL6" s="306">
        <f t="shared" si="6"/>
        <v>2549</v>
      </c>
      <c r="AM6" s="314">
        <f t="shared" si="6"/>
        <v>2550</v>
      </c>
      <c r="AN6" s="315">
        <f t="shared" si="7"/>
        <v>1</v>
      </c>
      <c r="AO6" s="316">
        <f t="shared" si="8"/>
        <v>3.9215686274509802E-4</v>
      </c>
    </row>
    <row r="7" spans="1:41" x14ac:dyDescent="0.2">
      <c r="A7" s="206">
        <v>93</v>
      </c>
      <c r="B7" s="207">
        <v>0.375</v>
      </c>
      <c r="C7" s="208">
        <v>2013</v>
      </c>
      <c r="D7" s="208">
        <v>6</v>
      </c>
      <c r="E7" s="208">
        <v>5</v>
      </c>
      <c r="F7" s="209">
        <v>200449</v>
      </c>
      <c r="G7" s="208">
        <v>0</v>
      </c>
      <c r="H7" s="209">
        <v>190513</v>
      </c>
      <c r="I7" s="208">
        <v>0</v>
      </c>
      <c r="J7" s="208">
        <v>0</v>
      </c>
      <c r="K7" s="208">
        <v>0</v>
      </c>
      <c r="L7" s="210">
        <v>312.35750000000002</v>
      </c>
      <c r="M7" s="209">
        <v>14.2</v>
      </c>
      <c r="N7" s="211">
        <v>0</v>
      </c>
      <c r="O7" s="212">
        <v>1754</v>
      </c>
      <c r="P7" s="197">
        <f t="shared" si="0"/>
        <v>1754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1754</v>
      </c>
      <c r="W7" s="216">
        <f t="shared" si="10"/>
        <v>61941.93118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200449</v>
      </c>
      <c r="AF7" s="206">
        <v>93</v>
      </c>
      <c r="AG7" s="310">
        <v>5</v>
      </c>
      <c r="AH7" s="311">
        <v>200447</v>
      </c>
      <c r="AI7" s="312">
        <f t="shared" si="4"/>
        <v>200449</v>
      </c>
      <c r="AJ7" s="313">
        <f t="shared" si="5"/>
        <v>2</v>
      </c>
      <c r="AL7" s="306">
        <f t="shared" si="6"/>
        <v>1755</v>
      </c>
      <c r="AM7" s="314">
        <f t="shared" si="6"/>
        <v>1754</v>
      </c>
      <c r="AN7" s="315">
        <f t="shared" si="7"/>
        <v>-1</v>
      </c>
      <c r="AO7" s="316">
        <f t="shared" si="8"/>
        <v>-5.7012542759407071E-4</v>
      </c>
    </row>
    <row r="8" spans="1:41" x14ac:dyDescent="0.2">
      <c r="A8" s="206">
        <v>93</v>
      </c>
      <c r="B8" s="207">
        <v>0.375</v>
      </c>
      <c r="C8" s="208">
        <v>2013</v>
      </c>
      <c r="D8" s="208">
        <v>6</v>
      </c>
      <c r="E8" s="208">
        <v>6</v>
      </c>
      <c r="F8" s="209">
        <v>202203</v>
      </c>
      <c r="G8" s="208">
        <v>0</v>
      </c>
      <c r="H8" s="209">
        <v>190590</v>
      </c>
      <c r="I8" s="208">
        <v>0</v>
      </c>
      <c r="J8" s="208">
        <v>0</v>
      </c>
      <c r="K8" s="208">
        <v>0</v>
      </c>
      <c r="L8" s="210">
        <v>312.10730000000001</v>
      </c>
      <c r="M8" s="209">
        <v>13.9</v>
      </c>
      <c r="N8" s="211">
        <v>0</v>
      </c>
      <c r="O8" s="212">
        <v>766</v>
      </c>
      <c r="P8" s="197">
        <f t="shared" si="0"/>
        <v>766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766</v>
      </c>
      <c r="W8" s="216">
        <f t="shared" si="10"/>
        <v>27051.037219999998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202203</v>
      </c>
      <c r="AF8" s="206">
        <v>93</v>
      </c>
      <c r="AG8" s="310">
        <v>6</v>
      </c>
      <c r="AH8" s="311">
        <v>202202</v>
      </c>
      <c r="AI8" s="312">
        <f t="shared" si="4"/>
        <v>202203</v>
      </c>
      <c r="AJ8" s="313">
        <f t="shared" si="5"/>
        <v>1</v>
      </c>
      <c r="AL8" s="306">
        <f t="shared" si="6"/>
        <v>767</v>
      </c>
      <c r="AM8" s="314">
        <f t="shared" si="6"/>
        <v>766</v>
      </c>
      <c r="AN8" s="315">
        <f t="shared" si="7"/>
        <v>-1</v>
      </c>
      <c r="AO8" s="316">
        <f t="shared" si="8"/>
        <v>-1.3054830287206266E-3</v>
      </c>
    </row>
    <row r="9" spans="1:41" x14ac:dyDescent="0.2">
      <c r="A9" s="206">
        <v>93</v>
      </c>
      <c r="B9" s="207">
        <v>0.375</v>
      </c>
      <c r="C9" s="208">
        <v>2013</v>
      </c>
      <c r="D9" s="208">
        <v>6</v>
      </c>
      <c r="E9" s="208">
        <v>7</v>
      </c>
      <c r="F9" s="209">
        <v>202969</v>
      </c>
      <c r="G9" s="208">
        <v>0</v>
      </c>
      <c r="H9" s="209">
        <v>190624</v>
      </c>
      <c r="I9" s="208">
        <v>0</v>
      </c>
      <c r="J9" s="208">
        <v>0</v>
      </c>
      <c r="K9" s="208">
        <v>0</v>
      </c>
      <c r="L9" s="210">
        <v>312.2353</v>
      </c>
      <c r="M9" s="209">
        <v>14.5</v>
      </c>
      <c r="N9" s="211">
        <v>0</v>
      </c>
      <c r="O9" s="212">
        <v>561</v>
      </c>
      <c r="P9" s="197">
        <f t="shared" si="0"/>
        <v>561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561</v>
      </c>
      <c r="W9" s="216">
        <f t="shared" si="10"/>
        <v>19811.529869999998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202969</v>
      </c>
      <c r="AF9" s="206">
        <v>93</v>
      </c>
      <c r="AG9" s="310">
        <v>7</v>
      </c>
      <c r="AH9" s="311">
        <v>202969</v>
      </c>
      <c r="AI9" s="312">
        <f t="shared" si="4"/>
        <v>202969</v>
      </c>
      <c r="AJ9" s="313">
        <f t="shared" si="5"/>
        <v>0</v>
      </c>
      <c r="AL9" s="306">
        <f t="shared" si="6"/>
        <v>560</v>
      </c>
      <c r="AM9" s="314">
        <f t="shared" si="6"/>
        <v>561</v>
      </c>
      <c r="AN9" s="315">
        <f t="shared" si="7"/>
        <v>1</v>
      </c>
      <c r="AO9" s="316">
        <f t="shared" si="8"/>
        <v>1.7825311942959001E-3</v>
      </c>
    </row>
    <row r="10" spans="1:41" x14ac:dyDescent="0.2">
      <c r="A10" s="206">
        <v>93</v>
      </c>
      <c r="B10" s="207">
        <v>0.375</v>
      </c>
      <c r="C10" s="208">
        <v>2013</v>
      </c>
      <c r="D10" s="208">
        <v>6</v>
      </c>
      <c r="E10" s="208">
        <v>8</v>
      </c>
      <c r="F10" s="209">
        <v>203530</v>
      </c>
      <c r="G10" s="208">
        <v>0</v>
      </c>
      <c r="H10" s="209">
        <v>190648</v>
      </c>
      <c r="I10" s="208">
        <v>0</v>
      </c>
      <c r="J10" s="208">
        <v>0</v>
      </c>
      <c r="K10" s="208">
        <v>0</v>
      </c>
      <c r="L10" s="210">
        <v>312.5077</v>
      </c>
      <c r="M10" s="209">
        <v>14.9</v>
      </c>
      <c r="N10" s="211">
        <v>0</v>
      </c>
      <c r="O10" s="212">
        <v>481</v>
      </c>
      <c r="P10" s="197">
        <f t="shared" si="0"/>
        <v>481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481</v>
      </c>
      <c r="W10" s="216">
        <f t="shared" si="10"/>
        <v>16986.35627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203530</v>
      </c>
      <c r="AF10" s="206">
        <v>93</v>
      </c>
      <c r="AG10" s="310">
        <v>8</v>
      </c>
      <c r="AH10" s="311">
        <v>203529</v>
      </c>
      <c r="AI10" s="312">
        <f t="shared" si="4"/>
        <v>203530</v>
      </c>
      <c r="AJ10" s="313">
        <f t="shared" si="5"/>
        <v>1</v>
      </c>
      <c r="AL10" s="306">
        <f t="shared" si="6"/>
        <v>479</v>
      </c>
      <c r="AM10" s="314">
        <f t="shared" si="6"/>
        <v>481</v>
      </c>
      <c r="AN10" s="315">
        <f t="shared" si="7"/>
        <v>2</v>
      </c>
      <c r="AO10" s="316">
        <f t="shared" si="8"/>
        <v>4.1580041580041582E-3</v>
      </c>
    </row>
    <row r="11" spans="1:41" x14ac:dyDescent="0.2">
      <c r="A11" s="206">
        <v>93</v>
      </c>
      <c r="B11" s="207">
        <v>0.375</v>
      </c>
      <c r="C11" s="208">
        <v>2013</v>
      </c>
      <c r="D11" s="208">
        <v>6</v>
      </c>
      <c r="E11" s="208">
        <v>9</v>
      </c>
      <c r="F11" s="209">
        <v>204011</v>
      </c>
      <c r="G11" s="208">
        <v>0</v>
      </c>
      <c r="H11" s="209">
        <v>190669</v>
      </c>
      <c r="I11" s="208">
        <v>0</v>
      </c>
      <c r="J11" s="208">
        <v>0</v>
      </c>
      <c r="K11" s="208">
        <v>0</v>
      </c>
      <c r="L11" s="210">
        <v>316.7106</v>
      </c>
      <c r="M11" s="209">
        <v>16</v>
      </c>
      <c r="N11" s="211">
        <v>0</v>
      </c>
      <c r="O11" s="212">
        <v>565</v>
      </c>
      <c r="P11" s="197">
        <f t="shared" si="0"/>
        <v>565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565</v>
      </c>
      <c r="W11" s="219">
        <f t="shared" si="10"/>
        <v>19952.788550000001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204011</v>
      </c>
      <c r="AF11" s="206">
        <v>93</v>
      </c>
      <c r="AG11" s="310">
        <v>9</v>
      </c>
      <c r="AH11" s="311">
        <v>204008</v>
      </c>
      <c r="AI11" s="312">
        <f t="shared" si="4"/>
        <v>204011</v>
      </c>
      <c r="AJ11" s="313">
        <f t="shared" si="5"/>
        <v>3</v>
      </c>
      <c r="AL11" s="306">
        <f t="shared" si="6"/>
        <v>568</v>
      </c>
      <c r="AM11" s="314">
        <f t="shared" si="6"/>
        <v>565</v>
      </c>
      <c r="AN11" s="315">
        <f t="shared" si="7"/>
        <v>-3</v>
      </c>
      <c r="AO11" s="316">
        <f t="shared" si="8"/>
        <v>-5.3097345132743362E-3</v>
      </c>
    </row>
    <row r="12" spans="1:41" x14ac:dyDescent="0.2">
      <c r="A12" s="206">
        <v>93</v>
      </c>
      <c r="B12" s="207">
        <v>0.375</v>
      </c>
      <c r="C12" s="208">
        <v>2013</v>
      </c>
      <c r="D12" s="208">
        <v>6</v>
      </c>
      <c r="E12" s="208">
        <v>10</v>
      </c>
      <c r="F12" s="209">
        <v>204576</v>
      </c>
      <c r="G12" s="208">
        <v>0</v>
      </c>
      <c r="H12" s="209">
        <v>190694</v>
      </c>
      <c r="I12" s="208">
        <v>0</v>
      </c>
      <c r="J12" s="208">
        <v>0</v>
      </c>
      <c r="K12" s="208">
        <v>0</v>
      </c>
      <c r="L12" s="210">
        <v>317.12450000000001</v>
      </c>
      <c r="M12" s="209">
        <v>13.3</v>
      </c>
      <c r="N12" s="211">
        <v>0</v>
      </c>
      <c r="O12" s="212">
        <v>3538</v>
      </c>
      <c r="P12" s="197">
        <f t="shared" si="0"/>
        <v>3538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3538</v>
      </c>
      <c r="W12" s="219">
        <f t="shared" si="10"/>
        <v>124943.30245999999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204576</v>
      </c>
      <c r="AF12" s="206">
        <v>93</v>
      </c>
      <c r="AG12" s="310">
        <v>10</v>
      </c>
      <c r="AH12" s="311">
        <v>204576</v>
      </c>
      <c r="AI12" s="312">
        <f t="shared" si="4"/>
        <v>204576</v>
      </c>
      <c r="AJ12" s="313">
        <f t="shared" si="5"/>
        <v>0</v>
      </c>
      <c r="AL12" s="306">
        <f t="shared" si="6"/>
        <v>3538</v>
      </c>
      <c r="AM12" s="314">
        <f t="shared" si="6"/>
        <v>3538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93</v>
      </c>
      <c r="B13" s="207">
        <v>0.375</v>
      </c>
      <c r="C13" s="208">
        <v>2013</v>
      </c>
      <c r="D13" s="208">
        <v>6</v>
      </c>
      <c r="E13" s="208">
        <v>11</v>
      </c>
      <c r="F13" s="209">
        <v>208114</v>
      </c>
      <c r="G13" s="208">
        <v>0</v>
      </c>
      <c r="H13" s="209">
        <v>190850</v>
      </c>
      <c r="I13" s="208">
        <v>0</v>
      </c>
      <c r="J13" s="208">
        <v>0</v>
      </c>
      <c r="K13" s="208">
        <v>0</v>
      </c>
      <c r="L13" s="210">
        <v>310.88929999999999</v>
      </c>
      <c r="M13" s="209">
        <v>14.1</v>
      </c>
      <c r="N13" s="211">
        <v>0</v>
      </c>
      <c r="O13" s="212">
        <v>3248</v>
      </c>
      <c r="P13" s="197">
        <f t="shared" si="0"/>
        <v>3248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3248</v>
      </c>
      <c r="W13" s="219">
        <f t="shared" si="10"/>
        <v>114702.04816000001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208114</v>
      </c>
      <c r="AF13" s="206">
        <v>93</v>
      </c>
      <c r="AG13" s="310">
        <v>11</v>
      </c>
      <c r="AH13" s="311">
        <v>208114</v>
      </c>
      <c r="AI13" s="312">
        <f t="shared" si="4"/>
        <v>208114</v>
      </c>
      <c r="AJ13" s="313">
        <f t="shared" si="5"/>
        <v>0</v>
      </c>
      <c r="AL13" s="306">
        <f t="shared" si="6"/>
        <v>3248</v>
      </c>
      <c r="AM13" s="314">
        <f t="shared" si="6"/>
        <v>3248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93</v>
      </c>
      <c r="B14" s="207">
        <v>0.375</v>
      </c>
      <c r="C14" s="208">
        <v>2013</v>
      </c>
      <c r="D14" s="208">
        <v>6</v>
      </c>
      <c r="E14" s="208">
        <v>12</v>
      </c>
      <c r="F14" s="209">
        <v>211362</v>
      </c>
      <c r="G14" s="208">
        <v>0</v>
      </c>
      <c r="H14" s="209">
        <v>190993</v>
      </c>
      <c r="I14" s="208">
        <v>0</v>
      </c>
      <c r="J14" s="208">
        <v>0</v>
      </c>
      <c r="K14" s="208">
        <v>0</v>
      </c>
      <c r="L14" s="210">
        <v>310.98739999999998</v>
      </c>
      <c r="M14" s="209">
        <v>14.3</v>
      </c>
      <c r="N14" s="211">
        <v>0</v>
      </c>
      <c r="O14" s="212">
        <v>3177</v>
      </c>
      <c r="P14" s="197">
        <f t="shared" si="0"/>
        <v>3177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3177</v>
      </c>
      <c r="W14" s="219">
        <f t="shared" si="10"/>
        <v>112194.70659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211362</v>
      </c>
      <c r="AF14" s="206">
        <v>93</v>
      </c>
      <c r="AG14" s="310">
        <v>12</v>
      </c>
      <c r="AH14" s="311">
        <v>211362</v>
      </c>
      <c r="AI14" s="312">
        <f t="shared" si="4"/>
        <v>211362</v>
      </c>
      <c r="AJ14" s="313">
        <f t="shared" si="5"/>
        <v>0</v>
      </c>
      <c r="AL14" s="306">
        <f t="shared" si="6"/>
        <v>3174</v>
      </c>
      <c r="AM14" s="314">
        <f t="shared" si="6"/>
        <v>3177</v>
      </c>
      <c r="AN14" s="315">
        <f t="shared" si="7"/>
        <v>3</v>
      </c>
      <c r="AO14" s="316">
        <f t="shared" si="8"/>
        <v>9.4428706326723328E-4</v>
      </c>
    </row>
    <row r="15" spans="1:41" x14ac:dyDescent="0.2">
      <c r="A15" s="206">
        <v>93</v>
      </c>
      <c r="B15" s="207">
        <v>0.375</v>
      </c>
      <c r="C15" s="208">
        <v>2013</v>
      </c>
      <c r="D15" s="208">
        <v>6</v>
      </c>
      <c r="E15" s="208">
        <v>13</v>
      </c>
      <c r="F15" s="209">
        <v>214539</v>
      </c>
      <c r="G15" s="208">
        <v>0</v>
      </c>
      <c r="H15" s="209">
        <v>191133</v>
      </c>
      <c r="I15" s="208">
        <v>0</v>
      </c>
      <c r="J15" s="208">
        <v>0</v>
      </c>
      <c r="K15" s="208">
        <v>0</v>
      </c>
      <c r="L15" s="210">
        <v>311.15379999999999</v>
      </c>
      <c r="M15" s="209">
        <v>13.9</v>
      </c>
      <c r="N15" s="211">
        <v>0</v>
      </c>
      <c r="O15" s="212">
        <v>2591</v>
      </c>
      <c r="P15" s="197">
        <f t="shared" si="0"/>
        <v>2591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2591</v>
      </c>
      <c r="W15" s="219">
        <f t="shared" si="10"/>
        <v>91500.309970000002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214539</v>
      </c>
      <c r="AF15" s="206">
        <v>93</v>
      </c>
      <c r="AG15" s="310">
        <v>13</v>
      </c>
      <c r="AH15" s="311">
        <v>214536</v>
      </c>
      <c r="AI15" s="312">
        <f t="shared" si="4"/>
        <v>214539</v>
      </c>
      <c r="AJ15" s="313">
        <f t="shared" si="5"/>
        <v>3</v>
      </c>
      <c r="AL15" s="306">
        <f t="shared" si="6"/>
        <v>2593</v>
      </c>
      <c r="AM15" s="314">
        <f t="shared" si="6"/>
        <v>2591</v>
      </c>
      <c r="AN15" s="315">
        <f t="shared" si="7"/>
        <v>-2</v>
      </c>
      <c r="AO15" s="316">
        <f t="shared" si="8"/>
        <v>-7.7190274025472794E-4</v>
      </c>
    </row>
    <row r="16" spans="1:41" x14ac:dyDescent="0.2">
      <c r="A16" s="206">
        <v>93</v>
      </c>
      <c r="B16" s="207">
        <v>0.375</v>
      </c>
      <c r="C16" s="208">
        <v>2013</v>
      </c>
      <c r="D16" s="208">
        <v>6</v>
      </c>
      <c r="E16" s="208">
        <v>14</v>
      </c>
      <c r="F16" s="209">
        <v>217130</v>
      </c>
      <c r="G16" s="208">
        <v>0</v>
      </c>
      <c r="H16" s="209">
        <v>191247</v>
      </c>
      <c r="I16" s="208">
        <v>0</v>
      </c>
      <c r="J16" s="208">
        <v>0</v>
      </c>
      <c r="K16" s="208">
        <v>0</v>
      </c>
      <c r="L16" s="210">
        <v>312.3372</v>
      </c>
      <c r="M16" s="209">
        <v>14.4</v>
      </c>
      <c r="N16" s="211">
        <v>0</v>
      </c>
      <c r="O16" s="212">
        <v>404</v>
      </c>
      <c r="P16" s="197">
        <f t="shared" si="0"/>
        <v>404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404</v>
      </c>
      <c r="W16" s="219">
        <f t="shared" si="10"/>
        <v>14267.126679999999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217130</v>
      </c>
      <c r="AF16" s="206">
        <v>93</v>
      </c>
      <c r="AG16" s="310">
        <v>14</v>
      </c>
      <c r="AH16" s="311">
        <v>217129</v>
      </c>
      <c r="AI16" s="312">
        <f t="shared" si="4"/>
        <v>217130</v>
      </c>
      <c r="AJ16" s="313">
        <f t="shared" si="5"/>
        <v>1</v>
      </c>
      <c r="AL16" s="306">
        <f t="shared" si="6"/>
        <v>405</v>
      </c>
      <c r="AM16" s="314">
        <f t="shared" si="6"/>
        <v>404</v>
      </c>
      <c r="AN16" s="315">
        <f t="shared" si="7"/>
        <v>-1</v>
      </c>
      <c r="AO16" s="316">
        <f t="shared" si="8"/>
        <v>-2.4752475247524753E-3</v>
      </c>
    </row>
    <row r="17" spans="1:41" x14ac:dyDescent="0.2">
      <c r="A17" s="206">
        <v>93</v>
      </c>
      <c r="B17" s="207">
        <v>0.375</v>
      </c>
      <c r="C17" s="208">
        <v>2013</v>
      </c>
      <c r="D17" s="208">
        <v>6</v>
      </c>
      <c r="E17" s="208">
        <v>15</v>
      </c>
      <c r="F17" s="209">
        <v>217534</v>
      </c>
      <c r="G17" s="208">
        <v>0</v>
      </c>
      <c r="H17" s="209">
        <v>191247</v>
      </c>
      <c r="I17" s="208">
        <v>0</v>
      </c>
      <c r="J17" s="208">
        <v>0</v>
      </c>
      <c r="K17" s="208">
        <v>0</v>
      </c>
      <c r="L17" s="210">
        <v>312.3372</v>
      </c>
      <c r="M17" s="209">
        <v>14.4</v>
      </c>
      <c r="N17" s="211">
        <v>0</v>
      </c>
      <c r="O17" s="212">
        <v>402</v>
      </c>
      <c r="P17" s="197">
        <f t="shared" si="0"/>
        <v>402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402</v>
      </c>
      <c r="W17" s="219">
        <f t="shared" si="10"/>
        <v>14196.49734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217534</v>
      </c>
      <c r="AF17" s="206">
        <v>93</v>
      </c>
      <c r="AG17" s="310">
        <v>15</v>
      </c>
      <c r="AH17" s="311">
        <v>217534</v>
      </c>
      <c r="AI17" s="312">
        <f t="shared" si="4"/>
        <v>217534</v>
      </c>
      <c r="AJ17" s="313">
        <f t="shared" si="5"/>
        <v>0</v>
      </c>
      <c r="AL17" s="306">
        <f t="shared" si="6"/>
        <v>402</v>
      </c>
      <c r="AM17" s="314">
        <f t="shared" si="6"/>
        <v>402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93</v>
      </c>
      <c r="B18" s="207">
        <v>0.375</v>
      </c>
      <c r="C18" s="208">
        <v>2013</v>
      </c>
      <c r="D18" s="208">
        <v>6</v>
      </c>
      <c r="E18" s="208">
        <v>16</v>
      </c>
      <c r="F18" s="209">
        <v>217936</v>
      </c>
      <c r="G18" s="208">
        <v>0</v>
      </c>
      <c r="H18" s="209">
        <v>191281</v>
      </c>
      <c r="I18" s="208">
        <v>0</v>
      </c>
      <c r="J18" s="208">
        <v>0</v>
      </c>
      <c r="K18" s="208">
        <v>0</v>
      </c>
      <c r="L18" s="210">
        <v>316.93049999999999</v>
      </c>
      <c r="M18" s="209">
        <v>12.7</v>
      </c>
      <c r="N18" s="211">
        <v>0</v>
      </c>
      <c r="O18" s="212">
        <v>796</v>
      </c>
      <c r="P18" s="197">
        <f t="shared" si="0"/>
        <v>796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796</v>
      </c>
      <c r="W18" s="219">
        <f t="shared" si="10"/>
        <v>28110.477319999998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217936</v>
      </c>
      <c r="AF18" s="206">
        <v>93</v>
      </c>
      <c r="AG18" s="310">
        <v>16</v>
      </c>
      <c r="AH18" s="311">
        <v>217936</v>
      </c>
      <c r="AI18" s="312">
        <f t="shared" si="4"/>
        <v>217936</v>
      </c>
      <c r="AJ18" s="313">
        <f t="shared" si="5"/>
        <v>0</v>
      </c>
      <c r="AL18" s="306">
        <f t="shared" si="6"/>
        <v>794</v>
      </c>
      <c r="AM18" s="314">
        <f t="shared" si="6"/>
        <v>796</v>
      </c>
      <c r="AN18" s="315">
        <f t="shared" si="7"/>
        <v>2</v>
      </c>
      <c r="AO18" s="316">
        <f t="shared" si="8"/>
        <v>2.5125628140703518E-3</v>
      </c>
    </row>
    <row r="19" spans="1:41" x14ac:dyDescent="0.2">
      <c r="A19" s="206">
        <v>93</v>
      </c>
      <c r="B19" s="207">
        <v>0.375</v>
      </c>
      <c r="C19" s="208">
        <v>2013</v>
      </c>
      <c r="D19" s="208">
        <v>6</v>
      </c>
      <c r="E19" s="208">
        <v>17</v>
      </c>
      <c r="F19" s="209">
        <v>218732</v>
      </c>
      <c r="G19" s="208">
        <v>0</v>
      </c>
      <c r="H19" s="209">
        <v>191316</v>
      </c>
      <c r="I19" s="208">
        <v>0</v>
      </c>
      <c r="J19" s="208">
        <v>0</v>
      </c>
      <c r="K19" s="208">
        <v>0</v>
      </c>
      <c r="L19" s="210">
        <v>317.54109999999997</v>
      </c>
      <c r="M19" s="209">
        <v>14.2</v>
      </c>
      <c r="N19" s="211">
        <v>0</v>
      </c>
      <c r="O19" s="212">
        <v>3783</v>
      </c>
      <c r="P19" s="197">
        <f t="shared" si="0"/>
        <v>3783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3783</v>
      </c>
      <c r="W19" s="219">
        <f t="shared" si="10"/>
        <v>133595.39661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218732</v>
      </c>
      <c r="AF19" s="206">
        <v>93</v>
      </c>
      <c r="AG19" s="310">
        <v>17</v>
      </c>
      <c r="AH19" s="311">
        <v>218730</v>
      </c>
      <c r="AI19" s="312">
        <f t="shared" si="4"/>
        <v>218732</v>
      </c>
      <c r="AJ19" s="313">
        <f t="shared" si="5"/>
        <v>2</v>
      </c>
      <c r="AL19" s="306">
        <f t="shared" si="6"/>
        <v>3782</v>
      </c>
      <c r="AM19" s="314">
        <f t="shared" si="6"/>
        <v>3783</v>
      </c>
      <c r="AN19" s="315">
        <f t="shared" si="7"/>
        <v>1</v>
      </c>
      <c r="AO19" s="316">
        <f t="shared" si="8"/>
        <v>2.6434047052603752E-4</v>
      </c>
    </row>
    <row r="20" spans="1:41" x14ac:dyDescent="0.2">
      <c r="A20" s="206">
        <v>93</v>
      </c>
      <c r="B20" s="207">
        <v>0.375</v>
      </c>
      <c r="C20" s="208">
        <v>2013</v>
      </c>
      <c r="D20" s="208">
        <v>6</v>
      </c>
      <c r="E20" s="208">
        <v>18</v>
      </c>
      <c r="F20" s="209">
        <v>222515</v>
      </c>
      <c r="G20" s="208">
        <v>0</v>
      </c>
      <c r="H20" s="209">
        <v>191482</v>
      </c>
      <c r="I20" s="208">
        <v>0</v>
      </c>
      <c r="J20" s="208">
        <v>0</v>
      </c>
      <c r="K20" s="208">
        <v>0</v>
      </c>
      <c r="L20" s="210">
        <v>312.83350000000002</v>
      </c>
      <c r="M20" s="209">
        <v>14.5</v>
      </c>
      <c r="N20" s="211">
        <v>0</v>
      </c>
      <c r="O20" s="212">
        <v>3631</v>
      </c>
      <c r="P20" s="197">
        <f t="shared" si="0"/>
        <v>3631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3631</v>
      </c>
      <c r="W20" s="219">
        <f t="shared" si="10"/>
        <v>128227.56677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222515</v>
      </c>
      <c r="AF20" s="206">
        <v>93</v>
      </c>
      <c r="AG20" s="310">
        <v>18</v>
      </c>
      <c r="AH20" s="311">
        <v>222512</v>
      </c>
      <c r="AI20" s="312">
        <f t="shared" si="4"/>
        <v>222515</v>
      </c>
      <c r="AJ20" s="313">
        <f t="shared" si="5"/>
        <v>3</v>
      </c>
      <c r="AL20" s="306">
        <f t="shared" si="6"/>
        <v>3632</v>
      </c>
      <c r="AM20" s="314">
        <f t="shared" si="6"/>
        <v>3631</v>
      </c>
      <c r="AN20" s="315">
        <f t="shared" si="7"/>
        <v>-1</v>
      </c>
      <c r="AO20" s="316">
        <f t="shared" si="8"/>
        <v>-2.754062241806665E-4</v>
      </c>
    </row>
    <row r="21" spans="1:41" x14ac:dyDescent="0.2">
      <c r="A21" s="206">
        <v>93</v>
      </c>
      <c r="B21" s="207">
        <v>0.375</v>
      </c>
      <c r="C21" s="208">
        <v>2013</v>
      </c>
      <c r="D21" s="208">
        <v>6</v>
      </c>
      <c r="E21" s="208">
        <v>19</v>
      </c>
      <c r="F21" s="209">
        <v>226146</v>
      </c>
      <c r="G21" s="208">
        <v>0</v>
      </c>
      <c r="H21" s="209">
        <v>191642</v>
      </c>
      <c r="I21" s="208">
        <v>0</v>
      </c>
      <c r="J21" s="208">
        <v>0</v>
      </c>
      <c r="K21" s="208">
        <v>0</v>
      </c>
      <c r="L21" s="210">
        <v>311.52370000000002</v>
      </c>
      <c r="M21" s="209">
        <v>14.6</v>
      </c>
      <c r="N21" s="211">
        <v>0</v>
      </c>
      <c r="O21" s="212">
        <v>2355</v>
      </c>
      <c r="P21" s="197">
        <f t="shared" si="0"/>
        <v>2355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2355</v>
      </c>
      <c r="W21" s="219">
        <f t="shared" si="10"/>
        <v>83166.047850000003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226146</v>
      </c>
      <c r="AF21" s="206">
        <v>93</v>
      </c>
      <c r="AG21" s="310">
        <v>19</v>
      </c>
      <c r="AH21" s="311">
        <v>226144</v>
      </c>
      <c r="AI21" s="312">
        <f t="shared" si="4"/>
        <v>226146</v>
      </c>
      <c r="AJ21" s="313">
        <f t="shared" si="5"/>
        <v>2</v>
      </c>
      <c r="AL21" s="306">
        <f t="shared" si="6"/>
        <v>2354</v>
      </c>
      <c r="AM21" s="314">
        <f t="shared" si="6"/>
        <v>2355</v>
      </c>
      <c r="AN21" s="315">
        <f t="shared" si="7"/>
        <v>1</v>
      </c>
      <c r="AO21" s="316">
        <f t="shared" si="8"/>
        <v>4.2462845010615713E-4</v>
      </c>
    </row>
    <row r="22" spans="1:41" x14ac:dyDescent="0.2">
      <c r="A22" s="206">
        <v>93</v>
      </c>
      <c r="B22" s="207">
        <v>0.375</v>
      </c>
      <c r="C22" s="208">
        <v>2013</v>
      </c>
      <c r="D22" s="208">
        <v>6</v>
      </c>
      <c r="E22" s="208">
        <v>20</v>
      </c>
      <c r="F22" s="209">
        <v>228501</v>
      </c>
      <c r="G22" s="208">
        <v>0</v>
      </c>
      <c r="H22" s="209">
        <v>191745</v>
      </c>
      <c r="I22" s="208">
        <v>0</v>
      </c>
      <c r="J22" s="208">
        <v>0</v>
      </c>
      <c r="K22" s="208">
        <v>0</v>
      </c>
      <c r="L22" s="210">
        <v>311.209</v>
      </c>
      <c r="M22" s="209">
        <v>14</v>
      </c>
      <c r="N22" s="211">
        <v>0</v>
      </c>
      <c r="O22" s="212">
        <v>2449</v>
      </c>
      <c r="P22" s="197">
        <f t="shared" si="0"/>
        <v>2449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2449</v>
      </c>
      <c r="W22" s="219">
        <f t="shared" si="10"/>
        <v>86485.626829999994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228501</v>
      </c>
      <c r="AF22" s="206">
        <v>93</v>
      </c>
      <c r="AG22" s="310">
        <v>20</v>
      </c>
      <c r="AH22" s="311">
        <v>228498</v>
      </c>
      <c r="AI22" s="312">
        <f t="shared" si="4"/>
        <v>228501</v>
      </c>
      <c r="AJ22" s="313">
        <f t="shared" si="5"/>
        <v>3</v>
      </c>
      <c r="AL22" s="306">
        <f t="shared" si="6"/>
        <v>2452</v>
      </c>
      <c r="AM22" s="314">
        <f t="shared" si="6"/>
        <v>2449</v>
      </c>
      <c r="AN22" s="315">
        <f t="shared" si="7"/>
        <v>-3</v>
      </c>
      <c r="AO22" s="316">
        <f t="shared" si="8"/>
        <v>-1.2249897917517355E-3</v>
      </c>
    </row>
    <row r="23" spans="1:41" x14ac:dyDescent="0.2">
      <c r="A23" s="206">
        <v>93</v>
      </c>
      <c r="B23" s="207">
        <v>0.375</v>
      </c>
      <c r="C23" s="208">
        <v>2013</v>
      </c>
      <c r="D23" s="208">
        <v>6</v>
      </c>
      <c r="E23" s="208">
        <v>21</v>
      </c>
      <c r="F23" s="209">
        <v>230950</v>
      </c>
      <c r="G23" s="208">
        <v>0</v>
      </c>
      <c r="H23" s="209">
        <v>191853</v>
      </c>
      <c r="I23" s="208">
        <v>0</v>
      </c>
      <c r="J23" s="208">
        <v>0</v>
      </c>
      <c r="K23" s="208">
        <v>0</v>
      </c>
      <c r="L23" s="210">
        <v>311.83089999999999</v>
      </c>
      <c r="M23" s="209">
        <v>13</v>
      </c>
      <c r="N23" s="211">
        <v>0</v>
      </c>
      <c r="O23" s="212">
        <v>952</v>
      </c>
      <c r="P23" s="197">
        <f t="shared" si="0"/>
        <v>952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952</v>
      </c>
      <c r="W23" s="219">
        <f t="shared" si="10"/>
        <v>33619.565840000003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230950</v>
      </c>
      <c r="AF23" s="206">
        <v>93</v>
      </c>
      <c r="AG23" s="310">
        <v>21</v>
      </c>
      <c r="AH23" s="311">
        <v>230950</v>
      </c>
      <c r="AI23" s="312">
        <f t="shared" si="4"/>
        <v>230950</v>
      </c>
      <c r="AJ23" s="313">
        <f t="shared" si="5"/>
        <v>0</v>
      </c>
      <c r="AL23" s="306">
        <f t="shared" si="6"/>
        <v>951</v>
      </c>
      <c r="AM23" s="314">
        <f t="shared" si="6"/>
        <v>952</v>
      </c>
      <c r="AN23" s="315">
        <f t="shared" si="7"/>
        <v>1</v>
      </c>
      <c r="AO23" s="316">
        <f t="shared" si="8"/>
        <v>1.0504201680672268E-3</v>
      </c>
    </row>
    <row r="24" spans="1:41" x14ac:dyDescent="0.2">
      <c r="A24" s="206">
        <v>93</v>
      </c>
      <c r="B24" s="207">
        <v>0.375</v>
      </c>
      <c r="C24" s="208">
        <v>2013</v>
      </c>
      <c r="D24" s="208">
        <v>6</v>
      </c>
      <c r="E24" s="208">
        <v>22</v>
      </c>
      <c r="F24" s="209">
        <v>231902</v>
      </c>
      <c r="G24" s="208">
        <v>0</v>
      </c>
      <c r="H24" s="209">
        <v>191894</v>
      </c>
      <c r="I24" s="208">
        <v>0</v>
      </c>
      <c r="J24" s="208">
        <v>0</v>
      </c>
      <c r="K24" s="208">
        <v>0</v>
      </c>
      <c r="L24" s="210">
        <v>313.71249999999998</v>
      </c>
      <c r="M24" s="209">
        <v>11.6</v>
      </c>
      <c r="N24" s="211">
        <v>0</v>
      </c>
      <c r="O24" s="212">
        <v>530</v>
      </c>
      <c r="P24" s="197">
        <f t="shared" si="0"/>
        <v>530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530</v>
      </c>
      <c r="W24" s="219">
        <f t="shared" si="10"/>
        <v>18716.775099999999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231902</v>
      </c>
      <c r="AF24" s="206">
        <v>93</v>
      </c>
      <c r="AG24" s="310">
        <v>22</v>
      </c>
      <c r="AH24" s="311">
        <v>231901</v>
      </c>
      <c r="AI24" s="312">
        <f t="shared" si="4"/>
        <v>231902</v>
      </c>
      <c r="AJ24" s="313">
        <f t="shared" si="5"/>
        <v>1</v>
      </c>
      <c r="AL24" s="306">
        <f t="shared" si="6"/>
        <v>528</v>
      </c>
      <c r="AM24" s="314">
        <f t="shared" si="6"/>
        <v>530</v>
      </c>
      <c r="AN24" s="315">
        <f t="shared" si="7"/>
        <v>2</v>
      </c>
      <c r="AO24" s="316">
        <f t="shared" si="8"/>
        <v>3.7735849056603774E-3</v>
      </c>
    </row>
    <row r="25" spans="1:41" x14ac:dyDescent="0.2">
      <c r="A25" s="206">
        <v>93</v>
      </c>
      <c r="B25" s="207">
        <v>0.375</v>
      </c>
      <c r="C25" s="208">
        <v>2013</v>
      </c>
      <c r="D25" s="208">
        <v>6</v>
      </c>
      <c r="E25" s="208">
        <v>23</v>
      </c>
      <c r="F25" s="209">
        <v>232432</v>
      </c>
      <c r="G25" s="208">
        <v>0</v>
      </c>
      <c r="H25" s="209">
        <v>191916</v>
      </c>
      <c r="I25" s="208">
        <v>0</v>
      </c>
      <c r="J25" s="208">
        <v>0</v>
      </c>
      <c r="K25" s="208">
        <v>0</v>
      </c>
      <c r="L25" s="210">
        <v>317.44459999999998</v>
      </c>
      <c r="M25" s="209">
        <v>11.7</v>
      </c>
      <c r="N25" s="211">
        <v>0</v>
      </c>
      <c r="O25" s="212">
        <v>596</v>
      </c>
      <c r="P25" s="197">
        <f t="shared" si="0"/>
        <v>596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596</v>
      </c>
      <c r="W25" s="219">
        <f t="shared" si="10"/>
        <v>21047.543320000001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232432</v>
      </c>
      <c r="AF25" s="206">
        <v>93</v>
      </c>
      <c r="AG25" s="310">
        <v>23</v>
      </c>
      <c r="AH25" s="311">
        <v>232429</v>
      </c>
      <c r="AI25" s="312">
        <f t="shared" si="4"/>
        <v>232432</v>
      </c>
      <c r="AJ25" s="313">
        <f t="shared" si="5"/>
        <v>3</v>
      </c>
      <c r="AL25" s="306">
        <f t="shared" si="6"/>
        <v>597</v>
      </c>
      <c r="AM25" s="314">
        <f t="shared" si="6"/>
        <v>596</v>
      </c>
      <c r="AN25" s="315">
        <f t="shared" si="7"/>
        <v>-1</v>
      </c>
      <c r="AO25" s="316">
        <f t="shared" si="8"/>
        <v>-1.6778523489932886E-3</v>
      </c>
    </row>
    <row r="26" spans="1:41" x14ac:dyDescent="0.2">
      <c r="A26" s="206">
        <v>93</v>
      </c>
      <c r="B26" s="207">
        <v>0.375</v>
      </c>
      <c r="C26" s="208">
        <v>2013</v>
      </c>
      <c r="D26" s="208">
        <v>6</v>
      </c>
      <c r="E26" s="208">
        <v>24</v>
      </c>
      <c r="F26" s="209">
        <v>233028</v>
      </c>
      <c r="G26" s="208">
        <v>0</v>
      </c>
      <c r="H26" s="209">
        <v>191942</v>
      </c>
      <c r="I26" s="208">
        <v>0</v>
      </c>
      <c r="J26" s="208">
        <v>0</v>
      </c>
      <c r="K26" s="208">
        <v>0</v>
      </c>
      <c r="L26" s="210">
        <v>317.54199999999997</v>
      </c>
      <c r="M26" s="209">
        <v>12.2</v>
      </c>
      <c r="N26" s="211">
        <v>0</v>
      </c>
      <c r="O26" s="212">
        <v>2425</v>
      </c>
      <c r="P26" s="197">
        <f t="shared" si="0"/>
        <v>2425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2425</v>
      </c>
      <c r="W26" s="219">
        <f t="shared" si="10"/>
        <v>85638.07475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233028</v>
      </c>
      <c r="AF26" s="206">
        <v>93</v>
      </c>
      <c r="AG26" s="310">
        <v>24</v>
      </c>
      <c r="AH26" s="311">
        <v>233026</v>
      </c>
      <c r="AI26" s="312">
        <f t="shared" si="4"/>
        <v>233028</v>
      </c>
      <c r="AJ26" s="313">
        <f t="shared" si="5"/>
        <v>2</v>
      </c>
      <c r="AL26" s="306">
        <f t="shared" si="6"/>
        <v>2422</v>
      </c>
      <c r="AM26" s="314">
        <f t="shared" si="6"/>
        <v>2425</v>
      </c>
      <c r="AN26" s="315">
        <f t="shared" si="7"/>
        <v>3</v>
      </c>
      <c r="AO26" s="316">
        <f t="shared" si="8"/>
        <v>1.2371134020618556E-3</v>
      </c>
    </row>
    <row r="27" spans="1:41" x14ac:dyDescent="0.2">
      <c r="A27" s="206">
        <v>93</v>
      </c>
      <c r="B27" s="207">
        <v>0.375</v>
      </c>
      <c r="C27" s="208">
        <v>2013</v>
      </c>
      <c r="D27" s="208">
        <v>6</v>
      </c>
      <c r="E27" s="208">
        <v>25</v>
      </c>
      <c r="F27" s="209">
        <v>235453</v>
      </c>
      <c r="G27" s="208">
        <v>0</v>
      </c>
      <c r="H27" s="209">
        <v>192049</v>
      </c>
      <c r="I27" s="208">
        <v>0</v>
      </c>
      <c r="J27" s="208">
        <v>0</v>
      </c>
      <c r="K27" s="208">
        <v>0</v>
      </c>
      <c r="L27" s="210">
        <v>310.5403</v>
      </c>
      <c r="M27" s="209">
        <v>13.2</v>
      </c>
      <c r="N27" s="211">
        <v>0</v>
      </c>
      <c r="O27" s="212">
        <v>3381</v>
      </c>
      <c r="P27" s="197">
        <f t="shared" si="0"/>
        <v>3381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3381</v>
      </c>
      <c r="W27" s="219">
        <f t="shared" si="10"/>
        <v>119398.89926999999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235453</v>
      </c>
      <c r="AF27" s="206">
        <v>93</v>
      </c>
      <c r="AG27" s="310">
        <v>25</v>
      </c>
      <c r="AH27" s="311">
        <v>235448</v>
      </c>
      <c r="AI27" s="312">
        <f t="shared" si="4"/>
        <v>235453</v>
      </c>
      <c r="AJ27" s="313">
        <f t="shared" si="5"/>
        <v>5</v>
      </c>
      <c r="AL27" s="306">
        <f t="shared" si="6"/>
        <v>3383</v>
      </c>
      <c r="AM27" s="314">
        <f t="shared" si="6"/>
        <v>3381</v>
      </c>
      <c r="AN27" s="315">
        <f t="shared" si="7"/>
        <v>-2</v>
      </c>
      <c r="AO27" s="316">
        <f t="shared" si="8"/>
        <v>-5.9154096421177161E-4</v>
      </c>
    </row>
    <row r="28" spans="1:41" x14ac:dyDescent="0.2">
      <c r="A28" s="206">
        <v>93</v>
      </c>
      <c r="B28" s="207">
        <v>0.375</v>
      </c>
      <c r="C28" s="208">
        <v>2013</v>
      </c>
      <c r="D28" s="208">
        <v>6</v>
      </c>
      <c r="E28" s="208">
        <v>26</v>
      </c>
      <c r="F28" s="209">
        <v>238834</v>
      </c>
      <c r="G28" s="208">
        <v>0</v>
      </c>
      <c r="H28" s="209">
        <v>192197</v>
      </c>
      <c r="I28" s="208">
        <v>0</v>
      </c>
      <c r="J28" s="208">
        <v>0</v>
      </c>
      <c r="K28" s="208">
        <v>0</v>
      </c>
      <c r="L28" s="210">
        <v>310.7833</v>
      </c>
      <c r="M28" s="209">
        <v>13.7</v>
      </c>
      <c r="N28" s="211">
        <v>0</v>
      </c>
      <c r="O28" s="212">
        <v>3097</v>
      </c>
      <c r="P28" s="197">
        <f t="shared" si="0"/>
        <v>3097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3097</v>
      </c>
      <c r="W28" s="219">
        <f t="shared" si="10"/>
        <v>109369.53298999999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238834</v>
      </c>
      <c r="AF28" s="206">
        <v>93</v>
      </c>
      <c r="AG28" s="310">
        <v>26</v>
      </c>
      <c r="AH28" s="311">
        <v>238831</v>
      </c>
      <c r="AI28" s="312">
        <f t="shared" si="4"/>
        <v>238834</v>
      </c>
      <c r="AJ28" s="313">
        <f t="shared" si="5"/>
        <v>3</v>
      </c>
      <c r="AL28" s="306">
        <f t="shared" si="6"/>
        <v>3097</v>
      </c>
      <c r="AM28" s="314">
        <f t="shared" si="6"/>
        <v>3097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93</v>
      </c>
      <c r="B29" s="207">
        <v>0.375</v>
      </c>
      <c r="C29" s="208">
        <v>2013</v>
      </c>
      <c r="D29" s="208">
        <v>6</v>
      </c>
      <c r="E29" s="208">
        <v>27</v>
      </c>
      <c r="F29" s="209">
        <v>241931</v>
      </c>
      <c r="G29" s="208">
        <v>0</v>
      </c>
      <c r="H29" s="209">
        <v>192333</v>
      </c>
      <c r="I29" s="208">
        <v>0</v>
      </c>
      <c r="J29" s="208">
        <v>0</v>
      </c>
      <c r="K29" s="208">
        <v>0</v>
      </c>
      <c r="L29" s="210">
        <v>310.88099999999997</v>
      </c>
      <c r="M29" s="209">
        <v>12.5</v>
      </c>
      <c r="N29" s="211">
        <v>0</v>
      </c>
      <c r="O29" s="212">
        <v>3122</v>
      </c>
      <c r="P29" s="197">
        <f t="shared" si="0"/>
        <v>3122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3122</v>
      </c>
      <c r="W29" s="219">
        <f t="shared" si="10"/>
        <v>110252.39973999999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241931</v>
      </c>
      <c r="AF29" s="206">
        <v>93</v>
      </c>
      <c r="AG29" s="310">
        <v>27</v>
      </c>
      <c r="AH29" s="311">
        <v>241928</v>
      </c>
      <c r="AI29" s="312">
        <f t="shared" si="4"/>
        <v>241931</v>
      </c>
      <c r="AJ29" s="313">
        <f t="shared" si="5"/>
        <v>3</v>
      </c>
      <c r="AL29" s="306">
        <f t="shared" si="6"/>
        <v>3125</v>
      </c>
      <c r="AM29" s="314">
        <f t="shared" si="6"/>
        <v>3122</v>
      </c>
      <c r="AN29" s="315">
        <f t="shared" si="7"/>
        <v>-3</v>
      </c>
      <c r="AO29" s="316">
        <f t="shared" si="8"/>
        <v>-9.6092248558616276E-4</v>
      </c>
    </row>
    <row r="30" spans="1:41" x14ac:dyDescent="0.2">
      <c r="A30" s="206">
        <v>93</v>
      </c>
      <c r="B30" s="207">
        <v>0.375</v>
      </c>
      <c r="C30" s="208">
        <v>2013</v>
      </c>
      <c r="D30" s="208">
        <v>6</v>
      </c>
      <c r="E30" s="208">
        <v>28</v>
      </c>
      <c r="F30" s="209">
        <v>245053</v>
      </c>
      <c r="G30" s="208">
        <v>0</v>
      </c>
      <c r="H30" s="209">
        <v>192470</v>
      </c>
      <c r="I30" s="208">
        <v>0</v>
      </c>
      <c r="J30" s="208">
        <v>0</v>
      </c>
      <c r="K30" s="208">
        <v>0</v>
      </c>
      <c r="L30" s="210">
        <v>310.61799999999999</v>
      </c>
      <c r="M30" s="209">
        <v>12</v>
      </c>
      <c r="N30" s="211">
        <v>0</v>
      </c>
      <c r="O30" s="212">
        <v>2941</v>
      </c>
      <c r="P30" s="197">
        <f t="shared" si="0"/>
        <v>2941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2941</v>
      </c>
      <c r="W30" s="219">
        <f t="shared" si="10"/>
        <v>103860.44447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245053</v>
      </c>
      <c r="AF30" s="206">
        <v>93</v>
      </c>
      <c r="AG30" s="310">
        <v>28</v>
      </c>
      <c r="AH30" s="311">
        <v>245053</v>
      </c>
      <c r="AI30" s="312">
        <f t="shared" si="4"/>
        <v>245053</v>
      </c>
      <c r="AJ30" s="313">
        <f t="shared" si="5"/>
        <v>0</v>
      </c>
      <c r="AL30" s="306">
        <f t="shared" si="6"/>
        <v>2936</v>
      </c>
      <c r="AM30" s="314">
        <f t="shared" si="6"/>
        <v>2941</v>
      </c>
      <c r="AN30" s="315">
        <f t="shared" si="7"/>
        <v>5</v>
      </c>
      <c r="AO30" s="316">
        <f t="shared" si="8"/>
        <v>1.7001020061203672E-3</v>
      </c>
    </row>
    <row r="31" spans="1:41" x14ac:dyDescent="0.2">
      <c r="A31" s="206">
        <v>93</v>
      </c>
      <c r="B31" s="207">
        <v>0.375</v>
      </c>
      <c r="C31" s="208">
        <v>2013</v>
      </c>
      <c r="D31" s="208">
        <v>6</v>
      </c>
      <c r="E31" s="208">
        <v>29</v>
      </c>
      <c r="F31" s="209">
        <v>247994</v>
      </c>
      <c r="G31" s="208">
        <v>0</v>
      </c>
      <c r="H31" s="209">
        <v>192598</v>
      </c>
      <c r="I31" s="208">
        <v>0</v>
      </c>
      <c r="J31" s="208">
        <v>0</v>
      </c>
      <c r="K31" s="208">
        <v>0</v>
      </c>
      <c r="L31" s="210">
        <v>312.0077</v>
      </c>
      <c r="M31" s="209">
        <v>13.1</v>
      </c>
      <c r="N31" s="211">
        <v>0</v>
      </c>
      <c r="O31" s="212">
        <v>644</v>
      </c>
      <c r="P31" s="197">
        <f t="shared" si="0"/>
        <v>644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644</v>
      </c>
      <c r="W31" s="219">
        <f t="shared" si="10"/>
        <v>22742.64748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247994</v>
      </c>
      <c r="AF31" s="206">
        <v>93</v>
      </c>
      <c r="AG31" s="310">
        <v>29</v>
      </c>
      <c r="AH31" s="311">
        <v>247989</v>
      </c>
      <c r="AI31" s="312">
        <f t="shared" si="4"/>
        <v>247994</v>
      </c>
      <c r="AJ31" s="313">
        <f t="shared" si="5"/>
        <v>5</v>
      </c>
      <c r="AL31" s="306">
        <f t="shared" si="6"/>
        <v>649</v>
      </c>
      <c r="AM31" s="314">
        <f t="shared" si="6"/>
        <v>644</v>
      </c>
      <c r="AN31" s="315">
        <f t="shared" si="7"/>
        <v>-5</v>
      </c>
      <c r="AO31" s="316">
        <f t="shared" si="8"/>
        <v>-7.763975155279503E-3</v>
      </c>
    </row>
    <row r="32" spans="1:41" x14ac:dyDescent="0.2">
      <c r="A32" s="206">
        <v>93</v>
      </c>
      <c r="B32" s="207">
        <v>0.375</v>
      </c>
      <c r="C32" s="208">
        <v>2013</v>
      </c>
      <c r="D32" s="208">
        <v>6</v>
      </c>
      <c r="E32" s="208">
        <v>30</v>
      </c>
      <c r="F32" s="209">
        <v>248638</v>
      </c>
      <c r="G32" s="208">
        <v>0</v>
      </c>
      <c r="H32" s="209">
        <v>192626</v>
      </c>
      <c r="I32" s="208">
        <v>0</v>
      </c>
      <c r="J32" s="208">
        <v>0</v>
      </c>
      <c r="K32" s="208">
        <v>0</v>
      </c>
      <c r="L32" s="210">
        <v>316.78719999999998</v>
      </c>
      <c r="M32" s="209">
        <v>13.2</v>
      </c>
      <c r="N32" s="211">
        <v>0</v>
      </c>
      <c r="O32" s="212">
        <v>569</v>
      </c>
      <c r="P32" s="197">
        <f t="shared" si="0"/>
        <v>569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569</v>
      </c>
      <c r="W32" s="219">
        <f t="shared" si="10"/>
        <v>20094.04723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248638</v>
      </c>
      <c r="AF32" s="206">
        <v>93</v>
      </c>
      <c r="AG32" s="310">
        <v>30</v>
      </c>
      <c r="AH32" s="311">
        <v>248638</v>
      </c>
      <c r="AI32" s="312">
        <f t="shared" si="4"/>
        <v>248638</v>
      </c>
      <c r="AJ32" s="313">
        <f t="shared" si="5"/>
        <v>0</v>
      </c>
      <c r="AL32" s="306">
        <f t="shared" si="6"/>
        <v>569</v>
      </c>
      <c r="AM32" s="314">
        <f t="shared" si="6"/>
        <v>569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93</v>
      </c>
      <c r="B33" s="207">
        <v>0.375</v>
      </c>
      <c r="C33" s="208">
        <v>2013</v>
      </c>
      <c r="D33" s="208">
        <v>7</v>
      </c>
      <c r="E33" s="208">
        <v>1</v>
      </c>
      <c r="F33" s="209">
        <v>249207</v>
      </c>
      <c r="G33" s="208">
        <v>0</v>
      </c>
      <c r="H33" s="209">
        <v>192651</v>
      </c>
      <c r="I33" s="208">
        <v>0</v>
      </c>
      <c r="J33" s="208">
        <v>0</v>
      </c>
      <c r="K33" s="208">
        <v>0</v>
      </c>
      <c r="L33" s="210">
        <v>317.24810000000002</v>
      </c>
      <c r="M33" s="209">
        <v>13.5</v>
      </c>
      <c r="N33" s="211">
        <v>0</v>
      </c>
      <c r="O33" s="212">
        <v>2455</v>
      </c>
      <c r="P33" s="197">
        <f t="shared" si="0"/>
        <v>-249207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2455</v>
      </c>
      <c r="W33" s="223">
        <f t="shared" si="10"/>
        <v>86697.514849999992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249207</v>
      </c>
      <c r="AF33" s="206">
        <v>93</v>
      </c>
      <c r="AG33" s="310">
        <v>1</v>
      </c>
      <c r="AH33" s="311">
        <v>249207</v>
      </c>
      <c r="AI33" s="312">
        <f t="shared" si="4"/>
        <v>249207</v>
      </c>
      <c r="AJ33" s="313">
        <f t="shared" si="5"/>
        <v>0</v>
      </c>
      <c r="AL33" s="306">
        <f t="shared" si="6"/>
        <v>-249207</v>
      </c>
      <c r="AM33" s="317">
        <f t="shared" si="6"/>
        <v>-249207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317.54199999999997</v>
      </c>
      <c r="M36" s="239">
        <f>MAX(M3:M34)</f>
        <v>16</v>
      </c>
      <c r="N36" s="237" t="s">
        <v>26</v>
      </c>
      <c r="O36" s="239">
        <f>SUM(O3:O33)</f>
        <v>57646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57646</v>
      </c>
      <c r="W36" s="243">
        <f>SUM(W3:W33)</f>
        <v>2035749.4668199995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45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313.5501903225807</v>
      </c>
      <c r="M37" s="247">
        <f>AVERAGE(M3:M34)</f>
        <v>13.790322580645164</v>
      </c>
      <c r="N37" s="237" t="s">
        <v>84</v>
      </c>
      <c r="O37" s="248">
        <f>O36*35.31467</f>
        <v>2035749.46682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310.5403</v>
      </c>
      <c r="M38" s="248">
        <f>MIN(M3:M34)</f>
        <v>11.6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344.9052093548388</v>
      </c>
      <c r="M44" s="255">
        <f>M37*(1+$L$43)</f>
        <v>15.169354838709681</v>
      </c>
    </row>
    <row r="45" spans="1:41" x14ac:dyDescent="0.2">
      <c r="K45" s="254" t="s">
        <v>98</v>
      </c>
      <c r="L45" s="255">
        <f>L37*(1-$L$43)</f>
        <v>282.19517129032266</v>
      </c>
      <c r="M45" s="255">
        <f>M37*(1-$L$43)</f>
        <v>12.411290322580648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31" priority="47" stopIfTrue="1" operator="lessThan">
      <formula>$L$45</formula>
    </cfRule>
    <cfRule type="cellIs" dxfId="430" priority="48" stopIfTrue="1" operator="greaterThan">
      <formula>$L$44</formula>
    </cfRule>
  </conditionalFormatting>
  <conditionalFormatting sqref="M3:M34">
    <cfRule type="cellIs" dxfId="429" priority="45" stopIfTrue="1" operator="lessThan">
      <formula>$M$45</formula>
    </cfRule>
    <cfRule type="cellIs" dxfId="428" priority="46" stopIfTrue="1" operator="greaterThan">
      <formula>$M$44</formula>
    </cfRule>
  </conditionalFormatting>
  <conditionalFormatting sqref="O3:O34">
    <cfRule type="cellIs" dxfId="427" priority="44" stopIfTrue="1" operator="lessThan">
      <formula>0</formula>
    </cfRule>
  </conditionalFormatting>
  <conditionalFormatting sqref="O3:O33">
    <cfRule type="cellIs" dxfId="426" priority="43" stopIfTrue="1" operator="lessThan">
      <formula>0</formula>
    </cfRule>
  </conditionalFormatting>
  <conditionalFormatting sqref="O3">
    <cfRule type="cellIs" dxfId="425" priority="42" stopIfTrue="1" operator="notEqual">
      <formula>$P$3</formula>
    </cfRule>
  </conditionalFormatting>
  <conditionalFormatting sqref="O4">
    <cfRule type="cellIs" dxfId="424" priority="41" stopIfTrue="1" operator="notEqual">
      <formula>P$4</formula>
    </cfRule>
  </conditionalFormatting>
  <conditionalFormatting sqref="O5">
    <cfRule type="cellIs" dxfId="423" priority="40" stopIfTrue="1" operator="notEqual">
      <formula>$P$5</formula>
    </cfRule>
  </conditionalFormatting>
  <conditionalFormatting sqref="O6">
    <cfRule type="cellIs" dxfId="422" priority="39" stopIfTrue="1" operator="notEqual">
      <formula>$P$6</formula>
    </cfRule>
  </conditionalFormatting>
  <conditionalFormatting sqref="O7">
    <cfRule type="cellIs" dxfId="421" priority="38" stopIfTrue="1" operator="notEqual">
      <formula>$P$7</formula>
    </cfRule>
  </conditionalFormatting>
  <conditionalFormatting sqref="O8">
    <cfRule type="cellIs" dxfId="420" priority="37" stopIfTrue="1" operator="notEqual">
      <formula>$P$8</formula>
    </cfRule>
  </conditionalFormatting>
  <conditionalFormatting sqref="O9">
    <cfRule type="cellIs" dxfId="419" priority="36" stopIfTrue="1" operator="notEqual">
      <formula>$P$9</formula>
    </cfRule>
  </conditionalFormatting>
  <conditionalFormatting sqref="O10">
    <cfRule type="cellIs" dxfId="418" priority="34" stopIfTrue="1" operator="notEqual">
      <formula>$P$10</formula>
    </cfRule>
    <cfRule type="cellIs" dxfId="417" priority="35" stopIfTrue="1" operator="greaterThan">
      <formula>$P$10</formula>
    </cfRule>
  </conditionalFormatting>
  <conditionalFormatting sqref="O11">
    <cfRule type="cellIs" dxfId="416" priority="32" stopIfTrue="1" operator="notEqual">
      <formula>$P$11</formula>
    </cfRule>
    <cfRule type="cellIs" dxfId="415" priority="33" stopIfTrue="1" operator="greaterThan">
      <formula>$P$11</formula>
    </cfRule>
  </conditionalFormatting>
  <conditionalFormatting sqref="O12">
    <cfRule type="cellIs" dxfId="414" priority="31" stopIfTrue="1" operator="notEqual">
      <formula>$P$12</formula>
    </cfRule>
  </conditionalFormatting>
  <conditionalFormatting sqref="O14">
    <cfRule type="cellIs" dxfId="413" priority="30" stopIfTrue="1" operator="notEqual">
      <formula>$P$14</formula>
    </cfRule>
  </conditionalFormatting>
  <conditionalFormatting sqref="O15">
    <cfRule type="cellIs" dxfId="412" priority="29" stopIfTrue="1" operator="notEqual">
      <formula>$P$15</formula>
    </cfRule>
  </conditionalFormatting>
  <conditionalFormatting sqref="O16">
    <cfRule type="cellIs" dxfId="411" priority="28" stopIfTrue="1" operator="notEqual">
      <formula>$P$16</formula>
    </cfRule>
  </conditionalFormatting>
  <conditionalFormatting sqref="O17">
    <cfRule type="cellIs" dxfId="410" priority="27" stopIfTrue="1" operator="notEqual">
      <formula>$P$17</formula>
    </cfRule>
  </conditionalFormatting>
  <conditionalFormatting sqref="O18">
    <cfRule type="cellIs" dxfId="409" priority="26" stopIfTrue="1" operator="notEqual">
      <formula>$P$18</formula>
    </cfRule>
  </conditionalFormatting>
  <conditionalFormatting sqref="O19">
    <cfRule type="cellIs" dxfId="408" priority="24" stopIfTrue="1" operator="notEqual">
      <formula>$P$19</formula>
    </cfRule>
    <cfRule type="cellIs" dxfId="407" priority="25" stopIfTrue="1" operator="greaterThan">
      <formula>$P$19</formula>
    </cfRule>
  </conditionalFormatting>
  <conditionalFormatting sqref="O20">
    <cfRule type="cellIs" dxfId="406" priority="22" stopIfTrue="1" operator="notEqual">
      <formula>$P$20</formula>
    </cfRule>
    <cfRule type="cellIs" dxfId="405" priority="23" stopIfTrue="1" operator="greaterThan">
      <formula>$P$20</formula>
    </cfRule>
  </conditionalFormatting>
  <conditionalFormatting sqref="O21">
    <cfRule type="cellIs" dxfId="404" priority="21" stopIfTrue="1" operator="notEqual">
      <formula>$P$21</formula>
    </cfRule>
  </conditionalFormatting>
  <conditionalFormatting sqref="O22">
    <cfRule type="cellIs" dxfId="403" priority="20" stopIfTrue="1" operator="notEqual">
      <formula>$P$22</formula>
    </cfRule>
  </conditionalFormatting>
  <conditionalFormatting sqref="O23">
    <cfRule type="cellIs" dxfId="402" priority="19" stopIfTrue="1" operator="notEqual">
      <formula>$P$23</formula>
    </cfRule>
  </conditionalFormatting>
  <conditionalFormatting sqref="O24">
    <cfRule type="cellIs" dxfId="401" priority="17" stopIfTrue="1" operator="notEqual">
      <formula>$P$24</formula>
    </cfRule>
    <cfRule type="cellIs" dxfId="400" priority="18" stopIfTrue="1" operator="greaterThan">
      <formula>$P$24</formula>
    </cfRule>
  </conditionalFormatting>
  <conditionalFormatting sqref="O25">
    <cfRule type="cellIs" dxfId="399" priority="15" stopIfTrue="1" operator="notEqual">
      <formula>$P$25</formula>
    </cfRule>
    <cfRule type="cellIs" dxfId="398" priority="16" stopIfTrue="1" operator="greaterThan">
      <formula>$P$25</formula>
    </cfRule>
  </conditionalFormatting>
  <conditionalFormatting sqref="O26">
    <cfRule type="cellIs" dxfId="397" priority="14" stopIfTrue="1" operator="notEqual">
      <formula>$P$26</formula>
    </cfRule>
  </conditionalFormatting>
  <conditionalFormatting sqref="O27">
    <cfRule type="cellIs" dxfId="396" priority="13" stopIfTrue="1" operator="notEqual">
      <formula>$P$27</formula>
    </cfRule>
  </conditionalFormatting>
  <conditionalFormatting sqref="O28">
    <cfRule type="cellIs" dxfId="395" priority="12" stopIfTrue="1" operator="notEqual">
      <formula>$P$28</formula>
    </cfRule>
  </conditionalFormatting>
  <conditionalFormatting sqref="O29">
    <cfRule type="cellIs" dxfId="394" priority="11" stopIfTrue="1" operator="notEqual">
      <formula>$P$29</formula>
    </cfRule>
  </conditionalFormatting>
  <conditionalFormatting sqref="O30">
    <cfRule type="cellIs" dxfId="393" priority="10" stopIfTrue="1" operator="notEqual">
      <formula>$P$30</formula>
    </cfRule>
  </conditionalFormatting>
  <conditionalFormatting sqref="O31">
    <cfRule type="cellIs" dxfId="392" priority="8" stopIfTrue="1" operator="notEqual">
      <formula>$P$31</formula>
    </cfRule>
    <cfRule type="cellIs" dxfId="391" priority="9" stopIfTrue="1" operator="greaterThan">
      <formula>$P$31</formula>
    </cfRule>
  </conditionalFormatting>
  <conditionalFormatting sqref="O32">
    <cfRule type="cellIs" dxfId="390" priority="6" stopIfTrue="1" operator="notEqual">
      <formula>$P$32</formula>
    </cfRule>
    <cfRule type="cellIs" dxfId="389" priority="7" stopIfTrue="1" operator="greaterThan">
      <formula>$P$32</formula>
    </cfRule>
  </conditionalFormatting>
  <conditionalFormatting sqref="O33">
    <cfRule type="cellIs" dxfId="388" priority="5" stopIfTrue="1" operator="notEqual">
      <formula>$P$33</formula>
    </cfRule>
  </conditionalFormatting>
  <conditionalFormatting sqref="O13">
    <cfRule type="cellIs" dxfId="387" priority="4" stopIfTrue="1" operator="notEqual">
      <formula>$P$13</formula>
    </cfRule>
  </conditionalFormatting>
  <conditionalFormatting sqref="AG3:AG34">
    <cfRule type="cellIs" dxfId="386" priority="3" stopIfTrue="1" operator="notEqual">
      <formula>E3</formula>
    </cfRule>
  </conditionalFormatting>
  <conditionalFormatting sqref="AH3:AH34">
    <cfRule type="cellIs" dxfId="385" priority="2" stopIfTrue="1" operator="notBetween">
      <formula>AI3+$AG$40</formula>
      <formula>AI3-$AG$40</formula>
    </cfRule>
  </conditionalFormatting>
  <conditionalFormatting sqref="AL3:AL33">
    <cfRule type="cellIs" dxfId="3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91</v>
      </c>
      <c r="B3" s="191">
        <v>0.375</v>
      </c>
      <c r="C3" s="192">
        <v>2013</v>
      </c>
      <c r="D3" s="192">
        <v>6</v>
      </c>
      <c r="E3" s="192">
        <v>1</v>
      </c>
      <c r="F3" s="193">
        <v>89328</v>
      </c>
      <c r="G3" s="192">
        <v>0</v>
      </c>
      <c r="H3" s="193">
        <v>458253</v>
      </c>
      <c r="I3" s="192">
        <v>0</v>
      </c>
      <c r="J3" s="192">
        <v>0</v>
      </c>
      <c r="K3" s="192">
        <v>0</v>
      </c>
      <c r="L3" s="194">
        <v>101.02200000000001</v>
      </c>
      <c r="M3" s="193">
        <v>20.6</v>
      </c>
      <c r="N3" s="195">
        <v>0</v>
      </c>
      <c r="O3" s="196">
        <v>0</v>
      </c>
      <c r="P3" s="197">
        <f>F4-F3</f>
        <v>0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0</v>
      </c>
      <c r="W3" s="202">
        <f>V3*35.31467</f>
        <v>0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89328</v>
      </c>
      <c r="AF3" s="190">
        <v>91</v>
      </c>
      <c r="AG3" s="195">
        <v>1</v>
      </c>
      <c r="AH3" s="303">
        <v>89328</v>
      </c>
      <c r="AI3" s="304">
        <f>IFERROR(AE3*1,0)</f>
        <v>89328</v>
      </c>
      <c r="AJ3" s="305">
        <f>(AI3-AH3)</f>
        <v>0</v>
      </c>
      <c r="AL3" s="306">
        <f>AH4-AH3</f>
        <v>0</v>
      </c>
      <c r="AM3" s="307">
        <f>AI4-AI3</f>
        <v>0</v>
      </c>
      <c r="AN3" s="308">
        <f>(AM3-AL3)</f>
        <v>0</v>
      </c>
      <c r="AO3" s="309" t="str">
        <f>IFERROR(AN3/AM3,"")</f>
        <v/>
      </c>
    </row>
    <row r="4" spans="1:41" x14ac:dyDescent="0.2">
      <c r="A4" s="206">
        <v>91</v>
      </c>
      <c r="B4" s="207">
        <v>0.375</v>
      </c>
      <c r="C4" s="208">
        <v>2013</v>
      </c>
      <c r="D4" s="208">
        <v>6</v>
      </c>
      <c r="E4" s="208">
        <v>2</v>
      </c>
      <c r="F4" s="209">
        <v>89328</v>
      </c>
      <c r="G4" s="208">
        <v>0</v>
      </c>
      <c r="H4" s="209">
        <v>458253</v>
      </c>
      <c r="I4" s="208">
        <v>0</v>
      </c>
      <c r="J4" s="208">
        <v>0</v>
      </c>
      <c r="K4" s="208">
        <v>0</v>
      </c>
      <c r="L4" s="210">
        <v>101.971</v>
      </c>
      <c r="M4" s="209">
        <v>22</v>
      </c>
      <c r="N4" s="211">
        <v>0</v>
      </c>
      <c r="O4" s="212">
        <v>676</v>
      </c>
      <c r="P4" s="197">
        <f t="shared" ref="P4:P33" si="0">F5-F4</f>
        <v>676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676</v>
      </c>
      <c r="W4" s="216">
        <f>V4*35.31467</f>
        <v>23872.716919999999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89328</v>
      </c>
      <c r="AF4" s="206">
        <v>91</v>
      </c>
      <c r="AG4" s="310">
        <v>2</v>
      </c>
      <c r="AH4" s="311">
        <v>89328</v>
      </c>
      <c r="AI4" s="312">
        <f t="shared" ref="AI4:AI34" si="4">IFERROR(AE4*1,0)</f>
        <v>89328</v>
      </c>
      <c r="AJ4" s="313">
        <f t="shared" ref="AJ4:AJ34" si="5">(AI4-AH4)</f>
        <v>0</v>
      </c>
      <c r="AL4" s="306">
        <f t="shared" ref="AL4:AM33" si="6">AH5-AH4</f>
        <v>672</v>
      </c>
      <c r="AM4" s="314">
        <f t="shared" si="6"/>
        <v>676</v>
      </c>
      <c r="AN4" s="315">
        <f t="shared" ref="AN4:AN33" si="7">(AM4-AL4)</f>
        <v>4</v>
      </c>
      <c r="AO4" s="316">
        <f t="shared" ref="AO4:AO33" si="8">IFERROR(AN4/AM4,"")</f>
        <v>5.9171597633136093E-3</v>
      </c>
    </row>
    <row r="5" spans="1:41" x14ac:dyDescent="0.2">
      <c r="A5" s="206">
        <v>91</v>
      </c>
      <c r="B5" s="207">
        <v>0.375</v>
      </c>
      <c r="C5" s="208">
        <v>2013</v>
      </c>
      <c r="D5" s="208">
        <v>6</v>
      </c>
      <c r="E5" s="208">
        <v>3</v>
      </c>
      <c r="F5" s="209">
        <v>90004</v>
      </c>
      <c r="G5" s="208">
        <v>0</v>
      </c>
      <c r="H5" s="209">
        <v>458350</v>
      </c>
      <c r="I5" s="208">
        <v>0</v>
      </c>
      <c r="J5" s="208">
        <v>0</v>
      </c>
      <c r="K5" s="208">
        <v>0</v>
      </c>
      <c r="L5" s="210">
        <v>101.396</v>
      </c>
      <c r="M5" s="209">
        <v>22.4</v>
      </c>
      <c r="N5" s="211">
        <v>0</v>
      </c>
      <c r="O5" s="212">
        <v>1344</v>
      </c>
      <c r="P5" s="197">
        <f t="shared" si="0"/>
        <v>1344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1344</v>
      </c>
      <c r="W5" s="216">
        <f t="shared" ref="W5:W33" si="10">V5*35.31467</f>
        <v>47462.91648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90004</v>
      </c>
      <c r="AF5" s="206">
        <v>91</v>
      </c>
      <c r="AG5" s="310">
        <v>3</v>
      </c>
      <c r="AH5" s="311">
        <v>90000</v>
      </c>
      <c r="AI5" s="312">
        <f t="shared" si="4"/>
        <v>90004</v>
      </c>
      <c r="AJ5" s="313">
        <f t="shared" si="5"/>
        <v>4</v>
      </c>
      <c r="AL5" s="306">
        <f t="shared" si="6"/>
        <v>1344</v>
      </c>
      <c r="AM5" s="314">
        <f t="shared" si="6"/>
        <v>1344</v>
      </c>
      <c r="AN5" s="315">
        <f t="shared" si="7"/>
        <v>0</v>
      </c>
      <c r="AO5" s="316">
        <f t="shared" si="8"/>
        <v>0</v>
      </c>
    </row>
    <row r="6" spans="1:41" x14ac:dyDescent="0.2">
      <c r="A6" s="206">
        <v>91</v>
      </c>
      <c r="B6" s="207">
        <v>0.375</v>
      </c>
      <c r="C6" s="208">
        <v>2013</v>
      </c>
      <c r="D6" s="208">
        <v>6</v>
      </c>
      <c r="E6" s="208">
        <v>4</v>
      </c>
      <c r="F6" s="209">
        <v>91348</v>
      </c>
      <c r="G6" s="208">
        <v>0</v>
      </c>
      <c r="H6" s="209">
        <v>458545</v>
      </c>
      <c r="I6" s="208">
        <v>0</v>
      </c>
      <c r="J6" s="208">
        <v>0</v>
      </c>
      <c r="K6" s="208">
        <v>0</v>
      </c>
      <c r="L6" s="210">
        <v>100.45399999999999</v>
      </c>
      <c r="M6" s="209">
        <v>20.5</v>
      </c>
      <c r="N6" s="211">
        <v>0</v>
      </c>
      <c r="O6" s="212">
        <v>1545</v>
      </c>
      <c r="P6" s="197">
        <f t="shared" si="0"/>
        <v>1545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1545</v>
      </c>
      <c r="W6" s="216">
        <f t="shared" si="10"/>
        <v>54561.165150000001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91348</v>
      </c>
      <c r="AF6" s="206">
        <v>91</v>
      </c>
      <c r="AG6" s="310">
        <v>4</v>
      </c>
      <c r="AH6" s="311">
        <v>91344</v>
      </c>
      <c r="AI6" s="312">
        <f t="shared" si="4"/>
        <v>91348</v>
      </c>
      <c r="AJ6" s="313">
        <f t="shared" si="5"/>
        <v>4</v>
      </c>
      <c r="AL6" s="306">
        <f t="shared" si="6"/>
        <v>1544</v>
      </c>
      <c r="AM6" s="314">
        <f t="shared" si="6"/>
        <v>1545</v>
      </c>
      <c r="AN6" s="315">
        <f t="shared" si="7"/>
        <v>1</v>
      </c>
      <c r="AO6" s="316">
        <f t="shared" si="8"/>
        <v>6.4724919093851134E-4</v>
      </c>
    </row>
    <row r="7" spans="1:41" x14ac:dyDescent="0.2">
      <c r="A7" s="206">
        <v>91</v>
      </c>
      <c r="B7" s="207">
        <v>0.375</v>
      </c>
      <c r="C7" s="208">
        <v>2013</v>
      </c>
      <c r="D7" s="208">
        <v>6</v>
      </c>
      <c r="E7" s="208">
        <v>5</v>
      </c>
      <c r="F7" s="209">
        <v>92893</v>
      </c>
      <c r="G7" s="208">
        <v>0</v>
      </c>
      <c r="H7" s="209">
        <v>458768</v>
      </c>
      <c r="I7" s="208">
        <v>0</v>
      </c>
      <c r="J7" s="208">
        <v>0</v>
      </c>
      <c r="K7" s="208">
        <v>0</v>
      </c>
      <c r="L7" s="210">
        <v>100.42100000000001</v>
      </c>
      <c r="M7" s="209">
        <v>21</v>
      </c>
      <c r="N7" s="211">
        <v>0</v>
      </c>
      <c r="O7" s="212">
        <v>1363</v>
      </c>
      <c r="P7" s="197">
        <f t="shared" si="0"/>
        <v>1363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1363</v>
      </c>
      <c r="W7" s="216">
        <f t="shared" si="10"/>
        <v>48133.895210000002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92893</v>
      </c>
      <c r="AF7" s="206">
        <v>91</v>
      </c>
      <c r="AG7" s="310">
        <v>5</v>
      </c>
      <c r="AH7" s="311">
        <v>92888</v>
      </c>
      <c r="AI7" s="312">
        <f t="shared" si="4"/>
        <v>92893</v>
      </c>
      <c r="AJ7" s="313">
        <f t="shared" si="5"/>
        <v>5</v>
      </c>
      <c r="AL7" s="306">
        <f t="shared" si="6"/>
        <v>1366</v>
      </c>
      <c r="AM7" s="314">
        <f t="shared" si="6"/>
        <v>1363</v>
      </c>
      <c r="AN7" s="315">
        <f t="shared" si="7"/>
        <v>-3</v>
      </c>
      <c r="AO7" s="316">
        <f t="shared" si="8"/>
        <v>-2.2010271460014674E-3</v>
      </c>
    </row>
    <row r="8" spans="1:41" x14ac:dyDescent="0.2">
      <c r="A8" s="206">
        <v>91</v>
      </c>
      <c r="B8" s="207">
        <v>0.375</v>
      </c>
      <c r="C8" s="208">
        <v>2013</v>
      </c>
      <c r="D8" s="208">
        <v>6</v>
      </c>
      <c r="E8" s="208">
        <v>6</v>
      </c>
      <c r="F8" s="209">
        <v>94256</v>
      </c>
      <c r="G8" s="208">
        <v>0</v>
      </c>
      <c r="H8" s="209">
        <v>458965</v>
      </c>
      <c r="I8" s="208">
        <v>0</v>
      </c>
      <c r="J8" s="208">
        <v>0</v>
      </c>
      <c r="K8" s="208">
        <v>0</v>
      </c>
      <c r="L8" s="210">
        <v>100.649</v>
      </c>
      <c r="M8" s="209">
        <v>21.3</v>
      </c>
      <c r="N8" s="211">
        <v>0</v>
      </c>
      <c r="O8" s="212">
        <v>1407</v>
      </c>
      <c r="P8" s="197">
        <f t="shared" si="0"/>
        <v>1407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1407</v>
      </c>
      <c r="W8" s="216">
        <f t="shared" si="10"/>
        <v>49687.740689999999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94256</v>
      </c>
      <c r="AF8" s="206">
        <v>91</v>
      </c>
      <c r="AG8" s="310">
        <v>6</v>
      </c>
      <c r="AH8" s="311">
        <v>94254</v>
      </c>
      <c r="AI8" s="312">
        <f t="shared" si="4"/>
        <v>94256</v>
      </c>
      <c r="AJ8" s="313">
        <f t="shared" si="5"/>
        <v>2</v>
      </c>
      <c r="AL8" s="306">
        <f t="shared" si="6"/>
        <v>1405</v>
      </c>
      <c r="AM8" s="314">
        <f t="shared" si="6"/>
        <v>1407</v>
      </c>
      <c r="AN8" s="315">
        <f t="shared" si="7"/>
        <v>2</v>
      </c>
      <c r="AO8" s="316">
        <f t="shared" si="8"/>
        <v>1.4214641080312722E-3</v>
      </c>
    </row>
    <row r="9" spans="1:41" x14ac:dyDescent="0.2">
      <c r="A9" s="206">
        <v>91</v>
      </c>
      <c r="B9" s="207">
        <v>0.375</v>
      </c>
      <c r="C9" s="208">
        <v>2013</v>
      </c>
      <c r="D9" s="208">
        <v>6</v>
      </c>
      <c r="E9" s="208">
        <v>7</v>
      </c>
      <c r="F9" s="209">
        <v>95663</v>
      </c>
      <c r="G9" s="208">
        <v>0</v>
      </c>
      <c r="H9" s="209">
        <v>459169</v>
      </c>
      <c r="I9" s="208">
        <v>0</v>
      </c>
      <c r="J9" s="208">
        <v>0</v>
      </c>
      <c r="K9" s="208">
        <v>0</v>
      </c>
      <c r="L9" s="210">
        <v>100.666</v>
      </c>
      <c r="M9" s="209">
        <v>20.9</v>
      </c>
      <c r="N9" s="211">
        <v>0</v>
      </c>
      <c r="O9" s="212">
        <v>1173</v>
      </c>
      <c r="P9" s="197">
        <f t="shared" si="0"/>
        <v>1173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1173</v>
      </c>
      <c r="W9" s="216">
        <f t="shared" si="10"/>
        <v>41424.107909999999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95663</v>
      </c>
      <c r="AF9" s="206">
        <v>91</v>
      </c>
      <c r="AG9" s="310">
        <v>7</v>
      </c>
      <c r="AH9" s="311">
        <v>95659</v>
      </c>
      <c r="AI9" s="312">
        <f t="shared" si="4"/>
        <v>95663</v>
      </c>
      <c r="AJ9" s="313">
        <f t="shared" si="5"/>
        <v>4</v>
      </c>
      <c r="AL9" s="306">
        <f t="shared" si="6"/>
        <v>1176</v>
      </c>
      <c r="AM9" s="314">
        <f t="shared" si="6"/>
        <v>1173</v>
      </c>
      <c r="AN9" s="315">
        <f t="shared" si="7"/>
        <v>-3</v>
      </c>
      <c r="AO9" s="316">
        <f t="shared" si="8"/>
        <v>-2.5575447570332483E-3</v>
      </c>
    </row>
    <row r="10" spans="1:41" x14ac:dyDescent="0.2">
      <c r="A10" s="206">
        <v>91</v>
      </c>
      <c r="B10" s="207">
        <v>0.375</v>
      </c>
      <c r="C10" s="208">
        <v>2013</v>
      </c>
      <c r="D10" s="208">
        <v>6</v>
      </c>
      <c r="E10" s="208">
        <v>8</v>
      </c>
      <c r="F10" s="209">
        <v>96836</v>
      </c>
      <c r="G10" s="208">
        <v>0</v>
      </c>
      <c r="H10" s="209">
        <v>459338</v>
      </c>
      <c r="I10" s="208">
        <v>0</v>
      </c>
      <c r="J10" s="208">
        <v>0</v>
      </c>
      <c r="K10" s="208">
        <v>0</v>
      </c>
      <c r="L10" s="210">
        <v>101.003</v>
      </c>
      <c r="M10" s="209">
        <v>21.3</v>
      </c>
      <c r="N10" s="211">
        <v>0</v>
      </c>
      <c r="O10" s="212">
        <v>55</v>
      </c>
      <c r="P10" s="197">
        <f t="shared" si="0"/>
        <v>55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55</v>
      </c>
      <c r="W10" s="216">
        <f t="shared" si="10"/>
        <v>1942.3068499999999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96836</v>
      </c>
      <c r="AF10" s="206">
        <v>91</v>
      </c>
      <c r="AG10" s="310">
        <v>8</v>
      </c>
      <c r="AH10" s="311">
        <v>96835</v>
      </c>
      <c r="AI10" s="312">
        <f t="shared" si="4"/>
        <v>96836</v>
      </c>
      <c r="AJ10" s="313">
        <f t="shared" si="5"/>
        <v>1</v>
      </c>
      <c r="AL10" s="306">
        <f t="shared" si="6"/>
        <v>56</v>
      </c>
      <c r="AM10" s="314">
        <f t="shared" si="6"/>
        <v>55</v>
      </c>
      <c r="AN10" s="315">
        <f t="shared" si="7"/>
        <v>-1</v>
      </c>
      <c r="AO10" s="316">
        <f t="shared" si="8"/>
        <v>-1.8181818181818181E-2</v>
      </c>
    </row>
    <row r="11" spans="1:41" x14ac:dyDescent="0.2">
      <c r="A11" s="206">
        <v>91</v>
      </c>
      <c r="B11" s="207">
        <v>0.375</v>
      </c>
      <c r="C11" s="208">
        <v>2013</v>
      </c>
      <c r="D11" s="208">
        <v>6</v>
      </c>
      <c r="E11" s="208">
        <v>9</v>
      </c>
      <c r="F11" s="209">
        <v>96891</v>
      </c>
      <c r="G11" s="208">
        <v>0</v>
      </c>
      <c r="H11" s="209">
        <v>459346</v>
      </c>
      <c r="I11" s="208">
        <v>0</v>
      </c>
      <c r="J11" s="208">
        <v>0</v>
      </c>
      <c r="K11" s="208">
        <v>0</v>
      </c>
      <c r="L11" s="210">
        <v>102.027</v>
      </c>
      <c r="M11" s="209">
        <v>22.5</v>
      </c>
      <c r="N11" s="211">
        <v>0</v>
      </c>
      <c r="O11" s="212">
        <v>646</v>
      </c>
      <c r="P11" s="197">
        <f t="shared" si="0"/>
        <v>646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646</v>
      </c>
      <c r="W11" s="219">
        <f t="shared" si="10"/>
        <v>22813.276819999999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96891</v>
      </c>
      <c r="AF11" s="206">
        <v>91</v>
      </c>
      <c r="AG11" s="310">
        <v>9</v>
      </c>
      <c r="AH11" s="311">
        <v>96891</v>
      </c>
      <c r="AI11" s="312">
        <f t="shared" si="4"/>
        <v>96891</v>
      </c>
      <c r="AJ11" s="313">
        <f t="shared" si="5"/>
        <v>0</v>
      </c>
      <c r="AL11" s="306">
        <f t="shared" si="6"/>
        <v>645</v>
      </c>
      <c r="AM11" s="314">
        <f t="shared" si="6"/>
        <v>646</v>
      </c>
      <c r="AN11" s="315">
        <f t="shared" si="7"/>
        <v>1</v>
      </c>
      <c r="AO11" s="316">
        <f t="shared" si="8"/>
        <v>1.5479876160990713E-3</v>
      </c>
    </row>
    <row r="12" spans="1:41" x14ac:dyDescent="0.2">
      <c r="A12" s="206">
        <v>91</v>
      </c>
      <c r="B12" s="207">
        <v>0.375</v>
      </c>
      <c r="C12" s="208">
        <v>2013</v>
      </c>
      <c r="D12" s="208">
        <v>6</v>
      </c>
      <c r="E12" s="208">
        <v>10</v>
      </c>
      <c r="F12" s="209">
        <v>97537</v>
      </c>
      <c r="G12" s="208">
        <v>0</v>
      </c>
      <c r="H12" s="209">
        <v>459438</v>
      </c>
      <c r="I12" s="208">
        <v>0</v>
      </c>
      <c r="J12" s="208">
        <v>0</v>
      </c>
      <c r="K12" s="208">
        <v>0</v>
      </c>
      <c r="L12" s="210">
        <v>101.474</v>
      </c>
      <c r="M12" s="209">
        <v>19.8</v>
      </c>
      <c r="N12" s="211">
        <v>0</v>
      </c>
      <c r="O12" s="212">
        <v>1210</v>
      </c>
      <c r="P12" s="197">
        <f t="shared" si="0"/>
        <v>1210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1210</v>
      </c>
      <c r="W12" s="219">
        <f t="shared" si="10"/>
        <v>42730.750699999997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97537</v>
      </c>
      <c r="AF12" s="206">
        <v>91</v>
      </c>
      <c r="AG12" s="310">
        <v>10</v>
      </c>
      <c r="AH12" s="311">
        <v>97536</v>
      </c>
      <c r="AI12" s="312">
        <f t="shared" si="4"/>
        <v>97537</v>
      </c>
      <c r="AJ12" s="313">
        <f t="shared" si="5"/>
        <v>1</v>
      </c>
      <c r="AL12" s="306">
        <f t="shared" si="6"/>
        <v>1210</v>
      </c>
      <c r="AM12" s="314">
        <f t="shared" si="6"/>
        <v>1210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91</v>
      </c>
      <c r="B13" s="207">
        <v>0.375</v>
      </c>
      <c r="C13" s="208">
        <v>2013</v>
      </c>
      <c r="D13" s="208">
        <v>6</v>
      </c>
      <c r="E13" s="208">
        <v>11</v>
      </c>
      <c r="F13" s="209">
        <v>98747</v>
      </c>
      <c r="G13" s="208">
        <v>0</v>
      </c>
      <c r="H13" s="209">
        <v>459612</v>
      </c>
      <c r="I13" s="208">
        <v>0</v>
      </c>
      <c r="J13" s="208">
        <v>0</v>
      </c>
      <c r="K13" s="208">
        <v>0</v>
      </c>
      <c r="L13" s="210">
        <v>100.652</v>
      </c>
      <c r="M13" s="209">
        <v>17.899999999999999</v>
      </c>
      <c r="N13" s="211">
        <v>0</v>
      </c>
      <c r="O13" s="212">
        <v>1455</v>
      </c>
      <c r="P13" s="197">
        <f t="shared" si="0"/>
        <v>1455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1455</v>
      </c>
      <c r="W13" s="219">
        <f t="shared" si="10"/>
        <v>51382.844850000001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98747</v>
      </c>
      <c r="AF13" s="206">
        <v>91</v>
      </c>
      <c r="AG13" s="310">
        <v>11</v>
      </c>
      <c r="AH13" s="311">
        <v>98746</v>
      </c>
      <c r="AI13" s="312">
        <f t="shared" si="4"/>
        <v>98747</v>
      </c>
      <c r="AJ13" s="313">
        <f t="shared" si="5"/>
        <v>1</v>
      </c>
      <c r="AL13" s="306">
        <f t="shared" si="6"/>
        <v>1455</v>
      </c>
      <c r="AM13" s="314">
        <f t="shared" si="6"/>
        <v>1455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91</v>
      </c>
      <c r="B14" s="207">
        <v>0.375</v>
      </c>
      <c r="C14" s="208">
        <v>2013</v>
      </c>
      <c r="D14" s="208">
        <v>6</v>
      </c>
      <c r="E14" s="208">
        <v>12</v>
      </c>
      <c r="F14" s="209">
        <v>100202</v>
      </c>
      <c r="G14" s="208">
        <v>0</v>
      </c>
      <c r="H14" s="209">
        <v>459822</v>
      </c>
      <c r="I14" s="208">
        <v>0</v>
      </c>
      <c r="J14" s="208">
        <v>0</v>
      </c>
      <c r="K14" s="208">
        <v>0</v>
      </c>
      <c r="L14" s="210">
        <v>100.712</v>
      </c>
      <c r="M14" s="209">
        <v>19.2</v>
      </c>
      <c r="N14" s="211">
        <v>0</v>
      </c>
      <c r="O14" s="212">
        <v>1078</v>
      </c>
      <c r="P14" s="197">
        <f t="shared" si="0"/>
        <v>1078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1078</v>
      </c>
      <c r="W14" s="219">
        <f t="shared" si="10"/>
        <v>38069.214260000001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100202</v>
      </c>
      <c r="AF14" s="206">
        <v>91</v>
      </c>
      <c r="AG14" s="310">
        <v>12</v>
      </c>
      <c r="AH14" s="311">
        <v>100201</v>
      </c>
      <c r="AI14" s="312">
        <f t="shared" si="4"/>
        <v>100202</v>
      </c>
      <c r="AJ14" s="313">
        <f t="shared" si="5"/>
        <v>1</v>
      </c>
      <c r="AL14" s="306">
        <f t="shared" si="6"/>
        <v>1079</v>
      </c>
      <c r="AM14" s="314">
        <f t="shared" si="6"/>
        <v>1078</v>
      </c>
      <c r="AN14" s="315">
        <f t="shared" si="7"/>
        <v>-1</v>
      </c>
      <c r="AO14" s="316">
        <f t="shared" si="8"/>
        <v>-9.2764378478664194E-4</v>
      </c>
    </row>
    <row r="15" spans="1:41" x14ac:dyDescent="0.2">
      <c r="A15" s="206">
        <v>91</v>
      </c>
      <c r="B15" s="207">
        <v>0.375</v>
      </c>
      <c r="C15" s="208">
        <v>2013</v>
      </c>
      <c r="D15" s="208">
        <v>6</v>
      </c>
      <c r="E15" s="208">
        <v>13</v>
      </c>
      <c r="F15" s="209">
        <v>101280</v>
      </c>
      <c r="G15" s="208">
        <v>0</v>
      </c>
      <c r="H15" s="209">
        <v>459977</v>
      </c>
      <c r="I15" s="208">
        <v>0</v>
      </c>
      <c r="J15" s="208">
        <v>0</v>
      </c>
      <c r="K15" s="208">
        <v>0</v>
      </c>
      <c r="L15" s="210">
        <v>100.768</v>
      </c>
      <c r="M15" s="209">
        <v>18.2</v>
      </c>
      <c r="N15" s="211">
        <v>0</v>
      </c>
      <c r="O15" s="212">
        <v>1307</v>
      </c>
      <c r="P15" s="197">
        <f t="shared" si="0"/>
        <v>1307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1307</v>
      </c>
      <c r="W15" s="219">
        <f t="shared" si="10"/>
        <v>46156.273690000002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101280</v>
      </c>
      <c r="AF15" s="206">
        <v>91</v>
      </c>
      <c r="AG15" s="310">
        <v>13</v>
      </c>
      <c r="AH15" s="311">
        <v>101280</v>
      </c>
      <c r="AI15" s="312">
        <f t="shared" si="4"/>
        <v>101280</v>
      </c>
      <c r="AJ15" s="313">
        <f t="shared" si="5"/>
        <v>0</v>
      </c>
      <c r="AL15" s="306">
        <f t="shared" si="6"/>
        <v>1305</v>
      </c>
      <c r="AM15" s="314">
        <f t="shared" si="6"/>
        <v>1307</v>
      </c>
      <c r="AN15" s="315">
        <f t="shared" si="7"/>
        <v>2</v>
      </c>
      <c r="AO15" s="316">
        <f t="shared" si="8"/>
        <v>1.530221882172915E-3</v>
      </c>
    </row>
    <row r="16" spans="1:41" x14ac:dyDescent="0.2">
      <c r="A16" s="206">
        <v>91</v>
      </c>
      <c r="B16" s="207">
        <v>0.375</v>
      </c>
      <c r="C16" s="208">
        <v>2013</v>
      </c>
      <c r="D16" s="208">
        <v>6</v>
      </c>
      <c r="E16" s="208">
        <v>14</v>
      </c>
      <c r="F16" s="209">
        <v>102587</v>
      </c>
      <c r="G16" s="208">
        <v>0</v>
      </c>
      <c r="H16" s="209">
        <v>460164</v>
      </c>
      <c r="I16" s="208">
        <v>0</v>
      </c>
      <c r="J16" s="208">
        <v>0</v>
      </c>
      <c r="K16" s="208">
        <v>0</v>
      </c>
      <c r="L16" s="210">
        <v>100.898</v>
      </c>
      <c r="M16" s="209">
        <v>18.899999999999999</v>
      </c>
      <c r="N16" s="211">
        <v>0</v>
      </c>
      <c r="O16" s="212">
        <v>595</v>
      </c>
      <c r="P16" s="197">
        <f t="shared" si="0"/>
        <v>595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595</v>
      </c>
      <c r="W16" s="219">
        <f t="shared" si="10"/>
        <v>21012.228650000001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102587</v>
      </c>
      <c r="AF16" s="206">
        <v>91</v>
      </c>
      <c r="AG16" s="310">
        <v>14</v>
      </c>
      <c r="AH16" s="311">
        <v>102585</v>
      </c>
      <c r="AI16" s="312">
        <f t="shared" si="4"/>
        <v>102587</v>
      </c>
      <c r="AJ16" s="313">
        <f t="shared" si="5"/>
        <v>2</v>
      </c>
      <c r="AL16" s="306">
        <f t="shared" si="6"/>
        <v>597</v>
      </c>
      <c r="AM16" s="314">
        <f t="shared" si="6"/>
        <v>595</v>
      </c>
      <c r="AN16" s="315">
        <f t="shared" si="7"/>
        <v>-2</v>
      </c>
      <c r="AO16" s="316">
        <f t="shared" si="8"/>
        <v>-3.3613445378151263E-3</v>
      </c>
    </row>
    <row r="17" spans="1:41" x14ac:dyDescent="0.2">
      <c r="A17" s="206">
        <v>91</v>
      </c>
      <c r="B17" s="207">
        <v>0.375</v>
      </c>
      <c r="C17" s="208">
        <v>2013</v>
      </c>
      <c r="D17" s="208">
        <v>6</v>
      </c>
      <c r="E17" s="208">
        <v>15</v>
      </c>
      <c r="F17" s="209">
        <v>103182</v>
      </c>
      <c r="G17" s="208">
        <v>0</v>
      </c>
      <c r="H17" s="209">
        <v>460164</v>
      </c>
      <c r="I17" s="208">
        <v>0</v>
      </c>
      <c r="J17" s="208">
        <v>0</v>
      </c>
      <c r="K17" s="208">
        <v>0</v>
      </c>
      <c r="L17" s="210">
        <v>100.898</v>
      </c>
      <c r="M17" s="209">
        <v>18.899999999999999</v>
      </c>
      <c r="N17" s="211">
        <v>0</v>
      </c>
      <c r="O17" s="212">
        <v>1</v>
      </c>
      <c r="P17" s="197">
        <f t="shared" si="0"/>
        <v>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</v>
      </c>
      <c r="W17" s="219">
        <f t="shared" si="10"/>
        <v>35.31467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103182</v>
      </c>
      <c r="AF17" s="206">
        <v>91</v>
      </c>
      <c r="AG17" s="310">
        <v>15</v>
      </c>
      <c r="AH17" s="311">
        <v>103182</v>
      </c>
      <c r="AI17" s="312">
        <f t="shared" si="4"/>
        <v>103182</v>
      </c>
      <c r="AJ17" s="313">
        <f t="shared" si="5"/>
        <v>0</v>
      </c>
      <c r="AL17" s="306">
        <f t="shared" si="6"/>
        <v>1</v>
      </c>
      <c r="AM17" s="314">
        <f t="shared" si="6"/>
        <v>1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91</v>
      </c>
      <c r="B18" s="207">
        <v>0.375</v>
      </c>
      <c r="C18" s="208">
        <v>2013</v>
      </c>
      <c r="D18" s="208">
        <v>6</v>
      </c>
      <c r="E18" s="208">
        <v>16</v>
      </c>
      <c r="F18" s="209">
        <v>103183</v>
      </c>
      <c r="G18" s="208">
        <v>0</v>
      </c>
      <c r="H18" s="209">
        <v>460250</v>
      </c>
      <c r="I18" s="208">
        <v>0</v>
      </c>
      <c r="J18" s="208">
        <v>0</v>
      </c>
      <c r="K18" s="208">
        <v>0</v>
      </c>
      <c r="L18" s="210">
        <v>105.00700000000001</v>
      </c>
      <c r="M18" s="209">
        <v>16.2</v>
      </c>
      <c r="N18" s="211">
        <v>0</v>
      </c>
      <c r="O18" s="212">
        <v>657</v>
      </c>
      <c r="P18" s="197">
        <f t="shared" si="0"/>
        <v>657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657</v>
      </c>
      <c r="W18" s="219">
        <f t="shared" si="10"/>
        <v>23201.73819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103183</v>
      </c>
      <c r="AF18" s="206">
        <v>91</v>
      </c>
      <c r="AG18" s="310">
        <v>16</v>
      </c>
      <c r="AH18" s="311">
        <v>103183</v>
      </c>
      <c r="AI18" s="312">
        <f t="shared" si="4"/>
        <v>103183</v>
      </c>
      <c r="AJ18" s="313">
        <f t="shared" si="5"/>
        <v>0</v>
      </c>
      <c r="AL18" s="306">
        <f t="shared" si="6"/>
        <v>656</v>
      </c>
      <c r="AM18" s="314">
        <f t="shared" si="6"/>
        <v>657</v>
      </c>
      <c r="AN18" s="315">
        <f t="shared" si="7"/>
        <v>1</v>
      </c>
      <c r="AO18" s="316">
        <f t="shared" si="8"/>
        <v>1.5220700152207001E-3</v>
      </c>
    </row>
    <row r="19" spans="1:41" x14ac:dyDescent="0.2">
      <c r="A19" s="206">
        <v>91</v>
      </c>
      <c r="B19" s="207">
        <v>0.375</v>
      </c>
      <c r="C19" s="208">
        <v>2013</v>
      </c>
      <c r="D19" s="208">
        <v>6</v>
      </c>
      <c r="E19" s="208">
        <v>17</v>
      </c>
      <c r="F19" s="209">
        <v>103840</v>
      </c>
      <c r="G19" s="208">
        <v>0</v>
      </c>
      <c r="H19" s="209">
        <v>460344</v>
      </c>
      <c r="I19" s="208">
        <v>0</v>
      </c>
      <c r="J19" s="208">
        <v>0</v>
      </c>
      <c r="K19" s="208">
        <v>0</v>
      </c>
      <c r="L19" s="210">
        <v>103.0744</v>
      </c>
      <c r="M19" s="209">
        <v>20.5</v>
      </c>
      <c r="N19" s="211">
        <v>0</v>
      </c>
      <c r="O19" s="212">
        <v>1262</v>
      </c>
      <c r="P19" s="197">
        <f t="shared" si="0"/>
        <v>1262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1262</v>
      </c>
      <c r="W19" s="219">
        <f t="shared" si="10"/>
        <v>44567.113539999998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103840</v>
      </c>
      <c r="AF19" s="206">
        <v>91</v>
      </c>
      <c r="AG19" s="310">
        <v>17</v>
      </c>
      <c r="AH19" s="311">
        <v>103839</v>
      </c>
      <c r="AI19" s="312">
        <f t="shared" si="4"/>
        <v>103840</v>
      </c>
      <c r="AJ19" s="313">
        <f t="shared" si="5"/>
        <v>1</v>
      </c>
      <c r="AL19" s="306">
        <f t="shared" si="6"/>
        <v>1262</v>
      </c>
      <c r="AM19" s="314">
        <f t="shared" si="6"/>
        <v>1262</v>
      </c>
      <c r="AN19" s="315">
        <f t="shared" si="7"/>
        <v>0</v>
      </c>
      <c r="AO19" s="316">
        <f t="shared" si="8"/>
        <v>0</v>
      </c>
    </row>
    <row r="20" spans="1:41" x14ac:dyDescent="0.2">
      <c r="A20" s="206">
        <v>91</v>
      </c>
      <c r="B20" s="207">
        <v>0.375</v>
      </c>
      <c r="C20" s="208">
        <v>2013</v>
      </c>
      <c r="D20" s="208">
        <v>6</v>
      </c>
      <c r="E20" s="208">
        <v>18</v>
      </c>
      <c r="F20" s="209">
        <v>105102</v>
      </c>
      <c r="G20" s="208">
        <v>0</v>
      </c>
      <c r="H20" s="209">
        <v>460526</v>
      </c>
      <c r="I20" s="208">
        <v>0</v>
      </c>
      <c r="J20" s="208">
        <v>0</v>
      </c>
      <c r="K20" s="208">
        <v>0</v>
      </c>
      <c r="L20" s="210">
        <v>100.6456</v>
      </c>
      <c r="M20" s="209">
        <v>19.7</v>
      </c>
      <c r="N20" s="211">
        <v>0</v>
      </c>
      <c r="O20" s="212">
        <v>1239</v>
      </c>
      <c r="P20" s="197">
        <f t="shared" si="0"/>
        <v>1239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1239</v>
      </c>
      <c r="W20" s="219">
        <f t="shared" si="10"/>
        <v>43754.876129999997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105102</v>
      </c>
      <c r="AF20" s="206">
        <v>91</v>
      </c>
      <c r="AG20" s="310">
        <v>18</v>
      </c>
      <c r="AH20" s="311">
        <v>105101</v>
      </c>
      <c r="AI20" s="312">
        <f t="shared" si="4"/>
        <v>105102</v>
      </c>
      <c r="AJ20" s="313">
        <f t="shared" si="5"/>
        <v>1</v>
      </c>
      <c r="AL20" s="306">
        <f t="shared" si="6"/>
        <v>1239</v>
      </c>
      <c r="AM20" s="314">
        <f t="shared" si="6"/>
        <v>1239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91</v>
      </c>
      <c r="B21" s="207">
        <v>0.375</v>
      </c>
      <c r="C21" s="208">
        <v>2013</v>
      </c>
      <c r="D21" s="208">
        <v>6</v>
      </c>
      <c r="E21" s="208">
        <v>19</v>
      </c>
      <c r="F21" s="209">
        <v>106341</v>
      </c>
      <c r="G21" s="208">
        <v>0</v>
      </c>
      <c r="H21" s="209">
        <v>460705</v>
      </c>
      <c r="I21" s="208">
        <v>0</v>
      </c>
      <c r="J21" s="208">
        <v>0</v>
      </c>
      <c r="K21" s="208">
        <v>0</v>
      </c>
      <c r="L21" s="210">
        <v>100.62050000000001</v>
      </c>
      <c r="M21" s="209">
        <v>21</v>
      </c>
      <c r="N21" s="211">
        <v>0</v>
      </c>
      <c r="O21" s="212">
        <v>1492</v>
      </c>
      <c r="P21" s="197">
        <f t="shared" si="0"/>
        <v>1492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1492</v>
      </c>
      <c r="W21" s="219">
        <f t="shared" si="10"/>
        <v>52689.487639999999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106341</v>
      </c>
      <c r="AF21" s="206">
        <v>91</v>
      </c>
      <c r="AG21" s="310">
        <v>19</v>
      </c>
      <c r="AH21" s="311">
        <v>106340</v>
      </c>
      <c r="AI21" s="312">
        <f t="shared" si="4"/>
        <v>106341</v>
      </c>
      <c r="AJ21" s="313">
        <f t="shared" si="5"/>
        <v>1</v>
      </c>
      <c r="AL21" s="306">
        <f t="shared" si="6"/>
        <v>1492</v>
      </c>
      <c r="AM21" s="314">
        <f t="shared" si="6"/>
        <v>1492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91</v>
      </c>
      <c r="B22" s="207">
        <v>0.375</v>
      </c>
      <c r="C22" s="208">
        <v>2013</v>
      </c>
      <c r="D22" s="208">
        <v>6</v>
      </c>
      <c r="E22" s="208">
        <v>20</v>
      </c>
      <c r="F22" s="209">
        <v>107833</v>
      </c>
      <c r="G22" s="208">
        <v>0</v>
      </c>
      <c r="H22" s="209">
        <v>460920</v>
      </c>
      <c r="I22" s="208">
        <v>0</v>
      </c>
      <c r="J22" s="208">
        <v>0</v>
      </c>
      <c r="K22" s="208">
        <v>0</v>
      </c>
      <c r="L22" s="210">
        <v>100.38160000000001</v>
      </c>
      <c r="M22" s="209">
        <v>20</v>
      </c>
      <c r="N22" s="211">
        <v>0</v>
      </c>
      <c r="O22" s="212">
        <v>1297</v>
      </c>
      <c r="P22" s="197">
        <f t="shared" si="0"/>
        <v>1297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1297</v>
      </c>
      <c r="W22" s="219">
        <f t="shared" si="10"/>
        <v>45803.126989999997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107833</v>
      </c>
      <c r="AF22" s="206">
        <v>91</v>
      </c>
      <c r="AG22" s="310">
        <v>20</v>
      </c>
      <c r="AH22" s="311">
        <v>107832</v>
      </c>
      <c r="AI22" s="312">
        <f t="shared" si="4"/>
        <v>107833</v>
      </c>
      <c r="AJ22" s="313">
        <f t="shared" si="5"/>
        <v>1</v>
      </c>
      <c r="AL22" s="306">
        <f t="shared" si="6"/>
        <v>1298</v>
      </c>
      <c r="AM22" s="314">
        <f t="shared" si="6"/>
        <v>1297</v>
      </c>
      <c r="AN22" s="315">
        <f t="shared" si="7"/>
        <v>-1</v>
      </c>
      <c r="AO22" s="316">
        <f t="shared" si="8"/>
        <v>-7.7101002313030066E-4</v>
      </c>
    </row>
    <row r="23" spans="1:41" x14ac:dyDescent="0.2">
      <c r="A23" s="206">
        <v>91</v>
      </c>
      <c r="B23" s="207">
        <v>0.375</v>
      </c>
      <c r="C23" s="208">
        <v>2013</v>
      </c>
      <c r="D23" s="208">
        <v>6</v>
      </c>
      <c r="E23" s="208">
        <v>21</v>
      </c>
      <c r="F23" s="209">
        <v>109130</v>
      </c>
      <c r="G23" s="208">
        <v>0</v>
      </c>
      <c r="H23" s="209">
        <v>461107</v>
      </c>
      <c r="I23" s="208">
        <v>0</v>
      </c>
      <c r="J23" s="208">
        <v>0</v>
      </c>
      <c r="K23" s="208">
        <v>0</v>
      </c>
      <c r="L23" s="210">
        <v>100.53870000000001</v>
      </c>
      <c r="M23" s="209">
        <v>17</v>
      </c>
      <c r="N23" s="211">
        <v>0</v>
      </c>
      <c r="O23" s="212">
        <v>633</v>
      </c>
      <c r="P23" s="197">
        <f t="shared" si="0"/>
        <v>633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633</v>
      </c>
      <c r="W23" s="219">
        <f t="shared" si="10"/>
        <v>22354.186109999999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109130</v>
      </c>
      <c r="AF23" s="206">
        <v>91</v>
      </c>
      <c r="AG23" s="310">
        <v>21</v>
      </c>
      <c r="AH23" s="311">
        <v>109130</v>
      </c>
      <c r="AI23" s="312">
        <f t="shared" si="4"/>
        <v>109130</v>
      </c>
      <c r="AJ23" s="313">
        <f t="shared" si="5"/>
        <v>0</v>
      </c>
      <c r="AL23" s="306">
        <f t="shared" si="6"/>
        <v>633</v>
      </c>
      <c r="AM23" s="314">
        <f t="shared" si="6"/>
        <v>633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91</v>
      </c>
      <c r="B24" s="207">
        <v>0.375</v>
      </c>
      <c r="C24" s="208">
        <v>2013</v>
      </c>
      <c r="D24" s="208">
        <v>6</v>
      </c>
      <c r="E24" s="208">
        <v>22</v>
      </c>
      <c r="F24" s="209">
        <v>109763</v>
      </c>
      <c r="G24" s="208">
        <v>0</v>
      </c>
      <c r="H24" s="209">
        <v>461197</v>
      </c>
      <c r="I24" s="208">
        <v>0</v>
      </c>
      <c r="J24" s="208">
        <v>0</v>
      </c>
      <c r="K24" s="208">
        <v>0</v>
      </c>
      <c r="L24" s="210">
        <v>101.1164</v>
      </c>
      <c r="M24" s="209">
        <v>16</v>
      </c>
      <c r="N24" s="211">
        <v>0</v>
      </c>
      <c r="O24" s="212">
        <v>0</v>
      </c>
      <c r="P24" s="197">
        <f t="shared" si="0"/>
        <v>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0</v>
      </c>
      <c r="W24" s="219">
        <f t="shared" si="10"/>
        <v>0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109763</v>
      </c>
      <c r="AF24" s="206">
        <v>91</v>
      </c>
      <c r="AG24" s="310">
        <v>22</v>
      </c>
      <c r="AH24" s="311">
        <v>109763</v>
      </c>
      <c r="AI24" s="312">
        <f t="shared" si="4"/>
        <v>109763</v>
      </c>
      <c r="AJ24" s="313">
        <f t="shared" si="5"/>
        <v>0</v>
      </c>
      <c r="AL24" s="306">
        <f t="shared" si="6"/>
        <v>0</v>
      </c>
      <c r="AM24" s="314">
        <f t="shared" si="6"/>
        <v>0</v>
      </c>
      <c r="AN24" s="315">
        <f t="shared" si="7"/>
        <v>0</v>
      </c>
      <c r="AO24" s="316" t="str">
        <f t="shared" si="8"/>
        <v/>
      </c>
    </row>
    <row r="25" spans="1:41" x14ac:dyDescent="0.2">
      <c r="A25" s="206">
        <v>91</v>
      </c>
      <c r="B25" s="207">
        <v>0.375</v>
      </c>
      <c r="C25" s="208">
        <v>2013</v>
      </c>
      <c r="D25" s="208">
        <v>6</v>
      </c>
      <c r="E25" s="208">
        <v>23</v>
      </c>
      <c r="F25" s="209">
        <v>109763</v>
      </c>
      <c r="G25" s="208">
        <v>0</v>
      </c>
      <c r="H25" s="209">
        <v>461197</v>
      </c>
      <c r="I25" s="208">
        <v>0</v>
      </c>
      <c r="J25" s="208">
        <v>0</v>
      </c>
      <c r="K25" s="208">
        <v>0</v>
      </c>
      <c r="L25" s="210">
        <v>102.0598</v>
      </c>
      <c r="M25" s="209">
        <v>16.5</v>
      </c>
      <c r="N25" s="211">
        <v>0</v>
      </c>
      <c r="O25" s="212">
        <v>517</v>
      </c>
      <c r="P25" s="197">
        <f t="shared" si="0"/>
        <v>517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517</v>
      </c>
      <c r="W25" s="219">
        <f t="shared" si="10"/>
        <v>18257.684389999999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109763</v>
      </c>
      <c r="AF25" s="206">
        <v>91</v>
      </c>
      <c r="AG25" s="310">
        <v>23</v>
      </c>
      <c r="AH25" s="311">
        <v>109763</v>
      </c>
      <c r="AI25" s="312">
        <f t="shared" si="4"/>
        <v>109763</v>
      </c>
      <c r="AJ25" s="313">
        <f t="shared" si="5"/>
        <v>0</v>
      </c>
      <c r="AL25" s="306">
        <f t="shared" si="6"/>
        <v>515</v>
      </c>
      <c r="AM25" s="314">
        <f t="shared" si="6"/>
        <v>517</v>
      </c>
      <c r="AN25" s="315">
        <f t="shared" si="7"/>
        <v>2</v>
      </c>
      <c r="AO25" s="316">
        <f t="shared" si="8"/>
        <v>3.8684719535783366E-3</v>
      </c>
    </row>
    <row r="26" spans="1:41" x14ac:dyDescent="0.2">
      <c r="A26" s="206">
        <v>91</v>
      </c>
      <c r="B26" s="207">
        <v>0.375</v>
      </c>
      <c r="C26" s="208">
        <v>2013</v>
      </c>
      <c r="D26" s="208">
        <v>6</v>
      </c>
      <c r="E26" s="208">
        <v>24</v>
      </c>
      <c r="F26" s="209">
        <v>110280</v>
      </c>
      <c r="G26" s="208">
        <v>0</v>
      </c>
      <c r="H26" s="209">
        <v>461270</v>
      </c>
      <c r="I26" s="208">
        <v>0</v>
      </c>
      <c r="J26" s="208">
        <v>0</v>
      </c>
      <c r="K26" s="208">
        <v>0</v>
      </c>
      <c r="L26" s="210">
        <v>101.44580000000001</v>
      </c>
      <c r="M26" s="209">
        <v>17.899999999999999</v>
      </c>
      <c r="N26" s="211">
        <v>0</v>
      </c>
      <c r="O26" s="212">
        <v>1584</v>
      </c>
      <c r="P26" s="197">
        <f t="shared" si="0"/>
        <v>1584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1584</v>
      </c>
      <c r="W26" s="219">
        <f t="shared" si="10"/>
        <v>55938.437279999998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110280</v>
      </c>
      <c r="AF26" s="206">
        <v>91</v>
      </c>
      <c r="AG26" s="310">
        <v>24</v>
      </c>
      <c r="AH26" s="311">
        <v>110278</v>
      </c>
      <c r="AI26" s="312">
        <f t="shared" si="4"/>
        <v>110280</v>
      </c>
      <c r="AJ26" s="313">
        <f t="shared" si="5"/>
        <v>2</v>
      </c>
      <c r="AL26" s="306">
        <f t="shared" si="6"/>
        <v>1584</v>
      </c>
      <c r="AM26" s="314">
        <f t="shared" si="6"/>
        <v>1584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91</v>
      </c>
      <c r="B27" s="207">
        <v>0.375</v>
      </c>
      <c r="C27" s="208">
        <v>2013</v>
      </c>
      <c r="D27" s="208">
        <v>6</v>
      </c>
      <c r="E27" s="208">
        <v>25</v>
      </c>
      <c r="F27" s="209">
        <v>111864</v>
      </c>
      <c r="G27" s="208">
        <v>0</v>
      </c>
      <c r="H27" s="209">
        <v>461499</v>
      </c>
      <c r="I27" s="208">
        <v>0</v>
      </c>
      <c r="J27" s="208">
        <v>0</v>
      </c>
      <c r="K27" s="208">
        <v>0</v>
      </c>
      <c r="L27" s="210">
        <v>100.2342</v>
      </c>
      <c r="M27" s="209">
        <v>18.600000000000001</v>
      </c>
      <c r="N27" s="211">
        <v>0</v>
      </c>
      <c r="O27" s="212">
        <v>1521</v>
      </c>
      <c r="P27" s="197">
        <f t="shared" si="0"/>
        <v>1521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1521</v>
      </c>
      <c r="W27" s="219">
        <f t="shared" si="10"/>
        <v>53713.613069999999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111864</v>
      </c>
      <c r="AF27" s="206">
        <v>91</v>
      </c>
      <c r="AG27" s="310">
        <v>25</v>
      </c>
      <c r="AH27" s="311">
        <v>111862</v>
      </c>
      <c r="AI27" s="312">
        <f t="shared" si="4"/>
        <v>111864</v>
      </c>
      <c r="AJ27" s="313">
        <f t="shared" si="5"/>
        <v>2</v>
      </c>
      <c r="AL27" s="306">
        <f t="shared" si="6"/>
        <v>1521</v>
      </c>
      <c r="AM27" s="314">
        <f t="shared" si="6"/>
        <v>1521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91</v>
      </c>
      <c r="B28" s="207">
        <v>0.375</v>
      </c>
      <c r="C28" s="208">
        <v>2013</v>
      </c>
      <c r="D28" s="208">
        <v>6</v>
      </c>
      <c r="E28" s="208">
        <v>26</v>
      </c>
      <c r="F28" s="209">
        <v>113385</v>
      </c>
      <c r="G28" s="208">
        <v>0</v>
      </c>
      <c r="H28" s="209">
        <v>461719</v>
      </c>
      <c r="I28" s="208">
        <v>0</v>
      </c>
      <c r="J28" s="208">
        <v>0</v>
      </c>
      <c r="K28" s="208">
        <v>0</v>
      </c>
      <c r="L28" s="210">
        <v>100.4004</v>
      </c>
      <c r="M28" s="209">
        <v>18.7</v>
      </c>
      <c r="N28" s="211">
        <v>0</v>
      </c>
      <c r="O28" s="212">
        <v>1356</v>
      </c>
      <c r="P28" s="197">
        <f t="shared" si="0"/>
        <v>1356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1356</v>
      </c>
      <c r="W28" s="219">
        <f t="shared" si="10"/>
        <v>47886.692519999997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113385</v>
      </c>
      <c r="AF28" s="206">
        <v>91</v>
      </c>
      <c r="AG28" s="310">
        <v>26</v>
      </c>
      <c r="AH28" s="311">
        <v>113383</v>
      </c>
      <c r="AI28" s="312">
        <f t="shared" si="4"/>
        <v>113385</v>
      </c>
      <c r="AJ28" s="313">
        <f t="shared" si="5"/>
        <v>2</v>
      </c>
      <c r="AL28" s="306">
        <f t="shared" si="6"/>
        <v>1356</v>
      </c>
      <c r="AM28" s="314">
        <f t="shared" si="6"/>
        <v>1356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91</v>
      </c>
      <c r="B29" s="207">
        <v>0.375</v>
      </c>
      <c r="C29" s="208">
        <v>2013</v>
      </c>
      <c r="D29" s="208">
        <v>6</v>
      </c>
      <c r="E29" s="208">
        <v>27</v>
      </c>
      <c r="F29" s="209">
        <v>114741</v>
      </c>
      <c r="G29" s="208">
        <v>0</v>
      </c>
      <c r="H29" s="209">
        <v>461913</v>
      </c>
      <c r="I29" s="208">
        <v>0</v>
      </c>
      <c r="J29" s="208">
        <v>0</v>
      </c>
      <c r="K29" s="208">
        <v>0</v>
      </c>
      <c r="L29" s="210">
        <v>100.6178</v>
      </c>
      <c r="M29" s="209">
        <v>17.100000000000001</v>
      </c>
      <c r="N29" s="211">
        <v>0</v>
      </c>
      <c r="O29" s="212">
        <v>1356</v>
      </c>
      <c r="P29" s="197">
        <f t="shared" si="0"/>
        <v>1356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1356</v>
      </c>
      <c r="W29" s="219">
        <f t="shared" si="10"/>
        <v>47886.692519999997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114741</v>
      </c>
      <c r="AF29" s="206">
        <v>91</v>
      </c>
      <c r="AG29" s="310">
        <v>27</v>
      </c>
      <c r="AH29" s="311">
        <v>114739</v>
      </c>
      <c r="AI29" s="312">
        <f t="shared" si="4"/>
        <v>114741</v>
      </c>
      <c r="AJ29" s="313">
        <f t="shared" si="5"/>
        <v>2</v>
      </c>
      <c r="AL29" s="306">
        <f t="shared" si="6"/>
        <v>1356</v>
      </c>
      <c r="AM29" s="314">
        <f t="shared" si="6"/>
        <v>1356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91</v>
      </c>
      <c r="B30" s="207">
        <v>0.375</v>
      </c>
      <c r="C30" s="208">
        <v>2013</v>
      </c>
      <c r="D30" s="208">
        <v>6</v>
      </c>
      <c r="E30" s="208">
        <v>28</v>
      </c>
      <c r="F30" s="209">
        <v>116097</v>
      </c>
      <c r="G30" s="208">
        <v>0</v>
      </c>
      <c r="H30" s="209">
        <v>462107</v>
      </c>
      <c r="I30" s="208">
        <v>0</v>
      </c>
      <c r="J30" s="208">
        <v>0</v>
      </c>
      <c r="K30" s="208">
        <v>0</v>
      </c>
      <c r="L30" s="210">
        <v>100.7073</v>
      </c>
      <c r="M30" s="209">
        <v>16.2</v>
      </c>
      <c r="N30" s="211">
        <v>0</v>
      </c>
      <c r="O30" s="212">
        <v>931</v>
      </c>
      <c r="P30" s="197">
        <f t="shared" si="0"/>
        <v>931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931</v>
      </c>
      <c r="W30" s="219">
        <f t="shared" si="10"/>
        <v>32877.957770000001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116097</v>
      </c>
      <c r="AF30" s="206">
        <v>91</v>
      </c>
      <c r="AG30" s="310">
        <v>28</v>
      </c>
      <c r="AH30" s="311">
        <v>116095</v>
      </c>
      <c r="AI30" s="312">
        <f t="shared" si="4"/>
        <v>116097</v>
      </c>
      <c r="AJ30" s="313">
        <f t="shared" si="5"/>
        <v>2</v>
      </c>
      <c r="AL30" s="306">
        <f t="shared" si="6"/>
        <v>-116095</v>
      </c>
      <c r="AM30" s="314">
        <f t="shared" si="6"/>
        <v>931</v>
      </c>
      <c r="AN30" s="315">
        <f t="shared" si="7"/>
        <v>117026</v>
      </c>
      <c r="AO30" s="316">
        <f t="shared" si="8"/>
        <v>125.69924812030075</v>
      </c>
    </row>
    <row r="31" spans="1:41" x14ac:dyDescent="0.2">
      <c r="A31" s="206">
        <v>91</v>
      </c>
      <c r="B31" s="207">
        <v>0.375</v>
      </c>
      <c r="C31" s="208">
        <v>2013</v>
      </c>
      <c r="D31" s="208">
        <v>6</v>
      </c>
      <c r="E31" s="208">
        <v>29</v>
      </c>
      <c r="F31" s="209">
        <v>117028</v>
      </c>
      <c r="G31" s="208">
        <v>0</v>
      </c>
      <c r="H31" s="209">
        <v>462242</v>
      </c>
      <c r="I31" s="208">
        <v>0</v>
      </c>
      <c r="J31" s="208">
        <v>0</v>
      </c>
      <c r="K31" s="208">
        <v>0</v>
      </c>
      <c r="L31" s="210">
        <v>101.11020000000001</v>
      </c>
      <c r="M31" s="209">
        <v>17.8</v>
      </c>
      <c r="N31" s="211">
        <v>0</v>
      </c>
      <c r="O31" s="212">
        <v>0</v>
      </c>
      <c r="P31" s="197">
        <f t="shared" si="0"/>
        <v>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0</v>
      </c>
      <c r="W31" s="219">
        <f t="shared" si="10"/>
        <v>0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117028</v>
      </c>
      <c r="AF31" s="206"/>
      <c r="AG31" s="310"/>
      <c r="AH31" s="311"/>
      <c r="AI31" s="312">
        <f t="shared" si="4"/>
        <v>117028</v>
      </c>
      <c r="AJ31" s="313">
        <f t="shared" si="5"/>
        <v>117028</v>
      </c>
      <c r="AL31" s="306">
        <f t="shared" si="6"/>
        <v>0</v>
      </c>
      <c r="AM31" s="314">
        <f t="shared" si="6"/>
        <v>0</v>
      </c>
      <c r="AN31" s="315">
        <f t="shared" si="7"/>
        <v>0</v>
      </c>
      <c r="AO31" s="316" t="str">
        <f t="shared" si="8"/>
        <v/>
      </c>
    </row>
    <row r="32" spans="1:41" x14ac:dyDescent="0.2">
      <c r="A32" s="206">
        <v>91</v>
      </c>
      <c r="B32" s="207">
        <v>0.375</v>
      </c>
      <c r="C32" s="208">
        <v>2013</v>
      </c>
      <c r="D32" s="208">
        <v>6</v>
      </c>
      <c r="E32" s="208">
        <v>30</v>
      </c>
      <c r="F32" s="209">
        <v>117028</v>
      </c>
      <c r="G32" s="208">
        <v>0</v>
      </c>
      <c r="H32" s="209">
        <v>462242</v>
      </c>
      <c r="I32" s="208">
        <v>0</v>
      </c>
      <c r="J32" s="208">
        <v>0</v>
      </c>
      <c r="K32" s="208">
        <v>0</v>
      </c>
      <c r="L32" s="210">
        <v>102.02</v>
      </c>
      <c r="M32" s="209">
        <v>18.100000000000001</v>
      </c>
      <c r="N32" s="211">
        <v>0</v>
      </c>
      <c r="O32" s="212">
        <v>715</v>
      </c>
      <c r="P32" s="197">
        <f t="shared" si="0"/>
        <v>715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715</v>
      </c>
      <c r="W32" s="219">
        <f t="shared" si="10"/>
        <v>25249.98905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117028</v>
      </c>
      <c r="AF32" s="206"/>
      <c r="AG32" s="310"/>
      <c r="AH32" s="311"/>
      <c r="AI32" s="312">
        <f t="shared" si="4"/>
        <v>117028</v>
      </c>
      <c r="AJ32" s="313">
        <f t="shared" si="5"/>
        <v>117028</v>
      </c>
      <c r="AL32" s="306">
        <f t="shared" si="6"/>
        <v>0</v>
      </c>
      <c r="AM32" s="314">
        <f t="shared" si="6"/>
        <v>715</v>
      </c>
      <c r="AN32" s="315">
        <f t="shared" si="7"/>
        <v>715</v>
      </c>
      <c r="AO32" s="316">
        <f t="shared" si="8"/>
        <v>1</v>
      </c>
    </row>
    <row r="33" spans="1:41" ht="13.5" thickBot="1" x14ac:dyDescent="0.25">
      <c r="A33" s="206">
        <v>91</v>
      </c>
      <c r="B33" s="207">
        <v>0.375</v>
      </c>
      <c r="C33" s="208">
        <v>2013</v>
      </c>
      <c r="D33" s="208">
        <v>7</v>
      </c>
      <c r="E33" s="208">
        <v>1</v>
      </c>
      <c r="F33" s="209">
        <v>117743</v>
      </c>
      <c r="G33" s="208">
        <v>0</v>
      </c>
      <c r="H33" s="209">
        <v>462343</v>
      </c>
      <c r="I33" s="208">
        <v>0</v>
      </c>
      <c r="J33" s="208">
        <v>0</v>
      </c>
      <c r="K33" s="208">
        <v>0</v>
      </c>
      <c r="L33" s="210">
        <v>101.4675</v>
      </c>
      <c r="M33" s="209">
        <v>20.2</v>
      </c>
      <c r="N33" s="211">
        <v>0</v>
      </c>
      <c r="O33" s="212">
        <v>1271</v>
      </c>
      <c r="P33" s="197">
        <f t="shared" si="0"/>
        <v>-117743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1271</v>
      </c>
      <c r="W33" s="223">
        <f t="shared" si="10"/>
        <v>44884.945569999996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117743</v>
      </c>
      <c r="AF33" s="206"/>
      <c r="AG33" s="310"/>
      <c r="AH33" s="311"/>
      <c r="AI33" s="312">
        <f t="shared" si="4"/>
        <v>117743</v>
      </c>
      <c r="AJ33" s="313">
        <f t="shared" si="5"/>
        <v>117743</v>
      </c>
      <c r="AL33" s="306">
        <f t="shared" si="6"/>
        <v>0</v>
      </c>
      <c r="AM33" s="317">
        <f t="shared" si="6"/>
        <v>-117743</v>
      </c>
      <c r="AN33" s="315">
        <f t="shared" si="7"/>
        <v>-117743</v>
      </c>
      <c r="AO33" s="316">
        <f t="shared" si="8"/>
        <v>1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105.00700000000001</v>
      </c>
      <c r="M36" s="239">
        <f>MAX(M3:M34)</f>
        <v>22.5</v>
      </c>
      <c r="N36" s="237" t="s">
        <v>26</v>
      </c>
      <c r="O36" s="239">
        <f>SUM(O3:O33)</f>
        <v>29686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29686</v>
      </c>
      <c r="W36" s="243">
        <f>SUM(W3:W33)</f>
        <v>1048351.2936199999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28</v>
      </c>
      <c r="AJ36" s="326">
        <f>SUM(AJ3:AJ33)</f>
        <v>351838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101.17607096774194</v>
      </c>
      <c r="M37" s="247">
        <f>AVERAGE(M3:M34)</f>
        <v>19.254838709677419</v>
      </c>
      <c r="N37" s="237" t="s">
        <v>84</v>
      </c>
      <c r="O37" s="248">
        <f>O36*35.31467</f>
        <v>1048351.29362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3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100.2342</v>
      </c>
      <c r="M38" s="248">
        <f>MIN(M3:M34)</f>
        <v>16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111.29367806451614</v>
      </c>
      <c r="M44" s="255">
        <f>M37*(1+$L$43)</f>
        <v>21.180322580645161</v>
      </c>
    </row>
    <row r="45" spans="1:41" x14ac:dyDescent="0.2">
      <c r="K45" s="254" t="s">
        <v>98</v>
      </c>
      <c r="L45" s="255">
        <f>L37*(1-$L$43)</f>
        <v>91.058463870967742</v>
      </c>
      <c r="M45" s="255">
        <f>M37*(1-$L$43)</f>
        <v>17.329354838709676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383" priority="47" stopIfTrue="1" operator="lessThan">
      <formula>$L$45</formula>
    </cfRule>
    <cfRule type="cellIs" dxfId="382" priority="48" stopIfTrue="1" operator="greaterThan">
      <formula>$L$44</formula>
    </cfRule>
  </conditionalFormatting>
  <conditionalFormatting sqref="M3:M34">
    <cfRule type="cellIs" dxfId="381" priority="45" stopIfTrue="1" operator="lessThan">
      <formula>$M$45</formula>
    </cfRule>
    <cfRule type="cellIs" dxfId="380" priority="46" stopIfTrue="1" operator="greaterThan">
      <formula>$M$44</formula>
    </cfRule>
  </conditionalFormatting>
  <conditionalFormatting sqref="O3:O34">
    <cfRule type="cellIs" dxfId="379" priority="44" stopIfTrue="1" operator="lessThan">
      <formula>0</formula>
    </cfRule>
  </conditionalFormatting>
  <conditionalFormatting sqref="O3:O33">
    <cfRule type="cellIs" dxfId="378" priority="43" stopIfTrue="1" operator="lessThan">
      <formula>0</formula>
    </cfRule>
  </conditionalFormatting>
  <conditionalFormatting sqref="O3">
    <cfRule type="cellIs" dxfId="377" priority="42" stopIfTrue="1" operator="notEqual">
      <formula>$P$3</formula>
    </cfRule>
  </conditionalFormatting>
  <conditionalFormatting sqref="O4">
    <cfRule type="cellIs" dxfId="376" priority="41" stopIfTrue="1" operator="notEqual">
      <formula>P$4</formula>
    </cfRule>
  </conditionalFormatting>
  <conditionalFormatting sqref="O5">
    <cfRule type="cellIs" dxfId="375" priority="40" stopIfTrue="1" operator="notEqual">
      <formula>$P$5</formula>
    </cfRule>
  </conditionalFormatting>
  <conditionalFormatting sqref="O6">
    <cfRule type="cellIs" dxfId="374" priority="39" stopIfTrue="1" operator="notEqual">
      <formula>$P$6</formula>
    </cfRule>
  </conditionalFormatting>
  <conditionalFormatting sqref="O7">
    <cfRule type="cellIs" dxfId="373" priority="38" stopIfTrue="1" operator="notEqual">
      <formula>$P$7</formula>
    </cfRule>
  </conditionalFormatting>
  <conditionalFormatting sqref="O8">
    <cfRule type="cellIs" dxfId="372" priority="37" stopIfTrue="1" operator="notEqual">
      <formula>$P$8</formula>
    </cfRule>
  </conditionalFormatting>
  <conditionalFormatting sqref="O9">
    <cfRule type="cellIs" dxfId="371" priority="36" stopIfTrue="1" operator="notEqual">
      <formula>$P$9</formula>
    </cfRule>
  </conditionalFormatting>
  <conditionalFormatting sqref="O10">
    <cfRule type="cellIs" dxfId="370" priority="34" stopIfTrue="1" operator="notEqual">
      <formula>$P$10</formula>
    </cfRule>
    <cfRule type="cellIs" dxfId="369" priority="35" stopIfTrue="1" operator="greaterThan">
      <formula>$P$10</formula>
    </cfRule>
  </conditionalFormatting>
  <conditionalFormatting sqref="O11">
    <cfRule type="cellIs" dxfId="368" priority="32" stopIfTrue="1" operator="notEqual">
      <formula>$P$11</formula>
    </cfRule>
    <cfRule type="cellIs" dxfId="367" priority="33" stopIfTrue="1" operator="greaterThan">
      <formula>$P$11</formula>
    </cfRule>
  </conditionalFormatting>
  <conditionalFormatting sqref="O12">
    <cfRule type="cellIs" dxfId="366" priority="31" stopIfTrue="1" operator="notEqual">
      <formula>$P$12</formula>
    </cfRule>
  </conditionalFormatting>
  <conditionalFormatting sqref="O14">
    <cfRule type="cellIs" dxfId="365" priority="30" stopIfTrue="1" operator="notEqual">
      <formula>$P$14</formula>
    </cfRule>
  </conditionalFormatting>
  <conditionalFormatting sqref="O15">
    <cfRule type="cellIs" dxfId="364" priority="29" stopIfTrue="1" operator="notEqual">
      <formula>$P$15</formula>
    </cfRule>
  </conditionalFormatting>
  <conditionalFormatting sqref="O16">
    <cfRule type="cellIs" dxfId="363" priority="28" stopIfTrue="1" operator="notEqual">
      <formula>$P$16</formula>
    </cfRule>
  </conditionalFormatting>
  <conditionalFormatting sqref="O17">
    <cfRule type="cellIs" dxfId="362" priority="27" stopIfTrue="1" operator="notEqual">
      <formula>$P$17</formula>
    </cfRule>
  </conditionalFormatting>
  <conditionalFormatting sqref="O18">
    <cfRule type="cellIs" dxfId="361" priority="26" stopIfTrue="1" operator="notEqual">
      <formula>$P$18</formula>
    </cfRule>
  </conditionalFormatting>
  <conditionalFormatting sqref="O19">
    <cfRule type="cellIs" dxfId="360" priority="24" stopIfTrue="1" operator="notEqual">
      <formula>$P$19</formula>
    </cfRule>
    <cfRule type="cellIs" dxfId="359" priority="25" stopIfTrue="1" operator="greaterThan">
      <formula>$P$19</formula>
    </cfRule>
  </conditionalFormatting>
  <conditionalFormatting sqref="O20">
    <cfRule type="cellIs" dxfId="358" priority="22" stopIfTrue="1" operator="notEqual">
      <formula>$P$20</formula>
    </cfRule>
    <cfRule type="cellIs" dxfId="357" priority="23" stopIfTrue="1" operator="greaterThan">
      <formula>$P$20</formula>
    </cfRule>
  </conditionalFormatting>
  <conditionalFormatting sqref="O21">
    <cfRule type="cellIs" dxfId="356" priority="21" stopIfTrue="1" operator="notEqual">
      <formula>$P$21</formula>
    </cfRule>
  </conditionalFormatting>
  <conditionalFormatting sqref="O22">
    <cfRule type="cellIs" dxfId="355" priority="20" stopIfTrue="1" operator="notEqual">
      <formula>$P$22</formula>
    </cfRule>
  </conditionalFormatting>
  <conditionalFormatting sqref="O23">
    <cfRule type="cellIs" dxfId="354" priority="19" stopIfTrue="1" operator="notEqual">
      <formula>$P$23</formula>
    </cfRule>
  </conditionalFormatting>
  <conditionalFormatting sqref="O24">
    <cfRule type="cellIs" dxfId="353" priority="17" stopIfTrue="1" operator="notEqual">
      <formula>$P$24</formula>
    </cfRule>
    <cfRule type="cellIs" dxfId="352" priority="18" stopIfTrue="1" operator="greaterThan">
      <formula>$P$24</formula>
    </cfRule>
  </conditionalFormatting>
  <conditionalFormatting sqref="O25">
    <cfRule type="cellIs" dxfId="351" priority="15" stopIfTrue="1" operator="notEqual">
      <formula>$P$25</formula>
    </cfRule>
    <cfRule type="cellIs" dxfId="350" priority="16" stopIfTrue="1" operator="greaterThan">
      <formula>$P$25</formula>
    </cfRule>
  </conditionalFormatting>
  <conditionalFormatting sqref="O26">
    <cfRule type="cellIs" dxfId="349" priority="14" stopIfTrue="1" operator="notEqual">
      <formula>$P$26</formula>
    </cfRule>
  </conditionalFormatting>
  <conditionalFormatting sqref="O27">
    <cfRule type="cellIs" dxfId="348" priority="13" stopIfTrue="1" operator="notEqual">
      <formula>$P$27</formula>
    </cfRule>
  </conditionalFormatting>
  <conditionalFormatting sqref="O28">
    <cfRule type="cellIs" dxfId="347" priority="12" stopIfTrue="1" operator="notEqual">
      <formula>$P$28</formula>
    </cfRule>
  </conditionalFormatting>
  <conditionalFormatting sqref="O29">
    <cfRule type="cellIs" dxfId="346" priority="11" stopIfTrue="1" operator="notEqual">
      <formula>$P$29</formula>
    </cfRule>
  </conditionalFormatting>
  <conditionalFormatting sqref="O30">
    <cfRule type="cellIs" dxfId="345" priority="10" stopIfTrue="1" operator="notEqual">
      <formula>$P$30</formula>
    </cfRule>
  </conditionalFormatting>
  <conditionalFormatting sqref="O31">
    <cfRule type="cellIs" dxfId="344" priority="8" stopIfTrue="1" operator="notEqual">
      <formula>$P$31</formula>
    </cfRule>
    <cfRule type="cellIs" dxfId="343" priority="9" stopIfTrue="1" operator="greaterThan">
      <formula>$P$31</formula>
    </cfRule>
  </conditionalFormatting>
  <conditionalFormatting sqref="O32">
    <cfRule type="cellIs" dxfId="342" priority="6" stopIfTrue="1" operator="notEqual">
      <formula>$P$32</formula>
    </cfRule>
    <cfRule type="cellIs" dxfId="341" priority="7" stopIfTrue="1" operator="greaterThan">
      <formula>$P$32</formula>
    </cfRule>
  </conditionalFormatting>
  <conditionalFormatting sqref="O33">
    <cfRule type="cellIs" dxfId="340" priority="5" stopIfTrue="1" operator="notEqual">
      <formula>$P$33</formula>
    </cfRule>
  </conditionalFormatting>
  <conditionalFormatting sqref="O13">
    <cfRule type="cellIs" dxfId="339" priority="4" stopIfTrue="1" operator="notEqual">
      <formula>$P$13</formula>
    </cfRule>
  </conditionalFormatting>
  <conditionalFormatting sqref="AG3:AG34">
    <cfRule type="cellIs" dxfId="338" priority="3" stopIfTrue="1" operator="notEqual">
      <formula>E3</formula>
    </cfRule>
  </conditionalFormatting>
  <conditionalFormatting sqref="AH3:AH34">
    <cfRule type="cellIs" dxfId="337" priority="2" stopIfTrue="1" operator="notBetween">
      <formula>AI3+$AG$40</formula>
      <formula>AI3-$AG$40</formula>
    </cfRule>
  </conditionalFormatting>
  <conditionalFormatting sqref="AL3:AL33">
    <cfRule type="cellIs" dxfId="3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8" sqref="F28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89</v>
      </c>
      <c r="B3" s="191">
        <v>0.375</v>
      </c>
      <c r="C3" s="192">
        <v>2013</v>
      </c>
      <c r="D3" s="192">
        <v>6</v>
      </c>
      <c r="E3" s="192">
        <v>1</v>
      </c>
      <c r="F3" s="193">
        <v>975307</v>
      </c>
      <c r="G3" s="192">
        <v>0</v>
      </c>
      <c r="H3" s="193">
        <v>232725</v>
      </c>
      <c r="I3" s="192">
        <v>0</v>
      </c>
      <c r="J3" s="192">
        <v>4</v>
      </c>
      <c r="K3" s="192">
        <v>0</v>
      </c>
      <c r="L3" s="194">
        <v>310.13170000000002</v>
      </c>
      <c r="M3" s="193">
        <v>20.7</v>
      </c>
      <c r="N3" s="195">
        <v>0</v>
      </c>
      <c r="O3" s="196">
        <v>2251</v>
      </c>
      <c r="P3" s="197">
        <f>F4-F3</f>
        <v>2251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2251</v>
      </c>
      <c r="W3" s="202">
        <f>V3*35.31467</f>
        <v>79493.322169999999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975307</v>
      </c>
      <c r="AF3" s="190">
        <v>89</v>
      </c>
      <c r="AG3" s="195">
        <v>1</v>
      </c>
      <c r="AH3" s="303">
        <v>975310</v>
      </c>
      <c r="AI3" s="304">
        <f>IFERROR(AE3*1,0)</f>
        <v>975307</v>
      </c>
      <c r="AJ3" s="305">
        <f>(AI3-AH3)</f>
        <v>-3</v>
      </c>
      <c r="AL3" s="306">
        <f>AH4-AH3</f>
        <v>2251</v>
      </c>
      <c r="AM3" s="307">
        <f>AI4-AI3</f>
        <v>2251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89</v>
      </c>
      <c r="B4" s="207">
        <v>0.375</v>
      </c>
      <c r="C4" s="208">
        <v>2013</v>
      </c>
      <c r="D4" s="208">
        <v>6</v>
      </c>
      <c r="E4" s="208">
        <v>2</v>
      </c>
      <c r="F4" s="209">
        <v>977558</v>
      </c>
      <c r="G4" s="208">
        <v>0</v>
      </c>
      <c r="H4" s="209">
        <v>232823</v>
      </c>
      <c r="I4" s="208">
        <v>0</v>
      </c>
      <c r="J4" s="208">
        <v>4</v>
      </c>
      <c r="K4" s="208">
        <v>0</v>
      </c>
      <c r="L4" s="210">
        <v>317.23390000000001</v>
      </c>
      <c r="M4" s="209">
        <v>20.2</v>
      </c>
      <c r="N4" s="211">
        <v>0</v>
      </c>
      <c r="O4" s="212">
        <v>3665</v>
      </c>
      <c r="P4" s="197">
        <f t="shared" ref="P4:P33" si="0">F5-F4</f>
        <v>3665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3665</v>
      </c>
      <c r="W4" s="216">
        <f>V4*35.31467</f>
        <v>129428.26555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977558</v>
      </c>
      <c r="AF4" s="206">
        <v>89</v>
      </c>
      <c r="AG4" s="310">
        <v>2</v>
      </c>
      <c r="AH4" s="311">
        <v>977561</v>
      </c>
      <c r="AI4" s="312">
        <f t="shared" ref="AI4:AI34" si="4">IFERROR(AE4*1,0)</f>
        <v>977558</v>
      </c>
      <c r="AJ4" s="313">
        <f t="shared" ref="AJ4:AJ34" si="5">(AI4-AH4)</f>
        <v>-3</v>
      </c>
      <c r="AL4" s="306">
        <f t="shared" ref="AL4:AM33" si="6">AH5-AH4</f>
        <v>3670</v>
      </c>
      <c r="AM4" s="314">
        <f t="shared" si="6"/>
        <v>3665</v>
      </c>
      <c r="AN4" s="315">
        <f t="shared" ref="AN4:AN33" si="7">(AM4-AL4)</f>
        <v>-5</v>
      </c>
      <c r="AO4" s="316">
        <f t="shared" ref="AO4:AO33" si="8">IFERROR(AN4/AM4,"")</f>
        <v>-1.364256480218281E-3</v>
      </c>
    </row>
    <row r="5" spans="1:41" x14ac:dyDescent="0.2">
      <c r="A5" s="206">
        <v>89</v>
      </c>
      <c r="B5" s="207">
        <v>0.375</v>
      </c>
      <c r="C5" s="208">
        <v>2013</v>
      </c>
      <c r="D5" s="208">
        <v>6</v>
      </c>
      <c r="E5" s="208">
        <v>3</v>
      </c>
      <c r="F5" s="209">
        <v>981223</v>
      </c>
      <c r="G5" s="208">
        <v>0</v>
      </c>
      <c r="H5" s="209">
        <v>232980</v>
      </c>
      <c r="I5" s="208">
        <v>0</v>
      </c>
      <c r="J5" s="208">
        <v>4</v>
      </c>
      <c r="K5" s="208">
        <v>0</v>
      </c>
      <c r="L5" s="210">
        <v>318.01620000000003</v>
      </c>
      <c r="M5" s="209">
        <v>20.6</v>
      </c>
      <c r="N5" s="211">
        <v>0</v>
      </c>
      <c r="O5" s="212">
        <v>6601</v>
      </c>
      <c r="P5" s="197">
        <f t="shared" si="0"/>
        <v>6601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6601</v>
      </c>
      <c r="W5" s="216">
        <f t="shared" ref="W5:W33" si="10">V5*35.31467</f>
        <v>233112.13667000001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981223</v>
      </c>
      <c r="AF5" s="206">
        <v>89</v>
      </c>
      <c r="AG5" s="310">
        <v>3</v>
      </c>
      <c r="AH5" s="311">
        <v>981231</v>
      </c>
      <c r="AI5" s="312">
        <f t="shared" si="4"/>
        <v>981223</v>
      </c>
      <c r="AJ5" s="313">
        <f t="shared" si="5"/>
        <v>-8</v>
      </c>
      <c r="AL5" s="306">
        <f t="shared" si="6"/>
        <v>6601</v>
      </c>
      <c r="AM5" s="314">
        <f t="shared" si="6"/>
        <v>6601</v>
      </c>
      <c r="AN5" s="315">
        <f t="shared" si="7"/>
        <v>0</v>
      </c>
      <c r="AO5" s="316">
        <f t="shared" si="8"/>
        <v>0</v>
      </c>
    </row>
    <row r="6" spans="1:41" x14ac:dyDescent="0.2">
      <c r="A6" s="206">
        <v>89</v>
      </c>
      <c r="B6" s="207">
        <v>0.375</v>
      </c>
      <c r="C6" s="208">
        <v>2013</v>
      </c>
      <c r="D6" s="208">
        <v>6</v>
      </c>
      <c r="E6" s="208">
        <v>4</v>
      </c>
      <c r="F6" s="209">
        <v>987824</v>
      </c>
      <c r="G6" s="208">
        <v>0</v>
      </c>
      <c r="H6" s="209">
        <v>233270</v>
      </c>
      <c r="I6" s="208">
        <v>0</v>
      </c>
      <c r="J6" s="208">
        <v>4</v>
      </c>
      <c r="K6" s="208">
        <v>0</v>
      </c>
      <c r="L6" s="210">
        <v>311.58600000000001</v>
      </c>
      <c r="M6" s="209">
        <v>20.5</v>
      </c>
      <c r="N6" s="211">
        <v>0</v>
      </c>
      <c r="O6" s="212">
        <v>6960</v>
      </c>
      <c r="P6" s="197">
        <f t="shared" si="0"/>
        <v>6960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6960</v>
      </c>
      <c r="W6" s="216">
        <f t="shared" si="10"/>
        <v>245790.10319999998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987824</v>
      </c>
      <c r="AF6" s="206">
        <v>89</v>
      </c>
      <c r="AG6" s="310">
        <v>4</v>
      </c>
      <c r="AH6" s="311">
        <v>987832</v>
      </c>
      <c r="AI6" s="312">
        <f t="shared" si="4"/>
        <v>987824</v>
      </c>
      <c r="AJ6" s="313">
        <f t="shared" si="5"/>
        <v>-8</v>
      </c>
      <c r="AL6" s="306">
        <f t="shared" si="6"/>
        <v>6955</v>
      </c>
      <c r="AM6" s="314">
        <f t="shared" si="6"/>
        <v>6960</v>
      </c>
      <c r="AN6" s="315">
        <f t="shared" si="7"/>
        <v>5</v>
      </c>
      <c r="AO6" s="316">
        <f t="shared" si="8"/>
        <v>7.1839080459770114E-4</v>
      </c>
    </row>
    <row r="7" spans="1:41" x14ac:dyDescent="0.2">
      <c r="A7" s="206">
        <v>89</v>
      </c>
      <c r="B7" s="207">
        <v>0.375</v>
      </c>
      <c r="C7" s="208">
        <v>2013</v>
      </c>
      <c r="D7" s="208">
        <v>6</v>
      </c>
      <c r="E7" s="208">
        <v>5</v>
      </c>
      <c r="F7" s="209">
        <v>994784</v>
      </c>
      <c r="G7" s="208">
        <v>0</v>
      </c>
      <c r="H7" s="209">
        <v>233577</v>
      </c>
      <c r="I7" s="208">
        <v>0</v>
      </c>
      <c r="J7" s="208">
        <v>4</v>
      </c>
      <c r="K7" s="208">
        <v>0</v>
      </c>
      <c r="L7" s="210">
        <v>310.1952</v>
      </c>
      <c r="M7" s="209">
        <v>20</v>
      </c>
      <c r="N7" s="211">
        <v>0</v>
      </c>
      <c r="O7" s="212">
        <v>7449</v>
      </c>
      <c r="P7" s="197">
        <f t="shared" si="0"/>
        <v>-992551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7449</v>
      </c>
      <c r="W7" s="216">
        <f t="shared" si="10"/>
        <v>263058.97683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994784</v>
      </c>
      <c r="AF7" s="206">
        <v>89</v>
      </c>
      <c r="AG7" s="310">
        <v>5</v>
      </c>
      <c r="AH7" s="311">
        <v>994787</v>
      </c>
      <c r="AI7" s="312">
        <f t="shared" si="4"/>
        <v>994784</v>
      </c>
      <c r="AJ7" s="313">
        <f t="shared" si="5"/>
        <v>-3</v>
      </c>
      <c r="AL7" s="306">
        <f t="shared" si="6"/>
        <v>-992542</v>
      </c>
      <c r="AM7" s="314">
        <f t="shared" si="6"/>
        <v>-992551</v>
      </c>
      <c r="AN7" s="315">
        <f t="shared" si="7"/>
        <v>-9</v>
      </c>
      <c r="AO7" s="316">
        <f t="shared" si="8"/>
        <v>9.0675441362710836E-6</v>
      </c>
    </row>
    <row r="8" spans="1:41" x14ac:dyDescent="0.2">
      <c r="A8" s="206">
        <v>89</v>
      </c>
      <c r="B8" s="207">
        <v>0.375</v>
      </c>
      <c r="C8" s="208">
        <v>2013</v>
      </c>
      <c r="D8" s="208">
        <v>6</v>
      </c>
      <c r="E8" s="208">
        <v>6</v>
      </c>
      <c r="F8" s="209">
        <v>2233</v>
      </c>
      <c r="G8" s="208">
        <v>0</v>
      </c>
      <c r="H8" s="209">
        <v>233904</v>
      </c>
      <c r="I8" s="208">
        <v>0</v>
      </c>
      <c r="J8" s="208">
        <v>4</v>
      </c>
      <c r="K8" s="208">
        <v>0</v>
      </c>
      <c r="L8" s="210">
        <v>309.7398</v>
      </c>
      <c r="M8" s="209">
        <v>19.899999999999999</v>
      </c>
      <c r="N8" s="211">
        <v>0</v>
      </c>
      <c r="O8" s="212">
        <v>5476</v>
      </c>
      <c r="P8" s="197">
        <f t="shared" si="0"/>
        <v>5476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5476</v>
      </c>
      <c r="W8" s="216">
        <f t="shared" si="10"/>
        <v>193383.13292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2233</v>
      </c>
      <c r="AF8" s="206">
        <v>89</v>
      </c>
      <c r="AG8" s="310">
        <v>6</v>
      </c>
      <c r="AH8" s="311">
        <v>2245</v>
      </c>
      <c r="AI8" s="312">
        <f t="shared" si="4"/>
        <v>2233</v>
      </c>
      <c r="AJ8" s="313">
        <f t="shared" si="5"/>
        <v>-12</v>
      </c>
      <c r="AL8" s="306">
        <f t="shared" si="6"/>
        <v>5476</v>
      </c>
      <c r="AM8" s="314">
        <f t="shared" si="6"/>
        <v>5476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89</v>
      </c>
      <c r="B9" s="207">
        <v>0.375</v>
      </c>
      <c r="C9" s="208">
        <v>2013</v>
      </c>
      <c r="D9" s="208">
        <v>6</v>
      </c>
      <c r="E9" s="208">
        <v>7</v>
      </c>
      <c r="F9" s="209">
        <v>7709</v>
      </c>
      <c r="G9" s="208">
        <v>0</v>
      </c>
      <c r="H9" s="209">
        <v>234146</v>
      </c>
      <c r="I9" s="208">
        <v>0</v>
      </c>
      <c r="J9" s="208">
        <v>4</v>
      </c>
      <c r="K9" s="208">
        <v>0</v>
      </c>
      <c r="L9" s="210">
        <v>309.92450000000002</v>
      </c>
      <c r="M9" s="209">
        <v>19.7</v>
      </c>
      <c r="N9" s="211">
        <v>0</v>
      </c>
      <c r="O9" s="212">
        <v>6527</v>
      </c>
      <c r="P9" s="197">
        <f t="shared" si="0"/>
        <v>6527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6527</v>
      </c>
      <c r="W9" s="216">
        <f t="shared" si="10"/>
        <v>230498.85109000001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7709</v>
      </c>
      <c r="AF9" s="206">
        <v>89</v>
      </c>
      <c r="AG9" s="310">
        <v>7</v>
      </c>
      <c r="AH9" s="311">
        <v>7721</v>
      </c>
      <c r="AI9" s="312">
        <f t="shared" si="4"/>
        <v>7709</v>
      </c>
      <c r="AJ9" s="313">
        <f t="shared" si="5"/>
        <v>-12</v>
      </c>
      <c r="AL9" s="306">
        <f t="shared" si="6"/>
        <v>6527</v>
      </c>
      <c r="AM9" s="314">
        <f t="shared" si="6"/>
        <v>6527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89</v>
      </c>
      <c r="B10" s="207">
        <v>0.375</v>
      </c>
      <c r="C10" s="208">
        <v>2013</v>
      </c>
      <c r="D10" s="208">
        <v>6</v>
      </c>
      <c r="E10" s="208">
        <v>8</v>
      </c>
      <c r="F10" s="209">
        <v>14236</v>
      </c>
      <c r="G10" s="208">
        <v>0</v>
      </c>
      <c r="H10" s="209">
        <v>234434</v>
      </c>
      <c r="I10" s="208">
        <v>0</v>
      </c>
      <c r="J10" s="208">
        <v>4</v>
      </c>
      <c r="K10" s="208">
        <v>0</v>
      </c>
      <c r="L10" s="210">
        <v>310.12119999999999</v>
      </c>
      <c r="M10" s="209">
        <v>20.6</v>
      </c>
      <c r="N10" s="211">
        <v>0</v>
      </c>
      <c r="O10" s="212">
        <v>3254</v>
      </c>
      <c r="P10" s="197">
        <f t="shared" si="0"/>
        <v>3254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3254</v>
      </c>
      <c r="W10" s="216">
        <f t="shared" si="10"/>
        <v>114913.93618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14236</v>
      </c>
      <c r="AF10" s="206">
        <v>89</v>
      </c>
      <c r="AG10" s="310">
        <v>8</v>
      </c>
      <c r="AH10" s="311">
        <v>14248</v>
      </c>
      <c r="AI10" s="312">
        <f t="shared" si="4"/>
        <v>14236</v>
      </c>
      <c r="AJ10" s="313">
        <f t="shared" si="5"/>
        <v>-12</v>
      </c>
      <c r="AL10" s="306">
        <f t="shared" si="6"/>
        <v>3249</v>
      </c>
      <c r="AM10" s="314">
        <f t="shared" si="6"/>
        <v>3254</v>
      </c>
      <c r="AN10" s="315">
        <f t="shared" si="7"/>
        <v>5</v>
      </c>
      <c r="AO10" s="316">
        <f t="shared" si="8"/>
        <v>1.5365703749231714E-3</v>
      </c>
    </row>
    <row r="11" spans="1:41" x14ac:dyDescent="0.2">
      <c r="A11" s="206">
        <v>89</v>
      </c>
      <c r="B11" s="207">
        <v>0.375</v>
      </c>
      <c r="C11" s="208">
        <v>2013</v>
      </c>
      <c r="D11" s="208">
        <v>6</v>
      </c>
      <c r="E11" s="208">
        <v>9</v>
      </c>
      <c r="F11" s="209">
        <v>17490</v>
      </c>
      <c r="G11" s="208">
        <v>0</v>
      </c>
      <c r="H11" s="209">
        <v>234561</v>
      </c>
      <c r="I11" s="208">
        <v>0</v>
      </c>
      <c r="J11" s="208">
        <v>4</v>
      </c>
      <c r="K11" s="208">
        <v>0</v>
      </c>
      <c r="L11" s="210">
        <v>317.04899999999998</v>
      </c>
      <c r="M11" s="209">
        <v>21.3</v>
      </c>
      <c r="N11" s="211">
        <v>0</v>
      </c>
      <c r="O11" s="212">
        <v>3285</v>
      </c>
      <c r="P11" s="197">
        <f t="shared" si="0"/>
        <v>3285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3285</v>
      </c>
      <c r="W11" s="219">
        <f t="shared" si="10"/>
        <v>116008.69095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17490</v>
      </c>
      <c r="AF11" s="206">
        <v>89</v>
      </c>
      <c r="AG11" s="310">
        <v>9</v>
      </c>
      <c r="AH11" s="311">
        <v>17497</v>
      </c>
      <c r="AI11" s="312">
        <f t="shared" si="4"/>
        <v>17490</v>
      </c>
      <c r="AJ11" s="313">
        <f t="shared" si="5"/>
        <v>-7</v>
      </c>
      <c r="AL11" s="306">
        <f t="shared" si="6"/>
        <v>3285</v>
      </c>
      <c r="AM11" s="314">
        <f t="shared" si="6"/>
        <v>3285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89</v>
      </c>
      <c r="B12" s="207">
        <v>0.375</v>
      </c>
      <c r="C12" s="208">
        <v>2013</v>
      </c>
      <c r="D12" s="208">
        <v>6</v>
      </c>
      <c r="E12" s="208">
        <v>10</v>
      </c>
      <c r="F12" s="209">
        <v>20775</v>
      </c>
      <c r="G12" s="208">
        <v>0</v>
      </c>
      <c r="H12" s="209">
        <v>234701</v>
      </c>
      <c r="I12" s="208">
        <v>0</v>
      </c>
      <c r="J12" s="208">
        <v>4</v>
      </c>
      <c r="K12" s="208">
        <v>0</v>
      </c>
      <c r="L12" s="210">
        <v>317.98680000000002</v>
      </c>
      <c r="M12" s="209">
        <v>17.8</v>
      </c>
      <c r="N12" s="211">
        <v>0</v>
      </c>
      <c r="O12" s="212">
        <v>6769</v>
      </c>
      <c r="P12" s="197">
        <f t="shared" si="0"/>
        <v>6769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6769</v>
      </c>
      <c r="W12" s="219">
        <f t="shared" si="10"/>
        <v>239045.00122999999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20775</v>
      </c>
      <c r="AF12" s="206">
        <v>89</v>
      </c>
      <c r="AG12" s="310">
        <v>10</v>
      </c>
      <c r="AH12" s="311">
        <v>20782</v>
      </c>
      <c r="AI12" s="312">
        <f t="shared" si="4"/>
        <v>20775</v>
      </c>
      <c r="AJ12" s="313">
        <f t="shared" si="5"/>
        <v>-7</v>
      </c>
      <c r="AL12" s="306">
        <f t="shared" si="6"/>
        <v>6779</v>
      </c>
      <c r="AM12" s="314">
        <f t="shared" si="6"/>
        <v>6769</v>
      </c>
      <c r="AN12" s="315">
        <f t="shared" si="7"/>
        <v>-10</v>
      </c>
      <c r="AO12" s="316">
        <f t="shared" si="8"/>
        <v>-1.4773230905599055E-3</v>
      </c>
    </row>
    <row r="13" spans="1:41" x14ac:dyDescent="0.2">
      <c r="A13" s="206">
        <v>89</v>
      </c>
      <c r="B13" s="207">
        <v>0.375</v>
      </c>
      <c r="C13" s="208">
        <v>2013</v>
      </c>
      <c r="D13" s="208">
        <v>6</v>
      </c>
      <c r="E13" s="208">
        <v>11</v>
      </c>
      <c r="F13" s="209">
        <v>27544</v>
      </c>
      <c r="G13" s="208">
        <v>0</v>
      </c>
      <c r="H13" s="209">
        <v>235000</v>
      </c>
      <c r="I13" s="208">
        <v>0</v>
      </c>
      <c r="J13" s="208">
        <v>4</v>
      </c>
      <c r="K13" s="208">
        <v>0</v>
      </c>
      <c r="L13" s="210">
        <v>308.39100000000002</v>
      </c>
      <c r="M13" s="209">
        <v>19</v>
      </c>
      <c r="N13" s="211">
        <v>0</v>
      </c>
      <c r="O13" s="212">
        <v>7122</v>
      </c>
      <c r="P13" s="197">
        <f t="shared" si="0"/>
        <v>7122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7122</v>
      </c>
      <c r="W13" s="219">
        <f t="shared" si="10"/>
        <v>251511.07973999999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27544</v>
      </c>
      <c r="AF13" s="206">
        <v>89</v>
      </c>
      <c r="AG13" s="310">
        <v>11</v>
      </c>
      <c r="AH13" s="311">
        <v>27561</v>
      </c>
      <c r="AI13" s="312">
        <f t="shared" si="4"/>
        <v>27544</v>
      </c>
      <c r="AJ13" s="313">
        <f t="shared" si="5"/>
        <v>-17</v>
      </c>
      <c r="AL13" s="306">
        <f t="shared" si="6"/>
        <v>-27561</v>
      </c>
      <c r="AM13" s="314">
        <f t="shared" si="6"/>
        <v>7122</v>
      </c>
      <c r="AN13" s="315">
        <f t="shared" si="7"/>
        <v>34683</v>
      </c>
      <c r="AO13" s="316">
        <f t="shared" si="8"/>
        <v>4.8698399326032016</v>
      </c>
    </row>
    <row r="14" spans="1:41" x14ac:dyDescent="0.2">
      <c r="A14" s="206">
        <v>89</v>
      </c>
      <c r="B14" s="207">
        <v>0.375</v>
      </c>
      <c r="C14" s="208">
        <v>2013</v>
      </c>
      <c r="D14" s="208">
        <v>6</v>
      </c>
      <c r="E14" s="208">
        <v>12</v>
      </c>
      <c r="F14" s="209">
        <v>34666</v>
      </c>
      <c r="G14" s="208">
        <v>0</v>
      </c>
      <c r="H14" s="209">
        <v>235314</v>
      </c>
      <c r="I14" s="208">
        <v>0</v>
      </c>
      <c r="J14" s="208">
        <v>4</v>
      </c>
      <c r="K14" s="208">
        <v>0</v>
      </c>
      <c r="L14" s="210">
        <v>308.30029999999999</v>
      </c>
      <c r="M14" s="209">
        <v>19</v>
      </c>
      <c r="N14" s="211">
        <v>0</v>
      </c>
      <c r="O14" s="212">
        <v>7421</v>
      </c>
      <c r="P14" s="197">
        <f t="shared" si="0"/>
        <v>7421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7421</v>
      </c>
      <c r="W14" s="219">
        <f t="shared" si="10"/>
        <v>262070.16607000001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34666</v>
      </c>
      <c r="AF14" s="206"/>
      <c r="AG14" s="310"/>
      <c r="AH14" s="311"/>
      <c r="AI14" s="312">
        <f t="shared" si="4"/>
        <v>34666</v>
      </c>
      <c r="AJ14" s="313">
        <f t="shared" si="5"/>
        <v>34666</v>
      </c>
      <c r="AL14" s="306">
        <f t="shared" si="6"/>
        <v>0</v>
      </c>
      <c r="AM14" s="314">
        <f t="shared" si="6"/>
        <v>7421</v>
      </c>
      <c r="AN14" s="315">
        <f t="shared" si="7"/>
        <v>7421</v>
      </c>
      <c r="AO14" s="316">
        <f t="shared" si="8"/>
        <v>1</v>
      </c>
    </row>
    <row r="15" spans="1:41" x14ac:dyDescent="0.2">
      <c r="A15" s="206">
        <v>89</v>
      </c>
      <c r="B15" s="207">
        <v>0.375</v>
      </c>
      <c r="C15" s="208">
        <v>2013</v>
      </c>
      <c r="D15" s="208">
        <v>6</v>
      </c>
      <c r="E15" s="208">
        <v>13</v>
      </c>
      <c r="F15" s="209">
        <v>42087</v>
      </c>
      <c r="G15" s="208">
        <v>0</v>
      </c>
      <c r="H15" s="209">
        <v>235641</v>
      </c>
      <c r="I15" s="208">
        <v>0</v>
      </c>
      <c r="J15" s="208">
        <v>4</v>
      </c>
      <c r="K15" s="208">
        <v>0</v>
      </c>
      <c r="L15" s="210">
        <v>308.69819999999999</v>
      </c>
      <c r="M15" s="209">
        <v>18.8</v>
      </c>
      <c r="N15" s="211">
        <v>0</v>
      </c>
      <c r="O15" s="212">
        <v>6353</v>
      </c>
      <c r="P15" s="197">
        <f t="shared" si="0"/>
        <v>6353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6353</v>
      </c>
      <c r="W15" s="219">
        <f t="shared" si="10"/>
        <v>224354.09851000001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42087</v>
      </c>
      <c r="AF15" s="206"/>
      <c r="AG15" s="310"/>
      <c r="AH15" s="311"/>
      <c r="AI15" s="312">
        <f t="shared" si="4"/>
        <v>42087</v>
      </c>
      <c r="AJ15" s="313">
        <f t="shared" si="5"/>
        <v>42087</v>
      </c>
      <c r="AL15" s="306">
        <f t="shared" si="6"/>
        <v>0</v>
      </c>
      <c r="AM15" s="314">
        <f t="shared" si="6"/>
        <v>6353</v>
      </c>
      <c r="AN15" s="315">
        <f t="shared" si="7"/>
        <v>6353</v>
      </c>
      <c r="AO15" s="316">
        <f t="shared" si="8"/>
        <v>1</v>
      </c>
    </row>
    <row r="16" spans="1:41" x14ac:dyDescent="0.2">
      <c r="A16" s="206">
        <v>89</v>
      </c>
      <c r="B16" s="207">
        <v>0.375</v>
      </c>
      <c r="C16" s="208">
        <v>2013</v>
      </c>
      <c r="D16" s="208">
        <v>6</v>
      </c>
      <c r="E16" s="208">
        <v>14</v>
      </c>
      <c r="F16" s="209">
        <v>48440</v>
      </c>
      <c r="G16" s="208">
        <v>0</v>
      </c>
      <c r="H16" s="209">
        <v>235920</v>
      </c>
      <c r="I16" s="208">
        <v>0</v>
      </c>
      <c r="J16" s="208">
        <v>4</v>
      </c>
      <c r="K16" s="208">
        <v>0</v>
      </c>
      <c r="L16" s="210">
        <v>310.33629999999999</v>
      </c>
      <c r="M16" s="209">
        <v>19.100000000000001</v>
      </c>
      <c r="N16" s="211">
        <v>0</v>
      </c>
      <c r="O16" s="212">
        <v>6972</v>
      </c>
      <c r="P16" s="197">
        <f t="shared" si="0"/>
        <v>6972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6972</v>
      </c>
      <c r="W16" s="219">
        <f t="shared" si="10"/>
        <v>246213.87924000001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48440</v>
      </c>
      <c r="AF16" s="206"/>
      <c r="AG16" s="310"/>
      <c r="AH16" s="311"/>
      <c r="AI16" s="312">
        <f t="shared" si="4"/>
        <v>48440</v>
      </c>
      <c r="AJ16" s="313">
        <f t="shared" si="5"/>
        <v>48440</v>
      </c>
      <c r="AL16" s="306">
        <f t="shared" si="6"/>
        <v>55412</v>
      </c>
      <c r="AM16" s="314">
        <f t="shared" si="6"/>
        <v>6972</v>
      </c>
      <c r="AN16" s="315">
        <f t="shared" si="7"/>
        <v>-48440</v>
      </c>
      <c r="AO16" s="316">
        <f t="shared" si="8"/>
        <v>-6.9477911646586348</v>
      </c>
    </row>
    <row r="17" spans="1:41" x14ac:dyDescent="0.2">
      <c r="A17" s="206">
        <v>89</v>
      </c>
      <c r="B17" s="207">
        <v>0.375</v>
      </c>
      <c r="C17" s="208">
        <v>2013</v>
      </c>
      <c r="D17" s="208">
        <v>6</v>
      </c>
      <c r="E17" s="208">
        <v>15</v>
      </c>
      <c r="F17" s="209">
        <v>55412</v>
      </c>
      <c r="G17" s="208">
        <v>0</v>
      </c>
      <c r="H17" s="209">
        <v>235920</v>
      </c>
      <c r="I17" s="208">
        <v>0</v>
      </c>
      <c r="J17" s="208">
        <v>4</v>
      </c>
      <c r="K17" s="208">
        <v>0</v>
      </c>
      <c r="L17" s="210">
        <v>310.33629999999999</v>
      </c>
      <c r="M17" s="209">
        <v>19.100000000000001</v>
      </c>
      <c r="N17" s="211">
        <v>0</v>
      </c>
      <c r="O17" s="212">
        <v>5049</v>
      </c>
      <c r="P17" s="197">
        <f t="shared" si="0"/>
        <v>5049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5049</v>
      </c>
      <c r="W17" s="219">
        <f t="shared" si="10"/>
        <v>178303.76882999999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55412</v>
      </c>
      <c r="AF17" s="206">
        <v>89</v>
      </c>
      <c r="AG17" s="310">
        <v>15</v>
      </c>
      <c r="AH17" s="311">
        <v>55412</v>
      </c>
      <c r="AI17" s="312">
        <f t="shared" si="4"/>
        <v>55412</v>
      </c>
      <c r="AJ17" s="313">
        <f t="shared" si="5"/>
        <v>0</v>
      </c>
      <c r="AL17" s="306">
        <f t="shared" si="6"/>
        <v>-55412</v>
      </c>
      <c r="AM17" s="314">
        <f t="shared" si="6"/>
        <v>5049</v>
      </c>
      <c r="AN17" s="315">
        <f t="shared" si="7"/>
        <v>60461</v>
      </c>
      <c r="AO17" s="316">
        <f t="shared" si="8"/>
        <v>11.974846504258268</v>
      </c>
    </row>
    <row r="18" spans="1:41" x14ac:dyDescent="0.2">
      <c r="A18" s="206">
        <v>89</v>
      </c>
      <c r="B18" s="207">
        <v>0.375</v>
      </c>
      <c r="C18" s="208">
        <v>2013</v>
      </c>
      <c r="D18" s="208">
        <v>6</v>
      </c>
      <c r="E18" s="208">
        <v>16</v>
      </c>
      <c r="F18" s="209">
        <v>60461</v>
      </c>
      <c r="G18" s="208">
        <v>0</v>
      </c>
      <c r="H18" s="209">
        <v>236443</v>
      </c>
      <c r="I18" s="208">
        <v>0</v>
      </c>
      <c r="J18" s="208">
        <v>4</v>
      </c>
      <c r="K18" s="208">
        <v>0</v>
      </c>
      <c r="L18" s="210">
        <v>316.93529999999998</v>
      </c>
      <c r="M18" s="209">
        <v>18.2</v>
      </c>
      <c r="N18" s="211">
        <v>0</v>
      </c>
      <c r="O18" s="212">
        <v>2813</v>
      </c>
      <c r="P18" s="197">
        <f t="shared" si="0"/>
        <v>2813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2813</v>
      </c>
      <c r="W18" s="219">
        <f t="shared" si="10"/>
        <v>99340.166710000005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60461</v>
      </c>
      <c r="AF18" s="206"/>
      <c r="AG18" s="310"/>
      <c r="AH18" s="311"/>
      <c r="AI18" s="312">
        <f t="shared" si="4"/>
        <v>60461</v>
      </c>
      <c r="AJ18" s="313">
        <f t="shared" si="5"/>
        <v>60461</v>
      </c>
      <c r="AL18" s="306">
        <f t="shared" si="6"/>
        <v>0</v>
      </c>
      <c r="AM18" s="314">
        <f t="shared" si="6"/>
        <v>2813</v>
      </c>
      <c r="AN18" s="315">
        <f t="shared" si="7"/>
        <v>2813</v>
      </c>
      <c r="AO18" s="316">
        <f t="shared" si="8"/>
        <v>1</v>
      </c>
    </row>
    <row r="19" spans="1:41" x14ac:dyDescent="0.2">
      <c r="A19" s="206">
        <v>89</v>
      </c>
      <c r="B19" s="207">
        <v>0.375</v>
      </c>
      <c r="C19" s="208">
        <v>2013</v>
      </c>
      <c r="D19" s="208">
        <v>6</v>
      </c>
      <c r="E19" s="208">
        <v>17</v>
      </c>
      <c r="F19" s="209">
        <v>63274</v>
      </c>
      <c r="G19" s="208">
        <v>0</v>
      </c>
      <c r="H19" s="209">
        <v>236563</v>
      </c>
      <c r="I19" s="208">
        <v>0</v>
      </c>
      <c r="J19" s="208">
        <v>4</v>
      </c>
      <c r="K19" s="208">
        <v>0</v>
      </c>
      <c r="L19" s="210">
        <v>318.62369999999999</v>
      </c>
      <c r="M19" s="209">
        <v>19.600000000000001</v>
      </c>
      <c r="N19" s="211">
        <v>0</v>
      </c>
      <c r="O19" s="212">
        <v>6378</v>
      </c>
      <c r="P19" s="197">
        <f t="shared" si="0"/>
        <v>6378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6378</v>
      </c>
      <c r="W19" s="219">
        <f t="shared" si="10"/>
        <v>225236.96526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63274</v>
      </c>
      <c r="AF19" s="206"/>
      <c r="AG19" s="310"/>
      <c r="AH19" s="311"/>
      <c r="AI19" s="312">
        <f t="shared" si="4"/>
        <v>63274</v>
      </c>
      <c r="AJ19" s="313">
        <f t="shared" si="5"/>
        <v>63274</v>
      </c>
      <c r="AL19" s="306">
        <f t="shared" si="6"/>
        <v>0</v>
      </c>
      <c r="AM19" s="314">
        <f t="shared" si="6"/>
        <v>6378</v>
      </c>
      <c r="AN19" s="315">
        <f t="shared" si="7"/>
        <v>6378</v>
      </c>
      <c r="AO19" s="316">
        <f t="shared" si="8"/>
        <v>1</v>
      </c>
    </row>
    <row r="20" spans="1:41" x14ac:dyDescent="0.2">
      <c r="A20" s="206">
        <v>89</v>
      </c>
      <c r="B20" s="207">
        <v>0.375</v>
      </c>
      <c r="C20" s="208">
        <v>2013</v>
      </c>
      <c r="D20" s="208">
        <v>6</v>
      </c>
      <c r="E20" s="208">
        <v>18</v>
      </c>
      <c r="F20" s="209">
        <v>69652</v>
      </c>
      <c r="G20" s="208">
        <v>0</v>
      </c>
      <c r="H20" s="209">
        <v>236842</v>
      </c>
      <c r="I20" s="208">
        <v>0</v>
      </c>
      <c r="J20" s="208">
        <v>4</v>
      </c>
      <c r="K20" s="208">
        <v>0</v>
      </c>
      <c r="L20" s="210">
        <v>311.21559999999999</v>
      </c>
      <c r="M20" s="209">
        <v>19.600000000000001</v>
      </c>
      <c r="N20" s="211">
        <v>0</v>
      </c>
      <c r="O20" s="212">
        <v>7833</v>
      </c>
      <c r="P20" s="197">
        <f t="shared" si="0"/>
        <v>7833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7833</v>
      </c>
      <c r="W20" s="219">
        <f t="shared" si="10"/>
        <v>276619.81011000002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69652</v>
      </c>
      <c r="AF20" s="206"/>
      <c r="AG20" s="310"/>
      <c r="AH20" s="311"/>
      <c r="AI20" s="312">
        <f t="shared" si="4"/>
        <v>69652</v>
      </c>
      <c r="AJ20" s="313">
        <f t="shared" si="5"/>
        <v>69652</v>
      </c>
      <c r="AL20" s="306">
        <f t="shared" si="6"/>
        <v>77502</v>
      </c>
      <c r="AM20" s="314">
        <f t="shared" si="6"/>
        <v>7833</v>
      </c>
      <c r="AN20" s="315">
        <f t="shared" si="7"/>
        <v>-69669</v>
      </c>
      <c r="AO20" s="316">
        <f t="shared" si="8"/>
        <v>-8.8942933741861356</v>
      </c>
    </row>
    <row r="21" spans="1:41" x14ac:dyDescent="0.2">
      <c r="A21" s="206">
        <v>89</v>
      </c>
      <c r="B21" s="207">
        <v>0.375</v>
      </c>
      <c r="C21" s="208">
        <v>2013</v>
      </c>
      <c r="D21" s="208">
        <v>6</v>
      </c>
      <c r="E21" s="208">
        <v>19</v>
      </c>
      <c r="F21" s="209">
        <v>77485</v>
      </c>
      <c r="G21" s="208">
        <v>0</v>
      </c>
      <c r="H21" s="209">
        <v>237189</v>
      </c>
      <c r="I21" s="208">
        <v>0</v>
      </c>
      <c r="J21" s="208">
        <v>4</v>
      </c>
      <c r="K21" s="208">
        <v>0</v>
      </c>
      <c r="L21" s="210">
        <v>309.024</v>
      </c>
      <c r="M21" s="209">
        <v>20.100000000000001</v>
      </c>
      <c r="N21" s="211">
        <v>0</v>
      </c>
      <c r="O21" s="212">
        <v>6637</v>
      </c>
      <c r="P21" s="197">
        <f t="shared" si="0"/>
        <v>6637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6637</v>
      </c>
      <c r="W21" s="219">
        <f t="shared" si="10"/>
        <v>234383.46479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77485</v>
      </c>
      <c r="AF21" s="206">
        <v>89</v>
      </c>
      <c r="AG21" s="310">
        <v>19</v>
      </c>
      <c r="AH21" s="311">
        <v>77502</v>
      </c>
      <c r="AI21" s="312">
        <f t="shared" si="4"/>
        <v>77485</v>
      </c>
      <c r="AJ21" s="313">
        <f t="shared" si="5"/>
        <v>-17</v>
      </c>
      <c r="AL21" s="306">
        <f t="shared" si="6"/>
        <v>-77502</v>
      </c>
      <c r="AM21" s="314">
        <f t="shared" si="6"/>
        <v>6637</v>
      </c>
      <c r="AN21" s="315">
        <f t="shared" si="7"/>
        <v>84139</v>
      </c>
      <c r="AO21" s="316">
        <f t="shared" si="8"/>
        <v>12.677263824016874</v>
      </c>
    </row>
    <row r="22" spans="1:41" x14ac:dyDescent="0.2">
      <c r="A22" s="206">
        <v>89</v>
      </c>
      <c r="B22" s="207">
        <v>0.375</v>
      </c>
      <c r="C22" s="208">
        <v>2013</v>
      </c>
      <c r="D22" s="208">
        <v>6</v>
      </c>
      <c r="E22" s="208">
        <v>20</v>
      </c>
      <c r="F22" s="209">
        <v>84122</v>
      </c>
      <c r="G22" s="208">
        <v>0</v>
      </c>
      <c r="H22" s="209">
        <v>237483</v>
      </c>
      <c r="I22" s="208">
        <v>0</v>
      </c>
      <c r="J22" s="208">
        <v>4</v>
      </c>
      <c r="K22" s="208">
        <v>0</v>
      </c>
      <c r="L22" s="210">
        <v>308.73149999999998</v>
      </c>
      <c r="M22" s="209">
        <v>19.899999999999999</v>
      </c>
      <c r="N22" s="211">
        <v>0</v>
      </c>
      <c r="O22" s="212">
        <v>7341</v>
      </c>
      <c r="P22" s="197">
        <f t="shared" si="0"/>
        <v>7341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7341</v>
      </c>
      <c r="W22" s="219">
        <f t="shared" si="10"/>
        <v>259244.99247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84122</v>
      </c>
      <c r="AF22" s="206"/>
      <c r="AG22" s="310"/>
      <c r="AH22" s="311"/>
      <c r="AI22" s="312">
        <f t="shared" si="4"/>
        <v>84122</v>
      </c>
      <c r="AJ22" s="313">
        <f t="shared" si="5"/>
        <v>84122</v>
      </c>
      <c r="AL22" s="306">
        <f t="shared" si="6"/>
        <v>91485</v>
      </c>
      <c r="AM22" s="314">
        <f t="shared" si="6"/>
        <v>7341</v>
      </c>
      <c r="AN22" s="315">
        <f t="shared" si="7"/>
        <v>-84144</v>
      </c>
      <c r="AO22" s="316">
        <f t="shared" si="8"/>
        <v>-11.462198610543522</v>
      </c>
    </row>
    <row r="23" spans="1:41" x14ac:dyDescent="0.2">
      <c r="A23" s="206">
        <v>89</v>
      </c>
      <c r="B23" s="207">
        <v>0.375</v>
      </c>
      <c r="C23" s="208">
        <v>2013</v>
      </c>
      <c r="D23" s="208">
        <v>6</v>
      </c>
      <c r="E23" s="208">
        <v>21</v>
      </c>
      <c r="F23" s="209">
        <v>91463</v>
      </c>
      <c r="G23" s="208">
        <v>0</v>
      </c>
      <c r="H23" s="209">
        <v>237804</v>
      </c>
      <c r="I23" s="208">
        <v>0</v>
      </c>
      <c r="J23" s="208">
        <v>4</v>
      </c>
      <c r="K23" s="208">
        <v>0</v>
      </c>
      <c r="L23" s="210">
        <v>309.31689999999998</v>
      </c>
      <c r="M23" s="209">
        <v>18</v>
      </c>
      <c r="N23" s="211">
        <v>0</v>
      </c>
      <c r="O23" s="212">
        <v>7419</v>
      </c>
      <c r="P23" s="197">
        <f t="shared" si="0"/>
        <v>7419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7419</v>
      </c>
      <c r="W23" s="219">
        <f t="shared" si="10"/>
        <v>261999.53672999999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91463</v>
      </c>
      <c r="AF23" s="206">
        <v>89</v>
      </c>
      <c r="AG23" s="310">
        <v>21</v>
      </c>
      <c r="AH23" s="311">
        <v>91485</v>
      </c>
      <c r="AI23" s="312">
        <f t="shared" si="4"/>
        <v>91463</v>
      </c>
      <c r="AJ23" s="313">
        <f t="shared" si="5"/>
        <v>-22</v>
      </c>
      <c r="AL23" s="306">
        <f t="shared" si="6"/>
        <v>7410</v>
      </c>
      <c r="AM23" s="314">
        <f t="shared" si="6"/>
        <v>7419</v>
      </c>
      <c r="AN23" s="315">
        <f t="shared" si="7"/>
        <v>9</v>
      </c>
      <c r="AO23" s="316">
        <f t="shared" si="8"/>
        <v>1.2131014961585119E-3</v>
      </c>
    </row>
    <row r="24" spans="1:41" x14ac:dyDescent="0.2">
      <c r="A24" s="206">
        <v>89</v>
      </c>
      <c r="B24" s="207">
        <v>0.375</v>
      </c>
      <c r="C24" s="208">
        <v>2013</v>
      </c>
      <c r="D24" s="208">
        <v>6</v>
      </c>
      <c r="E24" s="208">
        <v>22</v>
      </c>
      <c r="F24" s="209">
        <v>98882</v>
      </c>
      <c r="G24" s="208">
        <v>0</v>
      </c>
      <c r="H24" s="209">
        <v>238125</v>
      </c>
      <c r="I24" s="208">
        <v>0</v>
      </c>
      <c r="J24" s="208">
        <v>4</v>
      </c>
      <c r="K24" s="208">
        <v>0</v>
      </c>
      <c r="L24" s="210">
        <v>311.93270000000001</v>
      </c>
      <c r="M24" s="209">
        <v>17.600000000000001</v>
      </c>
      <c r="N24" s="211">
        <v>0</v>
      </c>
      <c r="O24" s="212">
        <v>5952</v>
      </c>
      <c r="P24" s="197">
        <f t="shared" si="0"/>
        <v>5952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5952</v>
      </c>
      <c r="W24" s="219">
        <f t="shared" si="10"/>
        <v>210192.91584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98882</v>
      </c>
      <c r="AF24" s="206">
        <v>89</v>
      </c>
      <c r="AG24" s="310">
        <v>22</v>
      </c>
      <c r="AH24" s="311">
        <v>98895</v>
      </c>
      <c r="AI24" s="312">
        <f t="shared" si="4"/>
        <v>98882</v>
      </c>
      <c r="AJ24" s="313">
        <f t="shared" si="5"/>
        <v>-13</v>
      </c>
      <c r="AL24" s="306">
        <f t="shared" si="6"/>
        <v>-98895</v>
      </c>
      <c r="AM24" s="314">
        <f t="shared" si="6"/>
        <v>5952</v>
      </c>
      <c r="AN24" s="315">
        <f t="shared" si="7"/>
        <v>104847</v>
      </c>
      <c r="AO24" s="316">
        <f t="shared" si="8"/>
        <v>17.615423387096776</v>
      </c>
    </row>
    <row r="25" spans="1:41" x14ac:dyDescent="0.2">
      <c r="A25" s="206">
        <v>89</v>
      </c>
      <c r="B25" s="207">
        <v>0.375</v>
      </c>
      <c r="C25" s="208">
        <v>2013</v>
      </c>
      <c r="D25" s="208">
        <v>6</v>
      </c>
      <c r="E25" s="208">
        <v>23</v>
      </c>
      <c r="F25" s="209">
        <v>104834</v>
      </c>
      <c r="G25" s="208">
        <v>0</v>
      </c>
      <c r="H25" s="209">
        <v>238379</v>
      </c>
      <c r="I25" s="208">
        <v>0</v>
      </c>
      <c r="J25" s="208">
        <v>4</v>
      </c>
      <c r="K25" s="208">
        <v>0</v>
      </c>
      <c r="L25" s="210">
        <v>317.8639</v>
      </c>
      <c r="M25" s="209">
        <v>18.100000000000001</v>
      </c>
      <c r="N25" s="211">
        <v>0</v>
      </c>
      <c r="O25" s="212">
        <v>4020</v>
      </c>
      <c r="P25" s="197">
        <f t="shared" si="0"/>
        <v>4020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4020</v>
      </c>
      <c r="W25" s="219">
        <f t="shared" si="10"/>
        <v>141964.97339999999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104834</v>
      </c>
      <c r="AF25" s="206"/>
      <c r="AG25" s="310"/>
      <c r="AH25" s="311"/>
      <c r="AI25" s="312">
        <f t="shared" si="4"/>
        <v>104834</v>
      </c>
      <c r="AJ25" s="313">
        <f t="shared" si="5"/>
        <v>104834</v>
      </c>
      <c r="AL25" s="306">
        <f t="shared" si="6"/>
        <v>0</v>
      </c>
      <c r="AM25" s="314">
        <f t="shared" si="6"/>
        <v>4020</v>
      </c>
      <c r="AN25" s="315">
        <f t="shared" si="7"/>
        <v>4020</v>
      </c>
      <c r="AO25" s="316">
        <f t="shared" si="8"/>
        <v>1</v>
      </c>
    </row>
    <row r="26" spans="1:41" x14ac:dyDescent="0.2">
      <c r="A26" s="206">
        <v>89</v>
      </c>
      <c r="B26" s="207">
        <v>0.375</v>
      </c>
      <c r="C26" s="208">
        <v>2013</v>
      </c>
      <c r="D26" s="208">
        <v>6</v>
      </c>
      <c r="E26" s="208">
        <v>24</v>
      </c>
      <c r="F26" s="209">
        <v>108854</v>
      </c>
      <c r="G26" s="208">
        <v>0</v>
      </c>
      <c r="H26" s="209">
        <v>238551</v>
      </c>
      <c r="I26" s="208">
        <v>0</v>
      </c>
      <c r="J26" s="208">
        <v>4</v>
      </c>
      <c r="K26" s="208">
        <v>0</v>
      </c>
      <c r="L26" s="210">
        <v>318.68689999999998</v>
      </c>
      <c r="M26" s="209">
        <v>17.899999999999999</v>
      </c>
      <c r="N26" s="211">
        <v>0</v>
      </c>
      <c r="O26" s="212">
        <v>6761</v>
      </c>
      <c r="P26" s="197">
        <f t="shared" si="0"/>
        <v>6761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6761</v>
      </c>
      <c r="W26" s="219">
        <f t="shared" si="10"/>
        <v>238762.48387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108854</v>
      </c>
      <c r="AF26" s="206"/>
      <c r="AG26" s="310"/>
      <c r="AH26" s="311"/>
      <c r="AI26" s="312">
        <f t="shared" si="4"/>
        <v>108854</v>
      </c>
      <c r="AJ26" s="313">
        <f t="shared" si="5"/>
        <v>108854</v>
      </c>
      <c r="AL26" s="306">
        <f t="shared" si="6"/>
        <v>115657</v>
      </c>
      <c r="AM26" s="314">
        <f t="shared" si="6"/>
        <v>6761</v>
      </c>
      <c r="AN26" s="315">
        <f t="shared" si="7"/>
        <v>-108896</v>
      </c>
      <c r="AO26" s="316">
        <f t="shared" si="8"/>
        <v>-16.106493122319183</v>
      </c>
    </row>
    <row r="27" spans="1:41" x14ac:dyDescent="0.2">
      <c r="A27" s="206">
        <v>89</v>
      </c>
      <c r="B27" s="207">
        <v>0.375</v>
      </c>
      <c r="C27" s="208">
        <v>2013</v>
      </c>
      <c r="D27" s="208">
        <v>6</v>
      </c>
      <c r="E27" s="208">
        <v>25</v>
      </c>
      <c r="F27" s="209">
        <v>115615</v>
      </c>
      <c r="G27" s="208">
        <v>0</v>
      </c>
      <c r="H27" s="209">
        <v>238851</v>
      </c>
      <c r="I27" s="208">
        <v>0</v>
      </c>
      <c r="J27" s="208">
        <v>4</v>
      </c>
      <c r="K27" s="208">
        <v>0</v>
      </c>
      <c r="L27" s="210">
        <v>307.8442</v>
      </c>
      <c r="M27" s="209">
        <v>19.100000000000001</v>
      </c>
      <c r="N27" s="211">
        <v>0</v>
      </c>
      <c r="O27" s="212">
        <v>7721</v>
      </c>
      <c r="P27" s="197">
        <f t="shared" si="0"/>
        <v>7721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7721</v>
      </c>
      <c r="W27" s="219">
        <f t="shared" si="10"/>
        <v>272664.56706999999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115615</v>
      </c>
      <c r="AF27" s="206">
        <v>89</v>
      </c>
      <c r="AG27" s="310">
        <v>25</v>
      </c>
      <c r="AH27" s="311">
        <v>115657</v>
      </c>
      <c r="AI27" s="312">
        <f t="shared" si="4"/>
        <v>115615</v>
      </c>
      <c r="AJ27" s="313">
        <f t="shared" si="5"/>
        <v>-42</v>
      </c>
      <c r="AL27" s="306">
        <f t="shared" si="6"/>
        <v>7705</v>
      </c>
      <c r="AM27" s="314">
        <f t="shared" si="6"/>
        <v>7721</v>
      </c>
      <c r="AN27" s="315">
        <f t="shared" si="7"/>
        <v>16</v>
      </c>
      <c r="AO27" s="316">
        <f t="shared" si="8"/>
        <v>2.0722704312912837E-3</v>
      </c>
    </row>
    <row r="28" spans="1:41" x14ac:dyDescent="0.2">
      <c r="A28" s="206">
        <v>89</v>
      </c>
      <c r="B28" s="207">
        <v>0.375</v>
      </c>
      <c r="C28" s="208">
        <v>2013</v>
      </c>
      <c r="D28" s="208">
        <v>6</v>
      </c>
      <c r="E28" s="208">
        <v>26</v>
      </c>
      <c r="F28" s="209">
        <v>123336</v>
      </c>
      <c r="G28" s="208">
        <v>0</v>
      </c>
      <c r="H28" s="209">
        <v>239192</v>
      </c>
      <c r="I28" s="208">
        <v>0</v>
      </c>
      <c r="J28" s="208">
        <v>4</v>
      </c>
      <c r="K28" s="208">
        <v>0</v>
      </c>
      <c r="L28" s="210">
        <v>308.21080000000001</v>
      </c>
      <c r="M28" s="209">
        <v>19.3</v>
      </c>
      <c r="N28" s="211">
        <v>0</v>
      </c>
      <c r="O28" s="212">
        <v>7224</v>
      </c>
      <c r="P28" s="197">
        <f t="shared" si="0"/>
        <v>7224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7224</v>
      </c>
      <c r="W28" s="219">
        <f t="shared" si="10"/>
        <v>255113.17608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123336</v>
      </c>
      <c r="AF28" s="206">
        <v>89</v>
      </c>
      <c r="AG28" s="310">
        <v>26</v>
      </c>
      <c r="AH28" s="311">
        <v>123362</v>
      </c>
      <c r="AI28" s="312">
        <f t="shared" si="4"/>
        <v>123336</v>
      </c>
      <c r="AJ28" s="313">
        <f t="shared" si="5"/>
        <v>-26</v>
      </c>
      <c r="AL28" s="306">
        <f t="shared" si="6"/>
        <v>7221</v>
      </c>
      <c r="AM28" s="314">
        <f t="shared" si="6"/>
        <v>7224</v>
      </c>
      <c r="AN28" s="315">
        <f t="shared" si="7"/>
        <v>3</v>
      </c>
      <c r="AO28" s="316">
        <f t="shared" si="8"/>
        <v>4.1528239202657808E-4</v>
      </c>
    </row>
    <row r="29" spans="1:41" x14ac:dyDescent="0.2">
      <c r="A29" s="206">
        <v>89</v>
      </c>
      <c r="B29" s="207">
        <v>0.375</v>
      </c>
      <c r="C29" s="208">
        <v>2013</v>
      </c>
      <c r="D29" s="208">
        <v>6</v>
      </c>
      <c r="E29" s="208">
        <v>27</v>
      </c>
      <c r="F29" s="209">
        <v>130560</v>
      </c>
      <c r="G29" s="208">
        <v>0</v>
      </c>
      <c r="H29" s="209">
        <v>239510</v>
      </c>
      <c r="I29" s="208">
        <v>0</v>
      </c>
      <c r="J29" s="208">
        <v>4</v>
      </c>
      <c r="K29" s="208">
        <v>0</v>
      </c>
      <c r="L29" s="210">
        <v>308.17570000000001</v>
      </c>
      <c r="M29" s="209">
        <v>18.600000000000001</v>
      </c>
      <c r="N29" s="211">
        <v>0</v>
      </c>
      <c r="O29" s="212">
        <v>6641</v>
      </c>
      <c r="P29" s="197">
        <f t="shared" si="0"/>
        <v>6641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6641</v>
      </c>
      <c r="W29" s="219">
        <f t="shared" si="10"/>
        <v>234524.72347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130560</v>
      </c>
      <c r="AF29" s="206">
        <v>89</v>
      </c>
      <c r="AG29" s="310">
        <v>27</v>
      </c>
      <c r="AH29" s="311">
        <v>130583</v>
      </c>
      <c r="AI29" s="312">
        <f t="shared" si="4"/>
        <v>130560</v>
      </c>
      <c r="AJ29" s="313">
        <f t="shared" si="5"/>
        <v>-23</v>
      </c>
      <c r="AL29" s="306">
        <f t="shared" si="6"/>
        <v>6662</v>
      </c>
      <c r="AM29" s="314">
        <f t="shared" si="6"/>
        <v>6641</v>
      </c>
      <c r="AN29" s="315">
        <f t="shared" si="7"/>
        <v>-21</v>
      </c>
      <c r="AO29" s="316">
        <f t="shared" si="8"/>
        <v>-3.1621743713296192E-3</v>
      </c>
    </row>
    <row r="30" spans="1:41" x14ac:dyDescent="0.2">
      <c r="A30" s="206">
        <v>89</v>
      </c>
      <c r="B30" s="207">
        <v>0.375</v>
      </c>
      <c r="C30" s="208">
        <v>2013</v>
      </c>
      <c r="D30" s="208">
        <v>6</v>
      </c>
      <c r="E30" s="208">
        <v>28</v>
      </c>
      <c r="F30" s="209">
        <v>137201</v>
      </c>
      <c r="G30" s="208">
        <v>0</v>
      </c>
      <c r="H30" s="209">
        <v>239803</v>
      </c>
      <c r="I30" s="208">
        <v>0</v>
      </c>
      <c r="J30" s="208">
        <v>4</v>
      </c>
      <c r="K30" s="208">
        <v>0</v>
      </c>
      <c r="L30" s="210">
        <v>307.68630000000002</v>
      </c>
      <c r="M30" s="209">
        <v>17.899999999999999</v>
      </c>
      <c r="N30" s="211">
        <v>0</v>
      </c>
      <c r="O30" s="212">
        <v>7785</v>
      </c>
      <c r="P30" s="197">
        <f t="shared" si="0"/>
        <v>7785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7785</v>
      </c>
      <c r="W30" s="219">
        <f t="shared" si="10"/>
        <v>274924.70594999997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137201</v>
      </c>
      <c r="AF30" s="206">
        <v>89</v>
      </c>
      <c r="AG30" s="310">
        <v>28</v>
      </c>
      <c r="AH30" s="311">
        <v>137245</v>
      </c>
      <c r="AI30" s="312">
        <f t="shared" si="4"/>
        <v>137201</v>
      </c>
      <c r="AJ30" s="313">
        <f t="shared" si="5"/>
        <v>-44</v>
      </c>
      <c r="AL30" s="306">
        <f t="shared" si="6"/>
        <v>7793</v>
      </c>
      <c r="AM30" s="314">
        <f t="shared" si="6"/>
        <v>7785</v>
      </c>
      <c r="AN30" s="315">
        <f t="shared" si="7"/>
        <v>-8</v>
      </c>
      <c r="AO30" s="316">
        <f t="shared" si="8"/>
        <v>-1.0276172125883109E-3</v>
      </c>
    </row>
    <row r="31" spans="1:41" x14ac:dyDescent="0.2">
      <c r="A31" s="206">
        <v>89</v>
      </c>
      <c r="B31" s="207">
        <v>0.375</v>
      </c>
      <c r="C31" s="208">
        <v>2013</v>
      </c>
      <c r="D31" s="208">
        <v>6</v>
      </c>
      <c r="E31" s="208">
        <v>29</v>
      </c>
      <c r="F31" s="209">
        <v>144986</v>
      </c>
      <c r="G31" s="208">
        <v>0</v>
      </c>
      <c r="H31" s="209">
        <v>240146</v>
      </c>
      <c r="I31" s="208">
        <v>0</v>
      </c>
      <c r="J31" s="208">
        <v>4</v>
      </c>
      <c r="K31" s="208">
        <v>0</v>
      </c>
      <c r="L31" s="210">
        <v>309.62909999999999</v>
      </c>
      <c r="M31" s="209">
        <v>19.600000000000001</v>
      </c>
      <c r="N31" s="211">
        <v>0</v>
      </c>
      <c r="O31" s="212">
        <v>3524</v>
      </c>
      <c r="P31" s="197">
        <f t="shared" si="0"/>
        <v>3524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3524</v>
      </c>
      <c r="W31" s="219">
        <f t="shared" si="10"/>
        <v>124448.89708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144986</v>
      </c>
      <c r="AF31" s="206">
        <v>89</v>
      </c>
      <c r="AG31" s="310">
        <v>29</v>
      </c>
      <c r="AH31" s="311">
        <v>145038</v>
      </c>
      <c r="AI31" s="312">
        <f t="shared" si="4"/>
        <v>144986</v>
      </c>
      <c r="AJ31" s="313">
        <f t="shared" si="5"/>
        <v>-52</v>
      </c>
      <c r="AL31" s="306">
        <f t="shared" si="6"/>
        <v>3484</v>
      </c>
      <c r="AM31" s="314">
        <f t="shared" si="6"/>
        <v>3524</v>
      </c>
      <c r="AN31" s="315">
        <f t="shared" si="7"/>
        <v>40</v>
      </c>
      <c r="AO31" s="316">
        <f t="shared" si="8"/>
        <v>1.1350737797956867E-2</v>
      </c>
    </row>
    <row r="32" spans="1:41" x14ac:dyDescent="0.2">
      <c r="A32" s="206">
        <v>89</v>
      </c>
      <c r="B32" s="207">
        <v>0.375</v>
      </c>
      <c r="C32" s="208">
        <v>2013</v>
      </c>
      <c r="D32" s="208">
        <v>6</v>
      </c>
      <c r="E32" s="208">
        <v>30</v>
      </c>
      <c r="F32" s="209">
        <v>148510</v>
      </c>
      <c r="G32" s="208">
        <v>0</v>
      </c>
      <c r="H32" s="209">
        <v>240299</v>
      </c>
      <c r="I32" s="208">
        <v>0</v>
      </c>
      <c r="J32" s="208">
        <v>4</v>
      </c>
      <c r="K32" s="208">
        <v>0</v>
      </c>
      <c r="L32" s="210">
        <v>316.98630000000003</v>
      </c>
      <c r="M32" s="209">
        <v>17.8</v>
      </c>
      <c r="N32" s="211">
        <v>0</v>
      </c>
      <c r="O32" s="212">
        <v>3606</v>
      </c>
      <c r="P32" s="197">
        <f t="shared" si="0"/>
        <v>3606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3606</v>
      </c>
      <c r="W32" s="219">
        <f t="shared" si="10"/>
        <v>127344.70002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148510</v>
      </c>
      <c r="AF32" s="206">
        <v>89</v>
      </c>
      <c r="AG32" s="310">
        <v>30</v>
      </c>
      <c r="AH32" s="311">
        <v>148522</v>
      </c>
      <c r="AI32" s="312">
        <f t="shared" si="4"/>
        <v>148510</v>
      </c>
      <c r="AJ32" s="313">
        <f t="shared" si="5"/>
        <v>-12</v>
      </c>
      <c r="AL32" s="306">
        <f t="shared" si="6"/>
        <v>3630</v>
      </c>
      <c r="AM32" s="314">
        <f t="shared" si="6"/>
        <v>3606</v>
      </c>
      <c r="AN32" s="315">
        <f t="shared" si="7"/>
        <v>-24</v>
      </c>
      <c r="AO32" s="316">
        <f t="shared" si="8"/>
        <v>-6.6555740432612314E-3</v>
      </c>
    </row>
    <row r="33" spans="1:41" ht="13.5" thickBot="1" x14ac:dyDescent="0.25">
      <c r="A33" s="206">
        <v>89</v>
      </c>
      <c r="B33" s="207">
        <v>0.375</v>
      </c>
      <c r="C33" s="208">
        <v>2013</v>
      </c>
      <c r="D33" s="208">
        <v>7</v>
      </c>
      <c r="E33" s="208">
        <v>1</v>
      </c>
      <c r="F33" s="209">
        <v>152116</v>
      </c>
      <c r="G33" s="208">
        <v>0</v>
      </c>
      <c r="H33" s="209">
        <v>240453</v>
      </c>
      <c r="I33" s="208">
        <v>0</v>
      </c>
      <c r="J33" s="208">
        <v>4</v>
      </c>
      <c r="K33" s="208">
        <v>0</v>
      </c>
      <c r="L33" s="210">
        <v>318.14859999999999</v>
      </c>
      <c r="M33" s="209">
        <v>19.3</v>
      </c>
      <c r="N33" s="211">
        <v>0</v>
      </c>
      <c r="O33" s="212">
        <v>7035</v>
      </c>
      <c r="P33" s="197">
        <f t="shared" si="0"/>
        <v>-152116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7035</v>
      </c>
      <c r="W33" s="223">
        <f t="shared" si="10"/>
        <v>248438.70345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152116</v>
      </c>
      <c r="AF33" s="206">
        <v>89</v>
      </c>
      <c r="AG33" s="310">
        <v>1</v>
      </c>
      <c r="AH33" s="311">
        <v>152152</v>
      </c>
      <c r="AI33" s="312">
        <f t="shared" si="4"/>
        <v>152116</v>
      </c>
      <c r="AJ33" s="313">
        <f t="shared" si="5"/>
        <v>-36</v>
      </c>
      <c r="AL33" s="306">
        <f t="shared" si="6"/>
        <v>-152152</v>
      </c>
      <c r="AM33" s="317">
        <f t="shared" si="6"/>
        <v>-152116</v>
      </c>
      <c r="AN33" s="315">
        <f t="shared" si="7"/>
        <v>36</v>
      </c>
      <c r="AO33" s="316">
        <f t="shared" si="8"/>
        <v>-2.3666149517473508E-4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318.68689999999998</v>
      </c>
      <c r="M36" s="239">
        <f>MAX(M3:M34)</f>
        <v>21.3</v>
      </c>
      <c r="N36" s="237" t="s">
        <v>26</v>
      </c>
      <c r="O36" s="239">
        <f>SUM(O3:O33)</f>
        <v>183844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183844</v>
      </c>
      <c r="W36" s="243">
        <f>SUM(W3:W33)</f>
        <v>6492390.1914799986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22</v>
      </c>
      <c r="AJ36" s="326">
        <f>SUM(AJ3:AJ33)</f>
        <v>616011</v>
      </c>
      <c r="AK36" s="327" t="s">
        <v>88</v>
      </c>
      <c r="AL36" s="328"/>
      <c r="AM36" s="328"/>
      <c r="AN36" s="326">
        <f>SUM(AN3:AN33)</f>
        <v>3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312.16315806451615</v>
      </c>
      <c r="M37" s="247">
        <f>AVERAGE(M3:M34)</f>
        <v>19.254838709677422</v>
      </c>
      <c r="N37" s="237" t="s">
        <v>84</v>
      </c>
      <c r="O37" s="248">
        <f>O36*35.31467</f>
        <v>6492390.1914799996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9</v>
      </c>
      <c r="AN37" s="331">
        <f>IFERROR(AN36/SUM(AM3:AM33),"")</f>
        <v>-3.0759545455943614E-6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307.68630000000002</v>
      </c>
      <c r="M38" s="248">
        <f>MIN(M3:M34)</f>
        <v>17.600000000000001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343.37947387096779</v>
      </c>
      <c r="M44" s="255">
        <f>M37*(1+$L$43)</f>
        <v>21.180322580645164</v>
      </c>
    </row>
    <row r="45" spans="1:41" x14ac:dyDescent="0.2">
      <c r="K45" s="254" t="s">
        <v>98</v>
      </c>
      <c r="L45" s="255">
        <f>L37*(1-$L$43)</f>
        <v>280.94684225806452</v>
      </c>
      <c r="M45" s="255">
        <f>M37*(1-$L$43)</f>
        <v>17.32935483870968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335" priority="47" stopIfTrue="1" operator="lessThan">
      <formula>$L$45</formula>
    </cfRule>
    <cfRule type="cellIs" dxfId="334" priority="48" stopIfTrue="1" operator="greaterThan">
      <formula>$L$44</formula>
    </cfRule>
  </conditionalFormatting>
  <conditionalFormatting sqref="M3:M34">
    <cfRule type="cellIs" dxfId="333" priority="45" stopIfTrue="1" operator="lessThan">
      <formula>$M$45</formula>
    </cfRule>
    <cfRule type="cellIs" dxfId="332" priority="46" stopIfTrue="1" operator="greaterThan">
      <formula>$M$44</formula>
    </cfRule>
  </conditionalFormatting>
  <conditionalFormatting sqref="O3:O34">
    <cfRule type="cellIs" dxfId="331" priority="44" stopIfTrue="1" operator="lessThan">
      <formula>0</formula>
    </cfRule>
  </conditionalFormatting>
  <conditionalFormatting sqref="O3:O33">
    <cfRule type="cellIs" dxfId="330" priority="43" stopIfTrue="1" operator="lessThan">
      <formula>0</formula>
    </cfRule>
  </conditionalFormatting>
  <conditionalFormatting sqref="O3">
    <cfRule type="cellIs" dxfId="329" priority="42" stopIfTrue="1" operator="notEqual">
      <formula>$P$3</formula>
    </cfRule>
  </conditionalFormatting>
  <conditionalFormatting sqref="O4">
    <cfRule type="cellIs" dxfId="328" priority="41" stopIfTrue="1" operator="notEqual">
      <formula>P$4</formula>
    </cfRule>
  </conditionalFormatting>
  <conditionalFormatting sqref="O5">
    <cfRule type="cellIs" dxfId="327" priority="40" stopIfTrue="1" operator="notEqual">
      <formula>$P$5</formula>
    </cfRule>
  </conditionalFormatting>
  <conditionalFormatting sqref="O6">
    <cfRule type="cellIs" dxfId="326" priority="39" stopIfTrue="1" operator="notEqual">
      <formula>$P$6</formula>
    </cfRule>
  </conditionalFormatting>
  <conditionalFormatting sqref="O7">
    <cfRule type="cellIs" dxfId="325" priority="38" stopIfTrue="1" operator="notEqual">
      <formula>$P$7</formula>
    </cfRule>
  </conditionalFormatting>
  <conditionalFormatting sqref="O8">
    <cfRule type="cellIs" dxfId="324" priority="37" stopIfTrue="1" operator="notEqual">
      <formula>$P$8</formula>
    </cfRule>
  </conditionalFormatting>
  <conditionalFormatting sqref="O9">
    <cfRule type="cellIs" dxfId="323" priority="36" stopIfTrue="1" operator="notEqual">
      <formula>$P$9</formula>
    </cfRule>
  </conditionalFormatting>
  <conditionalFormatting sqref="O10">
    <cfRule type="cellIs" dxfId="322" priority="34" stopIfTrue="1" operator="notEqual">
      <formula>$P$10</formula>
    </cfRule>
    <cfRule type="cellIs" dxfId="321" priority="35" stopIfTrue="1" operator="greaterThan">
      <formula>$P$10</formula>
    </cfRule>
  </conditionalFormatting>
  <conditionalFormatting sqref="O11">
    <cfRule type="cellIs" dxfId="320" priority="32" stopIfTrue="1" operator="notEqual">
      <formula>$P$11</formula>
    </cfRule>
    <cfRule type="cellIs" dxfId="319" priority="33" stopIfTrue="1" operator="greaterThan">
      <formula>$P$11</formula>
    </cfRule>
  </conditionalFormatting>
  <conditionalFormatting sqref="O12">
    <cfRule type="cellIs" dxfId="318" priority="31" stopIfTrue="1" operator="notEqual">
      <formula>$P$12</formula>
    </cfRule>
  </conditionalFormatting>
  <conditionalFormatting sqref="O14">
    <cfRule type="cellIs" dxfId="317" priority="30" stopIfTrue="1" operator="notEqual">
      <formula>$P$14</formula>
    </cfRule>
  </conditionalFormatting>
  <conditionalFormatting sqref="O15">
    <cfRule type="cellIs" dxfId="316" priority="29" stopIfTrue="1" operator="notEqual">
      <formula>$P$15</formula>
    </cfRule>
  </conditionalFormatting>
  <conditionalFormatting sqref="O16">
    <cfRule type="cellIs" dxfId="315" priority="28" stopIfTrue="1" operator="notEqual">
      <formula>$P$16</formula>
    </cfRule>
  </conditionalFormatting>
  <conditionalFormatting sqref="O17">
    <cfRule type="cellIs" dxfId="314" priority="27" stopIfTrue="1" operator="notEqual">
      <formula>$P$17</formula>
    </cfRule>
  </conditionalFormatting>
  <conditionalFormatting sqref="O18">
    <cfRule type="cellIs" dxfId="313" priority="26" stopIfTrue="1" operator="notEqual">
      <formula>$P$18</formula>
    </cfRule>
  </conditionalFormatting>
  <conditionalFormatting sqref="O19">
    <cfRule type="cellIs" dxfId="312" priority="24" stopIfTrue="1" operator="notEqual">
      <formula>$P$19</formula>
    </cfRule>
    <cfRule type="cellIs" dxfId="311" priority="25" stopIfTrue="1" operator="greaterThan">
      <formula>$P$19</formula>
    </cfRule>
  </conditionalFormatting>
  <conditionalFormatting sqref="O20">
    <cfRule type="cellIs" dxfId="310" priority="22" stopIfTrue="1" operator="notEqual">
      <formula>$P$20</formula>
    </cfRule>
    <cfRule type="cellIs" dxfId="309" priority="23" stopIfTrue="1" operator="greaterThan">
      <formula>$P$20</formula>
    </cfRule>
  </conditionalFormatting>
  <conditionalFormatting sqref="O21">
    <cfRule type="cellIs" dxfId="308" priority="21" stopIfTrue="1" operator="notEqual">
      <formula>$P$21</formula>
    </cfRule>
  </conditionalFormatting>
  <conditionalFormatting sqref="O22">
    <cfRule type="cellIs" dxfId="307" priority="20" stopIfTrue="1" operator="notEqual">
      <formula>$P$22</formula>
    </cfRule>
  </conditionalFormatting>
  <conditionalFormatting sqref="O23">
    <cfRule type="cellIs" dxfId="306" priority="19" stopIfTrue="1" operator="notEqual">
      <formula>$P$23</formula>
    </cfRule>
  </conditionalFormatting>
  <conditionalFormatting sqref="O24">
    <cfRule type="cellIs" dxfId="305" priority="17" stopIfTrue="1" operator="notEqual">
      <formula>$P$24</formula>
    </cfRule>
    <cfRule type="cellIs" dxfId="304" priority="18" stopIfTrue="1" operator="greaterThan">
      <formula>$P$24</formula>
    </cfRule>
  </conditionalFormatting>
  <conditionalFormatting sqref="O25">
    <cfRule type="cellIs" dxfId="303" priority="15" stopIfTrue="1" operator="notEqual">
      <formula>$P$25</formula>
    </cfRule>
    <cfRule type="cellIs" dxfId="302" priority="16" stopIfTrue="1" operator="greaterThan">
      <formula>$P$25</formula>
    </cfRule>
  </conditionalFormatting>
  <conditionalFormatting sqref="O26">
    <cfRule type="cellIs" dxfId="301" priority="14" stopIfTrue="1" operator="notEqual">
      <formula>$P$26</formula>
    </cfRule>
  </conditionalFormatting>
  <conditionalFormatting sqref="O27">
    <cfRule type="cellIs" dxfId="300" priority="13" stopIfTrue="1" operator="notEqual">
      <formula>$P$27</formula>
    </cfRule>
  </conditionalFormatting>
  <conditionalFormatting sqref="O28">
    <cfRule type="cellIs" dxfId="299" priority="12" stopIfTrue="1" operator="notEqual">
      <formula>$P$28</formula>
    </cfRule>
  </conditionalFormatting>
  <conditionalFormatting sqref="O29">
    <cfRule type="cellIs" dxfId="298" priority="11" stopIfTrue="1" operator="notEqual">
      <formula>$P$29</formula>
    </cfRule>
  </conditionalFormatting>
  <conditionalFormatting sqref="O30">
    <cfRule type="cellIs" dxfId="297" priority="10" stopIfTrue="1" operator="notEqual">
      <formula>$P$30</formula>
    </cfRule>
  </conditionalFormatting>
  <conditionalFormatting sqref="O31">
    <cfRule type="cellIs" dxfId="296" priority="8" stopIfTrue="1" operator="notEqual">
      <formula>$P$31</formula>
    </cfRule>
    <cfRule type="cellIs" dxfId="295" priority="9" stopIfTrue="1" operator="greaterThan">
      <formula>$P$31</formula>
    </cfRule>
  </conditionalFormatting>
  <conditionalFormatting sqref="O32">
    <cfRule type="cellIs" dxfId="294" priority="6" stopIfTrue="1" operator="notEqual">
      <formula>$P$32</formula>
    </cfRule>
    <cfRule type="cellIs" dxfId="293" priority="7" stopIfTrue="1" operator="greaterThan">
      <formula>$P$32</formula>
    </cfRule>
  </conditionalFormatting>
  <conditionalFormatting sqref="O33">
    <cfRule type="cellIs" dxfId="292" priority="5" stopIfTrue="1" operator="notEqual">
      <formula>$P$33</formula>
    </cfRule>
  </conditionalFormatting>
  <conditionalFormatting sqref="O13">
    <cfRule type="cellIs" dxfId="291" priority="4" stopIfTrue="1" operator="notEqual">
      <formula>$P$13</formula>
    </cfRule>
  </conditionalFormatting>
  <conditionalFormatting sqref="AG3:AG34">
    <cfRule type="cellIs" dxfId="290" priority="3" stopIfTrue="1" operator="notEqual">
      <formula>E3</formula>
    </cfRule>
  </conditionalFormatting>
  <conditionalFormatting sqref="AH3:AH34">
    <cfRule type="cellIs" dxfId="289" priority="2" stopIfTrue="1" operator="notBetween">
      <formula>AI3+$AG$40</formula>
      <formula>AI3-$AG$40</formula>
    </cfRule>
  </conditionalFormatting>
  <conditionalFormatting sqref="AL3:AL33">
    <cfRule type="cellIs" dxfId="2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87</v>
      </c>
      <c r="B3" s="191">
        <v>0.375</v>
      </c>
      <c r="C3" s="192">
        <v>2013</v>
      </c>
      <c r="D3" s="192">
        <v>6</v>
      </c>
      <c r="E3" s="192">
        <v>1</v>
      </c>
      <c r="F3" s="193">
        <v>58194</v>
      </c>
      <c r="G3" s="192">
        <v>0</v>
      </c>
      <c r="H3" s="193">
        <v>35135</v>
      </c>
      <c r="I3" s="192">
        <v>0</v>
      </c>
      <c r="J3" s="192">
        <v>0</v>
      </c>
      <c r="K3" s="192">
        <v>0</v>
      </c>
      <c r="L3" s="194">
        <v>315.89120000000003</v>
      </c>
      <c r="M3" s="193">
        <v>17.7</v>
      </c>
      <c r="N3" s="195">
        <v>0</v>
      </c>
      <c r="O3" s="196">
        <v>0</v>
      </c>
      <c r="P3" s="197">
        <f>F4-F3</f>
        <v>-321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0</v>
      </c>
      <c r="W3" s="202">
        <f>V3*35.31467</f>
        <v>0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58194</v>
      </c>
      <c r="AF3" s="190">
        <v>87</v>
      </c>
      <c r="AG3" s="195">
        <v>1</v>
      </c>
      <c r="AH3" s="303">
        <v>58194</v>
      </c>
      <c r="AI3" s="304">
        <f>IFERROR(AE3*1,0)</f>
        <v>58194</v>
      </c>
      <c r="AJ3" s="305">
        <f>(AI3-AH3)</f>
        <v>0</v>
      </c>
      <c r="AL3" s="306">
        <f>AH4-AH3</f>
        <v>356</v>
      </c>
      <c r="AM3" s="307">
        <f>AI4-AI3</f>
        <v>-321</v>
      </c>
      <c r="AN3" s="308">
        <f>(AM3-AL3)</f>
        <v>-677</v>
      </c>
      <c r="AO3" s="309">
        <f>IFERROR(AN3/AM3,"")</f>
        <v>2.1090342679127727</v>
      </c>
    </row>
    <row r="4" spans="1:41" x14ac:dyDescent="0.2">
      <c r="A4" s="206">
        <v>87</v>
      </c>
      <c r="B4" s="207">
        <v>0.375</v>
      </c>
      <c r="C4" s="208">
        <v>2013</v>
      </c>
      <c r="D4" s="208">
        <v>6</v>
      </c>
      <c r="E4" s="208">
        <v>2</v>
      </c>
      <c r="F4" s="209">
        <v>57873</v>
      </c>
      <c r="G4" s="208">
        <v>0</v>
      </c>
      <c r="H4" s="209">
        <v>54886</v>
      </c>
      <c r="I4" s="208">
        <v>0</v>
      </c>
      <c r="J4" s="208">
        <v>0</v>
      </c>
      <c r="K4" s="208">
        <v>0</v>
      </c>
      <c r="L4" s="210">
        <v>90.616900000000001</v>
      </c>
      <c r="M4" s="209">
        <v>20.3</v>
      </c>
      <c r="N4" s="211">
        <v>0</v>
      </c>
      <c r="O4" s="212">
        <v>8</v>
      </c>
      <c r="P4" s="197">
        <f t="shared" ref="P4:P33" si="0">F5-F4</f>
        <v>8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8</v>
      </c>
      <c r="W4" s="216">
        <f>V4*35.31467</f>
        <v>282.51736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57873</v>
      </c>
      <c r="AF4" s="206">
        <v>87</v>
      </c>
      <c r="AG4" s="310">
        <v>2</v>
      </c>
      <c r="AH4" s="311">
        <v>58550</v>
      </c>
      <c r="AI4" s="312">
        <f t="shared" ref="AI4:AI34" si="4">IFERROR(AE4*1,0)</f>
        <v>57873</v>
      </c>
      <c r="AJ4" s="313">
        <f t="shared" ref="AJ4:AJ34" si="5">(AI4-AH4)</f>
        <v>-677</v>
      </c>
      <c r="AL4" s="306">
        <f t="shared" ref="AL4:AM33" si="6">AH5-AH4</f>
        <v>87</v>
      </c>
      <c r="AM4" s="314">
        <f t="shared" si="6"/>
        <v>8</v>
      </c>
      <c r="AN4" s="315">
        <f t="shared" ref="AN4:AN33" si="7">(AM4-AL4)</f>
        <v>-79</v>
      </c>
      <c r="AO4" s="316">
        <f t="shared" ref="AO4:AO33" si="8">IFERROR(AN4/AM4,"")</f>
        <v>-9.875</v>
      </c>
    </row>
    <row r="5" spans="1:41" x14ac:dyDescent="0.2">
      <c r="A5" s="206">
        <v>87</v>
      </c>
      <c r="B5" s="207">
        <v>0.375</v>
      </c>
      <c r="C5" s="208">
        <v>2013</v>
      </c>
      <c r="D5" s="208">
        <v>6</v>
      </c>
      <c r="E5" s="208">
        <v>3</v>
      </c>
      <c r="F5" s="209">
        <v>57881</v>
      </c>
      <c r="G5" s="208">
        <v>0</v>
      </c>
      <c r="H5" s="209">
        <v>54887</v>
      </c>
      <c r="I5" s="208">
        <v>0</v>
      </c>
      <c r="J5" s="208">
        <v>0</v>
      </c>
      <c r="K5" s="208">
        <v>0</v>
      </c>
      <c r="L5" s="210">
        <v>90.119500000000002</v>
      </c>
      <c r="M5" s="209">
        <v>19.899999999999999</v>
      </c>
      <c r="N5" s="211">
        <v>0</v>
      </c>
      <c r="O5" s="212">
        <v>74</v>
      </c>
      <c r="P5" s="197">
        <f t="shared" si="0"/>
        <v>74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74</v>
      </c>
      <c r="W5" s="216">
        <f t="shared" ref="W5:W33" si="10">V5*35.31467</f>
        <v>2613.2855799999998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57881</v>
      </c>
      <c r="AF5" s="206">
        <v>87</v>
      </c>
      <c r="AG5" s="310">
        <v>3</v>
      </c>
      <c r="AH5" s="311">
        <v>58637</v>
      </c>
      <c r="AI5" s="312">
        <f t="shared" si="4"/>
        <v>57881</v>
      </c>
      <c r="AJ5" s="313">
        <f t="shared" si="5"/>
        <v>-756</v>
      </c>
      <c r="AL5" s="306">
        <f t="shared" si="6"/>
        <v>-682</v>
      </c>
      <c r="AM5" s="314">
        <f t="shared" si="6"/>
        <v>74</v>
      </c>
      <c r="AN5" s="315">
        <f t="shared" si="7"/>
        <v>756</v>
      </c>
      <c r="AO5" s="316">
        <f t="shared" si="8"/>
        <v>10.216216216216216</v>
      </c>
    </row>
    <row r="6" spans="1:41" x14ac:dyDescent="0.2">
      <c r="A6" s="206">
        <v>87</v>
      </c>
      <c r="B6" s="207">
        <v>0.375</v>
      </c>
      <c r="C6" s="208">
        <v>2013</v>
      </c>
      <c r="D6" s="208">
        <v>6</v>
      </c>
      <c r="E6" s="208">
        <v>4</v>
      </c>
      <c r="F6" s="209">
        <v>57955</v>
      </c>
      <c r="G6" s="208">
        <v>0</v>
      </c>
      <c r="H6" s="209">
        <v>54898</v>
      </c>
      <c r="I6" s="208">
        <v>0</v>
      </c>
      <c r="J6" s="208">
        <v>0</v>
      </c>
      <c r="K6" s="208">
        <v>0</v>
      </c>
      <c r="L6" s="210">
        <v>89.199700000000007</v>
      </c>
      <c r="M6" s="209">
        <v>19.2</v>
      </c>
      <c r="N6" s="211">
        <v>0</v>
      </c>
      <c r="O6" s="212">
        <v>8</v>
      </c>
      <c r="P6" s="197">
        <f t="shared" si="0"/>
        <v>8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8</v>
      </c>
      <c r="W6" s="216">
        <f t="shared" si="10"/>
        <v>282.51736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57955</v>
      </c>
      <c r="AF6" s="206">
        <v>87</v>
      </c>
      <c r="AG6" s="310">
        <v>4</v>
      </c>
      <c r="AH6" s="311">
        <v>57955</v>
      </c>
      <c r="AI6" s="312">
        <f t="shared" si="4"/>
        <v>57955</v>
      </c>
      <c r="AJ6" s="313">
        <f t="shared" si="5"/>
        <v>0</v>
      </c>
      <c r="AL6" s="306">
        <f t="shared" si="6"/>
        <v>8</v>
      </c>
      <c r="AM6" s="314">
        <f t="shared" si="6"/>
        <v>8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87</v>
      </c>
      <c r="B7" s="207">
        <v>0.375</v>
      </c>
      <c r="C7" s="208">
        <v>2013</v>
      </c>
      <c r="D7" s="208">
        <v>6</v>
      </c>
      <c r="E7" s="208">
        <v>5</v>
      </c>
      <c r="F7" s="209">
        <v>57963</v>
      </c>
      <c r="G7" s="208">
        <v>0</v>
      </c>
      <c r="H7" s="209">
        <v>54899</v>
      </c>
      <c r="I7" s="208">
        <v>0</v>
      </c>
      <c r="J7" s="208">
        <v>0</v>
      </c>
      <c r="K7" s="208">
        <v>0</v>
      </c>
      <c r="L7" s="210">
        <v>89.212999999999994</v>
      </c>
      <c r="M7" s="209">
        <v>19.100000000000001</v>
      </c>
      <c r="N7" s="211">
        <v>0</v>
      </c>
      <c r="O7" s="212">
        <v>65</v>
      </c>
      <c r="P7" s="197">
        <f t="shared" si="0"/>
        <v>65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65</v>
      </c>
      <c r="W7" s="216">
        <f t="shared" si="10"/>
        <v>2295.4535500000002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57963</v>
      </c>
      <c r="AF7" s="206">
        <v>87</v>
      </c>
      <c r="AG7" s="310">
        <v>5</v>
      </c>
      <c r="AH7" s="311">
        <v>57963</v>
      </c>
      <c r="AI7" s="312">
        <f t="shared" si="4"/>
        <v>57963</v>
      </c>
      <c r="AJ7" s="313">
        <f t="shared" si="5"/>
        <v>0</v>
      </c>
      <c r="AL7" s="306">
        <f t="shared" si="6"/>
        <v>64</v>
      </c>
      <c r="AM7" s="314">
        <f t="shared" si="6"/>
        <v>65</v>
      </c>
      <c r="AN7" s="315">
        <f t="shared" si="7"/>
        <v>1</v>
      </c>
      <c r="AO7" s="316">
        <f t="shared" si="8"/>
        <v>1.5384615384615385E-2</v>
      </c>
    </row>
    <row r="8" spans="1:41" x14ac:dyDescent="0.2">
      <c r="A8" s="206">
        <v>87</v>
      </c>
      <c r="B8" s="207">
        <v>0.375</v>
      </c>
      <c r="C8" s="208">
        <v>2013</v>
      </c>
      <c r="D8" s="208">
        <v>6</v>
      </c>
      <c r="E8" s="208">
        <v>6</v>
      </c>
      <c r="F8" s="209">
        <v>58028</v>
      </c>
      <c r="G8" s="208">
        <v>0</v>
      </c>
      <c r="H8" s="209">
        <v>54908</v>
      </c>
      <c r="I8" s="208">
        <v>0</v>
      </c>
      <c r="J8" s="208">
        <v>0</v>
      </c>
      <c r="K8" s="208">
        <v>0</v>
      </c>
      <c r="L8" s="210">
        <v>89.424999999999997</v>
      </c>
      <c r="M8" s="209">
        <v>18.899999999999999</v>
      </c>
      <c r="N8" s="211">
        <v>0</v>
      </c>
      <c r="O8" s="212">
        <v>0</v>
      </c>
      <c r="P8" s="197">
        <f t="shared" si="0"/>
        <v>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0</v>
      </c>
      <c r="W8" s="216">
        <f t="shared" si="10"/>
        <v>0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58028</v>
      </c>
      <c r="AF8" s="206">
        <v>87</v>
      </c>
      <c r="AG8" s="310">
        <v>6</v>
      </c>
      <c r="AH8" s="311">
        <v>58027</v>
      </c>
      <c r="AI8" s="312">
        <f t="shared" si="4"/>
        <v>58028</v>
      </c>
      <c r="AJ8" s="313">
        <f t="shared" si="5"/>
        <v>1</v>
      </c>
      <c r="AL8" s="306">
        <f t="shared" si="6"/>
        <v>0</v>
      </c>
      <c r="AM8" s="314">
        <f t="shared" si="6"/>
        <v>0</v>
      </c>
      <c r="AN8" s="315">
        <f t="shared" si="7"/>
        <v>0</v>
      </c>
      <c r="AO8" s="316" t="str">
        <f t="shared" si="8"/>
        <v/>
      </c>
    </row>
    <row r="9" spans="1:41" x14ac:dyDescent="0.2">
      <c r="A9" s="206">
        <v>87</v>
      </c>
      <c r="B9" s="207">
        <v>0.375</v>
      </c>
      <c r="C9" s="208">
        <v>2013</v>
      </c>
      <c r="D9" s="208">
        <v>6</v>
      </c>
      <c r="E9" s="208">
        <v>7</v>
      </c>
      <c r="F9" s="209">
        <v>58028</v>
      </c>
      <c r="G9" s="208">
        <v>0</v>
      </c>
      <c r="H9" s="209">
        <v>54908</v>
      </c>
      <c r="I9" s="208">
        <v>0</v>
      </c>
      <c r="J9" s="208">
        <v>0</v>
      </c>
      <c r="K9" s="208">
        <v>0</v>
      </c>
      <c r="L9" s="210">
        <v>89.4298</v>
      </c>
      <c r="M9" s="209">
        <v>19.100000000000001</v>
      </c>
      <c r="N9" s="211">
        <v>0</v>
      </c>
      <c r="O9" s="212">
        <v>0</v>
      </c>
      <c r="P9" s="197">
        <f t="shared" si="0"/>
        <v>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0</v>
      </c>
      <c r="W9" s="216">
        <f t="shared" si="10"/>
        <v>0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58028</v>
      </c>
      <c r="AF9" s="206">
        <v>87</v>
      </c>
      <c r="AG9" s="310">
        <v>7</v>
      </c>
      <c r="AH9" s="311">
        <v>58027</v>
      </c>
      <c r="AI9" s="312">
        <f t="shared" si="4"/>
        <v>58028</v>
      </c>
      <c r="AJ9" s="313">
        <f t="shared" si="5"/>
        <v>1</v>
      </c>
      <c r="AL9" s="306">
        <f t="shared" si="6"/>
        <v>0</v>
      </c>
      <c r="AM9" s="314">
        <f t="shared" si="6"/>
        <v>0</v>
      </c>
      <c r="AN9" s="315">
        <f t="shared" si="7"/>
        <v>0</v>
      </c>
      <c r="AO9" s="316" t="str">
        <f t="shared" si="8"/>
        <v/>
      </c>
    </row>
    <row r="10" spans="1:41" x14ac:dyDescent="0.2">
      <c r="A10" s="206">
        <v>87</v>
      </c>
      <c r="B10" s="207">
        <v>0.375</v>
      </c>
      <c r="C10" s="208">
        <v>2013</v>
      </c>
      <c r="D10" s="208">
        <v>6</v>
      </c>
      <c r="E10" s="208">
        <v>8</v>
      </c>
      <c r="F10" s="209">
        <v>58028</v>
      </c>
      <c r="G10" s="208">
        <v>0</v>
      </c>
      <c r="H10" s="209">
        <v>54908</v>
      </c>
      <c r="I10" s="208">
        <v>0</v>
      </c>
      <c r="J10" s="208">
        <v>0</v>
      </c>
      <c r="K10" s="208">
        <v>0</v>
      </c>
      <c r="L10" s="210">
        <v>89.7149</v>
      </c>
      <c r="M10" s="209">
        <v>19.8</v>
      </c>
      <c r="N10" s="211">
        <v>0</v>
      </c>
      <c r="O10" s="212">
        <v>0</v>
      </c>
      <c r="P10" s="197">
        <f t="shared" si="0"/>
        <v>-1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0</v>
      </c>
      <c r="W10" s="216">
        <f t="shared" si="10"/>
        <v>0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58028</v>
      </c>
      <c r="AF10" s="206">
        <v>87</v>
      </c>
      <c r="AG10" s="310">
        <v>8</v>
      </c>
      <c r="AH10" s="311">
        <v>58027</v>
      </c>
      <c r="AI10" s="312">
        <f t="shared" si="4"/>
        <v>58028</v>
      </c>
      <c r="AJ10" s="313">
        <f t="shared" si="5"/>
        <v>1</v>
      </c>
      <c r="AL10" s="306">
        <f t="shared" si="6"/>
        <v>0</v>
      </c>
      <c r="AM10" s="314">
        <f t="shared" si="6"/>
        <v>-1</v>
      </c>
      <c r="AN10" s="315">
        <f t="shared" si="7"/>
        <v>-1</v>
      </c>
      <c r="AO10" s="316">
        <f t="shared" si="8"/>
        <v>1</v>
      </c>
    </row>
    <row r="11" spans="1:41" x14ac:dyDescent="0.2">
      <c r="A11" s="206">
        <v>87</v>
      </c>
      <c r="B11" s="207">
        <v>0.375</v>
      </c>
      <c r="C11" s="208">
        <v>2013</v>
      </c>
      <c r="D11" s="208">
        <v>6</v>
      </c>
      <c r="E11" s="208">
        <v>9</v>
      </c>
      <c r="F11" s="209">
        <v>58027</v>
      </c>
      <c r="G11" s="208">
        <v>0</v>
      </c>
      <c r="H11" s="209">
        <v>54908</v>
      </c>
      <c r="I11" s="208">
        <v>0</v>
      </c>
      <c r="J11" s="208">
        <v>0</v>
      </c>
      <c r="K11" s="208">
        <v>0</v>
      </c>
      <c r="L11" s="210">
        <v>89.7149</v>
      </c>
      <c r="M11" s="209">
        <v>19.8</v>
      </c>
      <c r="N11" s="211">
        <v>0</v>
      </c>
      <c r="O11" s="212">
        <v>0</v>
      </c>
      <c r="P11" s="197">
        <f t="shared" si="0"/>
        <v>0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0</v>
      </c>
      <c r="W11" s="219">
        <f t="shared" si="10"/>
        <v>0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58027</v>
      </c>
      <c r="AF11" s="206">
        <v>87</v>
      </c>
      <c r="AG11" s="310">
        <v>9</v>
      </c>
      <c r="AH11" s="311">
        <v>58027</v>
      </c>
      <c r="AI11" s="312">
        <f t="shared" si="4"/>
        <v>58027</v>
      </c>
      <c r="AJ11" s="313">
        <f t="shared" si="5"/>
        <v>0</v>
      </c>
      <c r="AL11" s="306">
        <f t="shared" si="6"/>
        <v>0</v>
      </c>
      <c r="AM11" s="314">
        <f t="shared" si="6"/>
        <v>0</v>
      </c>
      <c r="AN11" s="315">
        <f t="shared" si="7"/>
        <v>0</v>
      </c>
      <c r="AO11" s="316" t="str">
        <f t="shared" si="8"/>
        <v/>
      </c>
    </row>
    <row r="12" spans="1:41" x14ac:dyDescent="0.2">
      <c r="A12" s="206">
        <v>87</v>
      </c>
      <c r="B12" s="207">
        <v>0.375</v>
      </c>
      <c r="C12" s="208">
        <v>2013</v>
      </c>
      <c r="D12" s="208">
        <v>6</v>
      </c>
      <c r="E12" s="208">
        <v>10</v>
      </c>
      <c r="F12" s="209">
        <v>58027</v>
      </c>
      <c r="G12" s="208">
        <v>0</v>
      </c>
      <c r="H12" s="209">
        <v>54908</v>
      </c>
      <c r="I12" s="208">
        <v>0</v>
      </c>
      <c r="J12" s="208">
        <v>0</v>
      </c>
      <c r="K12" s="208">
        <v>0</v>
      </c>
      <c r="L12" s="210">
        <v>89.7149</v>
      </c>
      <c r="M12" s="209">
        <v>19.8</v>
      </c>
      <c r="N12" s="211">
        <v>0</v>
      </c>
      <c r="O12" s="212">
        <v>6</v>
      </c>
      <c r="P12" s="197">
        <f t="shared" si="0"/>
        <v>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6</v>
      </c>
      <c r="W12" s="219">
        <f t="shared" si="10"/>
        <v>211.88801999999998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58027</v>
      </c>
      <c r="AF12" s="206">
        <v>87</v>
      </c>
      <c r="AG12" s="310">
        <v>10</v>
      </c>
      <c r="AH12" s="311">
        <v>58027</v>
      </c>
      <c r="AI12" s="312">
        <f t="shared" si="4"/>
        <v>58027</v>
      </c>
      <c r="AJ12" s="313">
        <f t="shared" si="5"/>
        <v>0</v>
      </c>
      <c r="AL12" s="306">
        <f t="shared" si="6"/>
        <v>6</v>
      </c>
      <c r="AM12" s="314">
        <f t="shared" si="6"/>
        <v>6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87</v>
      </c>
      <c r="B13" s="207">
        <v>0.375</v>
      </c>
      <c r="C13" s="208">
        <v>2013</v>
      </c>
      <c r="D13" s="208">
        <v>6</v>
      </c>
      <c r="E13" s="208">
        <v>11</v>
      </c>
      <c r="F13" s="209">
        <v>58033</v>
      </c>
      <c r="G13" s="208">
        <v>0</v>
      </c>
      <c r="H13" s="209">
        <v>54908</v>
      </c>
      <c r="I13" s="208">
        <v>0</v>
      </c>
      <c r="J13" s="208">
        <v>0</v>
      </c>
      <c r="K13" s="208">
        <v>0</v>
      </c>
      <c r="L13" s="210">
        <v>89.7149</v>
      </c>
      <c r="M13" s="209">
        <v>19.8</v>
      </c>
      <c r="N13" s="211">
        <v>0</v>
      </c>
      <c r="O13" s="212">
        <v>87</v>
      </c>
      <c r="P13" s="197">
        <f t="shared" si="0"/>
        <v>87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87</v>
      </c>
      <c r="W13" s="219">
        <f t="shared" si="10"/>
        <v>3072.3762900000002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58033</v>
      </c>
      <c r="AF13" s="206">
        <v>87</v>
      </c>
      <c r="AG13" s="310">
        <v>11</v>
      </c>
      <c r="AH13" s="311">
        <v>58033</v>
      </c>
      <c r="AI13" s="312">
        <f t="shared" si="4"/>
        <v>58033</v>
      </c>
      <c r="AJ13" s="313">
        <f t="shared" si="5"/>
        <v>0</v>
      </c>
      <c r="AL13" s="306">
        <f t="shared" si="6"/>
        <v>87</v>
      </c>
      <c r="AM13" s="314">
        <f t="shared" si="6"/>
        <v>87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87</v>
      </c>
      <c r="B14" s="207">
        <v>0.375</v>
      </c>
      <c r="C14" s="208">
        <v>2013</v>
      </c>
      <c r="D14" s="208">
        <v>6</v>
      </c>
      <c r="E14" s="208">
        <v>12</v>
      </c>
      <c r="F14" s="209">
        <v>58120</v>
      </c>
      <c r="G14" s="208">
        <v>0</v>
      </c>
      <c r="H14" s="209">
        <v>54908</v>
      </c>
      <c r="I14" s="208">
        <v>0</v>
      </c>
      <c r="J14" s="208">
        <v>0</v>
      </c>
      <c r="K14" s="208">
        <v>0</v>
      </c>
      <c r="L14" s="210">
        <v>89.7149</v>
      </c>
      <c r="M14" s="209">
        <v>19.8</v>
      </c>
      <c r="N14" s="211">
        <v>0</v>
      </c>
      <c r="O14" s="212">
        <v>89</v>
      </c>
      <c r="P14" s="197">
        <f t="shared" si="0"/>
        <v>89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89</v>
      </c>
      <c r="W14" s="219">
        <f t="shared" si="10"/>
        <v>3143.0056300000001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58120</v>
      </c>
      <c r="AF14" s="206">
        <v>87</v>
      </c>
      <c r="AG14" s="310">
        <v>12</v>
      </c>
      <c r="AH14" s="311">
        <v>58120</v>
      </c>
      <c r="AI14" s="312">
        <f t="shared" si="4"/>
        <v>58120</v>
      </c>
      <c r="AJ14" s="313">
        <f t="shared" si="5"/>
        <v>0</v>
      </c>
      <c r="AL14" s="306">
        <f t="shared" si="6"/>
        <v>89</v>
      </c>
      <c r="AM14" s="314">
        <f t="shared" si="6"/>
        <v>89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87</v>
      </c>
      <c r="B15" s="207">
        <v>0.375</v>
      </c>
      <c r="C15" s="208">
        <v>2013</v>
      </c>
      <c r="D15" s="208">
        <v>6</v>
      </c>
      <c r="E15" s="208">
        <v>13</v>
      </c>
      <c r="F15" s="209">
        <v>58209</v>
      </c>
      <c r="G15" s="208">
        <v>0</v>
      </c>
      <c r="H15" s="209">
        <v>54908</v>
      </c>
      <c r="I15" s="208">
        <v>0</v>
      </c>
      <c r="J15" s="208">
        <v>0</v>
      </c>
      <c r="K15" s="208">
        <v>0</v>
      </c>
      <c r="L15" s="210">
        <v>89.7149</v>
      </c>
      <c r="M15" s="209">
        <v>19.8</v>
      </c>
      <c r="N15" s="211">
        <v>0</v>
      </c>
      <c r="O15" s="212">
        <v>80</v>
      </c>
      <c r="P15" s="197">
        <f t="shared" si="0"/>
        <v>80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80</v>
      </c>
      <c r="W15" s="219">
        <f t="shared" si="10"/>
        <v>2825.1736000000001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58209</v>
      </c>
      <c r="AF15" s="206">
        <v>87</v>
      </c>
      <c r="AG15" s="310">
        <v>13</v>
      </c>
      <c r="AH15" s="311">
        <v>58209</v>
      </c>
      <c r="AI15" s="312">
        <f t="shared" si="4"/>
        <v>58209</v>
      </c>
      <c r="AJ15" s="313">
        <f t="shared" si="5"/>
        <v>0</v>
      </c>
      <c r="AL15" s="306">
        <f t="shared" si="6"/>
        <v>80</v>
      </c>
      <c r="AM15" s="314">
        <f t="shared" si="6"/>
        <v>80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87</v>
      </c>
      <c r="B16" s="207">
        <v>0.375</v>
      </c>
      <c r="C16" s="208">
        <v>2013</v>
      </c>
      <c r="D16" s="208">
        <v>6</v>
      </c>
      <c r="E16" s="208">
        <v>14</v>
      </c>
      <c r="F16" s="209">
        <v>58289</v>
      </c>
      <c r="G16" s="208">
        <v>0</v>
      </c>
      <c r="H16" s="209">
        <v>54908</v>
      </c>
      <c r="I16" s="208">
        <v>0</v>
      </c>
      <c r="J16" s="208">
        <v>0</v>
      </c>
      <c r="K16" s="208">
        <v>0</v>
      </c>
      <c r="L16" s="210">
        <v>89.7149</v>
      </c>
      <c r="M16" s="209">
        <v>19.8</v>
      </c>
      <c r="N16" s="211">
        <v>0</v>
      </c>
      <c r="O16" s="212">
        <v>9</v>
      </c>
      <c r="P16" s="197">
        <f t="shared" si="0"/>
        <v>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9</v>
      </c>
      <c r="W16" s="219">
        <f t="shared" si="10"/>
        <v>317.83202999999997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58289</v>
      </c>
      <c r="AF16" s="206">
        <v>87</v>
      </c>
      <c r="AG16" s="310">
        <v>14</v>
      </c>
      <c r="AH16" s="311">
        <v>58289</v>
      </c>
      <c r="AI16" s="312">
        <f t="shared" si="4"/>
        <v>58289</v>
      </c>
      <c r="AJ16" s="313">
        <f t="shared" si="5"/>
        <v>0</v>
      </c>
      <c r="AL16" s="306">
        <f t="shared" si="6"/>
        <v>9</v>
      </c>
      <c r="AM16" s="314">
        <f t="shared" si="6"/>
        <v>9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87</v>
      </c>
      <c r="B17" s="207">
        <v>0.375</v>
      </c>
      <c r="C17" s="208">
        <v>2013</v>
      </c>
      <c r="D17" s="208">
        <v>6</v>
      </c>
      <c r="E17" s="208">
        <v>15</v>
      </c>
      <c r="F17" s="209">
        <v>58298</v>
      </c>
      <c r="G17" s="208">
        <v>0</v>
      </c>
      <c r="H17" s="209">
        <v>54908</v>
      </c>
      <c r="I17" s="208">
        <v>0</v>
      </c>
      <c r="J17" s="208">
        <v>0</v>
      </c>
      <c r="K17" s="208">
        <v>0</v>
      </c>
      <c r="L17" s="210">
        <v>89.7149</v>
      </c>
      <c r="M17" s="209">
        <v>19.8</v>
      </c>
      <c r="N17" s="211">
        <v>0</v>
      </c>
      <c r="O17" s="212">
        <v>38</v>
      </c>
      <c r="P17" s="197">
        <f t="shared" si="0"/>
        <v>38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38</v>
      </c>
      <c r="W17" s="219">
        <f t="shared" si="10"/>
        <v>1341.9574600000001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58298</v>
      </c>
      <c r="AF17" s="206">
        <v>87</v>
      </c>
      <c r="AG17" s="310">
        <v>15</v>
      </c>
      <c r="AH17" s="311">
        <v>58298</v>
      </c>
      <c r="AI17" s="312">
        <f t="shared" si="4"/>
        <v>58298</v>
      </c>
      <c r="AJ17" s="313">
        <f t="shared" si="5"/>
        <v>0</v>
      </c>
      <c r="AL17" s="306">
        <f t="shared" si="6"/>
        <v>37</v>
      </c>
      <c r="AM17" s="314">
        <f t="shared" si="6"/>
        <v>38</v>
      </c>
      <c r="AN17" s="315">
        <f t="shared" si="7"/>
        <v>1</v>
      </c>
      <c r="AO17" s="316">
        <f t="shared" si="8"/>
        <v>2.6315789473684209E-2</v>
      </c>
    </row>
    <row r="18" spans="1:41" x14ac:dyDescent="0.2">
      <c r="A18" s="206">
        <v>87</v>
      </c>
      <c r="B18" s="207">
        <v>0.375</v>
      </c>
      <c r="C18" s="208">
        <v>2013</v>
      </c>
      <c r="D18" s="208">
        <v>6</v>
      </c>
      <c r="E18" s="208">
        <v>16</v>
      </c>
      <c r="F18" s="209">
        <v>58336</v>
      </c>
      <c r="G18" s="208">
        <v>0</v>
      </c>
      <c r="H18" s="209">
        <v>54951</v>
      </c>
      <c r="I18" s="208">
        <v>0</v>
      </c>
      <c r="J18" s="208">
        <v>0</v>
      </c>
      <c r="K18" s="208">
        <v>0</v>
      </c>
      <c r="L18" s="210">
        <v>93.598500000000001</v>
      </c>
      <c r="M18" s="209">
        <v>16.3</v>
      </c>
      <c r="N18" s="211">
        <v>0</v>
      </c>
      <c r="O18" s="212">
        <v>8</v>
      </c>
      <c r="P18" s="197">
        <f t="shared" si="0"/>
        <v>8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8</v>
      </c>
      <c r="W18" s="219">
        <f t="shared" si="10"/>
        <v>282.51736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58336</v>
      </c>
      <c r="AF18" s="206">
        <v>87</v>
      </c>
      <c r="AG18" s="310">
        <v>16</v>
      </c>
      <c r="AH18" s="311">
        <v>58335</v>
      </c>
      <c r="AI18" s="312">
        <f t="shared" si="4"/>
        <v>58336</v>
      </c>
      <c r="AJ18" s="313">
        <f t="shared" si="5"/>
        <v>1</v>
      </c>
      <c r="AL18" s="306">
        <f t="shared" si="6"/>
        <v>8</v>
      </c>
      <c r="AM18" s="314">
        <f t="shared" si="6"/>
        <v>8</v>
      </c>
      <c r="AN18" s="315">
        <f t="shared" si="7"/>
        <v>0</v>
      </c>
      <c r="AO18" s="316">
        <f t="shared" si="8"/>
        <v>0</v>
      </c>
    </row>
    <row r="19" spans="1:41" x14ac:dyDescent="0.2">
      <c r="A19" s="206">
        <v>87</v>
      </c>
      <c r="B19" s="207">
        <v>0.375</v>
      </c>
      <c r="C19" s="208">
        <v>2013</v>
      </c>
      <c r="D19" s="208">
        <v>6</v>
      </c>
      <c r="E19" s="208">
        <v>17</v>
      </c>
      <c r="F19" s="209">
        <v>58344</v>
      </c>
      <c r="G19" s="208">
        <v>0</v>
      </c>
      <c r="H19" s="209">
        <v>54952</v>
      </c>
      <c r="I19" s="208">
        <v>0</v>
      </c>
      <c r="J19" s="208">
        <v>0</v>
      </c>
      <c r="K19" s="208">
        <v>0</v>
      </c>
      <c r="L19" s="210">
        <v>91.780699999999996</v>
      </c>
      <c r="M19" s="209">
        <v>18.5</v>
      </c>
      <c r="N19" s="211">
        <v>0</v>
      </c>
      <c r="O19" s="212">
        <v>89</v>
      </c>
      <c r="P19" s="197">
        <f t="shared" si="0"/>
        <v>89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89</v>
      </c>
      <c r="W19" s="219">
        <f t="shared" si="10"/>
        <v>3143.0056300000001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58344</v>
      </c>
      <c r="AF19" s="206">
        <v>87</v>
      </c>
      <c r="AG19" s="310">
        <v>17</v>
      </c>
      <c r="AH19" s="311">
        <v>58343</v>
      </c>
      <c r="AI19" s="312">
        <f t="shared" si="4"/>
        <v>58344</v>
      </c>
      <c r="AJ19" s="313">
        <f t="shared" si="5"/>
        <v>1</v>
      </c>
      <c r="AL19" s="306">
        <f t="shared" si="6"/>
        <v>90</v>
      </c>
      <c r="AM19" s="314">
        <f t="shared" si="6"/>
        <v>89</v>
      </c>
      <c r="AN19" s="315">
        <f t="shared" si="7"/>
        <v>-1</v>
      </c>
      <c r="AO19" s="316">
        <f t="shared" si="8"/>
        <v>-1.1235955056179775E-2</v>
      </c>
    </row>
    <row r="20" spans="1:41" x14ac:dyDescent="0.2">
      <c r="A20" s="206">
        <v>87</v>
      </c>
      <c r="B20" s="207">
        <v>0.375</v>
      </c>
      <c r="C20" s="208">
        <v>2013</v>
      </c>
      <c r="D20" s="208">
        <v>6</v>
      </c>
      <c r="E20" s="208">
        <v>18</v>
      </c>
      <c r="F20" s="209">
        <v>58433</v>
      </c>
      <c r="G20" s="208">
        <v>0</v>
      </c>
      <c r="H20" s="209">
        <v>54964</v>
      </c>
      <c r="I20" s="208">
        <v>0</v>
      </c>
      <c r="J20" s="208">
        <v>0</v>
      </c>
      <c r="K20" s="208">
        <v>0</v>
      </c>
      <c r="L20" s="210">
        <v>89.371499999999997</v>
      </c>
      <c r="M20" s="209">
        <v>18.399999999999999</v>
      </c>
      <c r="N20" s="211">
        <v>0</v>
      </c>
      <c r="O20" s="212">
        <v>84</v>
      </c>
      <c r="P20" s="197">
        <f t="shared" si="0"/>
        <v>84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84</v>
      </c>
      <c r="W20" s="219">
        <f t="shared" si="10"/>
        <v>2966.43228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58433</v>
      </c>
      <c r="AF20" s="206">
        <v>87</v>
      </c>
      <c r="AG20" s="310">
        <v>18</v>
      </c>
      <c r="AH20" s="311">
        <v>58433</v>
      </c>
      <c r="AI20" s="312">
        <f t="shared" si="4"/>
        <v>58433</v>
      </c>
      <c r="AJ20" s="313">
        <f t="shared" si="5"/>
        <v>0</v>
      </c>
      <c r="AL20" s="306">
        <f t="shared" si="6"/>
        <v>83</v>
      </c>
      <c r="AM20" s="314">
        <f t="shared" si="6"/>
        <v>84</v>
      </c>
      <c r="AN20" s="315">
        <f t="shared" si="7"/>
        <v>1</v>
      </c>
      <c r="AO20" s="316">
        <f t="shared" si="8"/>
        <v>1.1904761904761904E-2</v>
      </c>
    </row>
    <row r="21" spans="1:41" x14ac:dyDescent="0.2">
      <c r="A21" s="206">
        <v>87</v>
      </c>
      <c r="B21" s="207">
        <v>0.375</v>
      </c>
      <c r="C21" s="208">
        <v>2013</v>
      </c>
      <c r="D21" s="208">
        <v>6</v>
      </c>
      <c r="E21" s="208">
        <v>19</v>
      </c>
      <c r="F21" s="209">
        <v>58517</v>
      </c>
      <c r="G21" s="208">
        <v>0</v>
      </c>
      <c r="H21" s="209">
        <v>54976</v>
      </c>
      <c r="I21" s="208">
        <v>0</v>
      </c>
      <c r="J21" s="208">
        <v>0</v>
      </c>
      <c r="K21" s="208">
        <v>0</v>
      </c>
      <c r="L21" s="210">
        <v>89.334699999999998</v>
      </c>
      <c r="M21" s="209">
        <v>18.7</v>
      </c>
      <c r="N21" s="211">
        <v>0</v>
      </c>
      <c r="O21" s="212">
        <v>84</v>
      </c>
      <c r="P21" s="197">
        <f t="shared" si="0"/>
        <v>84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84</v>
      </c>
      <c r="W21" s="219">
        <f t="shared" si="10"/>
        <v>2966.43228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58517</v>
      </c>
      <c r="AF21" s="206">
        <v>87</v>
      </c>
      <c r="AG21" s="310">
        <v>19</v>
      </c>
      <c r="AH21" s="311">
        <v>58516</v>
      </c>
      <c r="AI21" s="312">
        <f t="shared" si="4"/>
        <v>58517</v>
      </c>
      <c r="AJ21" s="313">
        <f t="shared" si="5"/>
        <v>1</v>
      </c>
      <c r="AL21" s="306">
        <f t="shared" si="6"/>
        <v>84</v>
      </c>
      <c r="AM21" s="314">
        <f t="shared" si="6"/>
        <v>84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87</v>
      </c>
      <c r="B22" s="207">
        <v>0.375</v>
      </c>
      <c r="C22" s="208">
        <v>2013</v>
      </c>
      <c r="D22" s="208">
        <v>6</v>
      </c>
      <c r="E22" s="208">
        <v>20</v>
      </c>
      <c r="F22" s="209">
        <v>58601</v>
      </c>
      <c r="G22" s="208">
        <v>0</v>
      </c>
      <c r="H22" s="209">
        <v>54988</v>
      </c>
      <c r="I22" s="208">
        <v>0</v>
      </c>
      <c r="J22" s="208">
        <v>0</v>
      </c>
      <c r="K22" s="208">
        <v>0</v>
      </c>
      <c r="L22" s="210">
        <v>89.168000000000006</v>
      </c>
      <c r="M22" s="209">
        <v>18.600000000000001</v>
      </c>
      <c r="N22" s="211">
        <v>0</v>
      </c>
      <c r="O22" s="212">
        <v>86</v>
      </c>
      <c r="P22" s="197">
        <f t="shared" si="0"/>
        <v>86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86</v>
      </c>
      <c r="W22" s="219">
        <f t="shared" si="10"/>
        <v>3037.0616199999999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58601</v>
      </c>
      <c r="AF22" s="206">
        <v>87</v>
      </c>
      <c r="AG22" s="310">
        <v>20</v>
      </c>
      <c r="AH22" s="311">
        <v>58600</v>
      </c>
      <c r="AI22" s="312">
        <f t="shared" si="4"/>
        <v>58601</v>
      </c>
      <c r="AJ22" s="313">
        <f t="shared" si="5"/>
        <v>1</v>
      </c>
      <c r="AL22" s="306">
        <f t="shared" si="6"/>
        <v>86</v>
      </c>
      <c r="AM22" s="314">
        <f t="shared" si="6"/>
        <v>86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87</v>
      </c>
      <c r="B23" s="207">
        <v>0.375</v>
      </c>
      <c r="C23" s="208">
        <v>2013</v>
      </c>
      <c r="D23" s="208">
        <v>6</v>
      </c>
      <c r="E23" s="208">
        <v>21</v>
      </c>
      <c r="F23" s="209">
        <v>58687</v>
      </c>
      <c r="G23" s="208">
        <v>0</v>
      </c>
      <c r="H23" s="209">
        <v>55000</v>
      </c>
      <c r="I23" s="208">
        <v>0</v>
      </c>
      <c r="J23" s="208">
        <v>0</v>
      </c>
      <c r="K23" s="208">
        <v>0</v>
      </c>
      <c r="L23" s="210">
        <v>89.301699999999997</v>
      </c>
      <c r="M23" s="209">
        <v>16</v>
      </c>
      <c r="N23" s="211">
        <v>0</v>
      </c>
      <c r="O23" s="212">
        <v>55</v>
      </c>
      <c r="P23" s="197">
        <f t="shared" si="0"/>
        <v>55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55</v>
      </c>
      <c r="W23" s="219">
        <f t="shared" si="10"/>
        <v>1942.3068499999999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58687</v>
      </c>
      <c r="AF23" s="206">
        <v>87</v>
      </c>
      <c r="AG23" s="310">
        <v>21</v>
      </c>
      <c r="AH23" s="311">
        <v>58686</v>
      </c>
      <c r="AI23" s="312">
        <f t="shared" si="4"/>
        <v>58687</v>
      </c>
      <c r="AJ23" s="313">
        <f t="shared" si="5"/>
        <v>1</v>
      </c>
      <c r="AL23" s="306">
        <f t="shared" si="6"/>
        <v>55</v>
      </c>
      <c r="AM23" s="314">
        <f t="shared" si="6"/>
        <v>55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87</v>
      </c>
      <c r="B24" s="207">
        <v>0.375</v>
      </c>
      <c r="C24" s="208">
        <v>2013</v>
      </c>
      <c r="D24" s="208">
        <v>6</v>
      </c>
      <c r="E24" s="208">
        <v>22</v>
      </c>
      <c r="F24" s="209">
        <v>58742</v>
      </c>
      <c r="G24" s="208">
        <v>0</v>
      </c>
      <c r="H24" s="209">
        <v>55007</v>
      </c>
      <c r="I24" s="208">
        <v>0</v>
      </c>
      <c r="J24" s="208">
        <v>0</v>
      </c>
      <c r="K24" s="208">
        <v>0</v>
      </c>
      <c r="L24" s="210">
        <v>89.767399999999995</v>
      </c>
      <c r="M24" s="209">
        <v>15.7</v>
      </c>
      <c r="N24" s="211">
        <v>0</v>
      </c>
      <c r="O24" s="212">
        <v>0</v>
      </c>
      <c r="P24" s="197">
        <f t="shared" si="0"/>
        <v>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0</v>
      </c>
      <c r="W24" s="219">
        <f t="shared" si="10"/>
        <v>0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58742</v>
      </c>
      <c r="AF24" s="206">
        <v>87</v>
      </c>
      <c r="AG24" s="310">
        <v>22</v>
      </c>
      <c r="AH24" s="311">
        <v>58741</v>
      </c>
      <c r="AI24" s="312">
        <f t="shared" si="4"/>
        <v>58742</v>
      </c>
      <c r="AJ24" s="313">
        <f t="shared" si="5"/>
        <v>1</v>
      </c>
      <c r="AL24" s="306">
        <f t="shared" si="6"/>
        <v>0</v>
      </c>
      <c r="AM24" s="314">
        <f t="shared" si="6"/>
        <v>0</v>
      </c>
      <c r="AN24" s="315">
        <f t="shared" si="7"/>
        <v>0</v>
      </c>
      <c r="AO24" s="316" t="str">
        <f t="shared" si="8"/>
        <v/>
      </c>
    </row>
    <row r="25" spans="1:41" x14ac:dyDescent="0.2">
      <c r="A25" s="206">
        <v>87</v>
      </c>
      <c r="B25" s="207">
        <v>0.375</v>
      </c>
      <c r="C25" s="208">
        <v>2013</v>
      </c>
      <c r="D25" s="208">
        <v>6</v>
      </c>
      <c r="E25" s="208">
        <v>23</v>
      </c>
      <c r="F25" s="209">
        <v>58742</v>
      </c>
      <c r="G25" s="208">
        <v>0</v>
      </c>
      <c r="H25" s="209">
        <v>55007</v>
      </c>
      <c r="I25" s="208">
        <v>0</v>
      </c>
      <c r="J25" s="208">
        <v>0</v>
      </c>
      <c r="K25" s="208">
        <v>0</v>
      </c>
      <c r="L25" s="210">
        <v>90.669499999999999</v>
      </c>
      <c r="M25" s="209">
        <v>16.3</v>
      </c>
      <c r="N25" s="211">
        <v>0</v>
      </c>
      <c r="O25" s="212">
        <v>0</v>
      </c>
      <c r="P25" s="197">
        <f t="shared" si="0"/>
        <v>0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0</v>
      </c>
      <c r="W25" s="219">
        <f t="shared" si="10"/>
        <v>0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58742</v>
      </c>
      <c r="AF25" s="206">
        <v>87</v>
      </c>
      <c r="AG25" s="310">
        <v>23</v>
      </c>
      <c r="AH25" s="311">
        <v>58741</v>
      </c>
      <c r="AI25" s="312">
        <f t="shared" si="4"/>
        <v>58742</v>
      </c>
      <c r="AJ25" s="313">
        <f t="shared" si="5"/>
        <v>1</v>
      </c>
      <c r="AL25" s="306">
        <f t="shared" si="6"/>
        <v>0</v>
      </c>
      <c r="AM25" s="314">
        <f t="shared" si="6"/>
        <v>0</v>
      </c>
      <c r="AN25" s="315">
        <f t="shared" si="7"/>
        <v>0</v>
      </c>
      <c r="AO25" s="316" t="str">
        <f t="shared" si="8"/>
        <v/>
      </c>
    </row>
    <row r="26" spans="1:41" x14ac:dyDescent="0.2">
      <c r="A26" s="206">
        <v>87</v>
      </c>
      <c r="B26" s="207">
        <v>0.375</v>
      </c>
      <c r="C26" s="208">
        <v>2013</v>
      </c>
      <c r="D26" s="208">
        <v>6</v>
      </c>
      <c r="E26" s="208">
        <v>24</v>
      </c>
      <c r="F26" s="209">
        <v>58742</v>
      </c>
      <c r="G26" s="208">
        <v>0</v>
      </c>
      <c r="H26" s="209">
        <v>55007</v>
      </c>
      <c r="I26" s="208">
        <v>0</v>
      </c>
      <c r="J26" s="208">
        <v>0</v>
      </c>
      <c r="K26" s="208">
        <v>0</v>
      </c>
      <c r="L26" s="210">
        <v>90.113100000000003</v>
      </c>
      <c r="M26" s="209">
        <v>16.5</v>
      </c>
      <c r="N26" s="211">
        <v>0</v>
      </c>
      <c r="O26" s="212">
        <v>1</v>
      </c>
      <c r="P26" s="197">
        <f t="shared" si="0"/>
        <v>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</v>
      </c>
      <c r="W26" s="219">
        <f t="shared" si="10"/>
        <v>35.31467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58742</v>
      </c>
      <c r="AF26" s="206">
        <v>87</v>
      </c>
      <c r="AG26" s="310">
        <v>24</v>
      </c>
      <c r="AH26" s="311">
        <v>58741</v>
      </c>
      <c r="AI26" s="312">
        <f t="shared" si="4"/>
        <v>58742</v>
      </c>
      <c r="AJ26" s="313">
        <f t="shared" si="5"/>
        <v>1</v>
      </c>
      <c r="AL26" s="306">
        <f t="shared" si="6"/>
        <v>1</v>
      </c>
      <c r="AM26" s="314">
        <f t="shared" si="6"/>
        <v>1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87</v>
      </c>
      <c r="B27" s="207">
        <v>0.375</v>
      </c>
      <c r="C27" s="208">
        <v>2013</v>
      </c>
      <c r="D27" s="208">
        <v>6</v>
      </c>
      <c r="E27" s="208">
        <v>25</v>
      </c>
      <c r="F27" s="209">
        <v>58743</v>
      </c>
      <c r="G27" s="208">
        <v>0</v>
      </c>
      <c r="H27" s="209">
        <v>55007</v>
      </c>
      <c r="I27" s="208">
        <v>0</v>
      </c>
      <c r="J27" s="208">
        <v>0</v>
      </c>
      <c r="K27" s="208">
        <v>0</v>
      </c>
      <c r="L27" s="210">
        <v>89.010900000000007</v>
      </c>
      <c r="M27" s="209">
        <v>17.399999999999999</v>
      </c>
      <c r="N27" s="211">
        <v>0</v>
      </c>
      <c r="O27" s="212">
        <v>0</v>
      </c>
      <c r="P27" s="197">
        <f t="shared" si="0"/>
        <v>0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0</v>
      </c>
      <c r="W27" s="219">
        <f t="shared" si="10"/>
        <v>0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58743</v>
      </c>
      <c r="AF27" s="206">
        <v>87</v>
      </c>
      <c r="AG27" s="310">
        <v>25</v>
      </c>
      <c r="AH27" s="311">
        <v>58742</v>
      </c>
      <c r="AI27" s="312">
        <f t="shared" si="4"/>
        <v>58743</v>
      </c>
      <c r="AJ27" s="313">
        <f t="shared" si="5"/>
        <v>1</v>
      </c>
      <c r="AL27" s="306">
        <f t="shared" si="6"/>
        <v>0</v>
      </c>
      <c r="AM27" s="314">
        <f t="shared" si="6"/>
        <v>0</v>
      </c>
      <c r="AN27" s="315">
        <f t="shared" si="7"/>
        <v>0</v>
      </c>
      <c r="AO27" s="316" t="str">
        <f t="shared" si="8"/>
        <v/>
      </c>
    </row>
    <row r="28" spans="1:41" x14ac:dyDescent="0.2">
      <c r="A28" s="206">
        <v>87</v>
      </c>
      <c r="B28" s="207">
        <v>0.375</v>
      </c>
      <c r="C28" s="208">
        <v>2013</v>
      </c>
      <c r="D28" s="208">
        <v>6</v>
      </c>
      <c r="E28" s="208">
        <v>26</v>
      </c>
      <c r="F28" s="209">
        <v>58743</v>
      </c>
      <c r="G28" s="208">
        <v>0</v>
      </c>
      <c r="H28" s="209">
        <v>55007</v>
      </c>
      <c r="I28" s="208">
        <v>0</v>
      </c>
      <c r="J28" s="208">
        <v>0</v>
      </c>
      <c r="K28" s="208">
        <v>0</v>
      </c>
      <c r="L28" s="210">
        <v>89.144400000000005</v>
      </c>
      <c r="M28" s="209">
        <v>17.5</v>
      </c>
      <c r="N28" s="211">
        <v>0</v>
      </c>
      <c r="O28" s="212">
        <v>0</v>
      </c>
      <c r="P28" s="197">
        <f t="shared" si="0"/>
        <v>0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0</v>
      </c>
      <c r="W28" s="219">
        <f t="shared" si="10"/>
        <v>0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58743</v>
      </c>
      <c r="AF28" s="206">
        <v>87</v>
      </c>
      <c r="AG28" s="310">
        <v>26</v>
      </c>
      <c r="AH28" s="311">
        <v>58742</v>
      </c>
      <c r="AI28" s="312">
        <f t="shared" si="4"/>
        <v>58743</v>
      </c>
      <c r="AJ28" s="313">
        <f t="shared" si="5"/>
        <v>1</v>
      </c>
      <c r="AL28" s="306">
        <f t="shared" si="6"/>
        <v>0</v>
      </c>
      <c r="AM28" s="314">
        <f t="shared" si="6"/>
        <v>0</v>
      </c>
      <c r="AN28" s="315">
        <f t="shared" si="7"/>
        <v>0</v>
      </c>
      <c r="AO28" s="316" t="str">
        <f t="shared" si="8"/>
        <v/>
      </c>
    </row>
    <row r="29" spans="1:41" x14ac:dyDescent="0.2">
      <c r="A29" s="206">
        <v>87</v>
      </c>
      <c r="B29" s="207">
        <v>0.375</v>
      </c>
      <c r="C29" s="208">
        <v>2013</v>
      </c>
      <c r="D29" s="208">
        <v>6</v>
      </c>
      <c r="E29" s="208">
        <v>27</v>
      </c>
      <c r="F29" s="209">
        <v>58743</v>
      </c>
      <c r="G29" s="208">
        <v>0</v>
      </c>
      <c r="H29" s="209">
        <v>55007</v>
      </c>
      <c r="I29" s="208">
        <v>0</v>
      </c>
      <c r="J29" s="208">
        <v>0</v>
      </c>
      <c r="K29" s="208">
        <v>0</v>
      </c>
      <c r="L29" s="210">
        <v>89.325999999999993</v>
      </c>
      <c r="M29" s="209">
        <v>15.7</v>
      </c>
      <c r="N29" s="211">
        <v>0</v>
      </c>
      <c r="O29" s="212">
        <v>1</v>
      </c>
      <c r="P29" s="197">
        <f t="shared" si="0"/>
        <v>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</v>
      </c>
      <c r="W29" s="219">
        <f t="shared" si="10"/>
        <v>35.31467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58743</v>
      </c>
      <c r="AF29" s="206">
        <v>87</v>
      </c>
      <c r="AG29" s="310">
        <v>27</v>
      </c>
      <c r="AH29" s="311">
        <v>58742</v>
      </c>
      <c r="AI29" s="312">
        <f t="shared" si="4"/>
        <v>58743</v>
      </c>
      <c r="AJ29" s="313">
        <f t="shared" si="5"/>
        <v>1</v>
      </c>
      <c r="AL29" s="306">
        <f t="shared" si="6"/>
        <v>1</v>
      </c>
      <c r="AM29" s="314">
        <f t="shared" si="6"/>
        <v>1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87</v>
      </c>
      <c r="B30" s="207">
        <v>0.375</v>
      </c>
      <c r="C30" s="208">
        <v>2013</v>
      </c>
      <c r="D30" s="208">
        <v>6</v>
      </c>
      <c r="E30" s="208">
        <v>28</v>
      </c>
      <c r="F30" s="209">
        <v>58744</v>
      </c>
      <c r="G30" s="208">
        <v>0</v>
      </c>
      <c r="H30" s="209">
        <v>55007</v>
      </c>
      <c r="I30" s="208">
        <v>0</v>
      </c>
      <c r="J30" s="208">
        <v>0</v>
      </c>
      <c r="K30" s="208">
        <v>0</v>
      </c>
      <c r="L30" s="210">
        <v>89.425600000000003</v>
      </c>
      <c r="M30" s="209">
        <v>14.6</v>
      </c>
      <c r="N30" s="211">
        <v>0</v>
      </c>
      <c r="O30" s="212">
        <v>0</v>
      </c>
      <c r="P30" s="197">
        <f t="shared" si="0"/>
        <v>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0</v>
      </c>
      <c r="W30" s="219">
        <f t="shared" si="10"/>
        <v>0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58744</v>
      </c>
      <c r="AF30" s="206">
        <v>87</v>
      </c>
      <c r="AG30" s="310">
        <v>28</v>
      </c>
      <c r="AH30" s="311">
        <v>58743</v>
      </c>
      <c r="AI30" s="312">
        <f t="shared" si="4"/>
        <v>58744</v>
      </c>
      <c r="AJ30" s="313">
        <f t="shared" si="5"/>
        <v>1</v>
      </c>
      <c r="AL30" s="306">
        <f t="shared" si="6"/>
        <v>0</v>
      </c>
      <c r="AM30" s="314">
        <f t="shared" si="6"/>
        <v>0</v>
      </c>
      <c r="AN30" s="315">
        <f t="shared" si="7"/>
        <v>0</v>
      </c>
      <c r="AO30" s="316" t="str">
        <f t="shared" si="8"/>
        <v/>
      </c>
    </row>
    <row r="31" spans="1:41" x14ac:dyDescent="0.2">
      <c r="A31" s="206">
        <v>87</v>
      </c>
      <c r="B31" s="207">
        <v>0.375</v>
      </c>
      <c r="C31" s="208">
        <v>2013</v>
      </c>
      <c r="D31" s="208">
        <v>6</v>
      </c>
      <c r="E31" s="208">
        <v>29</v>
      </c>
      <c r="F31" s="209">
        <v>58744</v>
      </c>
      <c r="G31" s="208">
        <v>0</v>
      </c>
      <c r="H31" s="209">
        <v>55007</v>
      </c>
      <c r="I31" s="208">
        <v>0</v>
      </c>
      <c r="J31" s="208">
        <v>0</v>
      </c>
      <c r="K31" s="208">
        <v>0</v>
      </c>
      <c r="L31" s="210">
        <v>89.808999999999997</v>
      </c>
      <c r="M31" s="209">
        <v>17.100000000000001</v>
      </c>
      <c r="N31" s="211">
        <v>0</v>
      </c>
      <c r="O31" s="212">
        <v>0</v>
      </c>
      <c r="P31" s="197">
        <f t="shared" si="0"/>
        <v>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0</v>
      </c>
      <c r="W31" s="219">
        <f t="shared" si="10"/>
        <v>0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58744</v>
      </c>
      <c r="AF31" s="206">
        <v>87</v>
      </c>
      <c r="AG31" s="310">
        <v>29</v>
      </c>
      <c r="AH31" s="311">
        <v>58743</v>
      </c>
      <c r="AI31" s="312">
        <f t="shared" si="4"/>
        <v>58744</v>
      </c>
      <c r="AJ31" s="313">
        <f t="shared" si="5"/>
        <v>1</v>
      </c>
      <c r="AL31" s="306">
        <f t="shared" si="6"/>
        <v>0</v>
      </c>
      <c r="AM31" s="314">
        <f t="shared" si="6"/>
        <v>0</v>
      </c>
      <c r="AN31" s="315">
        <f t="shared" si="7"/>
        <v>0</v>
      </c>
      <c r="AO31" s="316" t="str">
        <f t="shared" si="8"/>
        <v/>
      </c>
    </row>
    <row r="32" spans="1:41" x14ac:dyDescent="0.2">
      <c r="A32" s="206">
        <v>87</v>
      </c>
      <c r="B32" s="207">
        <v>0.375</v>
      </c>
      <c r="C32" s="208">
        <v>2013</v>
      </c>
      <c r="D32" s="208">
        <v>6</v>
      </c>
      <c r="E32" s="208">
        <v>30</v>
      </c>
      <c r="F32" s="209">
        <v>58744</v>
      </c>
      <c r="G32" s="208">
        <v>0</v>
      </c>
      <c r="H32" s="209">
        <v>55007</v>
      </c>
      <c r="I32" s="208">
        <v>0</v>
      </c>
      <c r="J32" s="208">
        <v>0</v>
      </c>
      <c r="K32" s="208">
        <v>0</v>
      </c>
      <c r="L32" s="210">
        <v>90.644800000000004</v>
      </c>
      <c r="M32" s="209">
        <v>16.8</v>
      </c>
      <c r="N32" s="211">
        <v>0</v>
      </c>
      <c r="O32" s="212">
        <v>4</v>
      </c>
      <c r="P32" s="197">
        <f t="shared" si="0"/>
        <v>4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4</v>
      </c>
      <c r="W32" s="219">
        <f t="shared" si="10"/>
        <v>141.25868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58744</v>
      </c>
      <c r="AF32" s="206">
        <v>87</v>
      </c>
      <c r="AG32" s="310">
        <v>30</v>
      </c>
      <c r="AH32" s="311">
        <v>58743</v>
      </c>
      <c r="AI32" s="312">
        <f t="shared" si="4"/>
        <v>58744</v>
      </c>
      <c r="AJ32" s="313">
        <f t="shared" si="5"/>
        <v>1</v>
      </c>
      <c r="AL32" s="306">
        <f t="shared" si="6"/>
        <v>4</v>
      </c>
      <c r="AM32" s="314">
        <f t="shared" si="6"/>
        <v>4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87</v>
      </c>
      <c r="B33" s="207">
        <v>0.375</v>
      </c>
      <c r="C33" s="208">
        <v>2013</v>
      </c>
      <c r="D33" s="208">
        <v>7</v>
      </c>
      <c r="E33" s="208">
        <v>1</v>
      </c>
      <c r="F33" s="209">
        <v>58748</v>
      </c>
      <c r="G33" s="208">
        <v>0</v>
      </c>
      <c r="H33" s="209">
        <v>55008</v>
      </c>
      <c r="I33" s="208">
        <v>0</v>
      </c>
      <c r="J33" s="208">
        <v>0</v>
      </c>
      <c r="K33" s="208">
        <v>0</v>
      </c>
      <c r="L33" s="210">
        <v>90.197100000000006</v>
      </c>
      <c r="M33" s="209">
        <v>17.399999999999999</v>
      </c>
      <c r="N33" s="211">
        <v>0</v>
      </c>
      <c r="O33" s="212">
        <v>85</v>
      </c>
      <c r="P33" s="197">
        <f t="shared" si="0"/>
        <v>-58748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85</v>
      </c>
      <c r="W33" s="223">
        <f t="shared" si="10"/>
        <v>3001.7469499999997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58748</v>
      </c>
      <c r="AF33" s="206">
        <v>87</v>
      </c>
      <c r="AG33" s="310">
        <v>1</v>
      </c>
      <c r="AH33" s="311">
        <v>58747</v>
      </c>
      <c r="AI33" s="312">
        <f t="shared" si="4"/>
        <v>58748</v>
      </c>
      <c r="AJ33" s="313">
        <f t="shared" si="5"/>
        <v>1</v>
      </c>
      <c r="AL33" s="306">
        <f t="shared" si="6"/>
        <v>-58747</v>
      </c>
      <c r="AM33" s="317">
        <f t="shared" si="6"/>
        <v>-58748</v>
      </c>
      <c r="AN33" s="315">
        <f t="shared" si="7"/>
        <v>-1</v>
      </c>
      <c r="AO33" s="316">
        <f t="shared" si="8"/>
        <v>1.7021856063185131E-5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315.89120000000003</v>
      </c>
      <c r="M36" s="239">
        <f>MAX(M3:M34)</f>
        <v>20.3</v>
      </c>
      <c r="N36" s="237" t="s">
        <v>26</v>
      </c>
      <c r="O36" s="239">
        <f>SUM(O3:O33)</f>
        <v>961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961</v>
      </c>
      <c r="W36" s="243">
        <f>SUM(W3:W33)</f>
        <v>33937.397870000001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-1415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97.17023225806453</v>
      </c>
      <c r="M37" s="247">
        <f>AVERAGE(M3:M34)</f>
        <v>18.196774193548389</v>
      </c>
      <c r="N37" s="237" t="s">
        <v>84</v>
      </c>
      <c r="O37" s="248">
        <f>O36*35.31467</f>
        <v>33937.397870000001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89.010900000000007</v>
      </c>
      <c r="M38" s="248">
        <f>MIN(M3:M34)</f>
        <v>14.6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106.88725548387099</v>
      </c>
      <c r="M44" s="255">
        <f>M37*(1+$L$43)</f>
        <v>20.016451612903229</v>
      </c>
    </row>
    <row r="45" spans="1:41" x14ac:dyDescent="0.2">
      <c r="K45" s="254" t="s">
        <v>98</v>
      </c>
      <c r="L45" s="255">
        <f>L37*(1-$L$43)</f>
        <v>87.453209032258073</v>
      </c>
      <c r="M45" s="255">
        <f>M37*(1-$L$43)</f>
        <v>16.37709677419355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287" priority="47" stopIfTrue="1" operator="lessThan">
      <formula>$L$45</formula>
    </cfRule>
    <cfRule type="cellIs" dxfId="286" priority="48" stopIfTrue="1" operator="greaterThan">
      <formula>$L$44</formula>
    </cfRule>
  </conditionalFormatting>
  <conditionalFormatting sqref="M3:M34">
    <cfRule type="cellIs" dxfId="285" priority="45" stopIfTrue="1" operator="lessThan">
      <formula>$M$45</formula>
    </cfRule>
    <cfRule type="cellIs" dxfId="284" priority="46" stopIfTrue="1" operator="greaterThan">
      <formula>$M$44</formula>
    </cfRule>
  </conditionalFormatting>
  <conditionalFormatting sqref="O3:O34">
    <cfRule type="cellIs" dxfId="283" priority="44" stopIfTrue="1" operator="lessThan">
      <formula>0</formula>
    </cfRule>
  </conditionalFormatting>
  <conditionalFormatting sqref="O3:O33">
    <cfRule type="cellIs" dxfId="282" priority="43" stopIfTrue="1" operator="lessThan">
      <formula>0</formula>
    </cfRule>
  </conditionalFormatting>
  <conditionalFormatting sqref="O3">
    <cfRule type="cellIs" dxfId="281" priority="42" stopIfTrue="1" operator="notEqual">
      <formula>$P$3</formula>
    </cfRule>
  </conditionalFormatting>
  <conditionalFormatting sqref="O4">
    <cfRule type="cellIs" dxfId="280" priority="41" stopIfTrue="1" operator="notEqual">
      <formula>P$4</formula>
    </cfRule>
  </conditionalFormatting>
  <conditionalFormatting sqref="O5">
    <cfRule type="cellIs" dxfId="279" priority="40" stopIfTrue="1" operator="notEqual">
      <formula>$P$5</formula>
    </cfRule>
  </conditionalFormatting>
  <conditionalFormatting sqref="O6">
    <cfRule type="cellIs" dxfId="278" priority="39" stopIfTrue="1" operator="notEqual">
      <formula>$P$6</formula>
    </cfRule>
  </conditionalFormatting>
  <conditionalFormatting sqref="O7">
    <cfRule type="cellIs" dxfId="277" priority="38" stopIfTrue="1" operator="notEqual">
      <formula>$P$7</formula>
    </cfRule>
  </conditionalFormatting>
  <conditionalFormatting sqref="O8">
    <cfRule type="cellIs" dxfId="276" priority="37" stopIfTrue="1" operator="notEqual">
      <formula>$P$8</formula>
    </cfRule>
  </conditionalFormatting>
  <conditionalFormatting sqref="O9">
    <cfRule type="cellIs" dxfId="275" priority="36" stopIfTrue="1" operator="notEqual">
      <formula>$P$9</formula>
    </cfRule>
  </conditionalFormatting>
  <conditionalFormatting sqref="O10">
    <cfRule type="cellIs" dxfId="274" priority="34" stopIfTrue="1" operator="notEqual">
      <formula>$P$10</formula>
    </cfRule>
    <cfRule type="cellIs" dxfId="273" priority="35" stopIfTrue="1" operator="greaterThan">
      <formula>$P$10</formula>
    </cfRule>
  </conditionalFormatting>
  <conditionalFormatting sqref="O11">
    <cfRule type="cellIs" dxfId="272" priority="32" stopIfTrue="1" operator="notEqual">
      <formula>$P$11</formula>
    </cfRule>
    <cfRule type="cellIs" dxfId="271" priority="33" stopIfTrue="1" operator="greaterThan">
      <formula>$P$11</formula>
    </cfRule>
  </conditionalFormatting>
  <conditionalFormatting sqref="O12">
    <cfRule type="cellIs" dxfId="270" priority="31" stopIfTrue="1" operator="notEqual">
      <formula>$P$12</formula>
    </cfRule>
  </conditionalFormatting>
  <conditionalFormatting sqref="O14">
    <cfRule type="cellIs" dxfId="269" priority="30" stopIfTrue="1" operator="notEqual">
      <formula>$P$14</formula>
    </cfRule>
  </conditionalFormatting>
  <conditionalFormatting sqref="O15">
    <cfRule type="cellIs" dxfId="268" priority="29" stopIfTrue="1" operator="notEqual">
      <formula>$P$15</formula>
    </cfRule>
  </conditionalFormatting>
  <conditionalFormatting sqref="O16">
    <cfRule type="cellIs" dxfId="267" priority="28" stopIfTrue="1" operator="notEqual">
      <formula>$P$16</formula>
    </cfRule>
  </conditionalFormatting>
  <conditionalFormatting sqref="O17">
    <cfRule type="cellIs" dxfId="266" priority="27" stopIfTrue="1" operator="notEqual">
      <formula>$P$17</formula>
    </cfRule>
  </conditionalFormatting>
  <conditionalFormatting sqref="O18">
    <cfRule type="cellIs" dxfId="265" priority="26" stopIfTrue="1" operator="notEqual">
      <formula>$P$18</formula>
    </cfRule>
  </conditionalFormatting>
  <conditionalFormatting sqref="O19">
    <cfRule type="cellIs" dxfId="264" priority="24" stopIfTrue="1" operator="notEqual">
      <formula>$P$19</formula>
    </cfRule>
    <cfRule type="cellIs" dxfId="263" priority="25" stopIfTrue="1" operator="greaterThan">
      <formula>$P$19</formula>
    </cfRule>
  </conditionalFormatting>
  <conditionalFormatting sqref="O20">
    <cfRule type="cellIs" dxfId="262" priority="22" stopIfTrue="1" operator="notEqual">
      <formula>$P$20</formula>
    </cfRule>
    <cfRule type="cellIs" dxfId="261" priority="23" stopIfTrue="1" operator="greaterThan">
      <formula>$P$20</formula>
    </cfRule>
  </conditionalFormatting>
  <conditionalFormatting sqref="O21">
    <cfRule type="cellIs" dxfId="260" priority="21" stopIfTrue="1" operator="notEqual">
      <formula>$P$21</formula>
    </cfRule>
  </conditionalFormatting>
  <conditionalFormatting sqref="O22">
    <cfRule type="cellIs" dxfId="259" priority="20" stopIfTrue="1" operator="notEqual">
      <formula>$P$22</formula>
    </cfRule>
  </conditionalFormatting>
  <conditionalFormatting sqref="O23">
    <cfRule type="cellIs" dxfId="258" priority="19" stopIfTrue="1" operator="notEqual">
      <formula>$P$23</formula>
    </cfRule>
  </conditionalFormatting>
  <conditionalFormatting sqref="O24">
    <cfRule type="cellIs" dxfId="257" priority="17" stopIfTrue="1" operator="notEqual">
      <formula>$P$24</formula>
    </cfRule>
    <cfRule type="cellIs" dxfId="256" priority="18" stopIfTrue="1" operator="greaterThan">
      <formula>$P$24</formula>
    </cfRule>
  </conditionalFormatting>
  <conditionalFormatting sqref="O25">
    <cfRule type="cellIs" dxfId="255" priority="15" stopIfTrue="1" operator="notEqual">
      <formula>$P$25</formula>
    </cfRule>
    <cfRule type="cellIs" dxfId="254" priority="16" stopIfTrue="1" operator="greaterThan">
      <formula>$P$25</formula>
    </cfRule>
  </conditionalFormatting>
  <conditionalFormatting sqref="O26">
    <cfRule type="cellIs" dxfId="253" priority="14" stopIfTrue="1" operator="notEqual">
      <formula>$P$26</formula>
    </cfRule>
  </conditionalFormatting>
  <conditionalFormatting sqref="O27">
    <cfRule type="cellIs" dxfId="252" priority="13" stopIfTrue="1" operator="notEqual">
      <formula>$P$27</formula>
    </cfRule>
  </conditionalFormatting>
  <conditionalFormatting sqref="O28">
    <cfRule type="cellIs" dxfId="251" priority="12" stopIfTrue="1" operator="notEqual">
      <formula>$P$28</formula>
    </cfRule>
  </conditionalFormatting>
  <conditionalFormatting sqref="O29">
    <cfRule type="cellIs" dxfId="250" priority="11" stopIfTrue="1" operator="notEqual">
      <formula>$P$29</formula>
    </cfRule>
  </conditionalFormatting>
  <conditionalFormatting sqref="O30">
    <cfRule type="cellIs" dxfId="249" priority="10" stopIfTrue="1" operator="notEqual">
      <formula>$P$30</formula>
    </cfRule>
  </conditionalFormatting>
  <conditionalFormatting sqref="O31">
    <cfRule type="cellIs" dxfId="248" priority="8" stopIfTrue="1" operator="notEqual">
      <formula>$P$31</formula>
    </cfRule>
    <cfRule type="cellIs" dxfId="247" priority="9" stopIfTrue="1" operator="greaterThan">
      <formula>$P$31</formula>
    </cfRule>
  </conditionalFormatting>
  <conditionalFormatting sqref="O32">
    <cfRule type="cellIs" dxfId="246" priority="6" stopIfTrue="1" operator="notEqual">
      <formula>$P$32</formula>
    </cfRule>
    <cfRule type="cellIs" dxfId="245" priority="7" stopIfTrue="1" operator="greaterThan">
      <formula>$P$32</formula>
    </cfRule>
  </conditionalFormatting>
  <conditionalFormatting sqref="O33">
    <cfRule type="cellIs" dxfId="244" priority="5" stopIfTrue="1" operator="notEqual">
      <formula>$P$33</formula>
    </cfRule>
  </conditionalFormatting>
  <conditionalFormatting sqref="O13">
    <cfRule type="cellIs" dxfId="243" priority="4" stopIfTrue="1" operator="notEqual">
      <formula>$P$13</formula>
    </cfRule>
  </conditionalFormatting>
  <conditionalFormatting sqref="AG3:AG34">
    <cfRule type="cellIs" dxfId="242" priority="3" stopIfTrue="1" operator="notEqual">
      <formula>E3</formula>
    </cfRule>
  </conditionalFormatting>
  <conditionalFormatting sqref="AH3:AH34">
    <cfRule type="cellIs" dxfId="241" priority="2" stopIfTrue="1" operator="notBetween">
      <formula>AI3+$AG$40</formula>
      <formula>AI3-$AG$40</formula>
    </cfRule>
  </conditionalFormatting>
  <conditionalFormatting sqref="AL3:AL33">
    <cfRule type="cellIs" dxfId="2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G32" sqref="G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285</v>
      </c>
      <c r="B3" s="191">
        <v>0.375</v>
      </c>
      <c r="C3" s="192">
        <v>2013</v>
      </c>
      <c r="D3" s="192">
        <v>6</v>
      </c>
      <c r="E3" s="192">
        <v>1</v>
      </c>
      <c r="F3" s="193">
        <v>852644</v>
      </c>
      <c r="G3" s="192">
        <v>0</v>
      </c>
      <c r="H3" s="193">
        <v>637305</v>
      </c>
      <c r="I3" s="192">
        <v>0</v>
      </c>
      <c r="J3" s="192">
        <v>0</v>
      </c>
      <c r="K3" s="192">
        <v>0</v>
      </c>
      <c r="L3" s="194">
        <v>89.811999999999998</v>
      </c>
      <c r="M3" s="193">
        <v>23.1</v>
      </c>
      <c r="N3" s="195">
        <v>0</v>
      </c>
      <c r="O3" s="196">
        <v>169</v>
      </c>
      <c r="P3" s="197">
        <f>F4-F3</f>
        <v>169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169</v>
      </c>
      <c r="W3" s="202">
        <f>V3*35.31467</f>
        <v>5968.1792299999997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852644</v>
      </c>
      <c r="AF3" s="190">
        <v>285</v>
      </c>
      <c r="AG3" s="195">
        <v>1</v>
      </c>
      <c r="AH3" s="303">
        <v>852643</v>
      </c>
      <c r="AI3" s="304">
        <f>IFERROR(AE3*1,0)</f>
        <v>852644</v>
      </c>
      <c r="AJ3" s="305">
        <f>(AI3-AH3)</f>
        <v>1</v>
      </c>
      <c r="AL3" s="306">
        <f>AH4-AH3</f>
        <v>170</v>
      </c>
      <c r="AM3" s="307">
        <f>AI4-AI3</f>
        <v>169</v>
      </c>
      <c r="AN3" s="308">
        <f>(AM3-AL3)</f>
        <v>-1</v>
      </c>
      <c r="AO3" s="309">
        <f>IFERROR(AN3/AM3,"")</f>
        <v>-5.9171597633136093E-3</v>
      </c>
    </row>
    <row r="4" spans="1:41" x14ac:dyDescent="0.2">
      <c r="A4" s="206">
        <v>285</v>
      </c>
      <c r="B4" s="207">
        <v>0.375</v>
      </c>
      <c r="C4" s="208">
        <v>2013</v>
      </c>
      <c r="D4" s="208">
        <v>6</v>
      </c>
      <c r="E4" s="208">
        <v>2</v>
      </c>
      <c r="F4" s="209">
        <v>852813</v>
      </c>
      <c r="G4" s="208">
        <v>0</v>
      </c>
      <c r="H4" s="209">
        <v>637329</v>
      </c>
      <c r="I4" s="208">
        <v>0</v>
      </c>
      <c r="J4" s="208">
        <v>0</v>
      </c>
      <c r="K4" s="208">
        <v>0</v>
      </c>
      <c r="L4" s="210">
        <v>90.608000000000004</v>
      </c>
      <c r="M4" s="209">
        <v>23.9</v>
      </c>
      <c r="N4" s="211">
        <v>0</v>
      </c>
      <c r="O4" s="212">
        <v>2121</v>
      </c>
      <c r="P4" s="197">
        <f t="shared" ref="P4:P33" si="0">F5-F4</f>
        <v>2121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2121</v>
      </c>
      <c r="W4" s="216">
        <f>V4*35.31467</f>
        <v>74902.415070000003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852813</v>
      </c>
      <c r="AF4" s="206">
        <v>285</v>
      </c>
      <c r="AG4" s="310">
        <v>2</v>
      </c>
      <c r="AH4" s="311">
        <v>852813</v>
      </c>
      <c r="AI4" s="312">
        <f t="shared" ref="AI4:AI34" si="4">IFERROR(AE4*1,0)</f>
        <v>852813</v>
      </c>
      <c r="AJ4" s="313">
        <f t="shared" ref="AJ4:AJ34" si="5">(AI4-AH4)</f>
        <v>0</v>
      </c>
      <c r="AL4" s="306">
        <f t="shared" ref="AL4:AM33" si="6">AH5-AH4</f>
        <v>2119</v>
      </c>
      <c r="AM4" s="314">
        <f t="shared" si="6"/>
        <v>2121</v>
      </c>
      <c r="AN4" s="315">
        <f t="shared" ref="AN4:AN33" si="7">(AM4-AL4)</f>
        <v>2</v>
      </c>
      <c r="AO4" s="316">
        <f t="shared" ref="AO4:AO33" si="8">IFERROR(AN4/AM4,"")</f>
        <v>9.4295143800094295E-4</v>
      </c>
    </row>
    <row r="5" spans="1:41" x14ac:dyDescent="0.2">
      <c r="A5" s="206">
        <v>285</v>
      </c>
      <c r="B5" s="207">
        <v>0.375</v>
      </c>
      <c r="C5" s="208">
        <v>2013</v>
      </c>
      <c r="D5" s="208">
        <v>6</v>
      </c>
      <c r="E5" s="208">
        <v>3</v>
      </c>
      <c r="F5" s="209">
        <v>854934</v>
      </c>
      <c r="G5" s="208">
        <v>0</v>
      </c>
      <c r="H5" s="209">
        <v>637631</v>
      </c>
      <c r="I5" s="208">
        <v>0</v>
      </c>
      <c r="J5" s="208">
        <v>0</v>
      </c>
      <c r="K5" s="208">
        <v>0</v>
      </c>
      <c r="L5" s="210">
        <v>89.617999999999995</v>
      </c>
      <c r="M5" s="209">
        <v>24.2</v>
      </c>
      <c r="N5" s="211">
        <v>0</v>
      </c>
      <c r="O5" s="212">
        <v>2974</v>
      </c>
      <c r="P5" s="197">
        <f t="shared" si="0"/>
        <v>2974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2974</v>
      </c>
      <c r="W5" s="216">
        <f t="shared" ref="W5:W33" si="10">V5*35.31467</f>
        <v>105025.82858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854934</v>
      </c>
      <c r="AF5" s="206">
        <v>285</v>
      </c>
      <c r="AG5" s="310">
        <v>3</v>
      </c>
      <c r="AH5" s="311">
        <v>854932</v>
      </c>
      <c r="AI5" s="312">
        <f t="shared" si="4"/>
        <v>854934</v>
      </c>
      <c r="AJ5" s="313">
        <f t="shared" si="5"/>
        <v>2</v>
      </c>
      <c r="AL5" s="306">
        <f t="shared" si="6"/>
        <v>2973</v>
      </c>
      <c r="AM5" s="314">
        <f t="shared" si="6"/>
        <v>2974</v>
      </c>
      <c r="AN5" s="315">
        <f t="shared" si="7"/>
        <v>1</v>
      </c>
      <c r="AO5" s="316">
        <f t="shared" si="8"/>
        <v>3.3624747814391392E-4</v>
      </c>
    </row>
    <row r="6" spans="1:41" x14ac:dyDescent="0.2">
      <c r="A6" s="206">
        <v>285</v>
      </c>
      <c r="B6" s="207">
        <v>0.375</v>
      </c>
      <c r="C6" s="208">
        <v>2013</v>
      </c>
      <c r="D6" s="208">
        <v>6</v>
      </c>
      <c r="E6" s="208">
        <v>4</v>
      </c>
      <c r="F6" s="209">
        <v>857908</v>
      </c>
      <c r="G6" s="208">
        <v>0</v>
      </c>
      <c r="H6" s="209">
        <v>638058</v>
      </c>
      <c r="I6" s="208">
        <v>0</v>
      </c>
      <c r="J6" s="208">
        <v>0</v>
      </c>
      <c r="K6" s="208">
        <v>0</v>
      </c>
      <c r="L6" s="210">
        <v>88.501999999999995</v>
      </c>
      <c r="M6" s="209">
        <v>22.9</v>
      </c>
      <c r="N6" s="211">
        <v>0</v>
      </c>
      <c r="O6" s="212">
        <v>2733</v>
      </c>
      <c r="P6" s="197">
        <f t="shared" si="0"/>
        <v>2733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2733</v>
      </c>
      <c r="W6" s="216">
        <f t="shared" si="10"/>
        <v>96514.993109999996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857908</v>
      </c>
      <c r="AF6" s="206">
        <v>285</v>
      </c>
      <c r="AG6" s="310">
        <v>4</v>
      </c>
      <c r="AH6" s="311">
        <v>857905</v>
      </c>
      <c r="AI6" s="312">
        <f t="shared" si="4"/>
        <v>857908</v>
      </c>
      <c r="AJ6" s="313">
        <f t="shared" si="5"/>
        <v>3</v>
      </c>
      <c r="AL6" s="306">
        <f t="shared" si="6"/>
        <v>2736</v>
      </c>
      <c r="AM6" s="314">
        <f t="shared" si="6"/>
        <v>2733</v>
      </c>
      <c r="AN6" s="315">
        <f t="shared" si="7"/>
        <v>-3</v>
      </c>
      <c r="AO6" s="316">
        <f t="shared" si="8"/>
        <v>-1.0976948408342481E-3</v>
      </c>
    </row>
    <row r="7" spans="1:41" x14ac:dyDescent="0.2">
      <c r="A7" s="206">
        <v>285</v>
      </c>
      <c r="B7" s="207">
        <v>0.375</v>
      </c>
      <c r="C7" s="208">
        <v>2013</v>
      </c>
      <c r="D7" s="208">
        <v>6</v>
      </c>
      <c r="E7" s="208">
        <v>5</v>
      </c>
      <c r="F7" s="209">
        <v>860641</v>
      </c>
      <c r="G7" s="208">
        <v>0</v>
      </c>
      <c r="H7" s="209">
        <v>638451</v>
      </c>
      <c r="I7" s="208">
        <v>0</v>
      </c>
      <c r="J7" s="208">
        <v>0</v>
      </c>
      <c r="K7" s="208">
        <v>0</v>
      </c>
      <c r="L7" s="210">
        <v>88.599000000000004</v>
      </c>
      <c r="M7" s="209">
        <v>22.7</v>
      </c>
      <c r="N7" s="211">
        <v>0</v>
      </c>
      <c r="O7" s="212">
        <v>2410</v>
      </c>
      <c r="P7" s="197">
        <f t="shared" si="0"/>
        <v>2410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2410</v>
      </c>
      <c r="W7" s="216">
        <f t="shared" si="10"/>
        <v>85108.354699999996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860641</v>
      </c>
      <c r="AF7" s="206">
        <v>285</v>
      </c>
      <c r="AG7" s="310">
        <v>5</v>
      </c>
      <c r="AH7" s="311">
        <v>860641</v>
      </c>
      <c r="AI7" s="312">
        <f t="shared" si="4"/>
        <v>860641</v>
      </c>
      <c r="AJ7" s="313">
        <f t="shared" si="5"/>
        <v>0</v>
      </c>
      <c r="AL7" s="306">
        <f t="shared" si="6"/>
        <v>2399</v>
      </c>
      <c r="AM7" s="314">
        <f t="shared" si="6"/>
        <v>2410</v>
      </c>
      <c r="AN7" s="315">
        <f t="shared" si="7"/>
        <v>11</v>
      </c>
      <c r="AO7" s="316">
        <f t="shared" si="8"/>
        <v>4.5643153526970957E-3</v>
      </c>
    </row>
    <row r="8" spans="1:41" x14ac:dyDescent="0.2">
      <c r="A8" s="206">
        <v>285</v>
      </c>
      <c r="B8" s="207">
        <v>0.375</v>
      </c>
      <c r="C8" s="208">
        <v>2013</v>
      </c>
      <c r="D8" s="208">
        <v>6</v>
      </c>
      <c r="E8" s="208">
        <v>6</v>
      </c>
      <c r="F8" s="209">
        <v>863051</v>
      </c>
      <c r="G8" s="208">
        <v>0</v>
      </c>
      <c r="H8" s="209">
        <v>638796</v>
      </c>
      <c r="I8" s="208">
        <v>0</v>
      </c>
      <c r="J8" s="208">
        <v>0</v>
      </c>
      <c r="K8" s="208">
        <v>0</v>
      </c>
      <c r="L8" s="210">
        <v>88.918000000000006</v>
      </c>
      <c r="M8" s="209">
        <v>22.9</v>
      </c>
      <c r="N8" s="211">
        <v>0</v>
      </c>
      <c r="O8" s="212">
        <v>3085</v>
      </c>
      <c r="P8" s="197">
        <f t="shared" si="0"/>
        <v>3085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3085</v>
      </c>
      <c r="W8" s="216">
        <f t="shared" si="10"/>
        <v>108945.75695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863051</v>
      </c>
      <c r="AF8" s="206">
        <v>285</v>
      </c>
      <c r="AG8" s="310">
        <v>6</v>
      </c>
      <c r="AH8" s="311">
        <v>863040</v>
      </c>
      <c r="AI8" s="312">
        <f t="shared" si="4"/>
        <v>863051</v>
      </c>
      <c r="AJ8" s="313">
        <f t="shared" si="5"/>
        <v>11</v>
      </c>
      <c r="AL8" s="306">
        <f t="shared" si="6"/>
        <v>3085</v>
      </c>
      <c r="AM8" s="314">
        <f t="shared" si="6"/>
        <v>3085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285</v>
      </c>
      <c r="B9" s="207">
        <v>0.375</v>
      </c>
      <c r="C9" s="208">
        <v>2013</v>
      </c>
      <c r="D9" s="208">
        <v>6</v>
      </c>
      <c r="E9" s="208">
        <v>7</v>
      </c>
      <c r="F9" s="209">
        <v>866136</v>
      </c>
      <c r="G9" s="208">
        <v>0</v>
      </c>
      <c r="H9" s="209">
        <v>639239</v>
      </c>
      <c r="I9" s="208">
        <v>0</v>
      </c>
      <c r="J9" s="208">
        <v>0</v>
      </c>
      <c r="K9" s="208">
        <v>0</v>
      </c>
      <c r="L9" s="210">
        <v>88.677999999999997</v>
      </c>
      <c r="M9" s="209">
        <v>23</v>
      </c>
      <c r="N9" s="211">
        <v>0</v>
      </c>
      <c r="O9" s="212">
        <v>1665</v>
      </c>
      <c r="P9" s="197">
        <f t="shared" si="0"/>
        <v>1665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1665</v>
      </c>
      <c r="W9" s="216">
        <f t="shared" si="10"/>
        <v>58798.92555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866136</v>
      </c>
      <c r="AF9" s="206">
        <v>285</v>
      </c>
      <c r="AG9" s="310">
        <v>7</v>
      </c>
      <c r="AH9" s="311">
        <v>866125</v>
      </c>
      <c r="AI9" s="312">
        <f t="shared" si="4"/>
        <v>866136</v>
      </c>
      <c r="AJ9" s="313">
        <f t="shared" si="5"/>
        <v>11</v>
      </c>
      <c r="AL9" s="306">
        <f t="shared" si="6"/>
        <v>1676</v>
      </c>
      <c r="AM9" s="314">
        <f t="shared" si="6"/>
        <v>1665</v>
      </c>
      <c r="AN9" s="315">
        <f t="shared" si="7"/>
        <v>-11</v>
      </c>
      <c r="AO9" s="316">
        <f t="shared" si="8"/>
        <v>-6.6066066066066062E-3</v>
      </c>
    </row>
    <row r="10" spans="1:41" x14ac:dyDescent="0.2">
      <c r="A10" s="206">
        <v>285</v>
      </c>
      <c r="B10" s="207">
        <v>0.375</v>
      </c>
      <c r="C10" s="208">
        <v>2013</v>
      </c>
      <c r="D10" s="208">
        <v>6</v>
      </c>
      <c r="E10" s="208">
        <v>8</v>
      </c>
      <c r="F10" s="209">
        <v>867801</v>
      </c>
      <c r="G10" s="208">
        <v>0</v>
      </c>
      <c r="H10" s="209">
        <v>639478</v>
      </c>
      <c r="I10" s="208">
        <v>0</v>
      </c>
      <c r="J10" s="208">
        <v>0</v>
      </c>
      <c r="K10" s="208">
        <v>0</v>
      </c>
      <c r="L10" s="210">
        <v>89.37</v>
      </c>
      <c r="M10" s="209">
        <v>22</v>
      </c>
      <c r="N10" s="211">
        <v>0</v>
      </c>
      <c r="O10" s="212">
        <v>165</v>
      </c>
      <c r="P10" s="197">
        <f t="shared" si="0"/>
        <v>165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165</v>
      </c>
      <c r="W10" s="216">
        <f t="shared" si="10"/>
        <v>5826.9205499999998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867801</v>
      </c>
      <c r="AF10" s="206">
        <v>285</v>
      </c>
      <c r="AG10" s="310">
        <v>8</v>
      </c>
      <c r="AH10" s="311">
        <v>867801</v>
      </c>
      <c r="AI10" s="312">
        <f t="shared" si="4"/>
        <v>867801</v>
      </c>
      <c r="AJ10" s="313">
        <f t="shared" si="5"/>
        <v>0</v>
      </c>
      <c r="AL10" s="306">
        <f t="shared" si="6"/>
        <v>163</v>
      </c>
      <c r="AM10" s="314">
        <f t="shared" si="6"/>
        <v>165</v>
      </c>
      <c r="AN10" s="315">
        <f t="shared" si="7"/>
        <v>2</v>
      </c>
      <c r="AO10" s="316">
        <f t="shared" si="8"/>
        <v>1.2121212121212121E-2</v>
      </c>
    </row>
    <row r="11" spans="1:41" x14ac:dyDescent="0.2">
      <c r="A11" s="206">
        <v>285</v>
      </c>
      <c r="B11" s="207">
        <v>0.375</v>
      </c>
      <c r="C11" s="208">
        <v>2013</v>
      </c>
      <c r="D11" s="208">
        <v>6</v>
      </c>
      <c r="E11" s="208">
        <v>9</v>
      </c>
      <c r="F11" s="209">
        <v>867966</v>
      </c>
      <c r="G11" s="208">
        <v>0</v>
      </c>
      <c r="H11" s="209">
        <v>639501</v>
      </c>
      <c r="I11" s="208">
        <v>0</v>
      </c>
      <c r="J11" s="208">
        <v>0</v>
      </c>
      <c r="K11" s="208">
        <v>0</v>
      </c>
      <c r="L11" s="210">
        <v>90.671999999999997</v>
      </c>
      <c r="M11" s="209">
        <v>24.5</v>
      </c>
      <c r="N11" s="211">
        <v>0</v>
      </c>
      <c r="O11" s="212">
        <v>2110</v>
      </c>
      <c r="P11" s="197">
        <f t="shared" si="0"/>
        <v>2110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2110</v>
      </c>
      <c r="W11" s="219">
        <f t="shared" si="10"/>
        <v>74513.953699999998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867966</v>
      </c>
      <c r="AF11" s="206">
        <v>285</v>
      </c>
      <c r="AG11" s="310">
        <v>9</v>
      </c>
      <c r="AH11" s="311">
        <v>867964</v>
      </c>
      <c r="AI11" s="312">
        <f t="shared" si="4"/>
        <v>867966</v>
      </c>
      <c r="AJ11" s="313">
        <f t="shared" si="5"/>
        <v>2</v>
      </c>
      <c r="AL11" s="306">
        <f t="shared" si="6"/>
        <v>2101</v>
      </c>
      <c r="AM11" s="314">
        <f t="shared" si="6"/>
        <v>2110</v>
      </c>
      <c r="AN11" s="315">
        <f t="shared" si="7"/>
        <v>9</v>
      </c>
      <c r="AO11" s="316">
        <f t="shared" si="8"/>
        <v>4.2654028436018955E-3</v>
      </c>
    </row>
    <row r="12" spans="1:41" x14ac:dyDescent="0.2">
      <c r="A12" s="206">
        <v>285</v>
      </c>
      <c r="B12" s="207">
        <v>0.375</v>
      </c>
      <c r="C12" s="208">
        <v>2013</v>
      </c>
      <c r="D12" s="208">
        <v>6</v>
      </c>
      <c r="E12" s="208">
        <v>10</v>
      </c>
      <c r="F12" s="209">
        <v>870076</v>
      </c>
      <c r="G12" s="208">
        <v>0</v>
      </c>
      <c r="H12" s="209">
        <v>639799</v>
      </c>
      <c r="I12" s="208">
        <v>0</v>
      </c>
      <c r="J12" s="208">
        <v>0</v>
      </c>
      <c r="K12" s="208">
        <v>0</v>
      </c>
      <c r="L12" s="210">
        <v>89.8</v>
      </c>
      <c r="M12" s="209">
        <v>23</v>
      </c>
      <c r="N12" s="211">
        <v>0</v>
      </c>
      <c r="O12" s="212">
        <v>2978</v>
      </c>
      <c r="P12" s="197">
        <f t="shared" si="0"/>
        <v>2978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2978</v>
      </c>
      <c r="W12" s="219">
        <f t="shared" si="10"/>
        <v>105167.08726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870076</v>
      </c>
      <c r="AF12" s="206">
        <v>285</v>
      </c>
      <c r="AG12" s="310">
        <v>10</v>
      </c>
      <c r="AH12" s="311">
        <v>870065</v>
      </c>
      <c r="AI12" s="312">
        <f t="shared" si="4"/>
        <v>870076</v>
      </c>
      <c r="AJ12" s="313">
        <f t="shared" si="5"/>
        <v>11</v>
      </c>
      <c r="AL12" s="306">
        <f t="shared" si="6"/>
        <v>2985</v>
      </c>
      <c r="AM12" s="314">
        <f t="shared" si="6"/>
        <v>2978</v>
      </c>
      <c r="AN12" s="315">
        <f t="shared" si="7"/>
        <v>-7</v>
      </c>
      <c r="AO12" s="316">
        <f t="shared" si="8"/>
        <v>-2.3505708529214238E-3</v>
      </c>
    </row>
    <row r="13" spans="1:41" x14ac:dyDescent="0.2">
      <c r="A13" s="206">
        <v>285</v>
      </c>
      <c r="B13" s="207">
        <v>0.375</v>
      </c>
      <c r="C13" s="208">
        <v>2013</v>
      </c>
      <c r="D13" s="208">
        <v>6</v>
      </c>
      <c r="E13" s="208">
        <v>11</v>
      </c>
      <c r="F13" s="209">
        <v>873054</v>
      </c>
      <c r="G13" s="208">
        <v>0</v>
      </c>
      <c r="H13" s="209">
        <v>640225</v>
      </c>
      <c r="I13" s="208">
        <v>0</v>
      </c>
      <c r="J13" s="208">
        <v>0</v>
      </c>
      <c r="K13" s="208">
        <v>0</v>
      </c>
      <c r="L13" s="210">
        <v>88.658000000000001</v>
      </c>
      <c r="M13" s="209">
        <v>21.8</v>
      </c>
      <c r="N13" s="211">
        <v>0</v>
      </c>
      <c r="O13" s="212">
        <v>3034</v>
      </c>
      <c r="P13" s="197">
        <f t="shared" si="0"/>
        <v>3034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3034</v>
      </c>
      <c r="W13" s="219">
        <f t="shared" si="10"/>
        <v>107144.70878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873054</v>
      </c>
      <c r="AF13" s="206">
        <v>285</v>
      </c>
      <c r="AG13" s="310">
        <v>11</v>
      </c>
      <c r="AH13" s="311">
        <v>873050</v>
      </c>
      <c r="AI13" s="312">
        <f t="shared" si="4"/>
        <v>873054</v>
      </c>
      <c r="AJ13" s="313">
        <f t="shared" si="5"/>
        <v>4</v>
      </c>
      <c r="AL13" s="306">
        <f t="shared" si="6"/>
        <v>3028</v>
      </c>
      <c r="AM13" s="314">
        <f t="shared" si="6"/>
        <v>3034</v>
      </c>
      <c r="AN13" s="315">
        <f t="shared" si="7"/>
        <v>6</v>
      </c>
      <c r="AO13" s="316">
        <f t="shared" si="8"/>
        <v>1.977587343441002E-3</v>
      </c>
    </row>
    <row r="14" spans="1:41" x14ac:dyDescent="0.2">
      <c r="A14" s="206">
        <v>285</v>
      </c>
      <c r="B14" s="207">
        <v>0.375</v>
      </c>
      <c r="C14" s="208">
        <v>2013</v>
      </c>
      <c r="D14" s="208">
        <v>6</v>
      </c>
      <c r="E14" s="208">
        <v>12</v>
      </c>
      <c r="F14" s="209">
        <v>876088</v>
      </c>
      <c r="G14" s="208">
        <v>0</v>
      </c>
      <c r="H14" s="209">
        <v>640659</v>
      </c>
      <c r="I14" s="208">
        <v>0</v>
      </c>
      <c r="J14" s="208">
        <v>0</v>
      </c>
      <c r="K14" s="208">
        <v>0</v>
      </c>
      <c r="L14" s="210">
        <v>88.700999999999993</v>
      </c>
      <c r="M14" s="209">
        <v>21.7</v>
      </c>
      <c r="N14" s="211">
        <v>0</v>
      </c>
      <c r="O14" s="212">
        <v>3021</v>
      </c>
      <c r="P14" s="197">
        <f t="shared" si="0"/>
        <v>3021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3021</v>
      </c>
      <c r="W14" s="219">
        <f t="shared" si="10"/>
        <v>106685.61807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876088</v>
      </c>
      <c r="AF14" s="206">
        <v>285</v>
      </c>
      <c r="AG14" s="310">
        <v>12</v>
      </c>
      <c r="AH14" s="311">
        <v>876078</v>
      </c>
      <c r="AI14" s="312">
        <f t="shared" si="4"/>
        <v>876088</v>
      </c>
      <c r="AJ14" s="313">
        <f t="shared" si="5"/>
        <v>10</v>
      </c>
      <c r="AL14" s="306">
        <f t="shared" si="6"/>
        <v>3022</v>
      </c>
      <c r="AM14" s="314">
        <f t="shared" si="6"/>
        <v>3021</v>
      </c>
      <c r="AN14" s="315">
        <f t="shared" si="7"/>
        <v>-1</v>
      </c>
      <c r="AO14" s="316">
        <f t="shared" si="8"/>
        <v>-3.3101621979476995E-4</v>
      </c>
    </row>
    <row r="15" spans="1:41" x14ac:dyDescent="0.2">
      <c r="A15" s="206">
        <v>285</v>
      </c>
      <c r="B15" s="207">
        <v>0.375</v>
      </c>
      <c r="C15" s="208">
        <v>2013</v>
      </c>
      <c r="D15" s="208">
        <v>6</v>
      </c>
      <c r="E15" s="208">
        <v>13</v>
      </c>
      <c r="F15" s="209">
        <v>879109</v>
      </c>
      <c r="G15" s="208">
        <v>0</v>
      </c>
      <c r="H15" s="209">
        <v>641091</v>
      </c>
      <c r="I15" s="208">
        <v>0</v>
      </c>
      <c r="J15" s="208">
        <v>0</v>
      </c>
      <c r="K15" s="208">
        <v>0</v>
      </c>
      <c r="L15" s="210">
        <v>88.698999999999998</v>
      </c>
      <c r="M15" s="209">
        <v>21.6</v>
      </c>
      <c r="N15" s="211">
        <v>0</v>
      </c>
      <c r="O15" s="212">
        <v>3033</v>
      </c>
      <c r="P15" s="197">
        <f t="shared" si="0"/>
        <v>3033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3033</v>
      </c>
      <c r="W15" s="219">
        <f t="shared" si="10"/>
        <v>107109.39410999999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879109</v>
      </c>
      <c r="AF15" s="206">
        <v>285</v>
      </c>
      <c r="AG15" s="310">
        <v>13</v>
      </c>
      <c r="AH15" s="311">
        <v>879100</v>
      </c>
      <c r="AI15" s="312">
        <f t="shared" si="4"/>
        <v>879109</v>
      </c>
      <c r="AJ15" s="313">
        <f t="shared" si="5"/>
        <v>9</v>
      </c>
      <c r="AL15" s="306">
        <f t="shared" si="6"/>
        <v>3032</v>
      </c>
      <c r="AM15" s="314">
        <f t="shared" si="6"/>
        <v>3033</v>
      </c>
      <c r="AN15" s="315">
        <f t="shared" si="7"/>
        <v>1</v>
      </c>
      <c r="AO15" s="316">
        <f t="shared" si="8"/>
        <v>3.297065611605671E-4</v>
      </c>
    </row>
    <row r="16" spans="1:41" x14ac:dyDescent="0.2">
      <c r="A16" s="206">
        <v>285</v>
      </c>
      <c r="B16" s="207">
        <v>0.375</v>
      </c>
      <c r="C16" s="208">
        <v>2013</v>
      </c>
      <c r="D16" s="208">
        <v>6</v>
      </c>
      <c r="E16" s="208">
        <v>14</v>
      </c>
      <c r="F16" s="209">
        <v>882142</v>
      </c>
      <c r="G16" s="208">
        <v>0</v>
      </c>
      <c r="H16" s="209">
        <v>641524</v>
      </c>
      <c r="I16" s="208">
        <v>0</v>
      </c>
      <c r="J16" s="208">
        <v>0</v>
      </c>
      <c r="K16" s="208">
        <v>0</v>
      </c>
      <c r="L16" s="210">
        <v>88.843999999999994</v>
      </c>
      <c r="M16" s="209">
        <v>22.1</v>
      </c>
      <c r="N16" s="211">
        <v>0</v>
      </c>
      <c r="O16" s="212">
        <v>3161</v>
      </c>
      <c r="P16" s="197">
        <f t="shared" si="0"/>
        <v>3161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3161</v>
      </c>
      <c r="W16" s="219">
        <f t="shared" si="10"/>
        <v>111629.67187000001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882142</v>
      </c>
      <c r="AF16" s="206">
        <v>285</v>
      </c>
      <c r="AG16" s="310">
        <v>14</v>
      </c>
      <c r="AH16" s="311">
        <v>882132</v>
      </c>
      <c r="AI16" s="312">
        <f t="shared" si="4"/>
        <v>882142</v>
      </c>
      <c r="AJ16" s="313">
        <f t="shared" si="5"/>
        <v>10</v>
      </c>
      <c r="AL16" s="306">
        <f t="shared" si="6"/>
        <v>3171</v>
      </c>
      <c r="AM16" s="314">
        <f t="shared" si="6"/>
        <v>3161</v>
      </c>
      <c r="AN16" s="315">
        <f t="shared" si="7"/>
        <v>-10</v>
      </c>
      <c r="AO16" s="316">
        <f t="shared" si="8"/>
        <v>-3.1635558367605187E-3</v>
      </c>
    </row>
    <row r="17" spans="1:41" x14ac:dyDescent="0.2">
      <c r="A17" s="206">
        <v>285</v>
      </c>
      <c r="B17" s="207">
        <v>0.375</v>
      </c>
      <c r="C17" s="208">
        <v>2013</v>
      </c>
      <c r="D17" s="208">
        <v>6</v>
      </c>
      <c r="E17" s="208">
        <v>15</v>
      </c>
      <c r="F17" s="209">
        <v>885303</v>
      </c>
      <c r="G17" s="208">
        <v>0</v>
      </c>
      <c r="H17" s="209">
        <v>641524</v>
      </c>
      <c r="I17" s="208">
        <v>0</v>
      </c>
      <c r="J17" s="208">
        <v>0</v>
      </c>
      <c r="K17" s="208">
        <v>0</v>
      </c>
      <c r="L17" s="210">
        <v>88.843999999999994</v>
      </c>
      <c r="M17" s="209">
        <v>22.1</v>
      </c>
      <c r="N17" s="211">
        <v>0</v>
      </c>
      <c r="O17" s="212">
        <v>7</v>
      </c>
      <c r="P17" s="197">
        <f t="shared" si="0"/>
        <v>7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7</v>
      </c>
      <c r="W17" s="219">
        <f t="shared" si="10"/>
        <v>247.20268999999999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885303</v>
      </c>
      <c r="AF17" s="206">
        <v>285</v>
      </c>
      <c r="AG17" s="310">
        <v>15</v>
      </c>
      <c r="AH17" s="311">
        <v>885303</v>
      </c>
      <c r="AI17" s="312">
        <f t="shared" si="4"/>
        <v>885303</v>
      </c>
      <c r="AJ17" s="313">
        <f t="shared" si="5"/>
        <v>0</v>
      </c>
      <c r="AL17" s="306">
        <f t="shared" si="6"/>
        <v>6</v>
      </c>
      <c r="AM17" s="314">
        <f t="shared" si="6"/>
        <v>7</v>
      </c>
      <c r="AN17" s="315">
        <f t="shared" si="7"/>
        <v>1</v>
      </c>
      <c r="AO17" s="316">
        <f t="shared" si="8"/>
        <v>0.14285714285714285</v>
      </c>
    </row>
    <row r="18" spans="1:41" x14ac:dyDescent="0.2">
      <c r="A18" s="206">
        <v>285</v>
      </c>
      <c r="B18" s="207">
        <v>0.375</v>
      </c>
      <c r="C18" s="208">
        <v>2013</v>
      </c>
      <c r="D18" s="208">
        <v>6</v>
      </c>
      <c r="E18" s="208">
        <v>16</v>
      </c>
      <c r="F18" s="209">
        <v>885310</v>
      </c>
      <c r="G18" s="208">
        <v>0</v>
      </c>
      <c r="H18" s="209">
        <v>641975</v>
      </c>
      <c r="I18" s="208">
        <v>0</v>
      </c>
      <c r="J18" s="208">
        <v>0</v>
      </c>
      <c r="K18" s="208">
        <v>0</v>
      </c>
      <c r="L18" s="210">
        <v>93.622699999999995</v>
      </c>
      <c r="M18" s="209">
        <v>18.100000000000001</v>
      </c>
      <c r="N18" s="211">
        <v>0</v>
      </c>
      <c r="O18" s="212">
        <v>935</v>
      </c>
      <c r="P18" s="197">
        <f t="shared" si="0"/>
        <v>935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935</v>
      </c>
      <c r="W18" s="219">
        <f t="shared" si="10"/>
        <v>33019.21645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885310</v>
      </c>
      <c r="AF18" s="206">
        <v>285</v>
      </c>
      <c r="AG18" s="310">
        <v>16</v>
      </c>
      <c r="AH18" s="311">
        <v>885309</v>
      </c>
      <c r="AI18" s="312">
        <f t="shared" si="4"/>
        <v>885310</v>
      </c>
      <c r="AJ18" s="313">
        <f t="shared" si="5"/>
        <v>1</v>
      </c>
      <c r="AL18" s="306">
        <f t="shared" si="6"/>
        <v>924</v>
      </c>
      <c r="AM18" s="314">
        <f t="shared" si="6"/>
        <v>935</v>
      </c>
      <c r="AN18" s="315">
        <f t="shared" si="7"/>
        <v>11</v>
      </c>
      <c r="AO18" s="316">
        <f t="shared" si="8"/>
        <v>1.1764705882352941E-2</v>
      </c>
    </row>
    <row r="19" spans="1:41" x14ac:dyDescent="0.2">
      <c r="A19" s="206">
        <v>285</v>
      </c>
      <c r="B19" s="207">
        <v>0.375</v>
      </c>
      <c r="C19" s="208">
        <v>2013</v>
      </c>
      <c r="D19" s="208">
        <v>6</v>
      </c>
      <c r="E19" s="208">
        <v>17</v>
      </c>
      <c r="F19" s="209">
        <v>886245</v>
      </c>
      <c r="G19" s="208">
        <v>0</v>
      </c>
      <c r="H19" s="209">
        <v>642107</v>
      </c>
      <c r="I19" s="208">
        <v>0</v>
      </c>
      <c r="J19" s="208">
        <v>0</v>
      </c>
      <c r="K19" s="208">
        <v>0</v>
      </c>
      <c r="L19" s="210">
        <v>91.533900000000003</v>
      </c>
      <c r="M19" s="209">
        <v>23.8</v>
      </c>
      <c r="N19" s="211">
        <v>0</v>
      </c>
      <c r="O19" s="212">
        <v>3234</v>
      </c>
      <c r="P19" s="197">
        <f t="shared" si="0"/>
        <v>3234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3234</v>
      </c>
      <c r="W19" s="219">
        <f t="shared" si="10"/>
        <v>114207.64277999999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886245</v>
      </c>
      <c r="AF19" s="206">
        <v>285</v>
      </c>
      <c r="AG19" s="310">
        <v>17</v>
      </c>
      <c r="AH19" s="311">
        <v>886233</v>
      </c>
      <c r="AI19" s="312">
        <f t="shared" si="4"/>
        <v>886245</v>
      </c>
      <c r="AJ19" s="313">
        <f t="shared" si="5"/>
        <v>12</v>
      </c>
      <c r="AL19" s="306">
        <f t="shared" si="6"/>
        <v>3234</v>
      </c>
      <c r="AM19" s="314">
        <f t="shared" si="6"/>
        <v>3234</v>
      </c>
      <c r="AN19" s="315">
        <f t="shared" si="7"/>
        <v>0</v>
      </c>
      <c r="AO19" s="316">
        <f t="shared" si="8"/>
        <v>0</v>
      </c>
    </row>
    <row r="20" spans="1:41" x14ac:dyDescent="0.2">
      <c r="A20" s="206">
        <v>285</v>
      </c>
      <c r="B20" s="207">
        <v>0.375</v>
      </c>
      <c r="C20" s="208">
        <v>2013</v>
      </c>
      <c r="D20" s="208">
        <v>6</v>
      </c>
      <c r="E20" s="208">
        <v>18</v>
      </c>
      <c r="F20" s="209">
        <v>889479</v>
      </c>
      <c r="G20" s="208">
        <v>0</v>
      </c>
      <c r="H20" s="209">
        <v>642572</v>
      </c>
      <c r="I20" s="208">
        <v>0</v>
      </c>
      <c r="J20" s="208">
        <v>0</v>
      </c>
      <c r="K20" s="208">
        <v>0</v>
      </c>
      <c r="L20" s="210">
        <v>88.520300000000006</v>
      </c>
      <c r="M20" s="209">
        <v>22</v>
      </c>
      <c r="N20" s="211">
        <v>0</v>
      </c>
      <c r="O20" s="212">
        <v>3160</v>
      </c>
      <c r="P20" s="197">
        <f t="shared" si="0"/>
        <v>3160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3160</v>
      </c>
      <c r="W20" s="219">
        <f t="shared" si="10"/>
        <v>111594.3572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889479</v>
      </c>
      <c r="AF20" s="206">
        <v>285</v>
      </c>
      <c r="AG20" s="310">
        <v>18</v>
      </c>
      <c r="AH20" s="311">
        <v>889467</v>
      </c>
      <c r="AI20" s="312">
        <f t="shared" si="4"/>
        <v>889479</v>
      </c>
      <c r="AJ20" s="313">
        <f t="shared" si="5"/>
        <v>12</v>
      </c>
      <c r="AL20" s="306">
        <f t="shared" si="6"/>
        <v>3168</v>
      </c>
      <c r="AM20" s="314">
        <f t="shared" si="6"/>
        <v>3160</v>
      </c>
      <c r="AN20" s="315">
        <f t="shared" si="7"/>
        <v>-8</v>
      </c>
      <c r="AO20" s="316">
        <f t="shared" si="8"/>
        <v>-2.5316455696202532E-3</v>
      </c>
    </row>
    <row r="21" spans="1:41" x14ac:dyDescent="0.2">
      <c r="A21" s="206">
        <v>285</v>
      </c>
      <c r="B21" s="207">
        <v>0.375</v>
      </c>
      <c r="C21" s="208">
        <v>2013</v>
      </c>
      <c r="D21" s="208">
        <v>6</v>
      </c>
      <c r="E21" s="208">
        <v>19</v>
      </c>
      <c r="F21" s="209">
        <v>892639</v>
      </c>
      <c r="G21" s="208">
        <v>0</v>
      </c>
      <c r="H21" s="209">
        <v>643025</v>
      </c>
      <c r="I21" s="208">
        <v>0</v>
      </c>
      <c r="J21" s="208">
        <v>0</v>
      </c>
      <c r="K21" s="208">
        <v>0</v>
      </c>
      <c r="L21" s="210">
        <v>88.531700000000001</v>
      </c>
      <c r="M21" s="209">
        <v>22.3</v>
      </c>
      <c r="N21" s="211">
        <v>0</v>
      </c>
      <c r="O21" s="212">
        <v>2839</v>
      </c>
      <c r="P21" s="197">
        <f t="shared" si="0"/>
        <v>2839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2839</v>
      </c>
      <c r="W21" s="219">
        <f t="shared" si="10"/>
        <v>100258.34813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892639</v>
      </c>
      <c r="AF21" s="206">
        <v>285</v>
      </c>
      <c r="AG21" s="310">
        <v>19</v>
      </c>
      <c r="AH21" s="311">
        <v>892635</v>
      </c>
      <c r="AI21" s="312">
        <f t="shared" si="4"/>
        <v>892639</v>
      </c>
      <c r="AJ21" s="313">
        <f t="shared" si="5"/>
        <v>4</v>
      </c>
      <c r="AL21" s="306">
        <f t="shared" si="6"/>
        <v>2830</v>
      </c>
      <c r="AM21" s="314">
        <f t="shared" si="6"/>
        <v>2839</v>
      </c>
      <c r="AN21" s="315">
        <f t="shared" si="7"/>
        <v>9</v>
      </c>
      <c r="AO21" s="316">
        <f t="shared" si="8"/>
        <v>3.1701303275801338E-3</v>
      </c>
    </row>
    <row r="22" spans="1:41" x14ac:dyDescent="0.2">
      <c r="A22" s="206">
        <v>285</v>
      </c>
      <c r="B22" s="207">
        <v>0.375</v>
      </c>
      <c r="C22" s="208">
        <v>2013</v>
      </c>
      <c r="D22" s="208">
        <v>6</v>
      </c>
      <c r="E22" s="208">
        <v>20</v>
      </c>
      <c r="F22" s="209">
        <v>895478</v>
      </c>
      <c r="G22" s="208">
        <v>0</v>
      </c>
      <c r="H22" s="209">
        <v>643432</v>
      </c>
      <c r="I22" s="208">
        <v>0</v>
      </c>
      <c r="J22" s="208">
        <v>0</v>
      </c>
      <c r="K22" s="208">
        <v>0</v>
      </c>
      <c r="L22" s="210">
        <v>88.497600000000006</v>
      </c>
      <c r="M22" s="209">
        <v>21.7</v>
      </c>
      <c r="N22" s="211">
        <v>0</v>
      </c>
      <c r="O22" s="212">
        <v>2250</v>
      </c>
      <c r="P22" s="197">
        <f t="shared" si="0"/>
        <v>2250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2250</v>
      </c>
      <c r="W22" s="219">
        <f t="shared" si="10"/>
        <v>79458.007499999992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895478</v>
      </c>
      <c r="AF22" s="206">
        <v>285</v>
      </c>
      <c r="AG22" s="310">
        <v>20</v>
      </c>
      <c r="AH22" s="311">
        <v>895465</v>
      </c>
      <c r="AI22" s="312">
        <f t="shared" si="4"/>
        <v>895478</v>
      </c>
      <c r="AJ22" s="313">
        <f t="shared" si="5"/>
        <v>13</v>
      </c>
      <c r="AL22" s="306">
        <f t="shared" si="6"/>
        <v>2260</v>
      </c>
      <c r="AM22" s="314">
        <f t="shared" si="6"/>
        <v>2250</v>
      </c>
      <c r="AN22" s="315">
        <f t="shared" si="7"/>
        <v>-10</v>
      </c>
      <c r="AO22" s="316">
        <f t="shared" si="8"/>
        <v>-4.4444444444444444E-3</v>
      </c>
    </row>
    <row r="23" spans="1:41" x14ac:dyDescent="0.2">
      <c r="A23" s="206">
        <v>285</v>
      </c>
      <c r="B23" s="207">
        <v>0.375</v>
      </c>
      <c r="C23" s="208">
        <v>2013</v>
      </c>
      <c r="D23" s="208">
        <v>6</v>
      </c>
      <c r="E23" s="208">
        <v>21</v>
      </c>
      <c r="F23" s="209">
        <v>897728</v>
      </c>
      <c r="G23" s="208">
        <v>0</v>
      </c>
      <c r="H23" s="209">
        <v>643751</v>
      </c>
      <c r="I23" s="208">
        <v>0</v>
      </c>
      <c r="J23" s="208">
        <v>0</v>
      </c>
      <c r="K23" s="208">
        <v>0</v>
      </c>
      <c r="L23" s="210">
        <v>88.813500000000005</v>
      </c>
      <c r="M23" s="209">
        <v>19.5</v>
      </c>
      <c r="N23" s="211">
        <v>0</v>
      </c>
      <c r="O23" s="212">
        <v>136</v>
      </c>
      <c r="P23" s="197">
        <f t="shared" si="0"/>
        <v>136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136</v>
      </c>
      <c r="W23" s="219">
        <f t="shared" si="10"/>
        <v>4802.7951199999998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897728</v>
      </c>
      <c r="AF23" s="206">
        <v>285</v>
      </c>
      <c r="AG23" s="310">
        <v>21</v>
      </c>
      <c r="AH23" s="311">
        <v>897725</v>
      </c>
      <c r="AI23" s="312">
        <f t="shared" si="4"/>
        <v>897728</v>
      </c>
      <c r="AJ23" s="313">
        <f t="shared" si="5"/>
        <v>3</v>
      </c>
      <c r="AL23" s="306">
        <f t="shared" si="6"/>
        <v>139</v>
      </c>
      <c r="AM23" s="314">
        <f t="shared" si="6"/>
        <v>136</v>
      </c>
      <c r="AN23" s="315">
        <f t="shared" si="7"/>
        <v>-3</v>
      </c>
      <c r="AO23" s="316">
        <f t="shared" si="8"/>
        <v>-2.2058823529411766E-2</v>
      </c>
    </row>
    <row r="24" spans="1:41" x14ac:dyDescent="0.2">
      <c r="A24" s="206">
        <v>285</v>
      </c>
      <c r="B24" s="207">
        <v>0.375</v>
      </c>
      <c r="C24" s="208">
        <v>2013</v>
      </c>
      <c r="D24" s="208">
        <v>6</v>
      </c>
      <c r="E24" s="208">
        <v>22</v>
      </c>
      <c r="F24" s="209">
        <v>897864</v>
      </c>
      <c r="G24" s="208">
        <v>0</v>
      </c>
      <c r="H24" s="209">
        <v>643770</v>
      </c>
      <c r="I24" s="208">
        <v>0</v>
      </c>
      <c r="J24" s="208">
        <v>0</v>
      </c>
      <c r="K24" s="208">
        <v>0</v>
      </c>
      <c r="L24" s="210">
        <v>89.843500000000006</v>
      </c>
      <c r="M24" s="209">
        <v>16.100000000000001</v>
      </c>
      <c r="N24" s="211">
        <v>0</v>
      </c>
      <c r="O24" s="212">
        <v>0</v>
      </c>
      <c r="P24" s="197">
        <f t="shared" si="0"/>
        <v>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0</v>
      </c>
      <c r="W24" s="219">
        <f t="shared" si="10"/>
        <v>0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897864</v>
      </c>
      <c r="AF24" s="206">
        <v>285</v>
      </c>
      <c r="AG24" s="310">
        <v>22</v>
      </c>
      <c r="AH24" s="311">
        <v>897864</v>
      </c>
      <c r="AI24" s="312">
        <f t="shared" si="4"/>
        <v>897864</v>
      </c>
      <c r="AJ24" s="313">
        <f t="shared" si="5"/>
        <v>0</v>
      </c>
      <c r="AL24" s="306">
        <f t="shared" si="6"/>
        <v>0</v>
      </c>
      <c r="AM24" s="314">
        <f t="shared" si="6"/>
        <v>0</v>
      </c>
      <c r="AN24" s="315">
        <f t="shared" si="7"/>
        <v>0</v>
      </c>
      <c r="AO24" s="316" t="str">
        <f t="shared" si="8"/>
        <v/>
      </c>
    </row>
    <row r="25" spans="1:41" x14ac:dyDescent="0.2">
      <c r="A25" s="206">
        <v>285</v>
      </c>
      <c r="B25" s="207">
        <v>0.375</v>
      </c>
      <c r="C25" s="208">
        <v>2013</v>
      </c>
      <c r="D25" s="208">
        <v>6</v>
      </c>
      <c r="E25" s="208">
        <v>23</v>
      </c>
      <c r="F25" s="209">
        <v>897864</v>
      </c>
      <c r="G25" s="208">
        <v>0</v>
      </c>
      <c r="H25" s="209">
        <v>643770</v>
      </c>
      <c r="I25" s="208">
        <v>0</v>
      </c>
      <c r="J25" s="208">
        <v>0</v>
      </c>
      <c r="K25" s="208">
        <v>0</v>
      </c>
      <c r="L25" s="210">
        <v>90.706400000000002</v>
      </c>
      <c r="M25" s="209">
        <v>17.2</v>
      </c>
      <c r="N25" s="211">
        <v>0</v>
      </c>
      <c r="O25" s="212">
        <v>1051</v>
      </c>
      <c r="P25" s="197">
        <f t="shared" si="0"/>
        <v>1051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1051</v>
      </c>
      <c r="W25" s="219">
        <f t="shared" si="10"/>
        <v>37115.71817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897864</v>
      </c>
      <c r="AF25" s="206">
        <v>285</v>
      </c>
      <c r="AG25" s="310">
        <v>23</v>
      </c>
      <c r="AH25" s="311">
        <v>897864</v>
      </c>
      <c r="AI25" s="312">
        <f t="shared" si="4"/>
        <v>897864</v>
      </c>
      <c r="AJ25" s="313">
        <f t="shared" si="5"/>
        <v>0</v>
      </c>
      <c r="AL25" s="306">
        <f t="shared" si="6"/>
        <v>1050</v>
      </c>
      <c r="AM25" s="314">
        <f t="shared" si="6"/>
        <v>1051</v>
      </c>
      <c r="AN25" s="315">
        <f t="shared" si="7"/>
        <v>1</v>
      </c>
      <c r="AO25" s="316">
        <f t="shared" si="8"/>
        <v>9.5147478591817321E-4</v>
      </c>
    </row>
    <row r="26" spans="1:41" x14ac:dyDescent="0.2">
      <c r="A26" s="206">
        <v>285</v>
      </c>
      <c r="B26" s="207">
        <v>0.375</v>
      </c>
      <c r="C26" s="208">
        <v>2013</v>
      </c>
      <c r="D26" s="208">
        <v>6</v>
      </c>
      <c r="E26" s="208">
        <v>24</v>
      </c>
      <c r="F26" s="209">
        <v>898915</v>
      </c>
      <c r="G26" s="208">
        <v>0</v>
      </c>
      <c r="H26" s="209">
        <v>643919</v>
      </c>
      <c r="I26" s="208">
        <v>0</v>
      </c>
      <c r="J26" s="208">
        <v>0</v>
      </c>
      <c r="K26" s="208">
        <v>0</v>
      </c>
      <c r="L26" s="210">
        <v>89.861699999999999</v>
      </c>
      <c r="M26" s="209">
        <v>21.4</v>
      </c>
      <c r="N26" s="211">
        <v>0</v>
      </c>
      <c r="O26" s="212">
        <v>2832</v>
      </c>
      <c r="P26" s="197">
        <f t="shared" si="0"/>
        <v>2832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2832</v>
      </c>
      <c r="W26" s="219">
        <f t="shared" si="10"/>
        <v>100011.14543999999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898915</v>
      </c>
      <c r="AF26" s="206">
        <v>285</v>
      </c>
      <c r="AG26" s="310">
        <v>24</v>
      </c>
      <c r="AH26" s="311">
        <v>898914</v>
      </c>
      <c r="AI26" s="312">
        <f t="shared" si="4"/>
        <v>898915</v>
      </c>
      <c r="AJ26" s="313">
        <f t="shared" si="5"/>
        <v>1</v>
      </c>
      <c r="AL26" s="306">
        <f t="shared" si="6"/>
        <v>2829</v>
      </c>
      <c r="AM26" s="314">
        <f t="shared" si="6"/>
        <v>2832</v>
      </c>
      <c r="AN26" s="315">
        <f t="shared" si="7"/>
        <v>3</v>
      </c>
      <c r="AO26" s="316">
        <f t="shared" si="8"/>
        <v>1.0593220338983051E-3</v>
      </c>
    </row>
    <row r="27" spans="1:41" x14ac:dyDescent="0.2">
      <c r="A27" s="206">
        <v>285</v>
      </c>
      <c r="B27" s="207">
        <v>0.375</v>
      </c>
      <c r="C27" s="208">
        <v>2013</v>
      </c>
      <c r="D27" s="208">
        <v>6</v>
      </c>
      <c r="E27" s="208">
        <v>25</v>
      </c>
      <c r="F27" s="209">
        <v>901747</v>
      </c>
      <c r="G27" s="208">
        <v>0</v>
      </c>
      <c r="H27" s="209">
        <v>644324</v>
      </c>
      <c r="I27" s="208">
        <v>0</v>
      </c>
      <c r="J27" s="208">
        <v>0</v>
      </c>
      <c r="K27" s="208">
        <v>0</v>
      </c>
      <c r="L27" s="210">
        <v>88.339100000000002</v>
      </c>
      <c r="M27" s="209">
        <v>21.1</v>
      </c>
      <c r="N27" s="211">
        <v>0</v>
      </c>
      <c r="O27" s="212">
        <v>3187</v>
      </c>
      <c r="P27" s="197">
        <f t="shared" si="0"/>
        <v>3187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3187</v>
      </c>
      <c r="W27" s="219">
        <f t="shared" si="10"/>
        <v>112547.85329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901747</v>
      </c>
      <c r="AF27" s="206">
        <v>285</v>
      </c>
      <c r="AG27" s="310">
        <v>25</v>
      </c>
      <c r="AH27" s="311">
        <v>901743</v>
      </c>
      <c r="AI27" s="312">
        <f t="shared" si="4"/>
        <v>901747</v>
      </c>
      <c r="AJ27" s="313">
        <f t="shared" si="5"/>
        <v>4</v>
      </c>
      <c r="AL27" s="306">
        <f t="shared" si="6"/>
        <v>3188</v>
      </c>
      <c r="AM27" s="314">
        <f t="shared" si="6"/>
        <v>3187</v>
      </c>
      <c r="AN27" s="315">
        <f t="shared" si="7"/>
        <v>-1</v>
      </c>
      <c r="AO27" s="316">
        <f t="shared" si="8"/>
        <v>-3.1377470975839345E-4</v>
      </c>
    </row>
    <row r="28" spans="1:41" x14ac:dyDescent="0.2">
      <c r="A28" s="206">
        <v>285</v>
      </c>
      <c r="B28" s="207">
        <v>0.375</v>
      </c>
      <c r="C28" s="208">
        <v>2013</v>
      </c>
      <c r="D28" s="208">
        <v>6</v>
      </c>
      <c r="E28" s="208">
        <v>26</v>
      </c>
      <c r="F28" s="209">
        <v>904934</v>
      </c>
      <c r="G28" s="208">
        <v>0</v>
      </c>
      <c r="H28" s="209">
        <v>644780</v>
      </c>
      <c r="I28" s="208">
        <v>0</v>
      </c>
      <c r="J28" s="208">
        <v>0</v>
      </c>
      <c r="K28" s="208">
        <v>0</v>
      </c>
      <c r="L28" s="210">
        <v>88.314099999999996</v>
      </c>
      <c r="M28" s="209">
        <v>20.7</v>
      </c>
      <c r="N28" s="211">
        <v>0</v>
      </c>
      <c r="O28" s="212">
        <v>2758</v>
      </c>
      <c r="P28" s="197">
        <f t="shared" si="0"/>
        <v>2758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2758</v>
      </c>
      <c r="W28" s="219">
        <f t="shared" si="10"/>
        <v>97397.859859999997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904934</v>
      </c>
      <c r="AF28" s="206">
        <v>285</v>
      </c>
      <c r="AG28" s="310">
        <v>26</v>
      </c>
      <c r="AH28" s="311">
        <v>904931</v>
      </c>
      <c r="AI28" s="312">
        <f t="shared" si="4"/>
        <v>904934</v>
      </c>
      <c r="AJ28" s="313">
        <f t="shared" si="5"/>
        <v>3</v>
      </c>
      <c r="AL28" s="306">
        <f t="shared" si="6"/>
        <v>2760</v>
      </c>
      <c r="AM28" s="314">
        <f t="shared" si="6"/>
        <v>2758</v>
      </c>
      <c r="AN28" s="315">
        <f t="shared" si="7"/>
        <v>-2</v>
      </c>
      <c r="AO28" s="316">
        <f t="shared" si="8"/>
        <v>-7.2516316171138508E-4</v>
      </c>
    </row>
    <row r="29" spans="1:41" x14ac:dyDescent="0.2">
      <c r="A29" s="206">
        <v>285</v>
      </c>
      <c r="B29" s="207">
        <v>0.375</v>
      </c>
      <c r="C29" s="208">
        <v>2013</v>
      </c>
      <c r="D29" s="208">
        <v>6</v>
      </c>
      <c r="E29" s="208">
        <v>27</v>
      </c>
      <c r="F29" s="209">
        <v>907692</v>
      </c>
      <c r="G29" s="208">
        <v>0</v>
      </c>
      <c r="H29" s="209">
        <v>645172</v>
      </c>
      <c r="I29" s="208">
        <v>0</v>
      </c>
      <c r="J29" s="208">
        <v>0</v>
      </c>
      <c r="K29" s="208">
        <v>0</v>
      </c>
      <c r="L29" s="210">
        <v>88.650599999999997</v>
      </c>
      <c r="M29" s="209">
        <v>20.100000000000001</v>
      </c>
      <c r="N29" s="211">
        <v>0</v>
      </c>
      <c r="O29" s="212">
        <v>2323</v>
      </c>
      <c r="P29" s="197">
        <f t="shared" si="0"/>
        <v>2323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2323</v>
      </c>
      <c r="W29" s="219">
        <f t="shared" si="10"/>
        <v>82035.978409999996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907692</v>
      </c>
      <c r="AF29" s="206">
        <v>285</v>
      </c>
      <c r="AG29" s="310">
        <v>27</v>
      </c>
      <c r="AH29" s="311">
        <v>907691</v>
      </c>
      <c r="AI29" s="312">
        <f t="shared" si="4"/>
        <v>907692</v>
      </c>
      <c r="AJ29" s="313">
        <f t="shared" si="5"/>
        <v>1</v>
      </c>
      <c r="AL29" s="306">
        <f t="shared" si="6"/>
        <v>2314</v>
      </c>
      <c r="AM29" s="314">
        <f t="shared" si="6"/>
        <v>2323</v>
      </c>
      <c r="AN29" s="315">
        <f t="shared" si="7"/>
        <v>9</v>
      </c>
      <c r="AO29" s="316">
        <f t="shared" si="8"/>
        <v>3.8743004735256135E-3</v>
      </c>
    </row>
    <row r="30" spans="1:41" x14ac:dyDescent="0.2">
      <c r="A30" s="206">
        <v>285</v>
      </c>
      <c r="B30" s="207">
        <v>0.375</v>
      </c>
      <c r="C30" s="208">
        <v>2013</v>
      </c>
      <c r="D30" s="208">
        <v>6</v>
      </c>
      <c r="E30" s="208">
        <v>28</v>
      </c>
      <c r="F30" s="209">
        <v>910015</v>
      </c>
      <c r="G30" s="208">
        <v>0</v>
      </c>
      <c r="H30" s="209">
        <v>645501</v>
      </c>
      <c r="I30" s="208">
        <v>0</v>
      </c>
      <c r="J30" s="208">
        <v>0</v>
      </c>
      <c r="K30" s="208">
        <v>0</v>
      </c>
      <c r="L30" s="210">
        <v>88.947100000000006</v>
      </c>
      <c r="M30" s="209">
        <v>19.2</v>
      </c>
      <c r="N30" s="211">
        <v>0</v>
      </c>
      <c r="O30" s="212">
        <v>577</v>
      </c>
      <c r="P30" s="197">
        <f t="shared" si="0"/>
        <v>577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577</v>
      </c>
      <c r="W30" s="219">
        <f t="shared" si="10"/>
        <v>20376.564589999998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910015</v>
      </c>
      <c r="AF30" s="206">
        <v>285</v>
      </c>
      <c r="AG30" s="310">
        <v>28</v>
      </c>
      <c r="AH30" s="311">
        <v>910005</v>
      </c>
      <c r="AI30" s="312">
        <f t="shared" si="4"/>
        <v>910015</v>
      </c>
      <c r="AJ30" s="313">
        <f t="shared" si="5"/>
        <v>10</v>
      </c>
      <c r="AL30" s="306">
        <f t="shared" si="6"/>
        <v>586</v>
      </c>
      <c r="AM30" s="314">
        <f t="shared" si="6"/>
        <v>577</v>
      </c>
      <c r="AN30" s="315">
        <f t="shared" si="7"/>
        <v>-9</v>
      </c>
      <c r="AO30" s="316">
        <f t="shared" si="8"/>
        <v>-1.5597920277296361E-2</v>
      </c>
    </row>
    <row r="31" spans="1:41" x14ac:dyDescent="0.2">
      <c r="A31" s="206">
        <v>285</v>
      </c>
      <c r="B31" s="207">
        <v>0.375</v>
      </c>
      <c r="C31" s="208">
        <v>2013</v>
      </c>
      <c r="D31" s="208">
        <v>6</v>
      </c>
      <c r="E31" s="208">
        <v>29</v>
      </c>
      <c r="F31" s="209">
        <v>910592</v>
      </c>
      <c r="G31" s="208">
        <v>0</v>
      </c>
      <c r="H31" s="209">
        <v>645584</v>
      </c>
      <c r="I31" s="208">
        <v>0</v>
      </c>
      <c r="J31" s="208">
        <v>0</v>
      </c>
      <c r="K31" s="208">
        <v>0</v>
      </c>
      <c r="L31" s="210">
        <v>89.790499999999994</v>
      </c>
      <c r="M31" s="209">
        <v>18.899999999999999</v>
      </c>
      <c r="N31" s="211">
        <v>0</v>
      </c>
      <c r="O31" s="212">
        <v>0</v>
      </c>
      <c r="P31" s="197">
        <f t="shared" si="0"/>
        <v>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0</v>
      </c>
      <c r="W31" s="219">
        <f t="shared" si="10"/>
        <v>0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910592</v>
      </c>
      <c r="AF31" s="206">
        <v>285</v>
      </c>
      <c r="AG31" s="310">
        <v>29</v>
      </c>
      <c r="AH31" s="311">
        <v>910591</v>
      </c>
      <c r="AI31" s="312">
        <f t="shared" si="4"/>
        <v>910592</v>
      </c>
      <c r="AJ31" s="313">
        <f t="shared" si="5"/>
        <v>1</v>
      </c>
      <c r="AL31" s="306">
        <f t="shared" si="6"/>
        <v>0</v>
      </c>
      <c r="AM31" s="314">
        <f t="shared" si="6"/>
        <v>0</v>
      </c>
      <c r="AN31" s="315">
        <f t="shared" si="7"/>
        <v>0</v>
      </c>
      <c r="AO31" s="316" t="str">
        <f t="shared" si="8"/>
        <v/>
      </c>
    </row>
    <row r="32" spans="1:41" x14ac:dyDescent="0.2">
      <c r="A32" s="206">
        <v>285</v>
      </c>
      <c r="B32" s="207">
        <v>0.375</v>
      </c>
      <c r="C32" s="208">
        <v>2013</v>
      </c>
      <c r="D32" s="208">
        <v>6</v>
      </c>
      <c r="E32" s="208">
        <v>30</v>
      </c>
      <c r="F32" s="209">
        <v>910592</v>
      </c>
      <c r="G32" s="208">
        <v>0</v>
      </c>
      <c r="H32" s="209">
        <v>645584</v>
      </c>
      <c r="I32" s="208">
        <v>0</v>
      </c>
      <c r="J32" s="208">
        <v>0</v>
      </c>
      <c r="K32" s="208">
        <v>0</v>
      </c>
      <c r="L32" s="210">
        <v>90.686099999999996</v>
      </c>
      <c r="M32" s="209">
        <v>19.3</v>
      </c>
      <c r="N32" s="211">
        <v>0</v>
      </c>
      <c r="O32" s="212">
        <v>1188</v>
      </c>
      <c r="P32" s="197">
        <f t="shared" si="0"/>
        <v>1188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1188</v>
      </c>
      <c r="W32" s="219">
        <f t="shared" si="10"/>
        <v>41953.827960000002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910592</v>
      </c>
      <c r="AF32" s="206">
        <v>285</v>
      </c>
      <c r="AG32" s="310">
        <v>30</v>
      </c>
      <c r="AH32" s="311">
        <v>910591</v>
      </c>
      <c r="AI32" s="312">
        <f t="shared" si="4"/>
        <v>910592</v>
      </c>
      <c r="AJ32" s="313">
        <f t="shared" si="5"/>
        <v>1</v>
      </c>
      <c r="AL32" s="306">
        <f t="shared" si="6"/>
        <v>1188</v>
      </c>
      <c r="AM32" s="314">
        <f t="shared" si="6"/>
        <v>1188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285</v>
      </c>
      <c r="B33" s="207">
        <v>0.375</v>
      </c>
      <c r="C33" s="208">
        <v>2013</v>
      </c>
      <c r="D33" s="208">
        <v>7</v>
      </c>
      <c r="E33" s="208">
        <v>1</v>
      </c>
      <c r="F33" s="209">
        <v>911780</v>
      </c>
      <c r="G33" s="208">
        <v>0</v>
      </c>
      <c r="H33" s="209">
        <v>645752</v>
      </c>
      <c r="I33" s="208">
        <v>0</v>
      </c>
      <c r="J33" s="208">
        <v>0</v>
      </c>
      <c r="K33" s="208">
        <v>0</v>
      </c>
      <c r="L33" s="210">
        <v>89.893900000000002</v>
      </c>
      <c r="M33" s="209">
        <v>23.9</v>
      </c>
      <c r="N33" s="211">
        <v>0</v>
      </c>
      <c r="O33" s="212">
        <v>2745</v>
      </c>
      <c r="P33" s="197">
        <f t="shared" si="0"/>
        <v>-911780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2745</v>
      </c>
      <c r="W33" s="223">
        <f t="shared" si="10"/>
        <v>96938.769149999993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911780</v>
      </c>
      <c r="AF33" s="206">
        <v>285</v>
      </c>
      <c r="AG33" s="310">
        <v>1</v>
      </c>
      <c r="AH33" s="311">
        <v>911779</v>
      </c>
      <c r="AI33" s="312">
        <f t="shared" si="4"/>
        <v>911780</v>
      </c>
      <c r="AJ33" s="313">
        <f t="shared" si="5"/>
        <v>1</v>
      </c>
      <c r="AL33" s="306">
        <f t="shared" si="6"/>
        <v>-911779</v>
      </c>
      <c r="AM33" s="317">
        <f t="shared" si="6"/>
        <v>-911780</v>
      </c>
      <c r="AN33" s="315">
        <f t="shared" si="7"/>
        <v>-1</v>
      </c>
      <c r="AO33" s="316">
        <f t="shared" si="8"/>
        <v>1.0967557963543837E-6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93.622699999999995</v>
      </c>
      <c r="M36" s="239">
        <f>MAX(M3:M34)</f>
        <v>24.5</v>
      </c>
      <c r="N36" s="237" t="s">
        <v>26</v>
      </c>
      <c r="O36" s="239">
        <f>SUM(O3:O33)</f>
        <v>61881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61881</v>
      </c>
      <c r="W36" s="243">
        <f>SUM(W3:W33)</f>
        <v>2185307.0942699998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141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89.447603225806432</v>
      </c>
      <c r="M37" s="247">
        <f>AVERAGE(M3:M34)</f>
        <v>21.509677419354844</v>
      </c>
      <c r="N37" s="237" t="s">
        <v>84</v>
      </c>
      <c r="O37" s="248">
        <f>O36*35.31467</f>
        <v>2185307.0942699998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1.1728224206116504E-6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88.314099999999996</v>
      </c>
      <c r="M38" s="248">
        <f>MIN(M3:M34)</f>
        <v>16.100000000000001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98.392363548387081</v>
      </c>
      <c r="M44" s="255">
        <f>M37*(1+$L$43)</f>
        <v>23.660645161290329</v>
      </c>
    </row>
    <row r="45" spans="1:41" x14ac:dyDescent="0.2">
      <c r="K45" s="254" t="s">
        <v>98</v>
      </c>
      <c r="L45" s="255">
        <f>L37*(1-$L$43)</f>
        <v>80.502842903225797</v>
      </c>
      <c r="M45" s="255">
        <f>M37*(1-$L$43)</f>
        <v>19.358709677419359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239" priority="47" stopIfTrue="1" operator="lessThan">
      <formula>$L$45</formula>
    </cfRule>
    <cfRule type="cellIs" dxfId="238" priority="48" stopIfTrue="1" operator="greaterThan">
      <formula>$L$44</formula>
    </cfRule>
  </conditionalFormatting>
  <conditionalFormatting sqref="M3:M34">
    <cfRule type="cellIs" dxfId="237" priority="45" stopIfTrue="1" operator="lessThan">
      <formula>$M$45</formula>
    </cfRule>
    <cfRule type="cellIs" dxfId="236" priority="46" stopIfTrue="1" operator="greaterThan">
      <formula>$M$44</formula>
    </cfRule>
  </conditionalFormatting>
  <conditionalFormatting sqref="O3:O34">
    <cfRule type="cellIs" dxfId="235" priority="44" stopIfTrue="1" operator="lessThan">
      <formula>0</formula>
    </cfRule>
  </conditionalFormatting>
  <conditionalFormatting sqref="O3:O33">
    <cfRule type="cellIs" dxfId="234" priority="43" stopIfTrue="1" operator="lessThan">
      <formula>0</formula>
    </cfRule>
  </conditionalFormatting>
  <conditionalFormatting sqref="O3">
    <cfRule type="cellIs" dxfId="233" priority="42" stopIfTrue="1" operator="notEqual">
      <formula>$P$3</formula>
    </cfRule>
  </conditionalFormatting>
  <conditionalFormatting sqref="O4">
    <cfRule type="cellIs" dxfId="232" priority="41" stopIfTrue="1" operator="notEqual">
      <formula>P$4</formula>
    </cfRule>
  </conditionalFormatting>
  <conditionalFormatting sqref="O5">
    <cfRule type="cellIs" dxfId="231" priority="40" stopIfTrue="1" operator="notEqual">
      <formula>$P$5</formula>
    </cfRule>
  </conditionalFormatting>
  <conditionalFormatting sqref="O6">
    <cfRule type="cellIs" dxfId="230" priority="39" stopIfTrue="1" operator="notEqual">
      <formula>$P$6</formula>
    </cfRule>
  </conditionalFormatting>
  <conditionalFormatting sqref="O7">
    <cfRule type="cellIs" dxfId="229" priority="38" stopIfTrue="1" operator="notEqual">
      <formula>$P$7</formula>
    </cfRule>
  </conditionalFormatting>
  <conditionalFormatting sqref="O8">
    <cfRule type="cellIs" dxfId="228" priority="37" stopIfTrue="1" operator="notEqual">
      <formula>$P$8</formula>
    </cfRule>
  </conditionalFormatting>
  <conditionalFormatting sqref="O9">
    <cfRule type="cellIs" dxfId="227" priority="36" stopIfTrue="1" operator="notEqual">
      <formula>$P$9</formula>
    </cfRule>
  </conditionalFormatting>
  <conditionalFormatting sqref="O10">
    <cfRule type="cellIs" dxfId="226" priority="34" stopIfTrue="1" operator="notEqual">
      <formula>$P$10</formula>
    </cfRule>
    <cfRule type="cellIs" dxfId="225" priority="35" stopIfTrue="1" operator="greaterThan">
      <formula>$P$10</formula>
    </cfRule>
  </conditionalFormatting>
  <conditionalFormatting sqref="O11">
    <cfRule type="cellIs" dxfId="224" priority="32" stopIfTrue="1" operator="notEqual">
      <formula>$P$11</formula>
    </cfRule>
    <cfRule type="cellIs" dxfId="223" priority="33" stopIfTrue="1" operator="greaterThan">
      <formula>$P$11</formula>
    </cfRule>
  </conditionalFormatting>
  <conditionalFormatting sqref="O12">
    <cfRule type="cellIs" dxfId="222" priority="31" stopIfTrue="1" operator="notEqual">
      <formula>$P$12</formula>
    </cfRule>
  </conditionalFormatting>
  <conditionalFormatting sqref="O14">
    <cfRule type="cellIs" dxfId="221" priority="30" stopIfTrue="1" operator="notEqual">
      <formula>$P$14</formula>
    </cfRule>
  </conditionalFormatting>
  <conditionalFormatting sqref="O15">
    <cfRule type="cellIs" dxfId="220" priority="29" stopIfTrue="1" operator="notEqual">
      <formula>$P$15</formula>
    </cfRule>
  </conditionalFormatting>
  <conditionalFormatting sqref="O16">
    <cfRule type="cellIs" dxfId="219" priority="28" stopIfTrue="1" operator="notEqual">
      <formula>$P$16</formula>
    </cfRule>
  </conditionalFormatting>
  <conditionalFormatting sqref="O17">
    <cfRule type="cellIs" dxfId="218" priority="27" stopIfTrue="1" operator="notEqual">
      <formula>$P$17</formula>
    </cfRule>
  </conditionalFormatting>
  <conditionalFormatting sqref="O18">
    <cfRule type="cellIs" dxfId="217" priority="26" stopIfTrue="1" operator="notEqual">
      <formula>$P$18</formula>
    </cfRule>
  </conditionalFormatting>
  <conditionalFormatting sqref="O19">
    <cfRule type="cellIs" dxfId="216" priority="24" stopIfTrue="1" operator="notEqual">
      <formula>$P$19</formula>
    </cfRule>
    <cfRule type="cellIs" dxfId="215" priority="25" stopIfTrue="1" operator="greaterThan">
      <formula>$P$19</formula>
    </cfRule>
  </conditionalFormatting>
  <conditionalFormatting sqref="O20">
    <cfRule type="cellIs" dxfId="214" priority="22" stopIfTrue="1" operator="notEqual">
      <formula>$P$20</formula>
    </cfRule>
    <cfRule type="cellIs" dxfId="213" priority="23" stopIfTrue="1" operator="greaterThan">
      <formula>$P$20</formula>
    </cfRule>
  </conditionalFormatting>
  <conditionalFormatting sqref="O21">
    <cfRule type="cellIs" dxfId="212" priority="21" stopIfTrue="1" operator="notEqual">
      <formula>$P$21</formula>
    </cfRule>
  </conditionalFormatting>
  <conditionalFormatting sqref="O22">
    <cfRule type="cellIs" dxfId="211" priority="20" stopIfTrue="1" operator="notEqual">
      <formula>$P$22</formula>
    </cfRule>
  </conditionalFormatting>
  <conditionalFormatting sqref="O23">
    <cfRule type="cellIs" dxfId="210" priority="19" stopIfTrue="1" operator="notEqual">
      <formula>$P$23</formula>
    </cfRule>
  </conditionalFormatting>
  <conditionalFormatting sqref="O24">
    <cfRule type="cellIs" dxfId="209" priority="17" stopIfTrue="1" operator="notEqual">
      <formula>$P$24</formula>
    </cfRule>
    <cfRule type="cellIs" dxfId="208" priority="18" stopIfTrue="1" operator="greaterThan">
      <formula>$P$24</formula>
    </cfRule>
  </conditionalFormatting>
  <conditionalFormatting sqref="O25">
    <cfRule type="cellIs" dxfId="207" priority="15" stopIfTrue="1" operator="notEqual">
      <formula>$P$25</formula>
    </cfRule>
    <cfRule type="cellIs" dxfId="206" priority="16" stopIfTrue="1" operator="greaterThan">
      <formula>$P$25</formula>
    </cfRule>
  </conditionalFormatting>
  <conditionalFormatting sqref="O26">
    <cfRule type="cellIs" dxfId="205" priority="14" stopIfTrue="1" operator="notEqual">
      <formula>$P$26</formula>
    </cfRule>
  </conditionalFormatting>
  <conditionalFormatting sqref="O27">
    <cfRule type="cellIs" dxfId="204" priority="13" stopIfTrue="1" operator="notEqual">
      <formula>$P$27</formula>
    </cfRule>
  </conditionalFormatting>
  <conditionalFormatting sqref="O28">
    <cfRule type="cellIs" dxfId="203" priority="12" stopIfTrue="1" operator="notEqual">
      <formula>$P$28</formula>
    </cfRule>
  </conditionalFormatting>
  <conditionalFormatting sqref="O29">
    <cfRule type="cellIs" dxfId="202" priority="11" stopIfTrue="1" operator="notEqual">
      <formula>$P$29</formula>
    </cfRule>
  </conditionalFormatting>
  <conditionalFormatting sqref="O30">
    <cfRule type="cellIs" dxfId="201" priority="10" stopIfTrue="1" operator="notEqual">
      <formula>$P$30</formula>
    </cfRule>
  </conditionalFormatting>
  <conditionalFormatting sqref="O31">
    <cfRule type="cellIs" dxfId="200" priority="8" stopIfTrue="1" operator="notEqual">
      <formula>$P$31</formula>
    </cfRule>
    <cfRule type="cellIs" dxfId="199" priority="9" stopIfTrue="1" operator="greaterThan">
      <formula>$P$31</formula>
    </cfRule>
  </conditionalFormatting>
  <conditionalFormatting sqref="O32">
    <cfRule type="cellIs" dxfId="198" priority="6" stopIfTrue="1" operator="notEqual">
      <formula>$P$32</formula>
    </cfRule>
    <cfRule type="cellIs" dxfId="197" priority="7" stopIfTrue="1" operator="greaterThan">
      <formula>$P$32</formula>
    </cfRule>
  </conditionalFormatting>
  <conditionalFormatting sqref="O33">
    <cfRule type="cellIs" dxfId="196" priority="5" stopIfTrue="1" operator="notEqual">
      <formula>$P$33</formula>
    </cfRule>
  </conditionalFormatting>
  <conditionalFormatting sqref="O13">
    <cfRule type="cellIs" dxfId="195" priority="4" stopIfTrue="1" operator="notEqual">
      <formula>$P$13</formula>
    </cfRule>
  </conditionalFormatting>
  <conditionalFormatting sqref="AG3:AG34">
    <cfRule type="cellIs" dxfId="194" priority="3" stopIfTrue="1" operator="notEqual">
      <formula>E3</formula>
    </cfRule>
  </conditionalFormatting>
  <conditionalFormatting sqref="AH3:AH34">
    <cfRule type="cellIs" dxfId="193" priority="2" stopIfTrue="1" operator="notBetween">
      <formula>AI3+$AG$40</formula>
      <formula>AI3-$AG$40</formula>
    </cfRule>
  </conditionalFormatting>
  <conditionalFormatting sqref="AL3:AL33">
    <cfRule type="cellIs" dxfId="1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305</v>
      </c>
      <c r="B3" s="191">
        <v>0.375</v>
      </c>
      <c r="C3" s="192">
        <v>2013</v>
      </c>
      <c r="D3" s="192">
        <v>6</v>
      </c>
      <c r="E3" s="192">
        <v>1</v>
      </c>
      <c r="F3" s="193">
        <v>162683</v>
      </c>
      <c r="G3" s="192">
        <v>0</v>
      </c>
      <c r="H3" s="193">
        <v>22868</v>
      </c>
      <c r="I3" s="192">
        <v>0</v>
      </c>
      <c r="J3" s="192">
        <v>0</v>
      </c>
      <c r="K3" s="192">
        <v>0</v>
      </c>
      <c r="L3" s="194">
        <v>89.671999999999997</v>
      </c>
      <c r="M3" s="193">
        <v>23.3</v>
      </c>
      <c r="N3" s="195">
        <v>0</v>
      </c>
      <c r="O3" s="196">
        <v>8</v>
      </c>
      <c r="P3" s="197">
        <f>F4-F3</f>
        <v>8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8</v>
      </c>
      <c r="W3" s="202">
        <f>V3*35.31467</f>
        <v>282.51736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162683</v>
      </c>
      <c r="AF3" s="190">
        <v>305</v>
      </c>
      <c r="AG3" s="195">
        <v>1</v>
      </c>
      <c r="AH3" s="303">
        <v>162683</v>
      </c>
      <c r="AI3" s="304">
        <f>IFERROR(AE3*1,0)</f>
        <v>162683</v>
      </c>
      <c r="AJ3" s="305">
        <f>(AI3-AH3)</f>
        <v>0</v>
      </c>
      <c r="AL3" s="306">
        <f>AH4-AH3</f>
        <v>8</v>
      </c>
      <c r="AM3" s="307">
        <f>AI4-AI3</f>
        <v>8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305</v>
      </c>
      <c r="B4" s="207">
        <v>0.375</v>
      </c>
      <c r="C4" s="208">
        <v>2013</v>
      </c>
      <c r="D4" s="208">
        <v>6</v>
      </c>
      <c r="E4" s="208">
        <v>2</v>
      </c>
      <c r="F4" s="209">
        <v>162691</v>
      </c>
      <c r="G4" s="208">
        <v>0</v>
      </c>
      <c r="H4" s="209">
        <v>22870</v>
      </c>
      <c r="I4" s="208">
        <v>0</v>
      </c>
      <c r="J4" s="208">
        <v>0</v>
      </c>
      <c r="K4" s="208">
        <v>0</v>
      </c>
      <c r="L4" s="210">
        <v>90.516999999999996</v>
      </c>
      <c r="M4" s="209">
        <v>23.3</v>
      </c>
      <c r="N4" s="211">
        <v>0</v>
      </c>
      <c r="O4" s="212">
        <v>21</v>
      </c>
      <c r="P4" s="197">
        <f t="shared" ref="P4:P33" si="0">F5-F4</f>
        <v>21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21</v>
      </c>
      <c r="W4" s="216">
        <f>V4*35.31467</f>
        <v>741.60807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162691</v>
      </c>
      <c r="AF4" s="206">
        <v>305</v>
      </c>
      <c r="AG4" s="310">
        <v>2</v>
      </c>
      <c r="AH4" s="311">
        <v>162691</v>
      </c>
      <c r="AI4" s="312">
        <f t="shared" ref="AI4:AI34" si="4">IFERROR(AE4*1,0)</f>
        <v>162691</v>
      </c>
      <c r="AJ4" s="313">
        <f t="shared" ref="AJ4:AJ34" si="5">(AI4-AH4)</f>
        <v>0</v>
      </c>
      <c r="AL4" s="306">
        <f t="shared" ref="AL4:AM33" si="6">AH5-AH4</f>
        <v>22</v>
      </c>
      <c r="AM4" s="314">
        <f t="shared" si="6"/>
        <v>21</v>
      </c>
      <c r="AN4" s="315">
        <f t="shared" ref="AN4:AN33" si="7">(AM4-AL4)</f>
        <v>-1</v>
      </c>
      <c r="AO4" s="316">
        <f t="shared" ref="AO4:AO33" si="8">IFERROR(AN4/AM4,"")</f>
        <v>-4.7619047619047616E-2</v>
      </c>
    </row>
    <row r="5" spans="1:41" x14ac:dyDescent="0.2">
      <c r="A5" s="206">
        <v>305</v>
      </c>
      <c r="B5" s="207">
        <v>0.375</v>
      </c>
      <c r="C5" s="208">
        <v>2013</v>
      </c>
      <c r="D5" s="208">
        <v>6</v>
      </c>
      <c r="E5" s="208">
        <v>3</v>
      </c>
      <c r="F5" s="209">
        <v>162712</v>
      </c>
      <c r="G5" s="208">
        <v>0</v>
      </c>
      <c r="H5" s="209">
        <v>22873</v>
      </c>
      <c r="I5" s="208">
        <v>0</v>
      </c>
      <c r="J5" s="208">
        <v>0</v>
      </c>
      <c r="K5" s="208">
        <v>0</v>
      </c>
      <c r="L5" s="210">
        <v>90.036000000000001</v>
      </c>
      <c r="M5" s="209">
        <v>22.7</v>
      </c>
      <c r="N5" s="211">
        <v>0</v>
      </c>
      <c r="O5" s="212">
        <v>204</v>
      </c>
      <c r="P5" s="197">
        <f t="shared" si="0"/>
        <v>204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204</v>
      </c>
      <c r="W5" s="216">
        <f t="shared" ref="W5:W33" si="10">V5*35.31467</f>
        <v>7204.1926800000001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162712</v>
      </c>
      <c r="AF5" s="206">
        <v>305</v>
      </c>
      <c r="AG5" s="310">
        <v>3</v>
      </c>
      <c r="AH5" s="311">
        <v>162713</v>
      </c>
      <c r="AI5" s="312">
        <f t="shared" si="4"/>
        <v>162712</v>
      </c>
      <c r="AJ5" s="313">
        <f t="shared" si="5"/>
        <v>-1</v>
      </c>
      <c r="AL5" s="306">
        <f t="shared" si="6"/>
        <v>203</v>
      </c>
      <c r="AM5" s="314">
        <f t="shared" si="6"/>
        <v>204</v>
      </c>
      <c r="AN5" s="315">
        <f t="shared" si="7"/>
        <v>1</v>
      </c>
      <c r="AO5" s="316">
        <f t="shared" si="8"/>
        <v>4.9019607843137254E-3</v>
      </c>
    </row>
    <row r="6" spans="1:41" x14ac:dyDescent="0.2">
      <c r="A6" s="206">
        <v>305</v>
      </c>
      <c r="B6" s="207">
        <v>0.375</v>
      </c>
      <c r="C6" s="208">
        <v>2013</v>
      </c>
      <c r="D6" s="208">
        <v>6</v>
      </c>
      <c r="E6" s="208">
        <v>4</v>
      </c>
      <c r="F6" s="209">
        <v>162916</v>
      </c>
      <c r="G6" s="208">
        <v>0</v>
      </c>
      <c r="H6" s="209">
        <v>22901</v>
      </c>
      <c r="I6" s="208">
        <v>0</v>
      </c>
      <c r="J6" s="208">
        <v>0</v>
      </c>
      <c r="K6" s="208">
        <v>0</v>
      </c>
      <c r="L6" s="210">
        <v>89.17</v>
      </c>
      <c r="M6" s="209">
        <v>22.5</v>
      </c>
      <c r="N6" s="211">
        <v>0</v>
      </c>
      <c r="O6" s="212">
        <v>106</v>
      </c>
      <c r="P6" s="197">
        <f t="shared" si="0"/>
        <v>106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106</v>
      </c>
      <c r="W6" s="216">
        <f t="shared" si="10"/>
        <v>3743.35502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162916</v>
      </c>
      <c r="AF6" s="206">
        <v>305</v>
      </c>
      <c r="AG6" s="310">
        <v>4</v>
      </c>
      <c r="AH6" s="311">
        <v>162916</v>
      </c>
      <c r="AI6" s="312">
        <f t="shared" si="4"/>
        <v>162916</v>
      </c>
      <c r="AJ6" s="313">
        <f t="shared" si="5"/>
        <v>0</v>
      </c>
      <c r="AL6" s="306">
        <f t="shared" si="6"/>
        <v>106</v>
      </c>
      <c r="AM6" s="314">
        <f t="shared" si="6"/>
        <v>106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305</v>
      </c>
      <c r="B7" s="207">
        <v>0.375</v>
      </c>
      <c r="C7" s="208">
        <v>2013</v>
      </c>
      <c r="D7" s="208">
        <v>6</v>
      </c>
      <c r="E7" s="208">
        <v>5</v>
      </c>
      <c r="F7" s="209">
        <v>163022</v>
      </c>
      <c r="G7" s="208">
        <v>0</v>
      </c>
      <c r="H7" s="209">
        <v>22917</v>
      </c>
      <c r="I7" s="208">
        <v>0</v>
      </c>
      <c r="J7" s="208">
        <v>0</v>
      </c>
      <c r="K7" s="208">
        <v>0</v>
      </c>
      <c r="L7" s="210">
        <v>89.204999999999998</v>
      </c>
      <c r="M7" s="209">
        <v>22.5</v>
      </c>
      <c r="N7" s="211">
        <v>0</v>
      </c>
      <c r="O7" s="212">
        <v>40</v>
      </c>
      <c r="P7" s="197">
        <f t="shared" si="0"/>
        <v>40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40</v>
      </c>
      <c r="W7" s="216">
        <f t="shared" si="10"/>
        <v>1412.5868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163022</v>
      </c>
      <c r="AF7" s="206">
        <v>305</v>
      </c>
      <c r="AG7" s="310">
        <v>5</v>
      </c>
      <c r="AH7" s="311">
        <v>163022</v>
      </c>
      <c r="AI7" s="312">
        <f t="shared" si="4"/>
        <v>163022</v>
      </c>
      <c r="AJ7" s="313">
        <f t="shared" si="5"/>
        <v>0</v>
      </c>
      <c r="AL7" s="306">
        <f t="shared" si="6"/>
        <v>40</v>
      </c>
      <c r="AM7" s="314">
        <f t="shared" si="6"/>
        <v>40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305</v>
      </c>
      <c r="B8" s="207">
        <v>0.375</v>
      </c>
      <c r="C8" s="208">
        <v>2013</v>
      </c>
      <c r="D8" s="208">
        <v>6</v>
      </c>
      <c r="E8" s="208">
        <v>6</v>
      </c>
      <c r="F8" s="209">
        <v>163062</v>
      </c>
      <c r="G8" s="208">
        <v>0</v>
      </c>
      <c r="H8" s="209">
        <v>22922</v>
      </c>
      <c r="I8" s="208">
        <v>0</v>
      </c>
      <c r="J8" s="208">
        <v>0</v>
      </c>
      <c r="K8" s="208">
        <v>0</v>
      </c>
      <c r="L8" s="210">
        <v>89.397999999999996</v>
      </c>
      <c r="M8" s="209">
        <v>22.4</v>
      </c>
      <c r="N8" s="211">
        <v>0</v>
      </c>
      <c r="O8" s="212">
        <v>47</v>
      </c>
      <c r="P8" s="197">
        <f t="shared" si="0"/>
        <v>47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47</v>
      </c>
      <c r="W8" s="216">
        <f t="shared" si="10"/>
        <v>1659.7894899999999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163062</v>
      </c>
      <c r="AF8" s="206">
        <v>305</v>
      </c>
      <c r="AG8" s="310">
        <v>6</v>
      </c>
      <c r="AH8" s="311">
        <v>163062</v>
      </c>
      <c r="AI8" s="312">
        <f t="shared" si="4"/>
        <v>163062</v>
      </c>
      <c r="AJ8" s="313">
        <f t="shared" si="5"/>
        <v>0</v>
      </c>
      <c r="AL8" s="306">
        <f t="shared" si="6"/>
        <v>47</v>
      </c>
      <c r="AM8" s="314">
        <f t="shared" si="6"/>
        <v>47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305</v>
      </c>
      <c r="B9" s="207">
        <v>0.375</v>
      </c>
      <c r="C9" s="208">
        <v>2013</v>
      </c>
      <c r="D9" s="208">
        <v>6</v>
      </c>
      <c r="E9" s="208">
        <v>7</v>
      </c>
      <c r="F9" s="209">
        <v>163109</v>
      </c>
      <c r="G9" s="208">
        <v>0</v>
      </c>
      <c r="H9" s="209">
        <v>22929</v>
      </c>
      <c r="I9" s="208">
        <v>0</v>
      </c>
      <c r="J9" s="208">
        <v>0</v>
      </c>
      <c r="K9" s="208">
        <v>0</v>
      </c>
      <c r="L9" s="210">
        <v>89.4</v>
      </c>
      <c r="M9" s="209">
        <v>22.5</v>
      </c>
      <c r="N9" s="211">
        <v>0</v>
      </c>
      <c r="O9" s="212">
        <v>288</v>
      </c>
      <c r="P9" s="197">
        <f t="shared" si="0"/>
        <v>288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288</v>
      </c>
      <c r="W9" s="216">
        <f t="shared" si="10"/>
        <v>10170.624959999999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163109</v>
      </c>
      <c r="AF9" s="206">
        <v>305</v>
      </c>
      <c r="AG9" s="310">
        <v>7</v>
      </c>
      <c r="AH9" s="311">
        <v>163109</v>
      </c>
      <c r="AI9" s="312">
        <f t="shared" si="4"/>
        <v>163109</v>
      </c>
      <c r="AJ9" s="313">
        <f t="shared" si="5"/>
        <v>0</v>
      </c>
      <c r="AL9" s="306">
        <f t="shared" si="6"/>
        <v>290</v>
      </c>
      <c r="AM9" s="314">
        <f t="shared" si="6"/>
        <v>288</v>
      </c>
      <c r="AN9" s="315">
        <f t="shared" si="7"/>
        <v>-2</v>
      </c>
      <c r="AO9" s="316">
        <f t="shared" si="8"/>
        <v>-6.9444444444444441E-3</v>
      </c>
    </row>
    <row r="10" spans="1:41" x14ac:dyDescent="0.2">
      <c r="A10" s="206">
        <v>305</v>
      </c>
      <c r="B10" s="207">
        <v>0.375</v>
      </c>
      <c r="C10" s="208">
        <v>2013</v>
      </c>
      <c r="D10" s="208">
        <v>6</v>
      </c>
      <c r="E10" s="208">
        <v>8</v>
      </c>
      <c r="F10" s="209">
        <v>163397</v>
      </c>
      <c r="G10" s="208">
        <v>0</v>
      </c>
      <c r="H10" s="209">
        <v>22969</v>
      </c>
      <c r="I10" s="208">
        <v>0</v>
      </c>
      <c r="J10" s="208">
        <v>0</v>
      </c>
      <c r="K10" s="208">
        <v>0</v>
      </c>
      <c r="L10" s="210">
        <v>89.673000000000002</v>
      </c>
      <c r="M10" s="209">
        <v>23.2</v>
      </c>
      <c r="N10" s="211">
        <v>0</v>
      </c>
      <c r="O10" s="212">
        <v>117</v>
      </c>
      <c r="P10" s="197">
        <f t="shared" si="0"/>
        <v>117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117</v>
      </c>
      <c r="W10" s="216">
        <f t="shared" si="10"/>
        <v>4131.81639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163397</v>
      </c>
      <c r="AF10" s="206">
        <v>305</v>
      </c>
      <c r="AG10" s="310">
        <v>8</v>
      </c>
      <c r="AH10" s="311">
        <v>163399</v>
      </c>
      <c r="AI10" s="312">
        <f t="shared" si="4"/>
        <v>163397</v>
      </c>
      <c r="AJ10" s="313">
        <f t="shared" si="5"/>
        <v>-2</v>
      </c>
      <c r="AL10" s="306">
        <f t="shared" si="6"/>
        <v>115</v>
      </c>
      <c r="AM10" s="314">
        <f t="shared" si="6"/>
        <v>117</v>
      </c>
      <c r="AN10" s="315">
        <f t="shared" si="7"/>
        <v>2</v>
      </c>
      <c r="AO10" s="316">
        <f t="shared" si="8"/>
        <v>1.7094017094017096E-2</v>
      </c>
    </row>
    <row r="11" spans="1:41" x14ac:dyDescent="0.2">
      <c r="A11" s="206">
        <v>305</v>
      </c>
      <c r="B11" s="207">
        <v>0.375</v>
      </c>
      <c r="C11" s="208">
        <v>2013</v>
      </c>
      <c r="D11" s="208">
        <v>6</v>
      </c>
      <c r="E11" s="208">
        <v>9</v>
      </c>
      <c r="F11" s="209">
        <v>163514</v>
      </c>
      <c r="G11" s="208">
        <v>0</v>
      </c>
      <c r="H11" s="209">
        <v>22986</v>
      </c>
      <c r="I11" s="208">
        <v>0</v>
      </c>
      <c r="J11" s="208">
        <v>0</v>
      </c>
      <c r="K11" s="208">
        <v>0</v>
      </c>
      <c r="L11" s="210">
        <v>90.555000000000007</v>
      </c>
      <c r="M11" s="209">
        <v>24.3</v>
      </c>
      <c r="N11" s="211">
        <v>0</v>
      </c>
      <c r="O11" s="212">
        <v>38</v>
      </c>
      <c r="P11" s="197">
        <f t="shared" si="0"/>
        <v>38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38</v>
      </c>
      <c r="W11" s="219">
        <f t="shared" si="10"/>
        <v>1341.9574600000001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163514</v>
      </c>
      <c r="AF11" s="206">
        <v>305</v>
      </c>
      <c r="AG11" s="310">
        <v>9</v>
      </c>
      <c r="AH11" s="311">
        <v>163514</v>
      </c>
      <c r="AI11" s="312">
        <f t="shared" si="4"/>
        <v>163514</v>
      </c>
      <c r="AJ11" s="313">
        <f t="shared" si="5"/>
        <v>0</v>
      </c>
      <c r="AL11" s="306">
        <f t="shared" si="6"/>
        <v>38</v>
      </c>
      <c r="AM11" s="314">
        <f t="shared" si="6"/>
        <v>38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305</v>
      </c>
      <c r="B12" s="207">
        <v>0.375</v>
      </c>
      <c r="C12" s="208">
        <v>2013</v>
      </c>
      <c r="D12" s="208">
        <v>6</v>
      </c>
      <c r="E12" s="208">
        <v>10</v>
      </c>
      <c r="F12" s="209">
        <v>163552</v>
      </c>
      <c r="G12" s="208">
        <v>0</v>
      </c>
      <c r="H12" s="209">
        <v>22991</v>
      </c>
      <c r="I12" s="208">
        <v>0</v>
      </c>
      <c r="J12" s="208">
        <v>0</v>
      </c>
      <c r="K12" s="208">
        <v>0</v>
      </c>
      <c r="L12" s="210">
        <v>90.084999999999994</v>
      </c>
      <c r="M12" s="209">
        <v>19.600000000000001</v>
      </c>
      <c r="N12" s="211">
        <v>0</v>
      </c>
      <c r="O12" s="212">
        <v>195</v>
      </c>
      <c r="P12" s="197">
        <f t="shared" si="0"/>
        <v>195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195</v>
      </c>
      <c r="W12" s="219">
        <f t="shared" si="10"/>
        <v>6886.3606499999996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163552</v>
      </c>
      <c r="AF12" s="206">
        <v>305</v>
      </c>
      <c r="AG12" s="310">
        <v>10</v>
      </c>
      <c r="AH12" s="311">
        <v>163552</v>
      </c>
      <c r="AI12" s="312">
        <f t="shared" si="4"/>
        <v>163552</v>
      </c>
      <c r="AJ12" s="313">
        <f t="shared" si="5"/>
        <v>0</v>
      </c>
      <c r="AL12" s="306">
        <f t="shared" si="6"/>
        <v>198</v>
      </c>
      <c r="AM12" s="314">
        <f t="shared" si="6"/>
        <v>195</v>
      </c>
      <c r="AN12" s="315">
        <f t="shared" si="7"/>
        <v>-3</v>
      </c>
      <c r="AO12" s="316">
        <f t="shared" si="8"/>
        <v>-1.5384615384615385E-2</v>
      </c>
    </row>
    <row r="13" spans="1:41" x14ac:dyDescent="0.2">
      <c r="A13" s="206">
        <v>305</v>
      </c>
      <c r="B13" s="207">
        <v>0.375</v>
      </c>
      <c r="C13" s="208">
        <v>2013</v>
      </c>
      <c r="D13" s="208">
        <v>6</v>
      </c>
      <c r="E13" s="208">
        <v>11</v>
      </c>
      <c r="F13" s="209">
        <v>163747</v>
      </c>
      <c r="G13" s="208">
        <v>0</v>
      </c>
      <c r="H13" s="209">
        <v>23018</v>
      </c>
      <c r="I13" s="208">
        <v>0</v>
      </c>
      <c r="J13" s="208">
        <v>0</v>
      </c>
      <c r="K13" s="208">
        <v>0</v>
      </c>
      <c r="L13" s="210">
        <v>89.334999999999994</v>
      </c>
      <c r="M13" s="209">
        <v>20</v>
      </c>
      <c r="N13" s="211">
        <v>0</v>
      </c>
      <c r="O13" s="212">
        <v>450</v>
      </c>
      <c r="P13" s="197">
        <f t="shared" si="0"/>
        <v>450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450</v>
      </c>
      <c r="W13" s="219">
        <f t="shared" si="10"/>
        <v>15891.601500000001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163747</v>
      </c>
      <c r="AF13" s="206">
        <v>305</v>
      </c>
      <c r="AG13" s="310">
        <v>11</v>
      </c>
      <c r="AH13" s="311">
        <v>163750</v>
      </c>
      <c r="AI13" s="312">
        <f t="shared" si="4"/>
        <v>163747</v>
      </c>
      <c r="AJ13" s="313">
        <f t="shared" si="5"/>
        <v>-3</v>
      </c>
      <c r="AL13" s="306">
        <f t="shared" si="6"/>
        <v>447</v>
      </c>
      <c r="AM13" s="314">
        <f t="shared" si="6"/>
        <v>450</v>
      </c>
      <c r="AN13" s="315">
        <f t="shared" si="7"/>
        <v>3</v>
      </c>
      <c r="AO13" s="316">
        <f t="shared" si="8"/>
        <v>6.6666666666666671E-3</v>
      </c>
    </row>
    <row r="14" spans="1:41" x14ac:dyDescent="0.2">
      <c r="A14" s="206">
        <v>305</v>
      </c>
      <c r="B14" s="207">
        <v>0.375</v>
      </c>
      <c r="C14" s="208">
        <v>2013</v>
      </c>
      <c r="D14" s="208">
        <v>6</v>
      </c>
      <c r="E14" s="208">
        <v>12</v>
      </c>
      <c r="F14" s="209">
        <v>164197</v>
      </c>
      <c r="G14" s="208">
        <v>0</v>
      </c>
      <c r="H14" s="209">
        <v>23082</v>
      </c>
      <c r="I14" s="208">
        <v>0</v>
      </c>
      <c r="J14" s="208">
        <v>0</v>
      </c>
      <c r="K14" s="208">
        <v>0</v>
      </c>
      <c r="L14" s="210">
        <v>89.39</v>
      </c>
      <c r="M14" s="209">
        <v>20</v>
      </c>
      <c r="N14" s="211">
        <v>0</v>
      </c>
      <c r="O14" s="212">
        <v>216</v>
      </c>
      <c r="P14" s="197">
        <f t="shared" si="0"/>
        <v>216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216</v>
      </c>
      <c r="W14" s="219">
        <f t="shared" si="10"/>
        <v>7627.9687199999998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164197</v>
      </c>
      <c r="AF14" s="206">
        <v>305</v>
      </c>
      <c r="AG14" s="310">
        <v>12</v>
      </c>
      <c r="AH14" s="311">
        <v>164197</v>
      </c>
      <c r="AI14" s="312">
        <f t="shared" si="4"/>
        <v>164197</v>
      </c>
      <c r="AJ14" s="313">
        <f t="shared" si="5"/>
        <v>0</v>
      </c>
      <c r="AL14" s="306">
        <f t="shared" si="6"/>
        <v>217</v>
      </c>
      <c r="AM14" s="314">
        <f t="shared" si="6"/>
        <v>216</v>
      </c>
      <c r="AN14" s="315">
        <f t="shared" si="7"/>
        <v>-1</v>
      </c>
      <c r="AO14" s="316">
        <f t="shared" si="8"/>
        <v>-4.6296296296296294E-3</v>
      </c>
    </row>
    <row r="15" spans="1:41" x14ac:dyDescent="0.2">
      <c r="A15" s="206">
        <v>305</v>
      </c>
      <c r="B15" s="207">
        <v>0.375</v>
      </c>
      <c r="C15" s="208">
        <v>2013</v>
      </c>
      <c r="D15" s="208">
        <v>6</v>
      </c>
      <c r="E15" s="208">
        <v>13</v>
      </c>
      <c r="F15" s="209">
        <v>164413</v>
      </c>
      <c r="G15" s="208">
        <v>0</v>
      </c>
      <c r="H15" s="209">
        <v>23112</v>
      </c>
      <c r="I15" s="208">
        <v>0</v>
      </c>
      <c r="J15" s="208">
        <v>0</v>
      </c>
      <c r="K15" s="208">
        <v>0</v>
      </c>
      <c r="L15" s="210">
        <v>89.388999999999996</v>
      </c>
      <c r="M15" s="209">
        <v>19.899999999999999</v>
      </c>
      <c r="N15" s="211">
        <v>0</v>
      </c>
      <c r="O15" s="212">
        <v>314</v>
      </c>
      <c r="P15" s="197">
        <f t="shared" si="0"/>
        <v>314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314</v>
      </c>
      <c r="W15" s="219">
        <f t="shared" si="10"/>
        <v>11088.80638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164413</v>
      </c>
      <c r="AF15" s="206">
        <v>305</v>
      </c>
      <c r="AG15" s="310">
        <v>13</v>
      </c>
      <c r="AH15" s="311">
        <v>164414</v>
      </c>
      <c r="AI15" s="312">
        <f t="shared" si="4"/>
        <v>164413</v>
      </c>
      <c r="AJ15" s="313">
        <f t="shared" si="5"/>
        <v>-1</v>
      </c>
      <c r="AL15" s="306">
        <f t="shared" si="6"/>
        <v>315</v>
      </c>
      <c r="AM15" s="314">
        <f t="shared" si="6"/>
        <v>314</v>
      </c>
      <c r="AN15" s="315">
        <f t="shared" si="7"/>
        <v>-1</v>
      </c>
      <c r="AO15" s="316">
        <f t="shared" si="8"/>
        <v>-3.1847133757961785E-3</v>
      </c>
    </row>
    <row r="16" spans="1:41" x14ac:dyDescent="0.2">
      <c r="A16" s="206">
        <v>305</v>
      </c>
      <c r="B16" s="207">
        <v>0.375</v>
      </c>
      <c r="C16" s="208">
        <v>2013</v>
      </c>
      <c r="D16" s="208">
        <v>6</v>
      </c>
      <c r="E16" s="208">
        <v>14</v>
      </c>
      <c r="F16" s="209">
        <v>164727</v>
      </c>
      <c r="G16" s="208">
        <v>0</v>
      </c>
      <c r="H16" s="209">
        <v>23156</v>
      </c>
      <c r="I16" s="208">
        <v>0</v>
      </c>
      <c r="J16" s="208">
        <v>0</v>
      </c>
      <c r="K16" s="208">
        <v>0</v>
      </c>
      <c r="L16" s="210">
        <v>89.563000000000002</v>
      </c>
      <c r="M16" s="209">
        <v>20.3</v>
      </c>
      <c r="N16" s="211">
        <v>0</v>
      </c>
      <c r="O16" s="212">
        <v>349</v>
      </c>
      <c r="P16" s="197">
        <f t="shared" si="0"/>
        <v>349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349</v>
      </c>
      <c r="W16" s="219">
        <f t="shared" si="10"/>
        <v>12324.81983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164727</v>
      </c>
      <c r="AF16" s="206">
        <v>305</v>
      </c>
      <c r="AG16" s="310">
        <v>14</v>
      </c>
      <c r="AH16" s="311">
        <v>164729</v>
      </c>
      <c r="AI16" s="312">
        <f t="shared" si="4"/>
        <v>164727</v>
      </c>
      <c r="AJ16" s="313">
        <f t="shared" si="5"/>
        <v>-2</v>
      </c>
      <c r="AL16" s="306">
        <f t="shared" si="6"/>
        <v>347</v>
      </c>
      <c r="AM16" s="314">
        <f t="shared" si="6"/>
        <v>349</v>
      </c>
      <c r="AN16" s="315">
        <f t="shared" si="7"/>
        <v>2</v>
      </c>
      <c r="AO16" s="316">
        <f t="shared" si="8"/>
        <v>5.7306590257879654E-3</v>
      </c>
    </row>
    <row r="17" spans="1:41" x14ac:dyDescent="0.2">
      <c r="A17" s="206">
        <v>305</v>
      </c>
      <c r="B17" s="207">
        <v>0.375</v>
      </c>
      <c r="C17" s="208">
        <v>2013</v>
      </c>
      <c r="D17" s="208">
        <v>6</v>
      </c>
      <c r="E17" s="208">
        <v>15</v>
      </c>
      <c r="F17" s="209">
        <v>165076</v>
      </c>
      <c r="G17" s="208">
        <v>0</v>
      </c>
      <c r="H17" s="209">
        <v>23156</v>
      </c>
      <c r="I17" s="208">
        <v>0</v>
      </c>
      <c r="J17" s="208">
        <v>0</v>
      </c>
      <c r="K17" s="208">
        <v>0</v>
      </c>
      <c r="L17" s="210">
        <v>89.563000000000002</v>
      </c>
      <c r="M17" s="209">
        <v>20.3</v>
      </c>
      <c r="N17" s="211">
        <v>0</v>
      </c>
      <c r="O17" s="212">
        <v>186</v>
      </c>
      <c r="P17" s="197">
        <f t="shared" si="0"/>
        <v>186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186</v>
      </c>
      <c r="W17" s="219">
        <f t="shared" si="10"/>
        <v>6568.52862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165076</v>
      </c>
      <c r="AF17" s="206">
        <v>305</v>
      </c>
      <c r="AG17" s="310">
        <v>15</v>
      </c>
      <c r="AH17" s="311">
        <v>165076</v>
      </c>
      <c r="AI17" s="312">
        <f t="shared" si="4"/>
        <v>165076</v>
      </c>
      <c r="AJ17" s="313">
        <f t="shared" si="5"/>
        <v>0</v>
      </c>
      <c r="AL17" s="306">
        <f t="shared" si="6"/>
        <v>186</v>
      </c>
      <c r="AM17" s="314">
        <f t="shared" si="6"/>
        <v>186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305</v>
      </c>
      <c r="B18" s="207">
        <v>0.375</v>
      </c>
      <c r="C18" s="208">
        <v>2013</v>
      </c>
      <c r="D18" s="208">
        <v>6</v>
      </c>
      <c r="E18" s="208">
        <v>16</v>
      </c>
      <c r="F18" s="209">
        <v>165262</v>
      </c>
      <c r="G18" s="208">
        <v>0</v>
      </c>
      <c r="H18" s="209">
        <v>23231</v>
      </c>
      <c r="I18" s="208">
        <v>0</v>
      </c>
      <c r="J18" s="208">
        <v>0</v>
      </c>
      <c r="K18" s="208">
        <v>0</v>
      </c>
      <c r="L18" s="210">
        <v>93.466700000000003</v>
      </c>
      <c r="M18" s="209">
        <v>18.600000000000001</v>
      </c>
      <c r="N18" s="211">
        <v>0</v>
      </c>
      <c r="O18" s="212">
        <v>133</v>
      </c>
      <c r="P18" s="197">
        <f t="shared" si="0"/>
        <v>133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133</v>
      </c>
      <c r="W18" s="219">
        <f t="shared" si="10"/>
        <v>4696.8511099999996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165262</v>
      </c>
      <c r="AF18" s="206">
        <v>305</v>
      </c>
      <c r="AG18" s="310">
        <v>16</v>
      </c>
      <c r="AH18" s="311">
        <v>165262</v>
      </c>
      <c r="AI18" s="312">
        <f t="shared" si="4"/>
        <v>165262</v>
      </c>
      <c r="AJ18" s="313">
        <f t="shared" si="5"/>
        <v>0</v>
      </c>
      <c r="AL18" s="306">
        <f t="shared" si="6"/>
        <v>136</v>
      </c>
      <c r="AM18" s="314">
        <f t="shared" si="6"/>
        <v>133</v>
      </c>
      <c r="AN18" s="315">
        <f t="shared" si="7"/>
        <v>-3</v>
      </c>
      <c r="AO18" s="316">
        <f t="shared" si="8"/>
        <v>-2.2556390977443608E-2</v>
      </c>
    </row>
    <row r="19" spans="1:41" x14ac:dyDescent="0.2">
      <c r="A19" s="206">
        <v>305</v>
      </c>
      <c r="B19" s="207">
        <v>0.375</v>
      </c>
      <c r="C19" s="208">
        <v>2013</v>
      </c>
      <c r="D19" s="208">
        <v>6</v>
      </c>
      <c r="E19" s="208">
        <v>17</v>
      </c>
      <c r="F19" s="209">
        <v>165395</v>
      </c>
      <c r="G19" s="208">
        <v>0</v>
      </c>
      <c r="H19" s="209">
        <v>23250</v>
      </c>
      <c r="I19" s="208">
        <v>0</v>
      </c>
      <c r="J19" s="208">
        <v>0</v>
      </c>
      <c r="K19" s="208">
        <v>0</v>
      </c>
      <c r="L19" s="210">
        <v>91.649799999999999</v>
      </c>
      <c r="M19" s="209">
        <v>20.9</v>
      </c>
      <c r="N19" s="211">
        <v>0</v>
      </c>
      <c r="O19" s="212">
        <v>523</v>
      </c>
      <c r="P19" s="197">
        <f t="shared" si="0"/>
        <v>523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523</v>
      </c>
      <c r="W19" s="219">
        <f t="shared" si="10"/>
        <v>18469.572410000001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165395</v>
      </c>
      <c r="AF19" s="206">
        <v>305</v>
      </c>
      <c r="AG19" s="310">
        <v>17</v>
      </c>
      <c r="AH19" s="311">
        <v>165398</v>
      </c>
      <c r="AI19" s="312">
        <f t="shared" si="4"/>
        <v>165395</v>
      </c>
      <c r="AJ19" s="313">
        <f t="shared" si="5"/>
        <v>-3</v>
      </c>
      <c r="AL19" s="306">
        <f t="shared" si="6"/>
        <v>523</v>
      </c>
      <c r="AM19" s="314">
        <f t="shared" si="6"/>
        <v>523</v>
      </c>
      <c r="AN19" s="315">
        <f t="shared" si="7"/>
        <v>0</v>
      </c>
      <c r="AO19" s="316">
        <f t="shared" si="8"/>
        <v>0</v>
      </c>
    </row>
    <row r="20" spans="1:41" x14ac:dyDescent="0.2">
      <c r="A20" s="206">
        <v>305</v>
      </c>
      <c r="B20" s="207">
        <v>0.375</v>
      </c>
      <c r="C20" s="208">
        <v>2013</v>
      </c>
      <c r="D20" s="208">
        <v>6</v>
      </c>
      <c r="E20" s="208">
        <v>18</v>
      </c>
      <c r="F20" s="209">
        <v>165918</v>
      </c>
      <c r="G20" s="208">
        <v>0</v>
      </c>
      <c r="H20" s="209">
        <v>23324</v>
      </c>
      <c r="I20" s="208">
        <v>0</v>
      </c>
      <c r="J20" s="208">
        <v>0</v>
      </c>
      <c r="K20" s="208">
        <v>0</v>
      </c>
      <c r="L20" s="210">
        <v>89.302000000000007</v>
      </c>
      <c r="M20" s="209">
        <v>21.2</v>
      </c>
      <c r="N20" s="211">
        <v>0</v>
      </c>
      <c r="O20" s="212">
        <v>231</v>
      </c>
      <c r="P20" s="197">
        <f t="shared" si="0"/>
        <v>231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231</v>
      </c>
      <c r="W20" s="219">
        <f t="shared" si="10"/>
        <v>8157.6887699999997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165918</v>
      </c>
      <c r="AF20" s="206">
        <v>305</v>
      </c>
      <c r="AG20" s="310">
        <v>18</v>
      </c>
      <c r="AH20" s="311">
        <v>165921</v>
      </c>
      <c r="AI20" s="312">
        <f t="shared" si="4"/>
        <v>165918</v>
      </c>
      <c r="AJ20" s="313">
        <f t="shared" si="5"/>
        <v>-3</v>
      </c>
      <c r="AL20" s="306">
        <f t="shared" si="6"/>
        <v>227</v>
      </c>
      <c r="AM20" s="314">
        <f t="shared" si="6"/>
        <v>231</v>
      </c>
      <c r="AN20" s="315">
        <f t="shared" si="7"/>
        <v>4</v>
      </c>
      <c r="AO20" s="316">
        <f t="shared" si="8"/>
        <v>1.7316017316017316E-2</v>
      </c>
    </row>
    <row r="21" spans="1:41" x14ac:dyDescent="0.2">
      <c r="A21" s="206">
        <v>305</v>
      </c>
      <c r="B21" s="207">
        <v>0.375</v>
      </c>
      <c r="C21" s="208">
        <v>2013</v>
      </c>
      <c r="D21" s="208">
        <v>6</v>
      </c>
      <c r="E21" s="208">
        <v>19</v>
      </c>
      <c r="F21" s="209">
        <v>166149</v>
      </c>
      <c r="G21" s="208">
        <v>0</v>
      </c>
      <c r="H21" s="209">
        <v>23357</v>
      </c>
      <c r="I21" s="208">
        <v>0</v>
      </c>
      <c r="J21" s="208">
        <v>0</v>
      </c>
      <c r="K21" s="208">
        <v>0</v>
      </c>
      <c r="L21" s="210">
        <v>89.280500000000004</v>
      </c>
      <c r="M21" s="209">
        <v>22</v>
      </c>
      <c r="N21" s="211">
        <v>0</v>
      </c>
      <c r="O21" s="212">
        <v>179</v>
      </c>
      <c r="P21" s="197">
        <f t="shared" si="0"/>
        <v>179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179</v>
      </c>
      <c r="W21" s="219">
        <f t="shared" si="10"/>
        <v>6321.32593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166149</v>
      </c>
      <c r="AF21" s="206">
        <v>305</v>
      </c>
      <c r="AG21" s="310">
        <v>19</v>
      </c>
      <c r="AH21" s="311">
        <v>166148</v>
      </c>
      <c r="AI21" s="312">
        <f t="shared" si="4"/>
        <v>166149</v>
      </c>
      <c r="AJ21" s="313">
        <f t="shared" si="5"/>
        <v>1</v>
      </c>
      <c r="AL21" s="306">
        <f t="shared" si="6"/>
        <v>182</v>
      </c>
      <c r="AM21" s="314">
        <f t="shared" si="6"/>
        <v>179</v>
      </c>
      <c r="AN21" s="315">
        <f t="shared" si="7"/>
        <v>-3</v>
      </c>
      <c r="AO21" s="316">
        <f t="shared" si="8"/>
        <v>-1.6759776536312849E-2</v>
      </c>
    </row>
    <row r="22" spans="1:41" x14ac:dyDescent="0.2">
      <c r="A22" s="206">
        <v>305</v>
      </c>
      <c r="B22" s="207">
        <v>0.375</v>
      </c>
      <c r="C22" s="208">
        <v>2013</v>
      </c>
      <c r="D22" s="208">
        <v>6</v>
      </c>
      <c r="E22" s="208">
        <v>20</v>
      </c>
      <c r="F22" s="209">
        <v>166328</v>
      </c>
      <c r="G22" s="208">
        <v>0</v>
      </c>
      <c r="H22" s="209">
        <v>23382</v>
      </c>
      <c r="I22" s="208">
        <v>0</v>
      </c>
      <c r="J22" s="208">
        <v>0</v>
      </c>
      <c r="K22" s="208">
        <v>0</v>
      </c>
      <c r="L22" s="210">
        <v>89.151899999999998</v>
      </c>
      <c r="M22" s="209">
        <v>22.5</v>
      </c>
      <c r="N22" s="211">
        <v>0</v>
      </c>
      <c r="O22" s="212">
        <v>352</v>
      </c>
      <c r="P22" s="197">
        <f t="shared" si="0"/>
        <v>352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352</v>
      </c>
      <c r="W22" s="219">
        <f t="shared" si="10"/>
        <v>12430.76384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166328</v>
      </c>
      <c r="AF22" s="206">
        <v>305</v>
      </c>
      <c r="AG22" s="310">
        <v>20</v>
      </c>
      <c r="AH22" s="311">
        <v>166330</v>
      </c>
      <c r="AI22" s="312">
        <f t="shared" si="4"/>
        <v>166328</v>
      </c>
      <c r="AJ22" s="313">
        <f t="shared" si="5"/>
        <v>-2</v>
      </c>
      <c r="AL22" s="306">
        <f t="shared" si="6"/>
        <v>352</v>
      </c>
      <c r="AM22" s="314">
        <f t="shared" si="6"/>
        <v>352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305</v>
      </c>
      <c r="B23" s="207">
        <v>0.375</v>
      </c>
      <c r="C23" s="208">
        <v>2013</v>
      </c>
      <c r="D23" s="208">
        <v>6</v>
      </c>
      <c r="E23" s="208">
        <v>21</v>
      </c>
      <c r="F23" s="209">
        <v>166680</v>
      </c>
      <c r="G23" s="208">
        <v>0</v>
      </c>
      <c r="H23" s="209">
        <v>23431</v>
      </c>
      <c r="I23" s="208">
        <v>0</v>
      </c>
      <c r="J23" s="208">
        <v>0</v>
      </c>
      <c r="K23" s="208">
        <v>0</v>
      </c>
      <c r="L23" s="210">
        <v>89.287000000000006</v>
      </c>
      <c r="M23" s="209">
        <v>18.7</v>
      </c>
      <c r="N23" s="211">
        <v>0</v>
      </c>
      <c r="O23" s="212">
        <v>122</v>
      </c>
      <c r="P23" s="197">
        <f t="shared" si="0"/>
        <v>122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122</v>
      </c>
      <c r="W23" s="219">
        <f t="shared" si="10"/>
        <v>4308.3897399999996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166680</v>
      </c>
      <c r="AF23" s="206">
        <v>305</v>
      </c>
      <c r="AG23" s="310">
        <v>21</v>
      </c>
      <c r="AH23" s="311">
        <v>166682</v>
      </c>
      <c r="AI23" s="312">
        <f t="shared" si="4"/>
        <v>166680</v>
      </c>
      <c r="AJ23" s="313">
        <f t="shared" si="5"/>
        <v>-2</v>
      </c>
      <c r="AL23" s="306">
        <f t="shared" si="6"/>
        <v>120</v>
      </c>
      <c r="AM23" s="314">
        <f t="shared" si="6"/>
        <v>122</v>
      </c>
      <c r="AN23" s="315">
        <f t="shared" si="7"/>
        <v>2</v>
      </c>
      <c r="AO23" s="316">
        <f t="shared" si="8"/>
        <v>1.6393442622950821E-2</v>
      </c>
    </row>
    <row r="24" spans="1:41" x14ac:dyDescent="0.2">
      <c r="A24" s="206">
        <v>305</v>
      </c>
      <c r="B24" s="207">
        <v>0.375</v>
      </c>
      <c r="C24" s="208">
        <v>2013</v>
      </c>
      <c r="D24" s="208">
        <v>6</v>
      </c>
      <c r="E24" s="208">
        <v>22</v>
      </c>
      <c r="F24" s="209">
        <v>166802</v>
      </c>
      <c r="G24" s="208">
        <v>0</v>
      </c>
      <c r="H24" s="209">
        <v>23448</v>
      </c>
      <c r="I24" s="208">
        <v>0</v>
      </c>
      <c r="J24" s="208">
        <v>0</v>
      </c>
      <c r="K24" s="208">
        <v>0</v>
      </c>
      <c r="L24" s="210">
        <v>89.720200000000006</v>
      </c>
      <c r="M24" s="209">
        <v>17.3</v>
      </c>
      <c r="N24" s="211">
        <v>0</v>
      </c>
      <c r="O24" s="212">
        <v>12</v>
      </c>
      <c r="P24" s="197">
        <f t="shared" si="0"/>
        <v>12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12</v>
      </c>
      <c r="W24" s="219">
        <f t="shared" si="10"/>
        <v>423.77603999999997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166802</v>
      </c>
      <c r="AF24" s="206">
        <v>305</v>
      </c>
      <c r="AG24" s="310">
        <v>22</v>
      </c>
      <c r="AH24" s="311">
        <v>166802</v>
      </c>
      <c r="AI24" s="312">
        <f t="shared" si="4"/>
        <v>166802</v>
      </c>
      <c r="AJ24" s="313">
        <f t="shared" si="5"/>
        <v>0</v>
      </c>
      <c r="AL24" s="306">
        <f t="shared" si="6"/>
        <v>11</v>
      </c>
      <c r="AM24" s="314">
        <f t="shared" si="6"/>
        <v>12</v>
      </c>
      <c r="AN24" s="315">
        <f t="shared" si="7"/>
        <v>1</v>
      </c>
      <c r="AO24" s="316">
        <f t="shared" si="8"/>
        <v>8.3333333333333329E-2</v>
      </c>
    </row>
    <row r="25" spans="1:41" x14ac:dyDescent="0.2">
      <c r="A25" s="206">
        <v>305</v>
      </c>
      <c r="B25" s="207">
        <v>0.375</v>
      </c>
      <c r="C25" s="208">
        <v>2013</v>
      </c>
      <c r="D25" s="208">
        <v>6</v>
      </c>
      <c r="E25" s="208">
        <v>23</v>
      </c>
      <c r="F25" s="209">
        <v>166814</v>
      </c>
      <c r="G25" s="208">
        <v>0</v>
      </c>
      <c r="H25" s="209">
        <v>23450</v>
      </c>
      <c r="I25" s="208">
        <v>0</v>
      </c>
      <c r="J25" s="208">
        <v>0</v>
      </c>
      <c r="K25" s="208">
        <v>0</v>
      </c>
      <c r="L25" s="210">
        <v>90.5655</v>
      </c>
      <c r="M25" s="209">
        <v>17.899999999999999</v>
      </c>
      <c r="N25" s="211">
        <v>0</v>
      </c>
      <c r="O25" s="212">
        <v>124</v>
      </c>
      <c r="P25" s="197">
        <f t="shared" si="0"/>
        <v>124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124</v>
      </c>
      <c r="W25" s="219">
        <f t="shared" si="10"/>
        <v>4379.01908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166814</v>
      </c>
      <c r="AF25" s="206">
        <v>305</v>
      </c>
      <c r="AG25" s="310">
        <v>23</v>
      </c>
      <c r="AH25" s="311">
        <v>166813</v>
      </c>
      <c r="AI25" s="312">
        <f t="shared" si="4"/>
        <v>166814</v>
      </c>
      <c r="AJ25" s="313">
        <f t="shared" si="5"/>
        <v>1</v>
      </c>
      <c r="AL25" s="306">
        <f t="shared" si="6"/>
        <v>128</v>
      </c>
      <c r="AM25" s="314">
        <f t="shared" si="6"/>
        <v>124</v>
      </c>
      <c r="AN25" s="315">
        <f t="shared" si="7"/>
        <v>-4</v>
      </c>
      <c r="AO25" s="316">
        <f t="shared" si="8"/>
        <v>-3.2258064516129031E-2</v>
      </c>
    </row>
    <row r="26" spans="1:41" x14ac:dyDescent="0.2">
      <c r="A26" s="206">
        <v>305</v>
      </c>
      <c r="B26" s="207">
        <v>0.375</v>
      </c>
      <c r="C26" s="208">
        <v>2013</v>
      </c>
      <c r="D26" s="208">
        <v>6</v>
      </c>
      <c r="E26" s="208">
        <v>24</v>
      </c>
      <c r="F26" s="209">
        <v>166938</v>
      </c>
      <c r="G26" s="208">
        <v>0</v>
      </c>
      <c r="H26" s="209">
        <v>23467</v>
      </c>
      <c r="I26" s="208">
        <v>0</v>
      </c>
      <c r="J26" s="208">
        <v>0</v>
      </c>
      <c r="K26" s="208">
        <v>0</v>
      </c>
      <c r="L26" s="210">
        <v>90.033000000000001</v>
      </c>
      <c r="M26" s="209">
        <v>18.7</v>
      </c>
      <c r="N26" s="211">
        <v>0</v>
      </c>
      <c r="O26" s="212">
        <v>465</v>
      </c>
      <c r="P26" s="197">
        <f t="shared" si="0"/>
        <v>465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465</v>
      </c>
      <c r="W26" s="219">
        <f t="shared" si="10"/>
        <v>16421.321550000001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166938</v>
      </c>
      <c r="AF26" s="206">
        <v>305</v>
      </c>
      <c r="AG26" s="310">
        <v>24</v>
      </c>
      <c r="AH26" s="311">
        <v>166941</v>
      </c>
      <c r="AI26" s="312">
        <f t="shared" si="4"/>
        <v>166938</v>
      </c>
      <c r="AJ26" s="313">
        <f t="shared" si="5"/>
        <v>-3</v>
      </c>
      <c r="AL26" s="306">
        <f t="shared" si="6"/>
        <v>465</v>
      </c>
      <c r="AM26" s="314">
        <f t="shared" si="6"/>
        <v>465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305</v>
      </c>
      <c r="B27" s="207">
        <v>0.375</v>
      </c>
      <c r="C27" s="208">
        <v>2013</v>
      </c>
      <c r="D27" s="208">
        <v>6</v>
      </c>
      <c r="E27" s="208">
        <v>25</v>
      </c>
      <c r="F27" s="209">
        <v>167403</v>
      </c>
      <c r="G27" s="208">
        <v>0</v>
      </c>
      <c r="H27" s="209">
        <v>23533</v>
      </c>
      <c r="I27" s="208">
        <v>0</v>
      </c>
      <c r="J27" s="208">
        <v>0</v>
      </c>
      <c r="K27" s="208">
        <v>0</v>
      </c>
      <c r="L27" s="210">
        <v>89.005700000000004</v>
      </c>
      <c r="M27" s="209">
        <v>20.100000000000001</v>
      </c>
      <c r="N27" s="211">
        <v>0</v>
      </c>
      <c r="O27" s="212">
        <v>264</v>
      </c>
      <c r="P27" s="197">
        <f t="shared" si="0"/>
        <v>264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264</v>
      </c>
      <c r="W27" s="219">
        <f t="shared" si="10"/>
        <v>9323.0728799999997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167403</v>
      </c>
      <c r="AF27" s="206">
        <v>305</v>
      </c>
      <c r="AG27" s="310">
        <v>25</v>
      </c>
      <c r="AH27" s="311">
        <v>167406</v>
      </c>
      <c r="AI27" s="312">
        <f t="shared" si="4"/>
        <v>167403</v>
      </c>
      <c r="AJ27" s="313">
        <f t="shared" si="5"/>
        <v>-3</v>
      </c>
      <c r="AL27" s="306">
        <f t="shared" si="6"/>
        <v>261</v>
      </c>
      <c r="AM27" s="314">
        <f t="shared" si="6"/>
        <v>264</v>
      </c>
      <c r="AN27" s="315">
        <f t="shared" si="7"/>
        <v>3</v>
      </c>
      <c r="AO27" s="316">
        <f t="shared" si="8"/>
        <v>1.1363636363636364E-2</v>
      </c>
    </row>
    <row r="28" spans="1:41" x14ac:dyDescent="0.2">
      <c r="A28" s="206">
        <v>305</v>
      </c>
      <c r="B28" s="207">
        <v>0.375</v>
      </c>
      <c r="C28" s="208">
        <v>2013</v>
      </c>
      <c r="D28" s="208">
        <v>6</v>
      </c>
      <c r="E28" s="208">
        <v>26</v>
      </c>
      <c r="F28" s="209">
        <v>167667</v>
      </c>
      <c r="G28" s="208">
        <v>0</v>
      </c>
      <c r="H28" s="209">
        <v>23570</v>
      </c>
      <c r="I28" s="208">
        <v>0</v>
      </c>
      <c r="J28" s="208">
        <v>0</v>
      </c>
      <c r="K28" s="208">
        <v>0</v>
      </c>
      <c r="L28" s="210">
        <v>89.138199999999998</v>
      </c>
      <c r="M28" s="209">
        <v>19.899999999999999</v>
      </c>
      <c r="N28" s="211">
        <v>0</v>
      </c>
      <c r="O28" s="212">
        <v>285</v>
      </c>
      <c r="P28" s="197">
        <f t="shared" si="0"/>
        <v>285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285</v>
      </c>
      <c r="W28" s="219">
        <f t="shared" si="10"/>
        <v>10064.68095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167667</v>
      </c>
      <c r="AF28" s="206">
        <v>305</v>
      </c>
      <c r="AG28" s="310">
        <v>26</v>
      </c>
      <c r="AH28" s="311">
        <v>167667</v>
      </c>
      <c r="AI28" s="312">
        <f t="shared" si="4"/>
        <v>167667</v>
      </c>
      <c r="AJ28" s="313">
        <f t="shared" si="5"/>
        <v>0</v>
      </c>
      <c r="AL28" s="306">
        <f t="shared" si="6"/>
        <v>288</v>
      </c>
      <c r="AM28" s="314">
        <f t="shared" si="6"/>
        <v>285</v>
      </c>
      <c r="AN28" s="315">
        <f t="shared" si="7"/>
        <v>-3</v>
      </c>
      <c r="AO28" s="316">
        <f t="shared" si="8"/>
        <v>-1.0526315789473684E-2</v>
      </c>
    </row>
    <row r="29" spans="1:41" x14ac:dyDescent="0.2">
      <c r="A29" s="206">
        <v>305</v>
      </c>
      <c r="B29" s="207">
        <v>0.375</v>
      </c>
      <c r="C29" s="208">
        <v>2013</v>
      </c>
      <c r="D29" s="208">
        <v>6</v>
      </c>
      <c r="E29" s="208">
        <v>27</v>
      </c>
      <c r="F29" s="209">
        <v>167952</v>
      </c>
      <c r="G29" s="208">
        <v>0</v>
      </c>
      <c r="H29" s="209">
        <v>23610</v>
      </c>
      <c r="I29" s="208">
        <v>0</v>
      </c>
      <c r="J29" s="208">
        <v>0</v>
      </c>
      <c r="K29" s="208">
        <v>0</v>
      </c>
      <c r="L29" s="210">
        <v>89.318700000000007</v>
      </c>
      <c r="M29" s="209">
        <v>17.899999999999999</v>
      </c>
      <c r="N29" s="211">
        <v>0</v>
      </c>
      <c r="O29" s="212">
        <v>326</v>
      </c>
      <c r="P29" s="197">
        <f t="shared" si="0"/>
        <v>326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326</v>
      </c>
      <c r="W29" s="219">
        <f t="shared" si="10"/>
        <v>11512.582420000001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167952</v>
      </c>
      <c r="AF29" s="206">
        <v>305</v>
      </c>
      <c r="AG29" s="310">
        <v>27</v>
      </c>
      <c r="AH29" s="311">
        <v>167955</v>
      </c>
      <c r="AI29" s="312">
        <f t="shared" si="4"/>
        <v>167952</v>
      </c>
      <c r="AJ29" s="313">
        <f t="shared" si="5"/>
        <v>-3</v>
      </c>
      <c r="AL29" s="306">
        <f t="shared" si="6"/>
        <v>322</v>
      </c>
      <c r="AM29" s="314">
        <f t="shared" si="6"/>
        <v>326</v>
      </c>
      <c r="AN29" s="315">
        <f t="shared" si="7"/>
        <v>4</v>
      </c>
      <c r="AO29" s="316">
        <f t="shared" si="8"/>
        <v>1.2269938650306749E-2</v>
      </c>
    </row>
    <row r="30" spans="1:41" x14ac:dyDescent="0.2">
      <c r="A30" s="206">
        <v>305</v>
      </c>
      <c r="B30" s="207">
        <v>0.375</v>
      </c>
      <c r="C30" s="208">
        <v>2013</v>
      </c>
      <c r="D30" s="208">
        <v>6</v>
      </c>
      <c r="E30" s="208">
        <v>28</v>
      </c>
      <c r="F30" s="209">
        <v>168278</v>
      </c>
      <c r="G30" s="208">
        <v>0</v>
      </c>
      <c r="H30" s="209">
        <v>23656</v>
      </c>
      <c r="I30" s="208">
        <v>0</v>
      </c>
      <c r="J30" s="208">
        <v>0</v>
      </c>
      <c r="K30" s="208">
        <v>0</v>
      </c>
      <c r="L30" s="210">
        <v>89.420900000000003</v>
      </c>
      <c r="M30" s="209">
        <v>16.5</v>
      </c>
      <c r="N30" s="211">
        <v>0</v>
      </c>
      <c r="O30" s="212">
        <v>213</v>
      </c>
      <c r="P30" s="197">
        <f t="shared" si="0"/>
        <v>213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213</v>
      </c>
      <c r="W30" s="219">
        <f t="shared" si="10"/>
        <v>7522.0247099999997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168278</v>
      </c>
      <c r="AF30" s="206">
        <v>305</v>
      </c>
      <c r="AG30" s="310">
        <v>28</v>
      </c>
      <c r="AH30" s="311">
        <v>168277</v>
      </c>
      <c r="AI30" s="312">
        <f t="shared" si="4"/>
        <v>168278</v>
      </c>
      <c r="AJ30" s="313">
        <f t="shared" si="5"/>
        <v>1</v>
      </c>
      <c r="AL30" s="306">
        <f t="shared" si="6"/>
        <v>214</v>
      </c>
      <c r="AM30" s="314">
        <f t="shared" si="6"/>
        <v>213</v>
      </c>
      <c r="AN30" s="315">
        <f t="shared" si="7"/>
        <v>-1</v>
      </c>
      <c r="AO30" s="316">
        <f t="shared" si="8"/>
        <v>-4.6948356807511738E-3</v>
      </c>
    </row>
    <row r="31" spans="1:41" x14ac:dyDescent="0.2">
      <c r="A31" s="206">
        <v>305</v>
      </c>
      <c r="B31" s="207">
        <v>0.375</v>
      </c>
      <c r="C31" s="208">
        <v>2013</v>
      </c>
      <c r="D31" s="208">
        <v>6</v>
      </c>
      <c r="E31" s="208">
        <v>29</v>
      </c>
      <c r="F31" s="209">
        <v>168491</v>
      </c>
      <c r="G31" s="208">
        <v>0</v>
      </c>
      <c r="H31" s="209">
        <v>23687</v>
      </c>
      <c r="I31" s="208">
        <v>0</v>
      </c>
      <c r="J31" s="208">
        <v>0</v>
      </c>
      <c r="K31" s="208">
        <v>0</v>
      </c>
      <c r="L31" s="210">
        <v>89.786500000000004</v>
      </c>
      <c r="M31" s="209">
        <v>19.5</v>
      </c>
      <c r="N31" s="211">
        <v>0</v>
      </c>
      <c r="O31" s="212">
        <v>165</v>
      </c>
      <c r="P31" s="197">
        <f t="shared" si="0"/>
        <v>165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165</v>
      </c>
      <c r="W31" s="219">
        <f t="shared" si="10"/>
        <v>5826.9205499999998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168491</v>
      </c>
      <c r="AF31" s="206">
        <v>305</v>
      </c>
      <c r="AG31" s="310">
        <v>29</v>
      </c>
      <c r="AH31" s="311">
        <v>168491</v>
      </c>
      <c r="AI31" s="312">
        <f t="shared" si="4"/>
        <v>168491</v>
      </c>
      <c r="AJ31" s="313">
        <f t="shared" si="5"/>
        <v>0</v>
      </c>
      <c r="AL31" s="306">
        <f t="shared" si="6"/>
        <v>165</v>
      </c>
      <c r="AM31" s="314">
        <f t="shared" si="6"/>
        <v>165</v>
      </c>
      <c r="AN31" s="315">
        <f t="shared" si="7"/>
        <v>0</v>
      </c>
      <c r="AO31" s="316">
        <f t="shared" si="8"/>
        <v>0</v>
      </c>
    </row>
    <row r="32" spans="1:41" x14ac:dyDescent="0.2">
      <c r="A32" s="206">
        <v>305</v>
      </c>
      <c r="B32" s="207">
        <v>0.375</v>
      </c>
      <c r="C32" s="208">
        <v>2013</v>
      </c>
      <c r="D32" s="208">
        <v>6</v>
      </c>
      <c r="E32" s="208">
        <v>30</v>
      </c>
      <c r="F32" s="209">
        <v>168656</v>
      </c>
      <c r="G32" s="208">
        <v>0</v>
      </c>
      <c r="H32" s="209">
        <v>23710</v>
      </c>
      <c r="I32" s="208">
        <v>0</v>
      </c>
      <c r="J32" s="208">
        <v>0</v>
      </c>
      <c r="K32" s="208">
        <v>0</v>
      </c>
      <c r="L32" s="210">
        <v>90.548900000000003</v>
      </c>
      <c r="M32" s="209">
        <v>19.7</v>
      </c>
      <c r="N32" s="211">
        <v>0</v>
      </c>
      <c r="O32" s="212">
        <v>3</v>
      </c>
      <c r="P32" s="197">
        <f t="shared" si="0"/>
        <v>3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3</v>
      </c>
      <c r="W32" s="219">
        <f t="shared" si="10"/>
        <v>105.94400999999999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168656</v>
      </c>
      <c r="AF32" s="206">
        <v>305</v>
      </c>
      <c r="AG32" s="310">
        <v>30</v>
      </c>
      <c r="AH32" s="311">
        <v>168656</v>
      </c>
      <c r="AI32" s="312">
        <f t="shared" si="4"/>
        <v>168656</v>
      </c>
      <c r="AJ32" s="313">
        <f t="shared" si="5"/>
        <v>0</v>
      </c>
      <c r="AL32" s="306">
        <f t="shared" si="6"/>
        <v>3</v>
      </c>
      <c r="AM32" s="314">
        <f t="shared" si="6"/>
        <v>3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305</v>
      </c>
      <c r="B33" s="207">
        <v>0.375</v>
      </c>
      <c r="C33" s="208">
        <v>2013</v>
      </c>
      <c r="D33" s="208">
        <v>7</v>
      </c>
      <c r="E33" s="208">
        <v>1</v>
      </c>
      <c r="F33" s="209">
        <v>168659</v>
      </c>
      <c r="G33" s="208">
        <v>0</v>
      </c>
      <c r="H33" s="209">
        <v>23710</v>
      </c>
      <c r="I33" s="208">
        <v>0</v>
      </c>
      <c r="J33" s="208">
        <v>0</v>
      </c>
      <c r="K33" s="208">
        <v>0</v>
      </c>
      <c r="L33" s="210">
        <v>90.1096</v>
      </c>
      <c r="M33" s="209">
        <v>20.8</v>
      </c>
      <c r="N33" s="211">
        <v>0</v>
      </c>
      <c r="O33" s="212">
        <v>182</v>
      </c>
      <c r="P33" s="197">
        <f t="shared" si="0"/>
        <v>-168659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182</v>
      </c>
      <c r="W33" s="223">
        <f t="shared" si="10"/>
        <v>6427.2699400000001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168659</v>
      </c>
      <c r="AF33" s="206">
        <v>305</v>
      </c>
      <c r="AG33" s="310">
        <v>1</v>
      </c>
      <c r="AH33" s="311">
        <v>168659</v>
      </c>
      <c r="AI33" s="312">
        <f t="shared" si="4"/>
        <v>168659</v>
      </c>
      <c r="AJ33" s="313">
        <f t="shared" si="5"/>
        <v>0</v>
      </c>
      <c r="AL33" s="306">
        <f t="shared" si="6"/>
        <v>-168659</v>
      </c>
      <c r="AM33" s="317">
        <f t="shared" si="6"/>
        <v>-168659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93.466700000000003</v>
      </c>
      <c r="M36" s="239">
        <f>MAX(M3:M34)</f>
        <v>24.3</v>
      </c>
      <c r="N36" s="237" t="s">
        <v>26</v>
      </c>
      <c r="O36" s="239">
        <f>SUM(O3:O33)</f>
        <v>6158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6158</v>
      </c>
      <c r="W36" s="243">
        <f>SUM(W3:W33)</f>
        <v>217467.73786000002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-25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89.830196774193553</v>
      </c>
      <c r="M37" s="247">
        <f>AVERAGE(M3:M34)</f>
        <v>20.612903225806448</v>
      </c>
      <c r="N37" s="237" t="s">
        <v>84</v>
      </c>
      <c r="O37" s="248">
        <f>O36*35.31467</f>
        <v>217467.73785999999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89.005700000000004</v>
      </c>
      <c r="M38" s="248">
        <f>MIN(M3:M34)</f>
        <v>16.5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98.813216451612917</v>
      </c>
      <c r="M44" s="255">
        <f>M37*(1+$L$43)</f>
        <v>22.674193548387095</v>
      </c>
    </row>
    <row r="45" spans="1:41" x14ac:dyDescent="0.2">
      <c r="K45" s="254" t="s">
        <v>98</v>
      </c>
      <c r="L45" s="255">
        <f>L37*(1-$L$43)</f>
        <v>80.847177096774203</v>
      </c>
      <c r="M45" s="255">
        <f>M37*(1-$L$43)</f>
        <v>18.551612903225806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303</v>
      </c>
      <c r="B3" s="191">
        <v>0.375</v>
      </c>
      <c r="C3" s="192">
        <v>2013</v>
      </c>
      <c r="D3" s="192">
        <v>6</v>
      </c>
      <c r="E3" s="192">
        <v>1</v>
      </c>
      <c r="F3" s="193">
        <v>360449</v>
      </c>
      <c r="G3" s="192">
        <v>0</v>
      </c>
      <c r="H3" s="193">
        <v>16484</v>
      </c>
      <c r="I3" s="192">
        <v>0</v>
      </c>
      <c r="J3" s="192">
        <v>0</v>
      </c>
      <c r="K3" s="192">
        <v>0</v>
      </c>
      <c r="L3" s="194">
        <v>67.8</v>
      </c>
      <c r="M3" s="193">
        <v>196.8</v>
      </c>
      <c r="N3" s="195">
        <v>0</v>
      </c>
      <c r="O3" s="196">
        <v>533</v>
      </c>
      <c r="P3" s="197">
        <f>F4-F3</f>
        <v>533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533</v>
      </c>
      <c r="W3" s="202">
        <f>V3*35.31467</f>
        <v>18822.719109999998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360449</v>
      </c>
      <c r="AF3" s="190">
        <v>303</v>
      </c>
      <c r="AG3" s="195">
        <v>1</v>
      </c>
      <c r="AH3" s="303">
        <v>360449</v>
      </c>
      <c r="AI3" s="304">
        <f>IFERROR(AE3*1,0)</f>
        <v>360449</v>
      </c>
      <c r="AJ3" s="305">
        <f>(AI3-AH3)</f>
        <v>0</v>
      </c>
      <c r="AL3" s="306">
        <f>AH4-AH3</f>
        <v>533</v>
      </c>
      <c r="AM3" s="307">
        <f>AI4-AI3</f>
        <v>533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303</v>
      </c>
      <c r="B4" s="207">
        <v>0.375</v>
      </c>
      <c r="C4" s="208">
        <v>2013</v>
      </c>
      <c r="D4" s="208">
        <v>6</v>
      </c>
      <c r="E4" s="208">
        <v>2</v>
      </c>
      <c r="F4" s="209">
        <v>360982</v>
      </c>
      <c r="G4" s="208">
        <v>0</v>
      </c>
      <c r="H4" s="209">
        <v>16508</v>
      </c>
      <c r="I4" s="208">
        <v>0</v>
      </c>
      <c r="J4" s="208">
        <v>0</v>
      </c>
      <c r="K4" s="208">
        <v>0</v>
      </c>
      <c r="L4" s="210">
        <v>22.6</v>
      </c>
      <c r="M4" s="209">
        <v>193.9</v>
      </c>
      <c r="N4" s="211">
        <v>0</v>
      </c>
      <c r="O4" s="212">
        <v>0</v>
      </c>
      <c r="P4" s="197">
        <f t="shared" ref="P4:P33" si="0">F5-F4</f>
        <v>0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0</v>
      </c>
      <c r="W4" s="216">
        <f>V4*35.31467</f>
        <v>0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360982</v>
      </c>
      <c r="AF4" s="206">
        <v>303</v>
      </c>
      <c r="AG4" s="310">
        <v>2</v>
      </c>
      <c r="AH4" s="311">
        <v>360982</v>
      </c>
      <c r="AI4" s="312">
        <f t="shared" ref="AI4:AI34" si="4">IFERROR(AE4*1,0)</f>
        <v>360982</v>
      </c>
      <c r="AJ4" s="313">
        <f t="shared" ref="AJ4:AJ34" si="5">(AI4-AH4)</f>
        <v>0</v>
      </c>
      <c r="AL4" s="306">
        <f t="shared" ref="AL4:AM33" si="6">AH5-AH4</f>
        <v>0</v>
      </c>
      <c r="AM4" s="314">
        <f t="shared" si="6"/>
        <v>0</v>
      </c>
      <c r="AN4" s="315">
        <f t="shared" ref="AN4:AN33" si="7">(AM4-AL4)</f>
        <v>0</v>
      </c>
      <c r="AO4" s="316" t="str">
        <f t="shared" ref="AO4:AO33" si="8">IFERROR(AN4/AM4,"")</f>
        <v/>
      </c>
    </row>
    <row r="5" spans="1:41" x14ac:dyDescent="0.2">
      <c r="A5" s="206">
        <v>303</v>
      </c>
      <c r="B5" s="207">
        <v>0.375</v>
      </c>
      <c r="C5" s="208">
        <v>2013</v>
      </c>
      <c r="D5" s="208">
        <v>6</v>
      </c>
      <c r="E5" s="208">
        <v>3</v>
      </c>
      <c r="F5" s="209">
        <v>360982</v>
      </c>
      <c r="G5" s="208">
        <v>0</v>
      </c>
      <c r="H5" s="209">
        <v>16508</v>
      </c>
      <c r="I5" s="208">
        <v>0</v>
      </c>
      <c r="J5" s="208">
        <v>0</v>
      </c>
      <c r="K5" s="208">
        <v>0</v>
      </c>
      <c r="L5" s="210">
        <v>0</v>
      </c>
      <c r="M5" s="209">
        <v>0</v>
      </c>
      <c r="N5" s="211">
        <v>0</v>
      </c>
      <c r="O5" s="212">
        <v>350</v>
      </c>
      <c r="P5" s="197">
        <f t="shared" si="0"/>
        <v>350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350</v>
      </c>
      <c r="W5" s="216">
        <f t="shared" ref="W5:W33" si="10">V5*35.31467</f>
        <v>12360.1345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360982</v>
      </c>
      <c r="AF5" s="206">
        <v>303</v>
      </c>
      <c r="AG5" s="310">
        <v>3</v>
      </c>
      <c r="AH5" s="311">
        <v>360982</v>
      </c>
      <c r="AI5" s="312">
        <f t="shared" si="4"/>
        <v>360982</v>
      </c>
      <c r="AJ5" s="313">
        <f t="shared" si="5"/>
        <v>0</v>
      </c>
      <c r="AL5" s="306">
        <f t="shared" si="6"/>
        <v>352</v>
      </c>
      <c r="AM5" s="314">
        <f t="shared" si="6"/>
        <v>350</v>
      </c>
      <c r="AN5" s="315">
        <f t="shared" si="7"/>
        <v>-2</v>
      </c>
      <c r="AO5" s="316">
        <f t="shared" si="8"/>
        <v>-5.7142857142857143E-3</v>
      </c>
    </row>
    <row r="6" spans="1:41" x14ac:dyDescent="0.2">
      <c r="A6" s="206">
        <v>303</v>
      </c>
      <c r="B6" s="207">
        <v>0.375</v>
      </c>
      <c r="C6" s="208">
        <v>2013</v>
      </c>
      <c r="D6" s="208">
        <v>6</v>
      </c>
      <c r="E6" s="208">
        <v>4</v>
      </c>
      <c r="F6" s="209">
        <v>361332</v>
      </c>
      <c r="G6" s="208">
        <v>0</v>
      </c>
      <c r="H6" s="209">
        <v>16523</v>
      </c>
      <c r="I6" s="208">
        <v>0</v>
      </c>
      <c r="J6" s="208">
        <v>0</v>
      </c>
      <c r="K6" s="208">
        <v>0</v>
      </c>
      <c r="L6" s="210">
        <v>14.4</v>
      </c>
      <c r="M6" s="209">
        <v>206.1</v>
      </c>
      <c r="N6" s="211">
        <v>0</v>
      </c>
      <c r="O6" s="212">
        <v>1596</v>
      </c>
      <c r="P6" s="197">
        <f t="shared" si="0"/>
        <v>1596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1596</v>
      </c>
      <c r="W6" s="216">
        <f t="shared" si="10"/>
        <v>56362.213320000003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361332</v>
      </c>
      <c r="AF6" s="206">
        <v>303</v>
      </c>
      <c r="AG6" s="310">
        <v>4</v>
      </c>
      <c r="AH6" s="311">
        <v>361334</v>
      </c>
      <c r="AI6" s="312">
        <f t="shared" si="4"/>
        <v>361332</v>
      </c>
      <c r="AJ6" s="313">
        <f t="shared" si="5"/>
        <v>-2</v>
      </c>
      <c r="AL6" s="306">
        <f t="shared" si="6"/>
        <v>1594</v>
      </c>
      <c r="AM6" s="314">
        <f t="shared" si="6"/>
        <v>1596</v>
      </c>
      <c r="AN6" s="315">
        <f t="shared" si="7"/>
        <v>2</v>
      </c>
      <c r="AO6" s="316">
        <f t="shared" si="8"/>
        <v>1.2531328320802004E-3</v>
      </c>
    </row>
    <row r="7" spans="1:41" x14ac:dyDescent="0.2">
      <c r="A7" s="206">
        <v>303</v>
      </c>
      <c r="B7" s="207">
        <v>0.375</v>
      </c>
      <c r="C7" s="208">
        <v>2013</v>
      </c>
      <c r="D7" s="208">
        <v>6</v>
      </c>
      <c r="E7" s="208">
        <v>5</v>
      </c>
      <c r="F7" s="209">
        <v>362928</v>
      </c>
      <c r="G7" s="208">
        <v>0</v>
      </c>
      <c r="H7" s="209">
        <v>16595</v>
      </c>
      <c r="I7" s="208">
        <v>0</v>
      </c>
      <c r="J7" s="208">
        <v>0</v>
      </c>
      <c r="K7" s="208">
        <v>0</v>
      </c>
      <c r="L7" s="210">
        <v>66.7</v>
      </c>
      <c r="M7" s="209">
        <v>205.5</v>
      </c>
      <c r="N7" s="211">
        <v>0</v>
      </c>
      <c r="O7" s="212">
        <v>1610</v>
      </c>
      <c r="P7" s="197">
        <f t="shared" si="0"/>
        <v>1610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1610</v>
      </c>
      <c r="W7" s="216">
        <f t="shared" si="10"/>
        <v>56856.618699999999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362928</v>
      </c>
      <c r="AF7" s="206">
        <v>303</v>
      </c>
      <c r="AG7" s="310">
        <v>5</v>
      </c>
      <c r="AH7" s="311">
        <v>362928</v>
      </c>
      <c r="AI7" s="312">
        <f t="shared" si="4"/>
        <v>362928</v>
      </c>
      <c r="AJ7" s="313">
        <f t="shared" si="5"/>
        <v>0</v>
      </c>
      <c r="AL7" s="306">
        <f t="shared" si="6"/>
        <v>1610</v>
      </c>
      <c r="AM7" s="314">
        <f t="shared" si="6"/>
        <v>1610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303</v>
      </c>
      <c r="B8" s="207">
        <v>0.375</v>
      </c>
      <c r="C8" s="208">
        <v>2013</v>
      </c>
      <c r="D8" s="208">
        <v>6</v>
      </c>
      <c r="E8" s="208">
        <v>6</v>
      </c>
      <c r="F8" s="209">
        <v>364538</v>
      </c>
      <c r="G8" s="208">
        <v>0</v>
      </c>
      <c r="H8" s="209">
        <v>16667</v>
      </c>
      <c r="I8" s="208">
        <v>0</v>
      </c>
      <c r="J8" s="208">
        <v>0</v>
      </c>
      <c r="K8" s="208">
        <v>0</v>
      </c>
      <c r="L8" s="210">
        <v>67.3</v>
      </c>
      <c r="M8" s="209">
        <v>203.6</v>
      </c>
      <c r="N8" s="211">
        <v>0</v>
      </c>
      <c r="O8" s="212">
        <v>1606</v>
      </c>
      <c r="P8" s="197">
        <f t="shared" si="0"/>
        <v>1606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1606</v>
      </c>
      <c r="W8" s="216">
        <f t="shared" si="10"/>
        <v>56715.36002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364538</v>
      </c>
      <c r="AF8" s="206">
        <v>303</v>
      </c>
      <c r="AG8" s="310">
        <v>6</v>
      </c>
      <c r="AH8" s="311">
        <v>364538</v>
      </c>
      <c r="AI8" s="312">
        <f t="shared" si="4"/>
        <v>364538</v>
      </c>
      <c r="AJ8" s="313">
        <f t="shared" si="5"/>
        <v>0</v>
      </c>
      <c r="AL8" s="306">
        <f t="shared" si="6"/>
        <v>1606</v>
      </c>
      <c r="AM8" s="314">
        <f t="shared" si="6"/>
        <v>1606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303</v>
      </c>
      <c r="B9" s="207">
        <v>0.375</v>
      </c>
      <c r="C9" s="208">
        <v>2013</v>
      </c>
      <c r="D9" s="208">
        <v>6</v>
      </c>
      <c r="E9" s="208">
        <v>7</v>
      </c>
      <c r="F9" s="209">
        <v>366144</v>
      </c>
      <c r="G9" s="208">
        <v>0</v>
      </c>
      <c r="H9" s="209">
        <v>16740</v>
      </c>
      <c r="I9" s="208">
        <v>0</v>
      </c>
      <c r="J9" s="208">
        <v>0</v>
      </c>
      <c r="K9" s="208">
        <v>0</v>
      </c>
      <c r="L9" s="210">
        <v>67.2</v>
      </c>
      <c r="M9" s="209">
        <v>204.5</v>
      </c>
      <c r="N9" s="211">
        <v>0</v>
      </c>
      <c r="O9" s="212">
        <v>1429</v>
      </c>
      <c r="P9" s="197">
        <f t="shared" si="0"/>
        <v>1429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1429</v>
      </c>
      <c r="W9" s="216">
        <f t="shared" si="10"/>
        <v>50464.663430000001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366144</v>
      </c>
      <c r="AF9" s="206">
        <v>303</v>
      </c>
      <c r="AG9" s="310">
        <v>7</v>
      </c>
      <c r="AH9" s="311">
        <v>366144</v>
      </c>
      <c r="AI9" s="312">
        <f t="shared" si="4"/>
        <v>366144</v>
      </c>
      <c r="AJ9" s="313">
        <f t="shared" si="5"/>
        <v>0</v>
      </c>
      <c r="AL9" s="306">
        <f t="shared" si="6"/>
        <v>1429</v>
      </c>
      <c r="AM9" s="314">
        <f t="shared" si="6"/>
        <v>1429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303</v>
      </c>
      <c r="B10" s="207">
        <v>0.375</v>
      </c>
      <c r="C10" s="208">
        <v>2013</v>
      </c>
      <c r="D10" s="208">
        <v>6</v>
      </c>
      <c r="E10" s="208">
        <v>8</v>
      </c>
      <c r="F10" s="209">
        <v>367573</v>
      </c>
      <c r="G10" s="208">
        <v>0</v>
      </c>
      <c r="H10" s="209">
        <v>16804</v>
      </c>
      <c r="I10" s="208">
        <v>0</v>
      </c>
      <c r="J10" s="208">
        <v>0</v>
      </c>
      <c r="K10" s="208">
        <v>0</v>
      </c>
      <c r="L10" s="210">
        <v>59.8</v>
      </c>
      <c r="M10" s="209">
        <v>201</v>
      </c>
      <c r="N10" s="211">
        <v>0</v>
      </c>
      <c r="O10" s="212">
        <v>453</v>
      </c>
      <c r="P10" s="197">
        <f t="shared" si="0"/>
        <v>453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453</v>
      </c>
      <c r="W10" s="216">
        <f t="shared" si="10"/>
        <v>15997.54551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367573</v>
      </c>
      <c r="AF10" s="206">
        <v>303</v>
      </c>
      <c r="AG10" s="310">
        <v>8</v>
      </c>
      <c r="AH10" s="311">
        <v>367573</v>
      </c>
      <c r="AI10" s="312">
        <f t="shared" si="4"/>
        <v>367573</v>
      </c>
      <c r="AJ10" s="313">
        <f t="shared" si="5"/>
        <v>0</v>
      </c>
      <c r="AL10" s="306">
        <f t="shared" si="6"/>
        <v>453</v>
      </c>
      <c r="AM10" s="314">
        <f t="shared" si="6"/>
        <v>453</v>
      </c>
      <c r="AN10" s="315">
        <f t="shared" si="7"/>
        <v>0</v>
      </c>
      <c r="AO10" s="316">
        <f t="shared" si="8"/>
        <v>0</v>
      </c>
    </row>
    <row r="11" spans="1:41" x14ac:dyDescent="0.2">
      <c r="A11" s="206">
        <v>303</v>
      </c>
      <c r="B11" s="207">
        <v>0.375</v>
      </c>
      <c r="C11" s="208">
        <v>2013</v>
      </c>
      <c r="D11" s="208">
        <v>6</v>
      </c>
      <c r="E11" s="208">
        <v>9</v>
      </c>
      <c r="F11" s="209">
        <v>368026</v>
      </c>
      <c r="G11" s="208">
        <v>0</v>
      </c>
      <c r="H11" s="209">
        <v>16824</v>
      </c>
      <c r="I11" s="208">
        <v>0</v>
      </c>
      <c r="J11" s="208">
        <v>0</v>
      </c>
      <c r="K11" s="208">
        <v>0</v>
      </c>
      <c r="L11" s="210">
        <v>19.3</v>
      </c>
      <c r="M11" s="209">
        <v>193.6</v>
      </c>
      <c r="N11" s="211">
        <v>0</v>
      </c>
      <c r="O11" s="212">
        <v>0</v>
      </c>
      <c r="P11" s="197">
        <f t="shared" si="0"/>
        <v>0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0</v>
      </c>
      <c r="W11" s="219">
        <f t="shared" si="10"/>
        <v>0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368026</v>
      </c>
      <c r="AF11" s="206">
        <v>303</v>
      </c>
      <c r="AG11" s="310">
        <v>9</v>
      </c>
      <c r="AH11" s="311">
        <v>368026</v>
      </c>
      <c r="AI11" s="312">
        <f t="shared" si="4"/>
        <v>368026</v>
      </c>
      <c r="AJ11" s="313">
        <f t="shared" si="5"/>
        <v>0</v>
      </c>
      <c r="AL11" s="306">
        <f t="shared" si="6"/>
        <v>0</v>
      </c>
      <c r="AM11" s="314">
        <f t="shared" si="6"/>
        <v>0</v>
      </c>
      <c r="AN11" s="315">
        <f t="shared" si="7"/>
        <v>0</v>
      </c>
      <c r="AO11" s="316" t="str">
        <f t="shared" si="8"/>
        <v/>
      </c>
    </row>
    <row r="12" spans="1:41" x14ac:dyDescent="0.2">
      <c r="A12" s="206">
        <v>303</v>
      </c>
      <c r="B12" s="207">
        <v>0.375</v>
      </c>
      <c r="C12" s="208">
        <v>2013</v>
      </c>
      <c r="D12" s="208">
        <v>6</v>
      </c>
      <c r="E12" s="208">
        <v>10</v>
      </c>
      <c r="F12" s="209">
        <v>368026</v>
      </c>
      <c r="G12" s="208">
        <v>0</v>
      </c>
      <c r="H12" s="209">
        <v>16824</v>
      </c>
      <c r="I12" s="208">
        <v>0</v>
      </c>
      <c r="J12" s="208">
        <v>0</v>
      </c>
      <c r="K12" s="208">
        <v>0</v>
      </c>
      <c r="L12" s="210">
        <v>0</v>
      </c>
      <c r="M12" s="209">
        <v>0</v>
      </c>
      <c r="N12" s="211">
        <v>0</v>
      </c>
      <c r="O12" s="212">
        <v>332</v>
      </c>
      <c r="P12" s="197">
        <f t="shared" si="0"/>
        <v>332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332</v>
      </c>
      <c r="W12" s="219">
        <f t="shared" si="10"/>
        <v>11724.470439999999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368026</v>
      </c>
      <c r="AF12" s="206">
        <v>303</v>
      </c>
      <c r="AG12" s="310">
        <v>10</v>
      </c>
      <c r="AH12" s="311">
        <v>368026</v>
      </c>
      <c r="AI12" s="312">
        <f t="shared" si="4"/>
        <v>368026</v>
      </c>
      <c r="AJ12" s="313">
        <f t="shared" si="5"/>
        <v>0</v>
      </c>
      <c r="AL12" s="306">
        <f t="shared" si="6"/>
        <v>334</v>
      </c>
      <c r="AM12" s="314">
        <f t="shared" si="6"/>
        <v>332</v>
      </c>
      <c r="AN12" s="315">
        <f t="shared" si="7"/>
        <v>-2</v>
      </c>
      <c r="AO12" s="316">
        <f t="shared" si="8"/>
        <v>-6.024096385542169E-3</v>
      </c>
    </row>
    <row r="13" spans="1:41" x14ac:dyDescent="0.2">
      <c r="A13" s="206">
        <v>303</v>
      </c>
      <c r="B13" s="207">
        <v>0.375</v>
      </c>
      <c r="C13" s="208">
        <v>2013</v>
      </c>
      <c r="D13" s="208">
        <v>6</v>
      </c>
      <c r="E13" s="208">
        <v>11</v>
      </c>
      <c r="F13" s="209">
        <v>368358</v>
      </c>
      <c r="G13" s="208">
        <v>0</v>
      </c>
      <c r="H13" s="209">
        <v>16839</v>
      </c>
      <c r="I13" s="208">
        <v>0</v>
      </c>
      <c r="J13" s="208">
        <v>0</v>
      </c>
      <c r="K13" s="208">
        <v>0</v>
      </c>
      <c r="L13" s="210">
        <v>13.6</v>
      </c>
      <c r="M13" s="209">
        <v>204.9</v>
      </c>
      <c r="N13" s="211">
        <v>0</v>
      </c>
      <c r="O13" s="212">
        <v>1633</v>
      </c>
      <c r="P13" s="197">
        <f t="shared" si="0"/>
        <v>1633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1633</v>
      </c>
      <c r="W13" s="219">
        <f t="shared" si="10"/>
        <v>57668.856110000001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368358</v>
      </c>
      <c r="AF13" s="206">
        <v>303</v>
      </c>
      <c r="AG13" s="310">
        <v>11</v>
      </c>
      <c r="AH13" s="311">
        <v>368360</v>
      </c>
      <c r="AI13" s="312">
        <f t="shared" si="4"/>
        <v>368358</v>
      </c>
      <c r="AJ13" s="313">
        <f t="shared" si="5"/>
        <v>-2</v>
      </c>
      <c r="AL13" s="306">
        <f t="shared" si="6"/>
        <v>1633</v>
      </c>
      <c r="AM13" s="314">
        <f t="shared" si="6"/>
        <v>1633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303</v>
      </c>
      <c r="B14" s="207">
        <v>0.375</v>
      </c>
      <c r="C14" s="208">
        <v>2013</v>
      </c>
      <c r="D14" s="208">
        <v>6</v>
      </c>
      <c r="E14" s="208">
        <v>12</v>
      </c>
      <c r="F14" s="209">
        <v>369991</v>
      </c>
      <c r="G14" s="208">
        <v>0</v>
      </c>
      <c r="H14" s="209">
        <v>16913</v>
      </c>
      <c r="I14" s="208">
        <v>0</v>
      </c>
      <c r="J14" s="208">
        <v>0</v>
      </c>
      <c r="K14" s="208">
        <v>0</v>
      </c>
      <c r="L14" s="210">
        <v>68.3</v>
      </c>
      <c r="M14" s="209">
        <v>201.9</v>
      </c>
      <c r="N14" s="211">
        <v>0</v>
      </c>
      <c r="O14" s="212">
        <v>1646</v>
      </c>
      <c r="P14" s="197">
        <f t="shared" si="0"/>
        <v>1646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1646</v>
      </c>
      <c r="W14" s="219">
        <f t="shared" si="10"/>
        <v>58127.946819999997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369991</v>
      </c>
      <c r="AF14" s="206">
        <v>303</v>
      </c>
      <c r="AG14" s="310">
        <v>12</v>
      </c>
      <c r="AH14" s="311">
        <v>369993</v>
      </c>
      <c r="AI14" s="312">
        <f t="shared" si="4"/>
        <v>369991</v>
      </c>
      <c r="AJ14" s="313">
        <f t="shared" si="5"/>
        <v>-2</v>
      </c>
      <c r="AL14" s="306">
        <f t="shared" si="6"/>
        <v>1646</v>
      </c>
      <c r="AM14" s="314">
        <f t="shared" si="6"/>
        <v>1646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303</v>
      </c>
      <c r="B15" s="207">
        <v>0.375</v>
      </c>
      <c r="C15" s="208">
        <v>2013</v>
      </c>
      <c r="D15" s="208">
        <v>6</v>
      </c>
      <c r="E15" s="208">
        <v>13</v>
      </c>
      <c r="F15" s="209">
        <v>371637</v>
      </c>
      <c r="G15" s="208">
        <v>0</v>
      </c>
      <c r="H15" s="209">
        <v>16987</v>
      </c>
      <c r="I15" s="208">
        <v>0</v>
      </c>
      <c r="J15" s="208">
        <v>0</v>
      </c>
      <c r="K15" s="208">
        <v>0</v>
      </c>
      <c r="L15" s="210">
        <v>68.900000000000006</v>
      </c>
      <c r="M15" s="209">
        <v>203.8</v>
      </c>
      <c r="N15" s="211">
        <v>0</v>
      </c>
      <c r="O15" s="212">
        <v>1632</v>
      </c>
      <c r="P15" s="197">
        <f t="shared" si="0"/>
        <v>1632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1632</v>
      </c>
      <c r="W15" s="219">
        <f t="shared" si="10"/>
        <v>57633.541440000001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371637</v>
      </c>
      <c r="AF15" s="206">
        <v>303</v>
      </c>
      <c r="AG15" s="310">
        <v>13</v>
      </c>
      <c r="AH15" s="311">
        <v>371639</v>
      </c>
      <c r="AI15" s="312">
        <f t="shared" si="4"/>
        <v>371637</v>
      </c>
      <c r="AJ15" s="313">
        <f t="shared" si="5"/>
        <v>-2</v>
      </c>
      <c r="AL15" s="306">
        <f t="shared" si="6"/>
        <v>1632</v>
      </c>
      <c r="AM15" s="314">
        <f t="shared" si="6"/>
        <v>1632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303</v>
      </c>
      <c r="B16" s="207">
        <v>0.375</v>
      </c>
      <c r="C16" s="208">
        <v>2013</v>
      </c>
      <c r="D16" s="208">
        <v>6</v>
      </c>
      <c r="E16" s="208">
        <v>14</v>
      </c>
      <c r="F16" s="209">
        <v>373269</v>
      </c>
      <c r="G16" s="208">
        <v>0</v>
      </c>
      <c r="H16" s="209">
        <v>17061</v>
      </c>
      <c r="I16" s="208">
        <v>0</v>
      </c>
      <c r="J16" s="208">
        <v>0</v>
      </c>
      <c r="K16" s="208">
        <v>0</v>
      </c>
      <c r="L16" s="210">
        <v>68.2</v>
      </c>
      <c r="M16" s="209">
        <v>201.3</v>
      </c>
      <c r="N16" s="211">
        <v>0</v>
      </c>
      <c r="O16" s="212">
        <v>1589</v>
      </c>
      <c r="P16" s="197">
        <f t="shared" si="0"/>
        <v>1589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1589</v>
      </c>
      <c r="W16" s="219">
        <f t="shared" si="10"/>
        <v>56115.010629999997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373269</v>
      </c>
      <c r="AF16" s="206">
        <v>303</v>
      </c>
      <c r="AG16" s="310">
        <v>14</v>
      </c>
      <c r="AH16" s="311">
        <v>373271</v>
      </c>
      <c r="AI16" s="312">
        <f t="shared" si="4"/>
        <v>373269</v>
      </c>
      <c r="AJ16" s="313">
        <f t="shared" si="5"/>
        <v>-2</v>
      </c>
      <c r="AL16" s="306">
        <f t="shared" si="6"/>
        <v>1587</v>
      </c>
      <c r="AM16" s="314">
        <f t="shared" si="6"/>
        <v>1589</v>
      </c>
      <c r="AN16" s="315">
        <f t="shared" si="7"/>
        <v>2</v>
      </c>
      <c r="AO16" s="316">
        <f t="shared" si="8"/>
        <v>1.2586532410320957E-3</v>
      </c>
    </row>
    <row r="17" spans="1:41" x14ac:dyDescent="0.2">
      <c r="A17" s="206">
        <v>303</v>
      </c>
      <c r="B17" s="207">
        <v>0.375</v>
      </c>
      <c r="C17" s="208">
        <v>2013</v>
      </c>
      <c r="D17" s="208">
        <v>6</v>
      </c>
      <c r="E17" s="208">
        <v>15</v>
      </c>
      <c r="F17" s="209">
        <v>374858</v>
      </c>
      <c r="G17" s="208">
        <v>0</v>
      </c>
      <c r="H17" s="209">
        <v>17061</v>
      </c>
      <c r="I17" s="208">
        <v>0</v>
      </c>
      <c r="J17" s="208">
        <v>0</v>
      </c>
      <c r="K17" s="208">
        <v>0</v>
      </c>
      <c r="L17" s="210">
        <v>68.2</v>
      </c>
      <c r="M17" s="209">
        <v>201.3</v>
      </c>
      <c r="N17" s="211">
        <v>0</v>
      </c>
      <c r="O17" s="212">
        <v>526</v>
      </c>
      <c r="P17" s="197">
        <f t="shared" si="0"/>
        <v>526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526</v>
      </c>
      <c r="W17" s="219">
        <f t="shared" si="10"/>
        <v>18575.51642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374858</v>
      </c>
      <c r="AF17" s="206">
        <v>303</v>
      </c>
      <c r="AG17" s="310">
        <v>15</v>
      </c>
      <c r="AH17" s="311">
        <v>374858</v>
      </c>
      <c r="AI17" s="312">
        <f t="shared" si="4"/>
        <v>374858</v>
      </c>
      <c r="AJ17" s="313">
        <f t="shared" si="5"/>
        <v>0</v>
      </c>
      <c r="AL17" s="306">
        <f t="shared" si="6"/>
        <v>526</v>
      </c>
      <c r="AM17" s="314">
        <f t="shared" si="6"/>
        <v>526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303</v>
      </c>
      <c r="B18" s="207">
        <v>0.375</v>
      </c>
      <c r="C18" s="208">
        <v>2013</v>
      </c>
      <c r="D18" s="208">
        <v>6</v>
      </c>
      <c r="E18" s="208">
        <v>16</v>
      </c>
      <c r="F18" s="209">
        <v>375384</v>
      </c>
      <c r="G18" s="208">
        <v>0</v>
      </c>
      <c r="H18" s="209">
        <v>17155</v>
      </c>
      <c r="I18" s="208">
        <v>0</v>
      </c>
      <c r="J18" s="208">
        <v>0</v>
      </c>
      <c r="K18" s="208">
        <v>0</v>
      </c>
      <c r="L18" s="210">
        <v>22.4</v>
      </c>
      <c r="M18" s="209">
        <v>195.8</v>
      </c>
      <c r="N18" s="211">
        <v>0</v>
      </c>
      <c r="O18" s="212">
        <v>0</v>
      </c>
      <c r="P18" s="197">
        <f t="shared" si="0"/>
        <v>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0</v>
      </c>
      <c r="W18" s="219">
        <f t="shared" si="10"/>
        <v>0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375384</v>
      </c>
      <c r="AF18" s="206">
        <v>303</v>
      </c>
      <c r="AG18" s="310">
        <v>16</v>
      </c>
      <c r="AH18" s="311">
        <v>375384</v>
      </c>
      <c r="AI18" s="312">
        <f t="shared" si="4"/>
        <v>375384</v>
      </c>
      <c r="AJ18" s="313">
        <f t="shared" si="5"/>
        <v>0</v>
      </c>
      <c r="AL18" s="306">
        <f t="shared" si="6"/>
        <v>0</v>
      </c>
      <c r="AM18" s="314">
        <f t="shared" si="6"/>
        <v>0</v>
      </c>
      <c r="AN18" s="315">
        <f t="shared" si="7"/>
        <v>0</v>
      </c>
      <c r="AO18" s="316" t="str">
        <f t="shared" si="8"/>
        <v/>
      </c>
    </row>
    <row r="19" spans="1:41" x14ac:dyDescent="0.2">
      <c r="A19" s="206">
        <v>303</v>
      </c>
      <c r="B19" s="207">
        <v>0.375</v>
      </c>
      <c r="C19" s="208">
        <v>2013</v>
      </c>
      <c r="D19" s="208">
        <v>6</v>
      </c>
      <c r="E19" s="208">
        <v>17</v>
      </c>
      <c r="F19" s="209">
        <v>375384</v>
      </c>
      <c r="G19" s="208">
        <v>0</v>
      </c>
      <c r="H19" s="209">
        <v>17155</v>
      </c>
      <c r="I19" s="208">
        <v>0</v>
      </c>
      <c r="J19" s="208">
        <v>0</v>
      </c>
      <c r="K19" s="208">
        <v>0</v>
      </c>
      <c r="L19" s="210">
        <v>0</v>
      </c>
      <c r="M19" s="209">
        <v>0</v>
      </c>
      <c r="N19" s="211">
        <v>0</v>
      </c>
      <c r="O19" s="212">
        <v>345</v>
      </c>
      <c r="P19" s="197">
        <f t="shared" si="0"/>
        <v>345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345</v>
      </c>
      <c r="W19" s="219">
        <f t="shared" si="10"/>
        <v>12183.56115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375384</v>
      </c>
      <c r="AF19" s="206">
        <v>303</v>
      </c>
      <c r="AG19" s="310">
        <v>17</v>
      </c>
      <c r="AH19" s="311">
        <v>375384</v>
      </c>
      <c r="AI19" s="312">
        <f t="shared" si="4"/>
        <v>375384</v>
      </c>
      <c r="AJ19" s="313">
        <f t="shared" si="5"/>
        <v>0</v>
      </c>
      <c r="AL19" s="306">
        <f t="shared" si="6"/>
        <v>350</v>
      </c>
      <c r="AM19" s="314">
        <f t="shared" si="6"/>
        <v>345</v>
      </c>
      <c r="AN19" s="315">
        <f t="shared" si="7"/>
        <v>-5</v>
      </c>
      <c r="AO19" s="316">
        <f t="shared" si="8"/>
        <v>-1.4492753623188406E-2</v>
      </c>
    </row>
    <row r="20" spans="1:41" x14ac:dyDescent="0.2">
      <c r="A20" s="206">
        <v>303</v>
      </c>
      <c r="B20" s="207">
        <v>0.375</v>
      </c>
      <c r="C20" s="208">
        <v>2013</v>
      </c>
      <c r="D20" s="208">
        <v>6</v>
      </c>
      <c r="E20" s="208">
        <v>18</v>
      </c>
      <c r="F20" s="209">
        <v>375729</v>
      </c>
      <c r="G20" s="208">
        <v>0</v>
      </c>
      <c r="H20" s="209">
        <v>17170</v>
      </c>
      <c r="I20" s="208">
        <v>0</v>
      </c>
      <c r="J20" s="208">
        <v>0</v>
      </c>
      <c r="K20" s="208">
        <v>0</v>
      </c>
      <c r="L20" s="210">
        <v>14.1</v>
      </c>
      <c r="M20" s="209">
        <v>206.4</v>
      </c>
      <c r="N20" s="211">
        <v>0</v>
      </c>
      <c r="O20" s="212">
        <v>1632</v>
      </c>
      <c r="P20" s="197">
        <f t="shared" si="0"/>
        <v>1632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1632</v>
      </c>
      <c r="W20" s="219">
        <f t="shared" si="10"/>
        <v>57633.541440000001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375729</v>
      </c>
      <c r="AF20" s="206">
        <v>303</v>
      </c>
      <c r="AG20" s="310">
        <v>18</v>
      </c>
      <c r="AH20" s="311">
        <v>375734</v>
      </c>
      <c r="AI20" s="312">
        <f t="shared" si="4"/>
        <v>375729</v>
      </c>
      <c r="AJ20" s="313">
        <f t="shared" si="5"/>
        <v>-5</v>
      </c>
      <c r="AL20" s="306">
        <f t="shared" si="6"/>
        <v>1630</v>
      </c>
      <c r="AM20" s="314">
        <f t="shared" si="6"/>
        <v>1632</v>
      </c>
      <c r="AN20" s="315">
        <f t="shared" si="7"/>
        <v>2</v>
      </c>
      <c r="AO20" s="316">
        <f t="shared" si="8"/>
        <v>1.2254901960784314E-3</v>
      </c>
    </row>
    <row r="21" spans="1:41" x14ac:dyDescent="0.2">
      <c r="A21" s="206">
        <v>303</v>
      </c>
      <c r="B21" s="207">
        <v>0.375</v>
      </c>
      <c r="C21" s="208">
        <v>2013</v>
      </c>
      <c r="D21" s="208">
        <v>6</v>
      </c>
      <c r="E21" s="208">
        <v>19</v>
      </c>
      <c r="F21" s="209">
        <v>377361</v>
      </c>
      <c r="G21" s="208">
        <v>0</v>
      </c>
      <c r="H21" s="209">
        <v>17244</v>
      </c>
      <c r="I21" s="208">
        <v>0</v>
      </c>
      <c r="J21" s="208">
        <v>0</v>
      </c>
      <c r="K21" s="208">
        <v>0</v>
      </c>
      <c r="L21" s="210">
        <v>68.2</v>
      </c>
      <c r="M21" s="209">
        <v>202.9</v>
      </c>
      <c r="N21" s="211">
        <v>0</v>
      </c>
      <c r="O21" s="212">
        <v>1591</v>
      </c>
      <c r="P21" s="197">
        <f t="shared" si="0"/>
        <v>1591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1591</v>
      </c>
      <c r="W21" s="219">
        <f t="shared" si="10"/>
        <v>56185.639969999997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377361</v>
      </c>
      <c r="AF21" s="206">
        <v>303</v>
      </c>
      <c r="AG21" s="310">
        <v>19</v>
      </c>
      <c r="AH21" s="311">
        <v>377364</v>
      </c>
      <c r="AI21" s="312">
        <f t="shared" si="4"/>
        <v>377361</v>
      </c>
      <c r="AJ21" s="313">
        <f t="shared" si="5"/>
        <v>-3</v>
      </c>
      <c r="AL21" s="306">
        <f t="shared" si="6"/>
        <v>1591</v>
      </c>
      <c r="AM21" s="314">
        <f t="shared" si="6"/>
        <v>1591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303</v>
      </c>
      <c r="B22" s="207">
        <v>0.375</v>
      </c>
      <c r="C22" s="208">
        <v>2013</v>
      </c>
      <c r="D22" s="208">
        <v>6</v>
      </c>
      <c r="E22" s="208">
        <v>20</v>
      </c>
      <c r="F22" s="209">
        <v>378952</v>
      </c>
      <c r="G22" s="208">
        <v>0</v>
      </c>
      <c r="H22" s="209">
        <v>17316</v>
      </c>
      <c r="I22" s="208">
        <v>0</v>
      </c>
      <c r="J22" s="208">
        <v>0</v>
      </c>
      <c r="K22" s="208">
        <v>0</v>
      </c>
      <c r="L22" s="210">
        <v>66.5</v>
      </c>
      <c r="M22" s="209">
        <v>200.7</v>
      </c>
      <c r="N22" s="211">
        <v>0</v>
      </c>
      <c r="O22" s="212">
        <v>1602</v>
      </c>
      <c r="P22" s="197">
        <f t="shared" si="0"/>
        <v>1602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1602</v>
      </c>
      <c r="W22" s="219">
        <f t="shared" si="10"/>
        <v>56574.101340000001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378952</v>
      </c>
      <c r="AF22" s="206">
        <v>303</v>
      </c>
      <c r="AG22" s="310">
        <v>20</v>
      </c>
      <c r="AH22" s="311">
        <v>378955</v>
      </c>
      <c r="AI22" s="312">
        <f t="shared" si="4"/>
        <v>378952</v>
      </c>
      <c r="AJ22" s="313">
        <f t="shared" si="5"/>
        <v>-3</v>
      </c>
      <c r="AL22" s="306">
        <f t="shared" si="6"/>
        <v>1603</v>
      </c>
      <c r="AM22" s="314">
        <f t="shared" si="6"/>
        <v>1602</v>
      </c>
      <c r="AN22" s="315">
        <f t="shared" si="7"/>
        <v>-1</v>
      </c>
      <c r="AO22" s="316">
        <f t="shared" si="8"/>
        <v>-6.2421972534332086E-4</v>
      </c>
    </row>
    <row r="23" spans="1:41" x14ac:dyDescent="0.2">
      <c r="A23" s="206">
        <v>303</v>
      </c>
      <c r="B23" s="207">
        <v>0.375</v>
      </c>
      <c r="C23" s="208">
        <v>2013</v>
      </c>
      <c r="D23" s="208">
        <v>6</v>
      </c>
      <c r="E23" s="208">
        <v>21</v>
      </c>
      <c r="F23" s="209">
        <v>380554</v>
      </c>
      <c r="G23" s="208">
        <v>0</v>
      </c>
      <c r="H23" s="209">
        <v>17388</v>
      </c>
      <c r="I23" s="208">
        <v>0</v>
      </c>
      <c r="J23" s="208">
        <v>0</v>
      </c>
      <c r="K23" s="208">
        <v>0</v>
      </c>
      <c r="L23" s="210">
        <v>67.099999999999994</v>
      </c>
      <c r="M23" s="209">
        <v>201.6</v>
      </c>
      <c r="N23" s="211">
        <v>0</v>
      </c>
      <c r="O23" s="212">
        <v>1525</v>
      </c>
      <c r="P23" s="197">
        <f t="shared" si="0"/>
        <v>1525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1525</v>
      </c>
      <c r="W23" s="219">
        <f t="shared" si="10"/>
        <v>53854.871749999998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380554</v>
      </c>
      <c r="AF23" s="206">
        <v>303</v>
      </c>
      <c r="AG23" s="310">
        <v>21</v>
      </c>
      <c r="AH23" s="311">
        <v>380558</v>
      </c>
      <c r="AI23" s="312">
        <f t="shared" si="4"/>
        <v>380554</v>
      </c>
      <c r="AJ23" s="313">
        <f t="shared" si="5"/>
        <v>-4</v>
      </c>
      <c r="AL23" s="306">
        <f t="shared" si="6"/>
        <v>1527</v>
      </c>
      <c r="AM23" s="314">
        <f t="shared" si="6"/>
        <v>1525</v>
      </c>
      <c r="AN23" s="315">
        <f t="shared" si="7"/>
        <v>-2</v>
      </c>
      <c r="AO23" s="316">
        <f t="shared" si="8"/>
        <v>-1.3114754098360656E-3</v>
      </c>
    </row>
    <row r="24" spans="1:41" x14ac:dyDescent="0.2">
      <c r="A24" s="206">
        <v>303</v>
      </c>
      <c r="B24" s="207">
        <v>0.375</v>
      </c>
      <c r="C24" s="208">
        <v>2013</v>
      </c>
      <c r="D24" s="208">
        <v>6</v>
      </c>
      <c r="E24" s="208">
        <v>22</v>
      </c>
      <c r="F24" s="209">
        <v>382079</v>
      </c>
      <c r="G24" s="208">
        <v>0</v>
      </c>
      <c r="H24" s="209">
        <v>17455</v>
      </c>
      <c r="I24" s="208">
        <v>0</v>
      </c>
      <c r="J24" s="208">
        <v>0</v>
      </c>
      <c r="K24" s="208">
        <v>0</v>
      </c>
      <c r="L24" s="210">
        <v>63.9</v>
      </c>
      <c r="M24" s="209">
        <v>201.3</v>
      </c>
      <c r="N24" s="211">
        <v>0</v>
      </c>
      <c r="O24" s="212">
        <v>543</v>
      </c>
      <c r="P24" s="197">
        <f t="shared" si="0"/>
        <v>543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543</v>
      </c>
      <c r="W24" s="219">
        <f t="shared" si="10"/>
        <v>19175.865809999999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382079</v>
      </c>
      <c r="AF24" s="206">
        <v>303</v>
      </c>
      <c r="AG24" s="310">
        <v>22</v>
      </c>
      <c r="AH24" s="311">
        <v>382085</v>
      </c>
      <c r="AI24" s="312">
        <f t="shared" si="4"/>
        <v>382079</v>
      </c>
      <c r="AJ24" s="313">
        <f t="shared" si="5"/>
        <v>-6</v>
      </c>
      <c r="AL24" s="306">
        <f t="shared" si="6"/>
        <v>537</v>
      </c>
      <c r="AM24" s="314">
        <f t="shared" si="6"/>
        <v>543</v>
      </c>
      <c r="AN24" s="315">
        <f t="shared" si="7"/>
        <v>6</v>
      </c>
      <c r="AO24" s="316">
        <f t="shared" si="8"/>
        <v>1.1049723756906077E-2</v>
      </c>
    </row>
    <row r="25" spans="1:41" x14ac:dyDescent="0.2">
      <c r="A25" s="206">
        <v>303</v>
      </c>
      <c r="B25" s="207">
        <v>0.375</v>
      </c>
      <c r="C25" s="208">
        <v>2013</v>
      </c>
      <c r="D25" s="208">
        <v>6</v>
      </c>
      <c r="E25" s="208">
        <v>23</v>
      </c>
      <c r="F25" s="209">
        <v>382622</v>
      </c>
      <c r="G25" s="208">
        <v>0</v>
      </c>
      <c r="H25" s="209">
        <v>17479</v>
      </c>
      <c r="I25" s="208">
        <v>0</v>
      </c>
      <c r="J25" s="208">
        <v>0</v>
      </c>
      <c r="K25" s="208">
        <v>0</v>
      </c>
      <c r="L25" s="210">
        <v>23</v>
      </c>
      <c r="M25" s="209">
        <v>194.9</v>
      </c>
      <c r="N25" s="211">
        <v>0</v>
      </c>
      <c r="O25" s="212">
        <v>0</v>
      </c>
      <c r="P25" s="197">
        <f t="shared" si="0"/>
        <v>0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0</v>
      </c>
      <c r="W25" s="219">
        <f t="shared" si="10"/>
        <v>0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382622</v>
      </c>
      <c r="AF25" s="206">
        <v>303</v>
      </c>
      <c r="AG25" s="310">
        <v>23</v>
      </c>
      <c r="AH25" s="311">
        <v>382622</v>
      </c>
      <c r="AI25" s="312">
        <f t="shared" si="4"/>
        <v>382622</v>
      </c>
      <c r="AJ25" s="313">
        <f t="shared" si="5"/>
        <v>0</v>
      </c>
      <c r="AL25" s="306">
        <f t="shared" si="6"/>
        <v>0</v>
      </c>
      <c r="AM25" s="314">
        <f t="shared" si="6"/>
        <v>0</v>
      </c>
      <c r="AN25" s="315">
        <f t="shared" si="7"/>
        <v>0</v>
      </c>
      <c r="AO25" s="316" t="str">
        <f t="shared" si="8"/>
        <v/>
      </c>
    </row>
    <row r="26" spans="1:41" x14ac:dyDescent="0.2">
      <c r="A26" s="206">
        <v>303</v>
      </c>
      <c r="B26" s="207">
        <v>0.375</v>
      </c>
      <c r="C26" s="208">
        <v>2013</v>
      </c>
      <c r="D26" s="208">
        <v>6</v>
      </c>
      <c r="E26" s="208">
        <v>24</v>
      </c>
      <c r="F26" s="209">
        <v>382622</v>
      </c>
      <c r="G26" s="208">
        <v>0</v>
      </c>
      <c r="H26" s="209">
        <v>17479</v>
      </c>
      <c r="I26" s="208">
        <v>0</v>
      </c>
      <c r="J26" s="208">
        <v>0</v>
      </c>
      <c r="K26" s="208">
        <v>0</v>
      </c>
      <c r="L26" s="210">
        <v>0</v>
      </c>
      <c r="M26" s="209">
        <v>0</v>
      </c>
      <c r="N26" s="211">
        <v>0</v>
      </c>
      <c r="O26" s="212">
        <v>378</v>
      </c>
      <c r="P26" s="197">
        <f t="shared" si="0"/>
        <v>378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378</v>
      </c>
      <c r="W26" s="219">
        <f t="shared" si="10"/>
        <v>13348.94526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382622</v>
      </c>
      <c r="AF26" s="206">
        <v>303</v>
      </c>
      <c r="AG26" s="310">
        <v>24</v>
      </c>
      <c r="AH26" s="311">
        <v>382622</v>
      </c>
      <c r="AI26" s="312">
        <f t="shared" si="4"/>
        <v>382622</v>
      </c>
      <c r="AJ26" s="313">
        <f t="shared" si="5"/>
        <v>0</v>
      </c>
      <c r="AL26" s="306">
        <f t="shared" si="6"/>
        <v>382</v>
      </c>
      <c r="AM26" s="314">
        <f t="shared" si="6"/>
        <v>378</v>
      </c>
      <c r="AN26" s="315">
        <f t="shared" si="7"/>
        <v>-4</v>
      </c>
      <c r="AO26" s="316">
        <f t="shared" si="8"/>
        <v>-1.0582010582010581E-2</v>
      </c>
    </row>
    <row r="27" spans="1:41" x14ac:dyDescent="0.2">
      <c r="A27" s="206">
        <v>303</v>
      </c>
      <c r="B27" s="207">
        <v>0.375</v>
      </c>
      <c r="C27" s="208">
        <v>2013</v>
      </c>
      <c r="D27" s="208">
        <v>6</v>
      </c>
      <c r="E27" s="208">
        <v>25</v>
      </c>
      <c r="F27" s="209">
        <v>383000</v>
      </c>
      <c r="G27" s="208">
        <v>0</v>
      </c>
      <c r="H27" s="209">
        <v>17495</v>
      </c>
      <c r="I27" s="208">
        <v>0</v>
      </c>
      <c r="J27" s="208">
        <v>0</v>
      </c>
      <c r="K27" s="208">
        <v>0</v>
      </c>
      <c r="L27" s="210">
        <v>15.6</v>
      </c>
      <c r="M27" s="209">
        <v>199.1</v>
      </c>
      <c r="N27" s="211">
        <v>0</v>
      </c>
      <c r="O27" s="212">
        <v>1615</v>
      </c>
      <c r="P27" s="197">
        <f t="shared" si="0"/>
        <v>1615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1615</v>
      </c>
      <c r="W27" s="219">
        <f t="shared" si="10"/>
        <v>57033.192049999998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383000</v>
      </c>
      <c r="AF27" s="206">
        <v>303</v>
      </c>
      <c r="AG27" s="310">
        <v>25</v>
      </c>
      <c r="AH27" s="311">
        <v>383004</v>
      </c>
      <c r="AI27" s="312">
        <f t="shared" si="4"/>
        <v>383000</v>
      </c>
      <c r="AJ27" s="313">
        <f t="shared" si="5"/>
        <v>-4</v>
      </c>
      <c r="AL27" s="306">
        <f t="shared" si="6"/>
        <v>1615</v>
      </c>
      <c r="AM27" s="314">
        <f t="shared" si="6"/>
        <v>1615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303</v>
      </c>
      <c r="B28" s="207">
        <v>0.375</v>
      </c>
      <c r="C28" s="208">
        <v>2013</v>
      </c>
      <c r="D28" s="208">
        <v>6</v>
      </c>
      <c r="E28" s="208">
        <v>26</v>
      </c>
      <c r="F28" s="209">
        <v>384615</v>
      </c>
      <c r="G28" s="208">
        <v>0</v>
      </c>
      <c r="H28" s="209">
        <v>17568</v>
      </c>
      <c r="I28" s="208">
        <v>0</v>
      </c>
      <c r="J28" s="208">
        <v>0</v>
      </c>
      <c r="K28" s="208">
        <v>0</v>
      </c>
      <c r="L28" s="210">
        <v>67.599999999999994</v>
      </c>
      <c r="M28" s="209">
        <v>202.3</v>
      </c>
      <c r="N28" s="211">
        <v>0</v>
      </c>
      <c r="O28" s="212">
        <v>1630</v>
      </c>
      <c r="P28" s="197">
        <f t="shared" si="0"/>
        <v>1630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1630</v>
      </c>
      <c r="W28" s="219">
        <f t="shared" si="10"/>
        <v>57562.912100000001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384615</v>
      </c>
      <c r="AF28" s="206">
        <v>303</v>
      </c>
      <c r="AG28" s="310">
        <v>26</v>
      </c>
      <c r="AH28" s="311">
        <v>384619</v>
      </c>
      <c r="AI28" s="312">
        <f t="shared" si="4"/>
        <v>384615</v>
      </c>
      <c r="AJ28" s="313">
        <f t="shared" si="5"/>
        <v>-4</v>
      </c>
      <c r="AL28" s="306">
        <f t="shared" si="6"/>
        <v>1633</v>
      </c>
      <c r="AM28" s="314">
        <f t="shared" si="6"/>
        <v>1630</v>
      </c>
      <c r="AN28" s="315">
        <f t="shared" si="7"/>
        <v>-3</v>
      </c>
      <c r="AO28" s="316">
        <f t="shared" si="8"/>
        <v>-1.8404907975460123E-3</v>
      </c>
    </row>
    <row r="29" spans="1:41" x14ac:dyDescent="0.2">
      <c r="A29" s="206">
        <v>303</v>
      </c>
      <c r="B29" s="207">
        <v>0.375</v>
      </c>
      <c r="C29" s="208">
        <v>2013</v>
      </c>
      <c r="D29" s="208">
        <v>6</v>
      </c>
      <c r="E29" s="208">
        <v>27</v>
      </c>
      <c r="F29" s="209">
        <v>386245</v>
      </c>
      <c r="G29" s="208">
        <v>0</v>
      </c>
      <c r="H29" s="209">
        <v>17642</v>
      </c>
      <c r="I29" s="208">
        <v>0</v>
      </c>
      <c r="J29" s="208">
        <v>0</v>
      </c>
      <c r="K29" s="208">
        <v>0</v>
      </c>
      <c r="L29" s="210">
        <v>68.2</v>
      </c>
      <c r="M29" s="209">
        <v>202.7</v>
      </c>
      <c r="N29" s="211">
        <v>0</v>
      </c>
      <c r="O29" s="212">
        <v>1627</v>
      </c>
      <c r="P29" s="197">
        <f t="shared" si="0"/>
        <v>1627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1627</v>
      </c>
      <c r="W29" s="219">
        <f t="shared" si="10"/>
        <v>57456.968090000002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386245</v>
      </c>
      <c r="AF29" s="206">
        <v>303</v>
      </c>
      <c r="AG29" s="310">
        <v>27</v>
      </c>
      <c r="AH29" s="311">
        <v>386252</v>
      </c>
      <c r="AI29" s="312">
        <f t="shared" si="4"/>
        <v>386245</v>
      </c>
      <c r="AJ29" s="313">
        <f t="shared" si="5"/>
        <v>-7</v>
      </c>
      <c r="AL29" s="306">
        <f t="shared" si="6"/>
        <v>1626</v>
      </c>
      <c r="AM29" s="314">
        <f t="shared" si="6"/>
        <v>1627</v>
      </c>
      <c r="AN29" s="315">
        <f t="shared" si="7"/>
        <v>1</v>
      </c>
      <c r="AO29" s="316">
        <f t="shared" si="8"/>
        <v>6.1462814996926854E-4</v>
      </c>
    </row>
    <row r="30" spans="1:41" x14ac:dyDescent="0.2">
      <c r="A30" s="206">
        <v>303</v>
      </c>
      <c r="B30" s="207">
        <v>0.375</v>
      </c>
      <c r="C30" s="208">
        <v>2013</v>
      </c>
      <c r="D30" s="208">
        <v>6</v>
      </c>
      <c r="E30" s="208">
        <v>28</v>
      </c>
      <c r="F30" s="209">
        <v>387872</v>
      </c>
      <c r="G30" s="208">
        <v>0</v>
      </c>
      <c r="H30" s="209">
        <v>17715</v>
      </c>
      <c r="I30" s="208">
        <v>0</v>
      </c>
      <c r="J30" s="208">
        <v>0</v>
      </c>
      <c r="K30" s="208">
        <v>0</v>
      </c>
      <c r="L30" s="210">
        <v>68</v>
      </c>
      <c r="M30" s="209">
        <v>204</v>
      </c>
      <c r="N30" s="211">
        <v>0</v>
      </c>
      <c r="O30" s="212">
        <v>1622</v>
      </c>
      <c r="P30" s="197">
        <f t="shared" si="0"/>
        <v>1622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1622</v>
      </c>
      <c r="W30" s="219">
        <f t="shared" si="10"/>
        <v>57280.394739999996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387872</v>
      </c>
      <c r="AF30" s="206">
        <v>303</v>
      </c>
      <c r="AG30" s="310">
        <v>28</v>
      </c>
      <c r="AH30" s="311">
        <v>387878</v>
      </c>
      <c r="AI30" s="312">
        <f t="shared" si="4"/>
        <v>387872</v>
      </c>
      <c r="AJ30" s="313">
        <f t="shared" si="5"/>
        <v>-6</v>
      </c>
      <c r="AL30" s="306">
        <f t="shared" si="6"/>
        <v>1623</v>
      </c>
      <c r="AM30" s="314">
        <f t="shared" si="6"/>
        <v>1622</v>
      </c>
      <c r="AN30" s="315">
        <f t="shared" si="7"/>
        <v>-1</v>
      </c>
      <c r="AO30" s="316">
        <f t="shared" si="8"/>
        <v>-6.1652281134401974E-4</v>
      </c>
    </row>
    <row r="31" spans="1:41" x14ac:dyDescent="0.2">
      <c r="A31" s="206">
        <v>303</v>
      </c>
      <c r="B31" s="207">
        <v>0.375</v>
      </c>
      <c r="C31" s="208">
        <v>2013</v>
      </c>
      <c r="D31" s="208">
        <v>6</v>
      </c>
      <c r="E31" s="208">
        <v>29</v>
      </c>
      <c r="F31" s="209">
        <v>389494</v>
      </c>
      <c r="G31" s="208">
        <v>0</v>
      </c>
      <c r="H31" s="209">
        <v>17788</v>
      </c>
      <c r="I31" s="208">
        <v>0</v>
      </c>
      <c r="J31" s="208">
        <v>0</v>
      </c>
      <c r="K31" s="208">
        <v>0</v>
      </c>
      <c r="L31" s="210">
        <v>67.900000000000006</v>
      </c>
      <c r="M31" s="209">
        <v>201.3</v>
      </c>
      <c r="N31" s="211">
        <v>0</v>
      </c>
      <c r="O31" s="212">
        <v>528</v>
      </c>
      <c r="P31" s="197">
        <f t="shared" si="0"/>
        <v>528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528</v>
      </c>
      <c r="W31" s="219">
        <f t="shared" si="10"/>
        <v>18646.145759999999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389494</v>
      </c>
      <c r="AF31" s="206">
        <v>303</v>
      </c>
      <c r="AG31" s="310">
        <v>29</v>
      </c>
      <c r="AH31" s="311">
        <v>389501</v>
      </c>
      <c r="AI31" s="312">
        <f t="shared" si="4"/>
        <v>389494</v>
      </c>
      <c r="AJ31" s="313">
        <f t="shared" si="5"/>
        <v>-7</v>
      </c>
      <c r="AL31" s="306">
        <f t="shared" si="6"/>
        <v>521</v>
      </c>
      <c r="AM31" s="314">
        <f t="shared" si="6"/>
        <v>528</v>
      </c>
      <c r="AN31" s="315">
        <f t="shared" si="7"/>
        <v>7</v>
      </c>
      <c r="AO31" s="316">
        <f t="shared" si="8"/>
        <v>1.3257575757575758E-2</v>
      </c>
    </row>
    <row r="32" spans="1:41" x14ac:dyDescent="0.2">
      <c r="A32" s="206">
        <v>303</v>
      </c>
      <c r="B32" s="207">
        <v>0.375</v>
      </c>
      <c r="C32" s="208">
        <v>2013</v>
      </c>
      <c r="D32" s="208">
        <v>6</v>
      </c>
      <c r="E32" s="208">
        <v>30</v>
      </c>
      <c r="F32" s="209">
        <v>390022</v>
      </c>
      <c r="G32" s="208">
        <v>0</v>
      </c>
      <c r="H32" s="209">
        <v>17811</v>
      </c>
      <c r="I32" s="208">
        <v>0</v>
      </c>
      <c r="J32" s="208">
        <v>0</v>
      </c>
      <c r="K32" s="208">
        <v>0</v>
      </c>
      <c r="L32" s="210">
        <v>22.4</v>
      </c>
      <c r="M32" s="209">
        <v>195.4</v>
      </c>
      <c r="N32" s="211">
        <v>0</v>
      </c>
      <c r="O32" s="212">
        <v>0</v>
      </c>
      <c r="P32" s="197">
        <f t="shared" si="0"/>
        <v>0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0</v>
      </c>
      <c r="W32" s="219">
        <f t="shared" si="10"/>
        <v>0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390022</v>
      </c>
      <c r="AF32" s="206">
        <v>303</v>
      </c>
      <c r="AG32" s="310">
        <v>30</v>
      </c>
      <c r="AH32" s="311">
        <v>390022</v>
      </c>
      <c r="AI32" s="312">
        <f t="shared" si="4"/>
        <v>390022</v>
      </c>
      <c r="AJ32" s="313">
        <f t="shared" si="5"/>
        <v>0</v>
      </c>
      <c r="AL32" s="306">
        <f t="shared" si="6"/>
        <v>0</v>
      </c>
      <c r="AM32" s="314">
        <f t="shared" si="6"/>
        <v>0</v>
      </c>
      <c r="AN32" s="315">
        <f t="shared" si="7"/>
        <v>0</v>
      </c>
      <c r="AO32" s="316" t="str">
        <f t="shared" si="8"/>
        <v/>
      </c>
    </row>
    <row r="33" spans="1:41" ht="13.5" thickBot="1" x14ac:dyDescent="0.25">
      <c r="A33" s="206">
        <v>303</v>
      </c>
      <c r="B33" s="207">
        <v>0.375</v>
      </c>
      <c r="C33" s="208">
        <v>2013</v>
      </c>
      <c r="D33" s="208">
        <v>7</v>
      </c>
      <c r="E33" s="208">
        <v>1</v>
      </c>
      <c r="F33" s="209">
        <v>390022</v>
      </c>
      <c r="G33" s="208">
        <v>0</v>
      </c>
      <c r="H33" s="209">
        <v>17811</v>
      </c>
      <c r="I33" s="208">
        <v>0</v>
      </c>
      <c r="J33" s="208">
        <v>0</v>
      </c>
      <c r="K33" s="208">
        <v>0</v>
      </c>
      <c r="L33" s="210">
        <v>0</v>
      </c>
      <c r="M33" s="209">
        <v>0</v>
      </c>
      <c r="N33" s="211">
        <v>0</v>
      </c>
      <c r="O33" s="212">
        <v>407</v>
      </c>
      <c r="P33" s="197">
        <f t="shared" si="0"/>
        <v>-390022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407</v>
      </c>
      <c r="W33" s="223">
        <f t="shared" si="10"/>
        <v>14373.07069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390022</v>
      </c>
      <c r="AF33" s="206">
        <v>303</v>
      </c>
      <c r="AG33" s="310">
        <v>1</v>
      </c>
      <c r="AH33" s="311">
        <v>390022</v>
      </c>
      <c r="AI33" s="312">
        <f t="shared" si="4"/>
        <v>390022</v>
      </c>
      <c r="AJ33" s="313">
        <f t="shared" si="5"/>
        <v>0</v>
      </c>
      <c r="AL33" s="306">
        <f t="shared" si="6"/>
        <v>-390022</v>
      </c>
      <c r="AM33" s="317">
        <f t="shared" si="6"/>
        <v>-390022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68.900000000000006</v>
      </c>
      <c r="M36" s="239">
        <f>MAX(M3:M34)</f>
        <v>206.4</v>
      </c>
      <c r="N36" s="237" t="s">
        <v>26</v>
      </c>
      <c r="O36" s="239">
        <f>SUM(O3:O33)</f>
        <v>29980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29980</v>
      </c>
      <c r="W36" s="243">
        <f>SUM(W3:W33)</f>
        <v>1058733.8066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-59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42.167741935483889</v>
      </c>
      <c r="M37" s="247">
        <f>AVERAGE(M3:M34)</f>
        <v>168.60000000000005</v>
      </c>
      <c r="N37" s="237" t="s">
        <v>84</v>
      </c>
      <c r="O37" s="248">
        <f>O36*35.31467</f>
        <v>1058733.8066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0</v>
      </c>
      <c r="M38" s="248">
        <f>MIN(M3:M34)</f>
        <v>0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46.384516129032285</v>
      </c>
      <c r="M44" s="255">
        <f>M37*(1+$L$43)</f>
        <v>185.46000000000006</v>
      </c>
    </row>
    <row r="45" spans="1:41" x14ac:dyDescent="0.2">
      <c r="K45" s="254" t="s">
        <v>98</v>
      </c>
      <c r="L45" s="255">
        <f>L37*(1-$L$43)</f>
        <v>37.9509677419355</v>
      </c>
      <c r="M45" s="255">
        <f>M37*(1-$L$43)</f>
        <v>151.74000000000004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307</v>
      </c>
      <c r="B3" s="191">
        <v>0.375</v>
      </c>
      <c r="C3" s="192">
        <v>2013</v>
      </c>
      <c r="D3" s="192">
        <v>6</v>
      </c>
      <c r="E3" s="192">
        <v>1</v>
      </c>
      <c r="F3" s="193">
        <v>240743</v>
      </c>
      <c r="G3" s="192">
        <v>0</v>
      </c>
      <c r="H3" s="193">
        <v>99278</v>
      </c>
      <c r="I3" s="192">
        <v>0</v>
      </c>
      <c r="J3" s="192">
        <v>0</v>
      </c>
      <c r="K3" s="192">
        <v>0</v>
      </c>
      <c r="L3" s="194">
        <v>307.70499999999998</v>
      </c>
      <c r="M3" s="193">
        <v>20.6</v>
      </c>
      <c r="N3" s="195">
        <v>0</v>
      </c>
      <c r="O3" s="196">
        <v>6047</v>
      </c>
      <c r="P3" s="197">
        <f>F4-F3</f>
        <v>6047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6047</v>
      </c>
      <c r="W3" s="202">
        <f>V3*35.31467</f>
        <v>213547.80948999999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240743</v>
      </c>
      <c r="AF3" s="190">
        <v>307</v>
      </c>
      <c r="AG3" s="195">
        <v>1</v>
      </c>
      <c r="AH3" s="303">
        <v>240745</v>
      </c>
      <c r="AI3" s="304">
        <f>IFERROR(AE3*1,0)</f>
        <v>240743</v>
      </c>
      <c r="AJ3" s="305">
        <f>(AI3-AH3)</f>
        <v>-2</v>
      </c>
      <c r="AL3" s="306">
        <f>AH4-AH3</f>
        <v>6046</v>
      </c>
      <c r="AM3" s="307">
        <f>AI4-AI3</f>
        <v>6047</v>
      </c>
      <c r="AN3" s="308">
        <f>(AM3-AL3)</f>
        <v>1</v>
      </c>
      <c r="AO3" s="309">
        <f>IFERROR(AN3/AM3,"")</f>
        <v>1.65371258475277E-4</v>
      </c>
    </row>
    <row r="4" spans="1:41" x14ac:dyDescent="0.2">
      <c r="A4" s="206">
        <v>307</v>
      </c>
      <c r="B4" s="207">
        <v>0.375</v>
      </c>
      <c r="C4" s="208">
        <v>2013</v>
      </c>
      <c r="D4" s="208">
        <v>6</v>
      </c>
      <c r="E4" s="208">
        <v>2</v>
      </c>
      <c r="F4" s="209">
        <v>246790</v>
      </c>
      <c r="G4" s="208">
        <v>0</v>
      </c>
      <c r="H4" s="209">
        <v>99541</v>
      </c>
      <c r="I4" s="208">
        <v>0</v>
      </c>
      <c r="J4" s="208">
        <v>0</v>
      </c>
      <c r="K4" s="208">
        <v>0</v>
      </c>
      <c r="L4" s="210">
        <v>314.83600000000001</v>
      </c>
      <c r="M4" s="209">
        <v>20.8</v>
      </c>
      <c r="N4" s="211">
        <v>0</v>
      </c>
      <c r="O4" s="212">
        <v>6063</v>
      </c>
      <c r="P4" s="197">
        <f t="shared" ref="P4:P33" si="0">F5-F4</f>
        <v>6063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6063</v>
      </c>
      <c r="W4" s="216">
        <f>V4*35.31467</f>
        <v>214112.84421000001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246790</v>
      </c>
      <c r="AF4" s="206">
        <v>307</v>
      </c>
      <c r="AG4" s="310">
        <v>2</v>
      </c>
      <c r="AH4" s="311">
        <v>246791</v>
      </c>
      <c r="AI4" s="312">
        <f t="shared" ref="AI4:AI34" si="4">IFERROR(AE4*1,0)</f>
        <v>246790</v>
      </c>
      <c r="AJ4" s="313">
        <f t="shared" ref="AJ4:AJ34" si="5">(AI4-AH4)</f>
        <v>-1</v>
      </c>
      <c r="AL4" s="306">
        <f t="shared" ref="AL4:AM33" si="6">AH5-AH4</f>
        <v>6064</v>
      </c>
      <c r="AM4" s="314">
        <f t="shared" si="6"/>
        <v>6063</v>
      </c>
      <c r="AN4" s="315">
        <f t="shared" ref="AN4:AN33" si="7">(AM4-AL4)</f>
        <v>-1</v>
      </c>
      <c r="AO4" s="316">
        <f t="shared" ref="AO4:AO33" si="8">IFERROR(AN4/AM4,"")</f>
        <v>-1.6493485073396007E-4</v>
      </c>
    </row>
    <row r="5" spans="1:41" x14ac:dyDescent="0.2">
      <c r="A5" s="206">
        <v>307</v>
      </c>
      <c r="B5" s="207">
        <v>0.375</v>
      </c>
      <c r="C5" s="208">
        <v>2013</v>
      </c>
      <c r="D5" s="208">
        <v>6</v>
      </c>
      <c r="E5" s="208">
        <v>3</v>
      </c>
      <c r="F5" s="209">
        <v>252853</v>
      </c>
      <c r="G5" s="208">
        <v>0</v>
      </c>
      <c r="H5" s="209">
        <v>99804</v>
      </c>
      <c r="I5" s="208">
        <v>0</v>
      </c>
      <c r="J5" s="208">
        <v>0</v>
      </c>
      <c r="K5" s="208">
        <v>0</v>
      </c>
      <c r="L5" s="210">
        <v>315.60000000000002</v>
      </c>
      <c r="M5" s="209">
        <v>20.8</v>
      </c>
      <c r="N5" s="211">
        <v>0</v>
      </c>
      <c r="O5" s="212">
        <v>5947</v>
      </c>
      <c r="P5" s="197">
        <f t="shared" si="0"/>
        <v>5947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5947</v>
      </c>
      <c r="W5" s="216">
        <f t="shared" ref="W5:W33" si="10">V5*35.31467</f>
        <v>210016.34249000001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252853</v>
      </c>
      <c r="AF5" s="206">
        <v>307</v>
      </c>
      <c r="AG5" s="310">
        <v>3</v>
      </c>
      <c r="AH5" s="311">
        <v>252855</v>
      </c>
      <c r="AI5" s="312">
        <f t="shared" si="4"/>
        <v>252853</v>
      </c>
      <c r="AJ5" s="313">
        <f t="shared" si="5"/>
        <v>-2</v>
      </c>
      <c r="AL5" s="306">
        <f t="shared" si="6"/>
        <v>5946</v>
      </c>
      <c r="AM5" s="314">
        <f t="shared" si="6"/>
        <v>5947</v>
      </c>
      <c r="AN5" s="315">
        <f t="shared" si="7"/>
        <v>1</v>
      </c>
      <c r="AO5" s="316">
        <f t="shared" si="8"/>
        <v>1.6815200941651252E-4</v>
      </c>
    </row>
    <row r="6" spans="1:41" x14ac:dyDescent="0.2">
      <c r="A6" s="206">
        <v>307</v>
      </c>
      <c r="B6" s="207">
        <v>0.375</v>
      </c>
      <c r="C6" s="208">
        <v>2013</v>
      </c>
      <c r="D6" s="208">
        <v>6</v>
      </c>
      <c r="E6" s="208">
        <v>4</v>
      </c>
      <c r="F6" s="209">
        <v>258800</v>
      </c>
      <c r="G6" s="208">
        <v>0</v>
      </c>
      <c r="H6" s="209">
        <v>100066</v>
      </c>
      <c r="I6" s="208">
        <v>0</v>
      </c>
      <c r="J6" s="208">
        <v>0</v>
      </c>
      <c r="K6" s="208">
        <v>0</v>
      </c>
      <c r="L6" s="210">
        <v>309.13200000000001</v>
      </c>
      <c r="M6" s="209">
        <v>20.3</v>
      </c>
      <c r="N6" s="211">
        <v>0</v>
      </c>
      <c r="O6" s="212">
        <v>5803</v>
      </c>
      <c r="P6" s="197">
        <f t="shared" si="0"/>
        <v>5803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5803</v>
      </c>
      <c r="W6" s="216">
        <f t="shared" si="10"/>
        <v>204931.03000999999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258800</v>
      </c>
      <c r="AF6" s="206">
        <v>307</v>
      </c>
      <c r="AG6" s="310">
        <v>4</v>
      </c>
      <c r="AH6" s="311">
        <v>258801</v>
      </c>
      <c r="AI6" s="312">
        <f t="shared" si="4"/>
        <v>258800</v>
      </c>
      <c r="AJ6" s="313">
        <f t="shared" si="5"/>
        <v>-1</v>
      </c>
      <c r="AL6" s="306">
        <f t="shared" si="6"/>
        <v>5803</v>
      </c>
      <c r="AM6" s="314">
        <f t="shared" si="6"/>
        <v>5803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307</v>
      </c>
      <c r="B7" s="207">
        <v>0.375</v>
      </c>
      <c r="C7" s="208">
        <v>2013</v>
      </c>
      <c r="D7" s="208">
        <v>6</v>
      </c>
      <c r="E7" s="208">
        <v>5</v>
      </c>
      <c r="F7" s="209">
        <v>264603</v>
      </c>
      <c r="G7" s="208">
        <v>0</v>
      </c>
      <c r="H7" s="209">
        <v>100324</v>
      </c>
      <c r="I7" s="208">
        <v>0</v>
      </c>
      <c r="J7" s="208">
        <v>0</v>
      </c>
      <c r="K7" s="208">
        <v>0</v>
      </c>
      <c r="L7" s="210">
        <v>307.73700000000002</v>
      </c>
      <c r="M7" s="209">
        <v>20.100000000000001</v>
      </c>
      <c r="N7" s="211">
        <v>0</v>
      </c>
      <c r="O7" s="212">
        <v>5576</v>
      </c>
      <c r="P7" s="197">
        <f t="shared" si="0"/>
        <v>5576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5576</v>
      </c>
      <c r="W7" s="216">
        <f t="shared" si="10"/>
        <v>196914.59992000001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264603</v>
      </c>
      <c r="AF7" s="206">
        <v>307</v>
      </c>
      <c r="AG7" s="310">
        <v>5</v>
      </c>
      <c r="AH7" s="311">
        <v>264604</v>
      </c>
      <c r="AI7" s="312">
        <f t="shared" si="4"/>
        <v>264603</v>
      </c>
      <c r="AJ7" s="313">
        <f t="shared" si="5"/>
        <v>-1</v>
      </c>
      <c r="AL7" s="306">
        <f t="shared" si="6"/>
        <v>5576</v>
      </c>
      <c r="AM7" s="314">
        <f t="shared" si="6"/>
        <v>5576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307</v>
      </c>
      <c r="B8" s="207">
        <v>0.375</v>
      </c>
      <c r="C8" s="208">
        <v>2013</v>
      </c>
      <c r="D8" s="208">
        <v>6</v>
      </c>
      <c r="E8" s="208">
        <v>6</v>
      </c>
      <c r="F8" s="209">
        <v>270179</v>
      </c>
      <c r="G8" s="208">
        <v>0</v>
      </c>
      <c r="H8" s="209">
        <v>100571</v>
      </c>
      <c r="I8" s="208">
        <v>0</v>
      </c>
      <c r="J8" s="208">
        <v>0</v>
      </c>
      <c r="K8" s="208">
        <v>0</v>
      </c>
      <c r="L8" s="210">
        <v>307.29700000000003</v>
      </c>
      <c r="M8" s="209">
        <v>20.100000000000001</v>
      </c>
      <c r="N8" s="211">
        <v>0</v>
      </c>
      <c r="O8" s="212">
        <v>5578</v>
      </c>
      <c r="P8" s="197">
        <f t="shared" si="0"/>
        <v>5578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5578</v>
      </c>
      <c r="W8" s="216">
        <f t="shared" si="10"/>
        <v>196985.22925999999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270179</v>
      </c>
      <c r="AF8" s="206">
        <v>307</v>
      </c>
      <c r="AG8" s="310">
        <v>6</v>
      </c>
      <c r="AH8" s="311">
        <v>270180</v>
      </c>
      <c r="AI8" s="312">
        <f t="shared" si="4"/>
        <v>270179</v>
      </c>
      <c r="AJ8" s="313">
        <f t="shared" si="5"/>
        <v>-1</v>
      </c>
      <c r="AL8" s="306">
        <f t="shared" si="6"/>
        <v>5579</v>
      </c>
      <c r="AM8" s="314">
        <f t="shared" si="6"/>
        <v>5578</v>
      </c>
      <c r="AN8" s="315">
        <f t="shared" si="7"/>
        <v>-1</v>
      </c>
      <c r="AO8" s="316">
        <f t="shared" si="8"/>
        <v>-1.7927572606669058E-4</v>
      </c>
    </row>
    <row r="9" spans="1:41" x14ac:dyDescent="0.2">
      <c r="A9" s="206">
        <v>307</v>
      </c>
      <c r="B9" s="207">
        <v>0.375</v>
      </c>
      <c r="C9" s="208">
        <v>2013</v>
      </c>
      <c r="D9" s="208">
        <v>6</v>
      </c>
      <c r="E9" s="208">
        <v>7</v>
      </c>
      <c r="F9" s="209">
        <v>275757</v>
      </c>
      <c r="G9" s="208">
        <v>0</v>
      </c>
      <c r="H9" s="209">
        <v>100819</v>
      </c>
      <c r="I9" s="208">
        <v>0</v>
      </c>
      <c r="J9" s="208">
        <v>0</v>
      </c>
      <c r="K9" s="208">
        <v>0</v>
      </c>
      <c r="L9" s="210">
        <v>307.45499999999998</v>
      </c>
      <c r="M9" s="209">
        <v>20.3</v>
      </c>
      <c r="N9" s="211">
        <v>0</v>
      </c>
      <c r="O9" s="212">
        <v>5694</v>
      </c>
      <c r="P9" s="197">
        <f t="shared" si="0"/>
        <v>5694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5694</v>
      </c>
      <c r="W9" s="216">
        <f t="shared" si="10"/>
        <v>201081.73097999999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275757</v>
      </c>
      <c r="AF9" s="206">
        <v>307</v>
      </c>
      <c r="AG9" s="310">
        <v>7</v>
      </c>
      <c r="AH9" s="311">
        <v>275759</v>
      </c>
      <c r="AI9" s="312">
        <f t="shared" si="4"/>
        <v>275757</v>
      </c>
      <c r="AJ9" s="313">
        <f t="shared" si="5"/>
        <v>-2</v>
      </c>
      <c r="AL9" s="306">
        <f t="shared" si="6"/>
        <v>5694</v>
      </c>
      <c r="AM9" s="314">
        <f t="shared" si="6"/>
        <v>5694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307</v>
      </c>
      <c r="B10" s="207">
        <v>0.375</v>
      </c>
      <c r="C10" s="208">
        <v>2013</v>
      </c>
      <c r="D10" s="208">
        <v>6</v>
      </c>
      <c r="E10" s="208">
        <v>8</v>
      </c>
      <c r="F10" s="209">
        <v>281451</v>
      </c>
      <c r="G10" s="208">
        <v>0</v>
      </c>
      <c r="H10" s="209">
        <v>101072</v>
      </c>
      <c r="I10" s="208">
        <v>0</v>
      </c>
      <c r="J10" s="208">
        <v>0</v>
      </c>
      <c r="K10" s="208">
        <v>0</v>
      </c>
      <c r="L10" s="210">
        <v>307.67599999999999</v>
      </c>
      <c r="M10" s="209">
        <v>20.8</v>
      </c>
      <c r="N10" s="211">
        <v>0</v>
      </c>
      <c r="O10" s="212">
        <v>5649</v>
      </c>
      <c r="P10" s="197">
        <f t="shared" si="0"/>
        <v>5649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5649</v>
      </c>
      <c r="W10" s="216">
        <f t="shared" si="10"/>
        <v>199492.57083000001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281451</v>
      </c>
      <c r="AF10" s="206">
        <v>307</v>
      </c>
      <c r="AG10" s="310">
        <v>8</v>
      </c>
      <c r="AH10" s="311">
        <v>281453</v>
      </c>
      <c r="AI10" s="312">
        <f t="shared" si="4"/>
        <v>281451</v>
      </c>
      <c r="AJ10" s="313">
        <f t="shared" si="5"/>
        <v>-2</v>
      </c>
      <c r="AL10" s="306">
        <f t="shared" si="6"/>
        <v>5648</v>
      </c>
      <c r="AM10" s="314">
        <f t="shared" si="6"/>
        <v>5649</v>
      </c>
      <c r="AN10" s="315">
        <f t="shared" si="7"/>
        <v>1</v>
      </c>
      <c r="AO10" s="316">
        <f t="shared" si="8"/>
        <v>1.770224818551956E-4</v>
      </c>
    </row>
    <row r="11" spans="1:41" x14ac:dyDescent="0.2">
      <c r="A11" s="206">
        <v>307</v>
      </c>
      <c r="B11" s="207">
        <v>0.375</v>
      </c>
      <c r="C11" s="208">
        <v>2013</v>
      </c>
      <c r="D11" s="208">
        <v>6</v>
      </c>
      <c r="E11" s="208">
        <v>9</v>
      </c>
      <c r="F11" s="209">
        <v>287100</v>
      </c>
      <c r="G11" s="208">
        <v>0</v>
      </c>
      <c r="H11" s="209">
        <v>101318</v>
      </c>
      <c r="I11" s="208">
        <v>0</v>
      </c>
      <c r="J11" s="208">
        <v>0</v>
      </c>
      <c r="K11" s="208">
        <v>0</v>
      </c>
      <c r="L11" s="210">
        <v>314.70699999999999</v>
      </c>
      <c r="M11" s="209">
        <v>21.3</v>
      </c>
      <c r="N11" s="211">
        <v>0</v>
      </c>
      <c r="O11" s="212">
        <v>5677</v>
      </c>
      <c r="P11" s="197">
        <f t="shared" si="0"/>
        <v>5677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5677</v>
      </c>
      <c r="W11" s="219">
        <f t="shared" si="10"/>
        <v>200481.38159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287100</v>
      </c>
      <c r="AF11" s="206">
        <v>307</v>
      </c>
      <c r="AG11" s="310">
        <v>9</v>
      </c>
      <c r="AH11" s="311">
        <v>287101</v>
      </c>
      <c r="AI11" s="312">
        <f t="shared" si="4"/>
        <v>287100</v>
      </c>
      <c r="AJ11" s="313">
        <f t="shared" si="5"/>
        <v>-1</v>
      </c>
      <c r="AL11" s="306">
        <f t="shared" si="6"/>
        <v>5677</v>
      </c>
      <c r="AM11" s="314">
        <f t="shared" si="6"/>
        <v>5677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307</v>
      </c>
      <c r="B12" s="207">
        <v>0.375</v>
      </c>
      <c r="C12" s="208">
        <v>2013</v>
      </c>
      <c r="D12" s="208">
        <v>6</v>
      </c>
      <c r="E12" s="208">
        <v>10</v>
      </c>
      <c r="F12" s="209">
        <v>292777</v>
      </c>
      <c r="G12" s="208">
        <v>0</v>
      </c>
      <c r="H12" s="209">
        <v>101563</v>
      </c>
      <c r="I12" s="208">
        <v>0</v>
      </c>
      <c r="J12" s="208">
        <v>0</v>
      </c>
      <c r="K12" s="208">
        <v>0</v>
      </c>
      <c r="L12" s="210">
        <v>315.57499999999999</v>
      </c>
      <c r="M12" s="209">
        <v>19.2</v>
      </c>
      <c r="N12" s="211">
        <v>0</v>
      </c>
      <c r="O12" s="212">
        <v>5831</v>
      </c>
      <c r="P12" s="197">
        <f t="shared" si="0"/>
        <v>5831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5831</v>
      </c>
      <c r="W12" s="219">
        <f t="shared" si="10"/>
        <v>205919.84077000001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292777</v>
      </c>
      <c r="AF12" s="206">
        <v>307</v>
      </c>
      <c r="AG12" s="310">
        <v>10</v>
      </c>
      <c r="AH12" s="311">
        <v>292778</v>
      </c>
      <c r="AI12" s="312">
        <f t="shared" si="4"/>
        <v>292777</v>
      </c>
      <c r="AJ12" s="313">
        <f t="shared" si="5"/>
        <v>-1</v>
      </c>
      <c r="AL12" s="306">
        <f t="shared" si="6"/>
        <v>5831</v>
      </c>
      <c r="AM12" s="314">
        <f t="shared" si="6"/>
        <v>5831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307</v>
      </c>
      <c r="B13" s="207">
        <v>0.375</v>
      </c>
      <c r="C13" s="208">
        <v>2013</v>
      </c>
      <c r="D13" s="208">
        <v>6</v>
      </c>
      <c r="E13" s="208">
        <v>11</v>
      </c>
      <c r="F13" s="209">
        <v>298608</v>
      </c>
      <c r="G13" s="208">
        <v>0</v>
      </c>
      <c r="H13" s="209">
        <v>101822</v>
      </c>
      <c r="I13" s="208">
        <v>0</v>
      </c>
      <c r="J13" s="208">
        <v>0</v>
      </c>
      <c r="K13" s="208">
        <v>0</v>
      </c>
      <c r="L13" s="210">
        <v>305.928</v>
      </c>
      <c r="M13" s="209">
        <v>19.7</v>
      </c>
      <c r="N13" s="211">
        <v>0</v>
      </c>
      <c r="O13" s="212">
        <v>6248</v>
      </c>
      <c r="P13" s="197">
        <f t="shared" si="0"/>
        <v>6248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6248</v>
      </c>
      <c r="W13" s="219">
        <f t="shared" si="10"/>
        <v>220646.05815999999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298608</v>
      </c>
      <c r="AF13" s="206">
        <v>307</v>
      </c>
      <c r="AG13" s="310">
        <v>11</v>
      </c>
      <c r="AH13" s="311">
        <v>298609</v>
      </c>
      <c r="AI13" s="312">
        <f t="shared" si="4"/>
        <v>298608</v>
      </c>
      <c r="AJ13" s="313">
        <f t="shared" si="5"/>
        <v>-1</v>
      </c>
      <c r="AL13" s="306">
        <f t="shared" si="6"/>
        <v>6248</v>
      </c>
      <c r="AM13" s="314">
        <f t="shared" si="6"/>
        <v>6248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307</v>
      </c>
      <c r="B14" s="207">
        <v>0.375</v>
      </c>
      <c r="C14" s="208">
        <v>2013</v>
      </c>
      <c r="D14" s="208">
        <v>6</v>
      </c>
      <c r="E14" s="208">
        <v>12</v>
      </c>
      <c r="F14" s="209">
        <v>304856</v>
      </c>
      <c r="G14" s="208">
        <v>0</v>
      </c>
      <c r="H14" s="209">
        <v>102100</v>
      </c>
      <c r="I14" s="208">
        <v>0</v>
      </c>
      <c r="J14" s="208">
        <v>0</v>
      </c>
      <c r="K14" s="208">
        <v>0</v>
      </c>
      <c r="L14" s="210">
        <v>305.79300000000001</v>
      </c>
      <c r="M14" s="209">
        <v>19.399999999999999</v>
      </c>
      <c r="N14" s="211">
        <v>0</v>
      </c>
      <c r="O14" s="212">
        <v>6201</v>
      </c>
      <c r="P14" s="197">
        <f t="shared" si="0"/>
        <v>6201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6201</v>
      </c>
      <c r="W14" s="219">
        <f t="shared" si="10"/>
        <v>218986.26866999999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304856</v>
      </c>
      <c r="AF14" s="206">
        <v>307</v>
      </c>
      <c r="AG14" s="310">
        <v>12</v>
      </c>
      <c r="AH14" s="311">
        <v>304857</v>
      </c>
      <c r="AI14" s="312">
        <f t="shared" si="4"/>
        <v>304856</v>
      </c>
      <c r="AJ14" s="313">
        <f t="shared" si="5"/>
        <v>-1</v>
      </c>
      <c r="AL14" s="306">
        <f t="shared" si="6"/>
        <v>6203</v>
      </c>
      <c r="AM14" s="314">
        <f t="shared" si="6"/>
        <v>6201</v>
      </c>
      <c r="AN14" s="315">
        <f t="shared" si="7"/>
        <v>-2</v>
      </c>
      <c r="AO14" s="316">
        <f t="shared" si="8"/>
        <v>-3.2252862441541687E-4</v>
      </c>
    </row>
    <row r="15" spans="1:41" x14ac:dyDescent="0.2">
      <c r="A15" s="206">
        <v>307</v>
      </c>
      <c r="B15" s="207">
        <v>0.375</v>
      </c>
      <c r="C15" s="208">
        <v>2013</v>
      </c>
      <c r="D15" s="208">
        <v>6</v>
      </c>
      <c r="E15" s="208">
        <v>13</v>
      </c>
      <c r="F15" s="209">
        <v>311057</v>
      </c>
      <c r="G15" s="208">
        <v>0</v>
      </c>
      <c r="H15" s="209">
        <v>102376</v>
      </c>
      <c r="I15" s="208">
        <v>0</v>
      </c>
      <c r="J15" s="208">
        <v>0</v>
      </c>
      <c r="K15" s="208">
        <v>0</v>
      </c>
      <c r="L15" s="210">
        <v>306.19799999999998</v>
      </c>
      <c r="M15" s="209">
        <v>19.3</v>
      </c>
      <c r="N15" s="211">
        <v>0</v>
      </c>
      <c r="O15" s="212">
        <v>5953</v>
      </c>
      <c r="P15" s="197">
        <f t="shared" si="0"/>
        <v>5953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5953</v>
      </c>
      <c r="W15" s="219">
        <f t="shared" si="10"/>
        <v>210228.23050999999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311057</v>
      </c>
      <c r="AF15" s="206">
        <v>307</v>
      </c>
      <c r="AG15" s="310">
        <v>13</v>
      </c>
      <c r="AH15" s="311">
        <v>311060</v>
      </c>
      <c r="AI15" s="312">
        <f t="shared" si="4"/>
        <v>311057</v>
      </c>
      <c r="AJ15" s="313">
        <f t="shared" si="5"/>
        <v>-3</v>
      </c>
      <c r="AL15" s="306">
        <f t="shared" si="6"/>
        <v>5953</v>
      </c>
      <c r="AM15" s="314">
        <f t="shared" si="6"/>
        <v>5953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307</v>
      </c>
      <c r="B16" s="207">
        <v>0.375</v>
      </c>
      <c r="C16" s="208">
        <v>2013</v>
      </c>
      <c r="D16" s="208">
        <v>6</v>
      </c>
      <c r="E16" s="208">
        <v>14</v>
      </c>
      <c r="F16" s="209">
        <v>317010</v>
      </c>
      <c r="G16" s="208">
        <v>0</v>
      </c>
      <c r="H16" s="209">
        <v>102639</v>
      </c>
      <c r="I16" s="208">
        <v>0</v>
      </c>
      <c r="J16" s="208">
        <v>0</v>
      </c>
      <c r="K16" s="208">
        <v>0</v>
      </c>
      <c r="L16" s="210">
        <v>307.83699999999999</v>
      </c>
      <c r="M16" s="209">
        <v>19.2</v>
      </c>
      <c r="N16" s="211">
        <v>0</v>
      </c>
      <c r="O16" s="212">
        <v>6114</v>
      </c>
      <c r="P16" s="197">
        <f t="shared" si="0"/>
        <v>6114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6114</v>
      </c>
      <c r="W16" s="219">
        <f t="shared" si="10"/>
        <v>215913.89238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317010</v>
      </c>
      <c r="AF16" s="206">
        <v>307</v>
      </c>
      <c r="AG16" s="310">
        <v>14</v>
      </c>
      <c r="AH16" s="311">
        <v>317013</v>
      </c>
      <c r="AI16" s="312">
        <f t="shared" si="4"/>
        <v>317010</v>
      </c>
      <c r="AJ16" s="313">
        <f t="shared" si="5"/>
        <v>-3</v>
      </c>
      <c r="AL16" s="306">
        <f t="shared" si="6"/>
        <v>6111</v>
      </c>
      <c r="AM16" s="314">
        <f t="shared" si="6"/>
        <v>6114</v>
      </c>
      <c r="AN16" s="315">
        <f t="shared" si="7"/>
        <v>3</v>
      </c>
      <c r="AO16" s="316">
        <f t="shared" si="8"/>
        <v>4.906771344455348E-4</v>
      </c>
    </row>
    <row r="17" spans="1:41" x14ac:dyDescent="0.2">
      <c r="A17" s="206">
        <v>307</v>
      </c>
      <c r="B17" s="207">
        <v>0.375</v>
      </c>
      <c r="C17" s="208">
        <v>2013</v>
      </c>
      <c r="D17" s="208">
        <v>6</v>
      </c>
      <c r="E17" s="208">
        <v>15</v>
      </c>
      <c r="F17" s="209">
        <v>323124</v>
      </c>
      <c r="G17" s="208">
        <v>0</v>
      </c>
      <c r="H17" s="209">
        <v>102639</v>
      </c>
      <c r="I17" s="208">
        <v>0</v>
      </c>
      <c r="J17" s="208">
        <v>0</v>
      </c>
      <c r="K17" s="208">
        <v>0</v>
      </c>
      <c r="L17" s="210">
        <v>307.83699999999999</v>
      </c>
      <c r="M17" s="209">
        <v>19.2</v>
      </c>
      <c r="N17" s="211">
        <v>0</v>
      </c>
      <c r="O17" s="212">
        <v>6107</v>
      </c>
      <c r="P17" s="197">
        <f t="shared" si="0"/>
        <v>6107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6107</v>
      </c>
      <c r="W17" s="219">
        <f t="shared" si="10"/>
        <v>215666.68969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323124</v>
      </c>
      <c r="AF17" s="206">
        <v>307</v>
      </c>
      <c r="AG17" s="310">
        <v>15</v>
      </c>
      <c r="AH17" s="311">
        <v>323124</v>
      </c>
      <c r="AI17" s="312">
        <f t="shared" si="4"/>
        <v>323124</v>
      </c>
      <c r="AJ17" s="313">
        <f t="shared" si="5"/>
        <v>0</v>
      </c>
      <c r="AL17" s="306">
        <f t="shared" si="6"/>
        <v>6111</v>
      </c>
      <c r="AM17" s="314">
        <f t="shared" si="6"/>
        <v>6107</v>
      </c>
      <c r="AN17" s="315">
        <f t="shared" si="7"/>
        <v>-4</v>
      </c>
      <c r="AO17" s="316">
        <f t="shared" si="8"/>
        <v>-6.5498608154576719E-4</v>
      </c>
    </row>
    <row r="18" spans="1:41" x14ac:dyDescent="0.2">
      <c r="A18" s="206">
        <v>307</v>
      </c>
      <c r="B18" s="207">
        <v>0.375</v>
      </c>
      <c r="C18" s="208">
        <v>2013</v>
      </c>
      <c r="D18" s="208">
        <v>6</v>
      </c>
      <c r="E18" s="208">
        <v>16</v>
      </c>
      <c r="F18" s="209">
        <v>329231</v>
      </c>
      <c r="G18" s="208">
        <v>0</v>
      </c>
      <c r="H18" s="209">
        <v>103172</v>
      </c>
      <c r="I18" s="208">
        <v>0</v>
      </c>
      <c r="J18" s="208">
        <v>0</v>
      </c>
      <c r="K18" s="208">
        <v>0</v>
      </c>
      <c r="L18" s="210">
        <v>314.57569999999998</v>
      </c>
      <c r="M18" s="209">
        <v>18.5</v>
      </c>
      <c r="N18" s="211">
        <v>0</v>
      </c>
      <c r="O18" s="212">
        <v>5994</v>
      </c>
      <c r="P18" s="197">
        <f t="shared" si="0"/>
        <v>5994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5994</v>
      </c>
      <c r="W18" s="219">
        <f t="shared" si="10"/>
        <v>211676.13198000001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329231</v>
      </c>
      <c r="AF18" s="206">
        <v>307</v>
      </c>
      <c r="AG18" s="310">
        <v>16</v>
      </c>
      <c r="AH18" s="311">
        <v>329235</v>
      </c>
      <c r="AI18" s="312">
        <f t="shared" si="4"/>
        <v>329231</v>
      </c>
      <c r="AJ18" s="313">
        <f t="shared" si="5"/>
        <v>-4</v>
      </c>
      <c r="AL18" s="306">
        <f t="shared" si="6"/>
        <v>5994</v>
      </c>
      <c r="AM18" s="314">
        <f t="shared" si="6"/>
        <v>5994</v>
      </c>
      <c r="AN18" s="315">
        <f t="shared" si="7"/>
        <v>0</v>
      </c>
      <c r="AO18" s="316">
        <f t="shared" si="8"/>
        <v>0</v>
      </c>
    </row>
    <row r="19" spans="1:41" x14ac:dyDescent="0.2">
      <c r="A19" s="206">
        <v>307</v>
      </c>
      <c r="B19" s="207">
        <v>0.375</v>
      </c>
      <c r="C19" s="208">
        <v>2013</v>
      </c>
      <c r="D19" s="208">
        <v>6</v>
      </c>
      <c r="E19" s="208">
        <v>17</v>
      </c>
      <c r="F19" s="209">
        <v>335225</v>
      </c>
      <c r="G19" s="208">
        <v>0</v>
      </c>
      <c r="H19" s="209">
        <v>103430</v>
      </c>
      <c r="I19" s="208">
        <v>0</v>
      </c>
      <c r="J19" s="208">
        <v>0</v>
      </c>
      <c r="K19" s="208">
        <v>0</v>
      </c>
      <c r="L19" s="210">
        <v>316.2158</v>
      </c>
      <c r="M19" s="209">
        <v>19.8</v>
      </c>
      <c r="N19" s="211">
        <v>0</v>
      </c>
      <c r="O19" s="212">
        <v>6061</v>
      </c>
      <c r="P19" s="197">
        <f t="shared" si="0"/>
        <v>6061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6061</v>
      </c>
      <c r="W19" s="219">
        <f t="shared" si="10"/>
        <v>214042.21487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335225</v>
      </c>
      <c r="AF19" s="206">
        <v>307</v>
      </c>
      <c r="AG19" s="310">
        <v>17</v>
      </c>
      <c r="AH19" s="311">
        <v>335229</v>
      </c>
      <c r="AI19" s="312">
        <f t="shared" si="4"/>
        <v>335225</v>
      </c>
      <c r="AJ19" s="313">
        <f t="shared" si="5"/>
        <v>-4</v>
      </c>
      <c r="AL19" s="306">
        <f t="shared" si="6"/>
        <v>6061</v>
      </c>
      <c r="AM19" s="314">
        <f t="shared" si="6"/>
        <v>6061</v>
      </c>
      <c r="AN19" s="315">
        <f t="shared" si="7"/>
        <v>0</v>
      </c>
      <c r="AO19" s="316">
        <f t="shared" si="8"/>
        <v>0</v>
      </c>
    </row>
    <row r="20" spans="1:41" x14ac:dyDescent="0.2">
      <c r="A20" s="206">
        <v>307</v>
      </c>
      <c r="B20" s="207">
        <v>0.375</v>
      </c>
      <c r="C20" s="208">
        <v>2013</v>
      </c>
      <c r="D20" s="208">
        <v>6</v>
      </c>
      <c r="E20" s="208">
        <v>18</v>
      </c>
      <c r="F20" s="209">
        <v>341286</v>
      </c>
      <c r="G20" s="208">
        <v>0</v>
      </c>
      <c r="H20" s="209">
        <v>103697</v>
      </c>
      <c r="I20" s="208">
        <v>0</v>
      </c>
      <c r="J20" s="208">
        <v>0</v>
      </c>
      <c r="K20" s="208">
        <v>0</v>
      </c>
      <c r="L20" s="210">
        <v>308.69490000000002</v>
      </c>
      <c r="M20" s="209">
        <v>19.600000000000001</v>
      </c>
      <c r="N20" s="211">
        <v>0</v>
      </c>
      <c r="O20" s="212">
        <v>6149</v>
      </c>
      <c r="P20" s="197">
        <f t="shared" si="0"/>
        <v>6149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6149</v>
      </c>
      <c r="W20" s="219">
        <f t="shared" si="10"/>
        <v>217149.90583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341286</v>
      </c>
      <c r="AF20" s="206">
        <v>307</v>
      </c>
      <c r="AG20" s="310">
        <v>18</v>
      </c>
      <c r="AH20" s="311">
        <v>341290</v>
      </c>
      <c r="AI20" s="312">
        <f t="shared" si="4"/>
        <v>341286</v>
      </c>
      <c r="AJ20" s="313">
        <f t="shared" si="5"/>
        <v>-4</v>
      </c>
      <c r="AL20" s="306">
        <f t="shared" si="6"/>
        <v>6149</v>
      </c>
      <c r="AM20" s="314">
        <f t="shared" si="6"/>
        <v>6149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307</v>
      </c>
      <c r="B21" s="207">
        <v>0.375</v>
      </c>
      <c r="C21" s="208">
        <v>2013</v>
      </c>
      <c r="D21" s="208">
        <v>6</v>
      </c>
      <c r="E21" s="208">
        <v>19</v>
      </c>
      <c r="F21" s="209">
        <v>347435</v>
      </c>
      <c r="G21" s="208">
        <v>0</v>
      </c>
      <c r="H21" s="209">
        <v>103971</v>
      </c>
      <c r="I21" s="208">
        <v>0</v>
      </c>
      <c r="J21" s="208">
        <v>0</v>
      </c>
      <c r="K21" s="208">
        <v>0</v>
      </c>
      <c r="L21" s="210">
        <v>306.5437</v>
      </c>
      <c r="M21" s="209">
        <v>20.100000000000001</v>
      </c>
      <c r="N21" s="211">
        <v>0</v>
      </c>
      <c r="O21" s="212">
        <v>5410</v>
      </c>
      <c r="P21" s="197">
        <f t="shared" si="0"/>
        <v>5410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5410</v>
      </c>
      <c r="W21" s="219">
        <f t="shared" si="10"/>
        <v>191052.36470000001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347435</v>
      </c>
      <c r="AF21" s="206">
        <v>307</v>
      </c>
      <c r="AG21" s="310">
        <v>19</v>
      </c>
      <c r="AH21" s="311">
        <v>347439</v>
      </c>
      <c r="AI21" s="312">
        <f t="shared" si="4"/>
        <v>347435</v>
      </c>
      <c r="AJ21" s="313">
        <f t="shared" si="5"/>
        <v>-4</v>
      </c>
      <c r="AL21" s="306">
        <f t="shared" si="6"/>
        <v>5410</v>
      </c>
      <c r="AM21" s="314">
        <f t="shared" si="6"/>
        <v>5410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307</v>
      </c>
      <c r="B22" s="207">
        <v>0.375</v>
      </c>
      <c r="C22" s="208">
        <v>2013</v>
      </c>
      <c r="D22" s="208">
        <v>6</v>
      </c>
      <c r="E22" s="208">
        <v>20</v>
      </c>
      <c r="F22" s="209">
        <v>352845</v>
      </c>
      <c r="G22" s="208">
        <v>0</v>
      </c>
      <c r="H22" s="209">
        <v>104213</v>
      </c>
      <c r="I22" s="208">
        <v>0</v>
      </c>
      <c r="J22" s="208">
        <v>0</v>
      </c>
      <c r="K22" s="208">
        <v>0</v>
      </c>
      <c r="L22" s="210">
        <v>306.2645</v>
      </c>
      <c r="M22" s="209">
        <v>20.2</v>
      </c>
      <c r="N22" s="211">
        <v>0</v>
      </c>
      <c r="O22" s="212">
        <v>5375</v>
      </c>
      <c r="P22" s="197">
        <f t="shared" si="0"/>
        <v>5375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5375</v>
      </c>
      <c r="W22" s="219">
        <f t="shared" si="10"/>
        <v>189816.35125000001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352845</v>
      </c>
      <c r="AF22" s="206">
        <v>307</v>
      </c>
      <c r="AG22" s="310">
        <v>20</v>
      </c>
      <c r="AH22" s="311">
        <v>352849</v>
      </c>
      <c r="AI22" s="312">
        <f t="shared" si="4"/>
        <v>352845</v>
      </c>
      <c r="AJ22" s="313">
        <f t="shared" si="5"/>
        <v>-4</v>
      </c>
      <c r="AL22" s="306">
        <f t="shared" si="6"/>
        <v>5375</v>
      </c>
      <c r="AM22" s="314">
        <f t="shared" si="6"/>
        <v>5375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307</v>
      </c>
      <c r="B23" s="207">
        <v>0.375</v>
      </c>
      <c r="C23" s="208">
        <v>2013</v>
      </c>
      <c r="D23" s="208">
        <v>6</v>
      </c>
      <c r="E23" s="208">
        <v>21</v>
      </c>
      <c r="F23" s="209">
        <v>358220</v>
      </c>
      <c r="G23" s="208">
        <v>0</v>
      </c>
      <c r="H23" s="209">
        <v>104451</v>
      </c>
      <c r="I23" s="208">
        <v>0</v>
      </c>
      <c r="J23" s="208">
        <v>0</v>
      </c>
      <c r="K23" s="208">
        <v>0</v>
      </c>
      <c r="L23" s="210">
        <v>306.87810000000002</v>
      </c>
      <c r="M23" s="209">
        <v>18.3</v>
      </c>
      <c r="N23" s="211">
        <v>0</v>
      </c>
      <c r="O23" s="212">
        <v>5685</v>
      </c>
      <c r="P23" s="197">
        <f t="shared" si="0"/>
        <v>5685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5685</v>
      </c>
      <c r="W23" s="219">
        <f t="shared" si="10"/>
        <v>200763.89895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358220</v>
      </c>
      <c r="AF23" s="206">
        <v>307</v>
      </c>
      <c r="AG23" s="310">
        <v>21</v>
      </c>
      <c r="AH23" s="311">
        <v>358224</v>
      </c>
      <c r="AI23" s="312">
        <f t="shared" si="4"/>
        <v>358220</v>
      </c>
      <c r="AJ23" s="313">
        <f t="shared" si="5"/>
        <v>-4</v>
      </c>
      <c r="AL23" s="306">
        <f t="shared" si="6"/>
        <v>5685</v>
      </c>
      <c r="AM23" s="314">
        <f t="shared" si="6"/>
        <v>5685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307</v>
      </c>
      <c r="B24" s="207">
        <v>0.375</v>
      </c>
      <c r="C24" s="208">
        <v>2013</v>
      </c>
      <c r="D24" s="208">
        <v>6</v>
      </c>
      <c r="E24" s="208">
        <v>22</v>
      </c>
      <c r="F24" s="209">
        <v>363905</v>
      </c>
      <c r="G24" s="208">
        <v>0</v>
      </c>
      <c r="H24" s="209">
        <v>104699</v>
      </c>
      <c r="I24" s="208">
        <v>0</v>
      </c>
      <c r="J24" s="208">
        <v>0</v>
      </c>
      <c r="K24" s="208">
        <v>0</v>
      </c>
      <c r="L24" s="210">
        <v>309.61559999999997</v>
      </c>
      <c r="M24" s="209">
        <v>18.100000000000001</v>
      </c>
      <c r="N24" s="211">
        <v>0</v>
      </c>
      <c r="O24" s="212">
        <v>5840</v>
      </c>
      <c r="P24" s="197">
        <f t="shared" si="0"/>
        <v>5840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5840</v>
      </c>
      <c r="W24" s="219">
        <f t="shared" si="10"/>
        <v>206237.6728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363905</v>
      </c>
      <c r="AF24" s="206">
        <v>307</v>
      </c>
      <c r="AG24" s="310">
        <v>22</v>
      </c>
      <c r="AH24" s="311">
        <v>363909</v>
      </c>
      <c r="AI24" s="312">
        <f t="shared" si="4"/>
        <v>363905</v>
      </c>
      <c r="AJ24" s="313">
        <f t="shared" si="5"/>
        <v>-4</v>
      </c>
      <c r="AL24" s="306">
        <f t="shared" si="6"/>
        <v>5840</v>
      </c>
      <c r="AM24" s="314">
        <f t="shared" si="6"/>
        <v>5840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307</v>
      </c>
      <c r="B25" s="207">
        <v>0.375</v>
      </c>
      <c r="C25" s="208">
        <v>2013</v>
      </c>
      <c r="D25" s="208">
        <v>6</v>
      </c>
      <c r="E25" s="208">
        <v>23</v>
      </c>
      <c r="F25" s="209">
        <v>369745</v>
      </c>
      <c r="G25" s="208">
        <v>0</v>
      </c>
      <c r="H25" s="209">
        <v>104950</v>
      </c>
      <c r="I25" s="208">
        <v>0</v>
      </c>
      <c r="J25" s="208">
        <v>0</v>
      </c>
      <c r="K25" s="208">
        <v>0</v>
      </c>
      <c r="L25" s="210">
        <v>315.56079999999997</v>
      </c>
      <c r="M25" s="209">
        <v>18.7</v>
      </c>
      <c r="N25" s="211">
        <v>0</v>
      </c>
      <c r="O25" s="212">
        <v>5671</v>
      </c>
      <c r="P25" s="197">
        <f t="shared" si="0"/>
        <v>5671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5671</v>
      </c>
      <c r="W25" s="219">
        <f t="shared" si="10"/>
        <v>200269.49356999999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369745</v>
      </c>
      <c r="AF25" s="206">
        <v>307</v>
      </c>
      <c r="AG25" s="310">
        <v>23</v>
      </c>
      <c r="AH25" s="311">
        <v>369749</v>
      </c>
      <c r="AI25" s="312">
        <f t="shared" si="4"/>
        <v>369745</v>
      </c>
      <c r="AJ25" s="313">
        <f t="shared" si="5"/>
        <v>-4</v>
      </c>
      <c r="AL25" s="306">
        <f t="shared" si="6"/>
        <v>5670</v>
      </c>
      <c r="AM25" s="314">
        <f t="shared" si="6"/>
        <v>5671</v>
      </c>
      <c r="AN25" s="315">
        <f t="shared" si="7"/>
        <v>1</v>
      </c>
      <c r="AO25" s="316">
        <f t="shared" si="8"/>
        <v>1.7633574325515782E-4</v>
      </c>
    </row>
    <row r="26" spans="1:41" x14ac:dyDescent="0.2">
      <c r="A26" s="206">
        <v>307</v>
      </c>
      <c r="B26" s="207">
        <v>0.375</v>
      </c>
      <c r="C26" s="208">
        <v>2013</v>
      </c>
      <c r="D26" s="208">
        <v>6</v>
      </c>
      <c r="E26" s="208">
        <v>24</v>
      </c>
      <c r="F26" s="209">
        <v>375416</v>
      </c>
      <c r="G26" s="208">
        <v>0</v>
      </c>
      <c r="H26" s="209">
        <v>105193</v>
      </c>
      <c r="I26" s="208">
        <v>0</v>
      </c>
      <c r="J26" s="208">
        <v>0</v>
      </c>
      <c r="K26" s="208">
        <v>0</v>
      </c>
      <c r="L26" s="210">
        <v>316.30369999999999</v>
      </c>
      <c r="M26" s="209">
        <v>18.5</v>
      </c>
      <c r="N26" s="211">
        <v>0</v>
      </c>
      <c r="O26" s="212">
        <v>5740</v>
      </c>
      <c r="P26" s="197">
        <f t="shared" si="0"/>
        <v>5740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5740</v>
      </c>
      <c r="W26" s="219">
        <f t="shared" si="10"/>
        <v>202706.2058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375416</v>
      </c>
      <c r="AF26" s="206">
        <v>307</v>
      </c>
      <c r="AG26" s="310">
        <v>24</v>
      </c>
      <c r="AH26" s="311">
        <v>375419</v>
      </c>
      <c r="AI26" s="312">
        <f t="shared" si="4"/>
        <v>375416</v>
      </c>
      <c r="AJ26" s="313">
        <f t="shared" si="5"/>
        <v>-3</v>
      </c>
      <c r="AL26" s="306">
        <f t="shared" si="6"/>
        <v>5742</v>
      </c>
      <c r="AM26" s="314">
        <f t="shared" si="6"/>
        <v>5740</v>
      </c>
      <c r="AN26" s="315">
        <f t="shared" si="7"/>
        <v>-2</v>
      </c>
      <c r="AO26" s="316">
        <f t="shared" si="8"/>
        <v>-3.4843205574912892E-4</v>
      </c>
    </row>
    <row r="27" spans="1:41" x14ac:dyDescent="0.2">
      <c r="A27" s="206">
        <v>307</v>
      </c>
      <c r="B27" s="207">
        <v>0.375</v>
      </c>
      <c r="C27" s="208">
        <v>2013</v>
      </c>
      <c r="D27" s="208">
        <v>6</v>
      </c>
      <c r="E27" s="208">
        <v>25</v>
      </c>
      <c r="F27" s="209">
        <v>381156</v>
      </c>
      <c r="G27" s="208">
        <v>0</v>
      </c>
      <c r="H27" s="209">
        <v>105449</v>
      </c>
      <c r="I27" s="208">
        <v>0</v>
      </c>
      <c r="J27" s="208">
        <v>0</v>
      </c>
      <c r="K27" s="208">
        <v>0</v>
      </c>
      <c r="L27" s="210">
        <v>305.38810000000001</v>
      </c>
      <c r="M27" s="209">
        <v>19</v>
      </c>
      <c r="N27" s="211">
        <v>0</v>
      </c>
      <c r="O27" s="212">
        <v>5897</v>
      </c>
      <c r="P27" s="197">
        <f t="shared" si="0"/>
        <v>5897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5897</v>
      </c>
      <c r="W27" s="219">
        <f t="shared" si="10"/>
        <v>208250.60899000001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381156</v>
      </c>
      <c r="AF27" s="206">
        <v>307</v>
      </c>
      <c r="AG27" s="310">
        <v>25</v>
      </c>
      <c r="AH27" s="311">
        <v>381161</v>
      </c>
      <c r="AI27" s="312">
        <f t="shared" si="4"/>
        <v>381156</v>
      </c>
      <c r="AJ27" s="313">
        <f t="shared" si="5"/>
        <v>-5</v>
      </c>
      <c r="AL27" s="306">
        <f t="shared" si="6"/>
        <v>5898</v>
      </c>
      <c r="AM27" s="314">
        <f t="shared" si="6"/>
        <v>5897</v>
      </c>
      <c r="AN27" s="315">
        <f t="shared" si="7"/>
        <v>-1</v>
      </c>
      <c r="AO27" s="316">
        <f t="shared" si="8"/>
        <v>-1.6957775139901646E-4</v>
      </c>
    </row>
    <row r="28" spans="1:41" x14ac:dyDescent="0.2">
      <c r="A28" s="206">
        <v>307</v>
      </c>
      <c r="B28" s="207">
        <v>0.375</v>
      </c>
      <c r="C28" s="208">
        <v>2013</v>
      </c>
      <c r="D28" s="208">
        <v>6</v>
      </c>
      <c r="E28" s="208">
        <v>26</v>
      </c>
      <c r="F28" s="209">
        <v>387053</v>
      </c>
      <c r="G28" s="208">
        <v>0</v>
      </c>
      <c r="H28" s="209">
        <v>105711</v>
      </c>
      <c r="I28" s="208">
        <v>0</v>
      </c>
      <c r="J28" s="208">
        <v>0</v>
      </c>
      <c r="K28" s="208">
        <v>0</v>
      </c>
      <c r="L28" s="210">
        <v>305.73090000000002</v>
      </c>
      <c r="M28" s="209">
        <v>19.2</v>
      </c>
      <c r="N28" s="211">
        <v>0</v>
      </c>
      <c r="O28" s="212">
        <v>6331</v>
      </c>
      <c r="P28" s="197">
        <f t="shared" si="0"/>
        <v>6331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6331</v>
      </c>
      <c r="W28" s="219">
        <f t="shared" si="10"/>
        <v>223577.17577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387053</v>
      </c>
      <c r="AF28" s="206">
        <v>307</v>
      </c>
      <c r="AG28" s="310">
        <v>26</v>
      </c>
      <c r="AH28" s="311">
        <v>387059</v>
      </c>
      <c r="AI28" s="312">
        <f t="shared" si="4"/>
        <v>387053</v>
      </c>
      <c r="AJ28" s="313">
        <f t="shared" si="5"/>
        <v>-6</v>
      </c>
      <c r="AL28" s="306">
        <f t="shared" si="6"/>
        <v>6332</v>
      </c>
      <c r="AM28" s="314">
        <f t="shared" si="6"/>
        <v>6331</v>
      </c>
      <c r="AN28" s="315">
        <f t="shared" si="7"/>
        <v>-1</v>
      </c>
      <c r="AO28" s="316">
        <f t="shared" si="8"/>
        <v>-1.5795293002685199E-4</v>
      </c>
    </row>
    <row r="29" spans="1:41" x14ac:dyDescent="0.2">
      <c r="A29" s="206">
        <v>307</v>
      </c>
      <c r="B29" s="207">
        <v>0.375</v>
      </c>
      <c r="C29" s="208">
        <v>2013</v>
      </c>
      <c r="D29" s="208">
        <v>6</v>
      </c>
      <c r="E29" s="208">
        <v>27</v>
      </c>
      <c r="F29" s="209">
        <v>393384</v>
      </c>
      <c r="G29" s="208">
        <v>0</v>
      </c>
      <c r="H29" s="209">
        <v>105992</v>
      </c>
      <c r="I29" s="208">
        <v>0</v>
      </c>
      <c r="J29" s="208">
        <v>0</v>
      </c>
      <c r="K29" s="208">
        <v>0</v>
      </c>
      <c r="L29" s="210">
        <v>305.67469999999997</v>
      </c>
      <c r="M29" s="209">
        <v>18.7</v>
      </c>
      <c r="N29" s="211">
        <v>0</v>
      </c>
      <c r="O29" s="212">
        <v>6178</v>
      </c>
      <c r="P29" s="197">
        <f t="shared" si="0"/>
        <v>6178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6178</v>
      </c>
      <c r="W29" s="219">
        <f t="shared" si="10"/>
        <v>218174.03125999999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393384</v>
      </c>
      <c r="AF29" s="206">
        <v>307</v>
      </c>
      <c r="AG29" s="310">
        <v>27</v>
      </c>
      <c r="AH29" s="311">
        <v>393391</v>
      </c>
      <c r="AI29" s="312">
        <f t="shared" si="4"/>
        <v>393384</v>
      </c>
      <c r="AJ29" s="313">
        <f t="shared" si="5"/>
        <v>-7</v>
      </c>
      <c r="AL29" s="306">
        <f t="shared" si="6"/>
        <v>6178</v>
      </c>
      <c r="AM29" s="314">
        <f t="shared" si="6"/>
        <v>6178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307</v>
      </c>
      <c r="B30" s="207">
        <v>0.375</v>
      </c>
      <c r="C30" s="208">
        <v>2013</v>
      </c>
      <c r="D30" s="208">
        <v>6</v>
      </c>
      <c r="E30" s="208">
        <v>28</v>
      </c>
      <c r="F30" s="209">
        <v>399562</v>
      </c>
      <c r="G30" s="208">
        <v>0</v>
      </c>
      <c r="H30" s="209">
        <v>106267</v>
      </c>
      <c r="I30" s="208">
        <v>0</v>
      </c>
      <c r="J30" s="208">
        <v>0</v>
      </c>
      <c r="K30" s="208">
        <v>0</v>
      </c>
      <c r="L30" s="210">
        <v>305.16489999999999</v>
      </c>
      <c r="M30" s="209">
        <v>18</v>
      </c>
      <c r="N30" s="211">
        <v>0</v>
      </c>
      <c r="O30" s="212">
        <v>6139</v>
      </c>
      <c r="P30" s="197">
        <f t="shared" si="0"/>
        <v>6139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6139</v>
      </c>
      <c r="W30" s="219">
        <f t="shared" si="10"/>
        <v>216796.75912999999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399562</v>
      </c>
      <c r="AF30" s="206">
        <v>307</v>
      </c>
      <c r="AG30" s="310">
        <v>28</v>
      </c>
      <c r="AH30" s="311">
        <v>399569</v>
      </c>
      <c r="AI30" s="312">
        <f t="shared" si="4"/>
        <v>399562</v>
      </c>
      <c r="AJ30" s="313">
        <f t="shared" si="5"/>
        <v>-7</v>
      </c>
      <c r="AL30" s="306">
        <f t="shared" si="6"/>
        <v>6140</v>
      </c>
      <c r="AM30" s="314">
        <f t="shared" si="6"/>
        <v>6139</v>
      </c>
      <c r="AN30" s="315">
        <f t="shared" si="7"/>
        <v>-1</v>
      </c>
      <c r="AO30" s="316">
        <f t="shared" si="8"/>
        <v>-1.6289297931259162E-4</v>
      </c>
    </row>
    <row r="31" spans="1:41" x14ac:dyDescent="0.2">
      <c r="A31" s="206">
        <v>307</v>
      </c>
      <c r="B31" s="207">
        <v>0.375</v>
      </c>
      <c r="C31" s="208">
        <v>2013</v>
      </c>
      <c r="D31" s="208">
        <v>6</v>
      </c>
      <c r="E31" s="208">
        <v>29</v>
      </c>
      <c r="F31" s="209">
        <v>405701</v>
      </c>
      <c r="G31" s="208">
        <v>0</v>
      </c>
      <c r="H31" s="209">
        <v>106538</v>
      </c>
      <c r="I31" s="208">
        <v>0</v>
      </c>
      <c r="J31" s="208">
        <v>0</v>
      </c>
      <c r="K31" s="208">
        <v>0</v>
      </c>
      <c r="L31" s="210">
        <v>307.19499999999999</v>
      </c>
      <c r="M31" s="209">
        <v>19</v>
      </c>
      <c r="N31" s="211">
        <v>0</v>
      </c>
      <c r="O31" s="212">
        <v>6134</v>
      </c>
      <c r="P31" s="197">
        <f t="shared" si="0"/>
        <v>6134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6134</v>
      </c>
      <c r="W31" s="219">
        <f t="shared" si="10"/>
        <v>216620.18578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405701</v>
      </c>
      <c r="AF31" s="206">
        <v>307</v>
      </c>
      <c r="AG31" s="310">
        <v>29</v>
      </c>
      <c r="AH31" s="311">
        <v>405709</v>
      </c>
      <c r="AI31" s="312">
        <f t="shared" si="4"/>
        <v>405701</v>
      </c>
      <c r="AJ31" s="313">
        <f t="shared" si="5"/>
        <v>-8</v>
      </c>
      <c r="AL31" s="306">
        <f t="shared" si="6"/>
        <v>6133</v>
      </c>
      <c r="AM31" s="314">
        <f t="shared" si="6"/>
        <v>6134</v>
      </c>
      <c r="AN31" s="315">
        <f t="shared" si="7"/>
        <v>1</v>
      </c>
      <c r="AO31" s="316">
        <f t="shared" si="8"/>
        <v>1.6302575806977502E-4</v>
      </c>
    </row>
    <row r="32" spans="1:41" x14ac:dyDescent="0.2">
      <c r="A32" s="206">
        <v>307</v>
      </c>
      <c r="B32" s="207">
        <v>0.375</v>
      </c>
      <c r="C32" s="208">
        <v>2013</v>
      </c>
      <c r="D32" s="208">
        <v>6</v>
      </c>
      <c r="E32" s="208">
        <v>30</v>
      </c>
      <c r="F32" s="209">
        <v>411835</v>
      </c>
      <c r="G32" s="208">
        <v>0</v>
      </c>
      <c r="H32" s="209">
        <v>106803</v>
      </c>
      <c r="I32" s="208">
        <v>0</v>
      </c>
      <c r="J32" s="208">
        <v>0</v>
      </c>
      <c r="K32" s="208">
        <v>0</v>
      </c>
      <c r="L32" s="210">
        <v>314.66570000000002</v>
      </c>
      <c r="M32" s="209">
        <v>18.7</v>
      </c>
      <c r="N32" s="211">
        <v>0</v>
      </c>
      <c r="O32" s="212">
        <v>5615</v>
      </c>
      <c r="P32" s="197">
        <f t="shared" si="0"/>
        <v>5615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5615</v>
      </c>
      <c r="W32" s="219">
        <f t="shared" si="10"/>
        <v>198291.87205000001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411835</v>
      </c>
      <c r="AF32" s="206">
        <v>307</v>
      </c>
      <c r="AG32" s="310">
        <v>30</v>
      </c>
      <c r="AH32" s="311">
        <v>411842</v>
      </c>
      <c r="AI32" s="312">
        <f t="shared" si="4"/>
        <v>411835</v>
      </c>
      <c r="AJ32" s="313">
        <f t="shared" si="5"/>
        <v>-7</v>
      </c>
      <c r="AL32" s="306">
        <f t="shared" si="6"/>
        <v>5616</v>
      </c>
      <c r="AM32" s="314">
        <f t="shared" si="6"/>
        <v>5615</v>
      </c>
      <c r="AN32" s="315">
        <f t="shared" si="7"/>
        <v>-1</v>
      </c>
      <c r="AO32" s="316">
        <f t="shared" si="8"/>
        <v>-1.7809439002671417E-4</v>
      </c>
    </row>
    <row r="33" spans="1:41" ht="13.5" thickBot="1" x14ac:dyDescent="0.25">
      <c r="A33" s="206">
        <v>307</v>
      </c>
      <c r="B33" s="207">
        <v>0.375</v>
      </c>
      <c r="C33" s="208">
        <v>2013</v>
      </c>
      <c r="D33" s="208">
        <v>7</v>
      </c>
      <c r="E33" s="208">
        <v>1</v>
      </c>
      <c r="F33" s="209">
        <v>417450</v>
      </c>
      <c r="G33" s="208">
        <v>0</v>
      </c>
      <c r="H33" s="209">
        <v>107044</v>
      </c>
      <c r="I33" s="208">
        <v>0</v>
      </c>
      <c r="J33" s="208">
        <v>0</v>
      </c>
      <c r="K33" s="208">
        <v>0</v>
      </c>
      <c r="L33" s="210">
        <v>315.73230000000001</v>
      </c>
      <c r="M33" s="209">
        <v>19.3</v>
      </c>
      <c r="N33" s="211">
        <v>0</v>
      </c>
      <c r="O33" s="212">
        <v>5454</v>
      </c>
      <c r="P33" s="197">
        <f t="shared" si="0"/>
        <v>-417450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5454</v>
      </c>
      <c r="W33" s="223">
        <f t="shared" si="10"/>
        <v>192606.21017999999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417450</v>
      </c>
      <c r="AF33" s="206">
        <v>307</v>
      </c>
      <c r="AG33" s="310">
        <v>1</v>
      </c>
      <c r="AH33" s="311">
        <v>417458</v>
      </c>
      <c r="AI33" s="312">
        <f t="shared" si="4"/>
        <v>417450</v>
      </c>
      <c r="AJ33" s="313">
        <f t="shared" si="5"/>
        <v>-8</v>
      </c>
      <c r="AL33" s="306">
        <f t="shared" si="6"/>
        <v>-417458</v>
      </c>
      <c r="AM33" s="317">
        <f t="shared" si="6"/>
        <v>-417450</v>
      </c>
      <c r="AN33" s="315">
        <f t="shared" si="7"/>
        <v>8</v>
      </c>
      <c r="AO33" s="316">
        <f t="shared" si="8"/>
        <v>-1.9163971733141692E-5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316.30369999999999</v>
      </c>
      <c r="M36" s="239">
        <f>MAX(M3:M34)</f>
        <v>21.3</v>
      </c>
      <c r="N36" s="237" t="s">
        <v>26</v>
      </c>
      <c r="O36" s="239">
        <f>SUM(O3:O33)</f>
        <v>182161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182161</v>
      </c>
      <c r="W36" s="243">
        <f>SUM(W3:W33)</f>
        <v>6432955.6018699994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-105</v>
      </c>
      <c r="AK36" s="327" t="s">
        <v>88</v>
      </c>
      <c r="AL36" s="328"/>
      <c r="AM36" s="328"/>
      <c r="AN36" s="326">
        <f>SUM(AN3:AN33)</f>
        <v>2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309.72636774193552</v>
      </c>
      <c r="M37" s="247">
        <f>AVERAGE(M3:M34)</f>
        <v>19.509677419354841</v>
      </c>
      <c r="N37" s="237" t="s">
        <v>84</v>
      </c>
      <c r="O37" s="248">
        <f>O36*35.31467</f>
        <v>6432955.6018700004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-8.3076143439269267E-6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305.16489999999999</v>
      </c>
      <c r="M38" s="248">
        <f>MIN(M3:M34)</f>
        <v>18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340.69900451612909</v>
      </c>
      <c r="M44" s="255">
        <f>M37*(1+$L$43)</f>
        <v>21.460645161290326</v>
      </c>
    </row>
    <row r="45" spans="1:41" x14ac:dyDescent="0.2">
      <c r="K45" s="254" t="s">
        <v>98</v>
      </c>
      <c r="L45" s="255">
        <f>L37*(1-$L$43)</f>
        <v>278.753730967742</v>
      </c>
      <c r="M45" s="255">
        <f>M37*(1-$L$43)</f>
        <v>17.558709677419358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D47" sqref="D47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277</v>
      </c>
      <c r="B3" s="191">
        <v>0.375</v>
      </c>
      <c r="C3" s="192">
        <v>2013</v>
      </c>
      <c r="D3" s="192">
        <v>6</v>
      </c>
      <c r="E3" s="192">
        <v>1</v>
      </c>
      <c r="F3" s="193">
        <v>360330</v>
      </c>
      <c r="G3" s="192">
        <v>0</v>
      </c>
      <c r="H3" s="193">
        <v>366855</v>
      </c>
      <c r="I3" s="192">
        <v>0</v>
      </c>
      <c r="J3" s="192">
        <v>0</v>
      </c>
      <c r="K3" s="192">
        <v>0</v>
      </c>
      <c r="L3" s="194">
        <v>316.0521</v>
      </c>
      <c r="M3" s="193">
        <v>24.7</v>
      </c>
      <c r="N3" s="195">
        <v>0</v>
      </c>
      <c r="O3" s="196">
        <v>6557</v>
      </c>
      <c r="P3" s="197">
        <f>F4-F3</f>
        <v>6557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6557</v>
      </c>
      <c r="W3" s="202">
        <f>V3*35.31467</f>
        <v>231558.29118999999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360330</v>
      </c>
      <c r="AF3" s="190">
        <v>277</v>
      </c>
      <c r="AG3" s="195">
        <v>1</v>
      </c>
      <c r="AH3" s="303">
        <v>360330</v>
      </c>
      <c r="AI3" s="304">
        <f>IFERROR(AE3*1,0)</f>
        <v>360330</v>
      </c>
      <c r="AJ3" s="305">
        <f>(AI3-AH3)</f>
        <v>0</v>
      </c>
      <c r="AL3" s="306">
        <f>AH4-AH3</f>
        <v>6592</v>
      </c>
      <c r="AM3" s="307">
        <f>AI4-AI3</f>
        <v>6557</v>
      </c>
      <c r="AN3" s="308">
        <f>(AM3-AL3)</f>
        <v>-35</v>
      </c>
      <c r="AO3" s="309">
        <f>IFERROR(AN3/AM3,"")</f>
        <v>-5.3378069238981243E-3</v>
      </c>
    </row>
    <row r="4" spans="1:41" x14ac:dyDescent="0.2">
      <c r="A4" s="206">
        <v>277</v>
      </c>
      <c r="B4" s="207">
        <v>0.375</v>
      </c>
      <c r="C4" s="208">
        <v>2013</v>
      </c>
      <c r="D4" s="208">
        <v>6</v>
      </c>
      <c r="E4" s="208">
        <v>2</v>
      </c>
      <c r="F4" s="209">
        <v>366887</v>
      </c>
      <c r="G4" s="208">
        <v>0</v>
      </c>
      <c r="H4" s="209">
        <v>917599</v>
      </c>
      <c r="I4" s="208">
        <v>0</v>
      </c>
      <c r="J4" s="208">
        <v>0</v>
      </c>
      <c r="K4" s="208">
        <v>0</v>
      </c>
      <c r="L4" s="210">
        <v>90.205799999999996</v>
      </c>
      <c r="M4" s="209">
        <v>22.5</v>
      </c>
      <c r="N4" s="211">
        <v>0</v>
      </c>
      <c r="O4" s="212">
        <v>6157</v>
      </c>
      <c r="P4" s="197">
        <f t="shared" ref="P4:P33" si="0">F5-F4</f>
        <v>6157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6157</v>
      </c>
      <c r="W4" s="216">
        <f>V4*35.31467</f>
        <v>217432.42319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366887</v>
      </c>
      <c r="AF4" s="206">
        <v>277</v>
      </c>
      <c r="AG4" s="310">
        <v>2</v>
      </c>
      <c r="AH4" s="311">
        <v>366922</v>
      </c>
      <c r="AI4" s="312">
        <f t="shared" ref="AI4:AI34" si="4">IFERROR(AE4*1,0)</f>
        <v>366887</v>
      </c>
      <c r="AJ4" s="313">
        <f t="shared" ref="AJ4:AJ34" si="5">(AI4-AH4)</f>
        <v>-35</v>
      </c>
      <c r="AL4" s="306">
        <f t="shared" ref="AL4:AM33" si="6">AH5-AH4</f>
        <v>6157</v>
      </c>
      <c r="AM4" s="314">
        <f t="shared" si="6"/>
        <v>6157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277</v>
      </c>
      <c r="B5" s="207">
        <v>0.375</v>
      </c>
      <c r="C5" s="208">
        <v>2013</v>
      </c>
      <c r="D5" s="208">
        <v>6</v>
      </c>
      <c r="E5" s="208">
        <v>3</v>
      </c>
      <c r="F5" s="209">
        <v>373044</v>
      </c>
      <c r="G5" s="208">
        <v>0</v>
      </c>
      <c r="H5" s="209">
        <v>918462</v>
      </c>
      <c r="I5" s="208">
        <v>0</v>
      </c>
      <c r="J5" s="208">
        <v>0</v>
      </c>
      <c r="K5" s="208">
        <v>0</v>
      </c>
      <c r="L5" s="210">
        <v>89.741699999999994</v>
      </c>
      <c r="M5" s="209">
        <v>22.2</v>
      </c>
      <c r="N5" s="211">
        <v>0</v>
      </c>
      <c r="O5" s="212">
        <v>8653</v>
      </c>
      <c r="P5" s="197">
        <f t="shared" si="0"/>
        <v>8653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8653</v>
      </c>
      <c r="W5" s="216">
        <f t="shared" ref="W5:W33" si="10">V5*35.31467</f>
        <v>305577.83951000002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373044</v>
      </c>
      <c r="AF5" s="206">
        <v>277</v>
      </c>
      <c r="AG5" s="310">
        <v>3</v>
      </c>
      <c r="AH5" s="311">
        <v>373079</v>
      </c>
      <c r="AI5" s="312">
        <f t="shared" si="4"/>
        <v>373044</v>
      </c>
      <c r="AJ5" s="313">
        <f t="shared" si="5"/>
        <v>-35</v>
      </c>
      <c r="AL5" s="306">
        <f t="shared" si="6"/>
        <v>8653</v>
      </c>
      <c r="AM5" s="314">
        <f t="shared" si="6"/>
        <v>8653</v>
      </c>
      <c r="AN5" s="315">
        <f t="shared" si="7"/>
        <v>0</v>
      </c>
      <c r="AO5" s="316">
        <f t="shared" si="8"/>
        <v>0</v>
      </c>
    </row>
    <row r="6" spans="1:41" x14ac:dyDescent="0.2">
      <c r="A6" s="206">
        <v>277</v>
      </c>
      <c r="B6" s="207">
        <v>0.375</v>
      </c>
      <c r="C6" s="208">
        <v>2013</v>
      </c>
      <c r="D6" s="208">
        <v>6</v>
      </c>
      <c r="E6" s="208">
        <v>4</v>
      </c>
      <c r="F6" s="209">
        <v>381697</v>
      </c>
      <c r="G6" s="208">
        <v>0</v>
      </c>
      <c r="H6" s="209">
        <v>919690</v>
      </c>
      <c r="I6" s="208">
        <v>0</v>
      </c>
      <c r="J6" s="208">
        <v>0</v>
      </c>
      <c r="K6" s="208">
        <v>0</v>
      </c>
      <c r="L6" s="210">
        <v>88.514399999999995</v>
      </c>
      <c r="M6" s="209">
        <v>21.9</v>
      </c>
      <c r="N6" s="211">
        <v>0</v>
      </c>
      <c r="O6" s="212">
        <v>9559</v>
      </c>
      <c r="P6" s="197">
        <f t="shared" si="0"/>
        <v>9559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9559</v>
      </c>
      <c r="W6" s="216">
        <f t="shared" si="10"/>
        <v>337572.93053000001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381697</v>
      </c>
      <c r="AF6" s="206">
        <v>277</v>
      </c>
      <c r="AG6" s="310">
        <v>4</v>
      </c>
      <c r="AH6" s="311">
        <v>381732</v>
      </c>
      <c r="AI6" s="312">
        <f t="shared" si="4"/>
        <v>381697</v>
      </c>
      <c r="AJ6" s="313">
        <f t="shared" si="5"/>
        <v>-35</v>
      </c>
      <c r="AL6" s="306">
        <f t="shared" si="6"/>
        <v>9567</v>
      </c>
      <c r="AM6" s="314">
        <f t="shared" si="6"/>
        <v>9559</v>
      </c>
      <c r="AN6" s="315">
        <f t="shared" si="7"/>
        <v>-8</v>
      </c>
      <c r="AO6" s="316">
        <f t="shared" si="8"/>
        <v>-8.3690762632074485E-4</v>
      </c>
    </row>
    <row r="7" spans="1:41" x14ac:dyDescent="0.2">
      <c r="A7" s="206">
        <v>277</v>
      </c>
      <c r="B7" s="207">
        <v>0.375</v>
      </c>
      <c r="C7" s="208">
        <v>2013</v>
      </c>
      <c r="D7" s="208">
        <v>6</v>
      </c>
      <c r="E7" s="208">
        <v>5</v>
      </c>
      <c r="F7" s="209">
        <v>391256</v>
      </c>
      <c r="G7" s="208">
        <v>0</v>
      </c>
      <c r="H7" s="209">
        <v>921049</v>
      </c>
      <c r="I7" s="208">
        <v>0</v>
      </c>
      <c r="J7" s="208">
        <v>0</v>
      </c>
      <c r="K7" s="208">
        <v>0</v>
      </c>
      <c r="L7" s="210">
        <v>88.379000000000005</v>
      </c>
      <c r="M7" s="209">
        <v>21.9</v>
      </c>
      <c r="N7" s="211">
        <v>0</v>
      </c>
      <c r="O7" s="212">
        <v>8745</v>
      </c>
      <c r="P7" s="197">
        <f t="shared" si="0"/>
        <v>8745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8745</v>
      </c>
      <c r="W7" s="216">
        <f t="shared" si="10"/>
        <v>308826.78914999997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391256</v>
      </c>
      <c r="AF7" s="206">
        <v>277</v>
      </c>
      <c r="AG7" s="310">
        <v>5</v>
      </c>
      <c r="AH7" s="311">
        <v>391299</v>
      </c>
      <c r="AI7" s="312">
        <f t="shared" si="4"/>
        <v>391256</v>
      </c>
      <c r="AJ7" s="313">
        <f t="shared" si="5"/>
        <v>-43</v>
      </c>
      <c r="AL7" s="306">
        <f t="shared" si="6"/>
        <v>8744</v>
      </c>
      <c r="AM7" s="314">
        <f t="shared" si="6"/>
        <v>8745</v>
      </c>
      <c r="AN7" s="315">
        <f t="shared" si="7"/>
        <v>1</v>
      </c>
      <c r="AO7" s="316">
        <f t="shared" si="8"/>
        <v>1.1435105774728416E-4</v>
      </c>
    </row>
    <row r="8" spans="1:41" x14ac:dyDescent="0.2">
      <c r="A8" s="206">
        <v>277</v>
      </c>
      <c r="B8" s="207">
        <v>0.375</v>
      </c>
      <c r="C8" s="208">
        <v>2013</v>
      </c>
      <c r="D8" s="208">
        <v>6</v>
      </c>
      <c r="E8" s="208">
        <v>6</v>
      </c>
      <c r="F8" s="209">
        <v>400001</v>
      </c>
      <c r="G8" s="208">
        <v>0</v>
      </c>
      <c r="H8" s="209">
        <v>922287</v>
      </c>
      <c r="I8" s="208">
        <v>0</v>
      </c>
      <c r="J8" s="208">
        <v>0</v>
      </c>
      <c r="K8" s="208">
        <v>0</v>
      </c>
      <c r="L8" s="210">
        <v>88.721900000000005</v>
      </c>
      <c r="M8" s="209">
        <v>21.8</v>
      </c>
      <c r="N8" s="211">
        <v>0</v>
      </c>
      <c r="O8" s="212">
        <v>8231</v>
      </c>
      <c r="P8" s="197">
        <f t="shared" si="0"/>
        <v>8231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8231</v>
      </c>
      <c r="W8" s="216">
        <f t="shared" si="10"/>
        <v>290675.04876999999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400001</v>
      </c>
      <c r="AF8" s="206">
        <v>277</v>
      </c>
      <c r="AG8" s="310">
        <v>6</v>
      </c>
      <c r="AH8" s="311">
        <v>400043</v>
      </c>
      <c r="AI8" s="312">
        <f t="shared" si="4"/>
        <v>400001</v>
      </c>
      <c r="AJ8" s="313">
        <f t="shared" si="5"/>
        <v>-42</v>
      </c>
      <c r="AL8" s="306">
        <f t="shared" si="6"/>
        <v>8238</v>
      </c>
      <c r="AM8" s="314">
        <f t="shared" si="6"/>
        <v>8231</v>
      </c>
      <c r="AN8" s="315">
        <f t="shared" si="7"/>
        <v>-7</v>
      </c>
      <c r="AO8" s="316">
        <f t="shared" si="8"/>
        <v>-8.5044344551087352E-4</v>
      </c>
    </row>
    <row r="9" spans="1:41" x14ac:dyDescent="0.2">
      <c r="A9" s="206">
        <v>277</v>
      </c>
      <c r="B9" s="207">
        <v>0.375</v>
      </c>
      <c r="C9" s="208">
        <v>2013</v>
      </c>
      <c r="D9" s="208">
        <v>6</v>
      </c>
      <c r="E9" s="208">
        <v>7</v>
      </c>
      <c r="F9" s="209">
        <v>408232</v>
      </c>
      <c r="G9" s="208">
        <v>0</v>
      </c>
      <c r="H9" s="209">
        <v>923452</v>
      </c>
      <c r="I9" s="208">
        <v>0</v>
      </c>
      <c r="J9" s="208">
        <v>0</v>
      </c>
      <c r="K9" s="208">
        <v>0</v>
      </c>
      <c r="L9" s="210">
        <v>88.7941</v>
      </c>
      <c r="M9" s="209">
        <v>21.9</v>
      </c>
      <c r="N9" s="211">
        <v>0</v>
      </c>
      <c r="O9" s="212">
        <v>7532</v>
      </c>
      <c r="P9" s="197">
        <f t="shared" si="0"/>
        <v>7532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7532</v>
      </c>
      <c r="W9" s="216">
        <f t="shared" si="10"/>
        <v>265990.09444000002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408232</v>
      </c>
      <c r="AF9" s="206">
        <v>277</v>
      </c>
      <c r="AG9" s="310">
        <v>7</v>
      </c>
      <c r="AH9" s="311">
        <v>408281</v>
      </c>
      <c r="AI9" s="312">
        <f t="shared" si="4"/>
        <v>408232</v>
      </c>
      <c r="AJ9" s="313">
        <f t="shared" si="5"/>
        <v>-49</v>
      </c>
      <c r="AL9" s="306">
        <f t="shared" si="6"/>
        <v>7512</v>
      </c>
      <c r="AM9" s="314">
        <f t="shared" si="6"/>
        <v>7532</v>
      </c>
      <c r="AN9" s="315">
        <f t="shared" si="7"/>
        <v>20</v>
      </c>
      <c r="AO9" s="316">
        <f t="shared" si="8"/>
        <v>2.6553372278279343E-3</v>
      </c>
    </row>
    <row r="10" spans="1:41" x14ac:dyDescent="0.2">
      <c r="A10" s="206">
        <v>277</v>
      </c>
      <c r="B10" s="207">
        <v>0.375</v>
      </c>
      <c r="C10" s="208">
        <v>2013</v>
      </c>
      <c r="D10" s="208">
        <v>6</v>
      </c>
      <c r="E10" s="208">
        <v>8</v>
      </c>
      <c r="F10" s="209">
        <v>415764</v>
      </c>
      <c r="G10" s="208">
        <v>0</v>
      </c>
      <c r="H10" s="209">
        <v>924521</v>
      </c>
      <c r="I10" s="208">
        <v>0</v>
      </c>
      <c r="J10" s="208">
        <v>0</v>
      </c>
      <c r="K10" s="208">
        <v>0</v>
      </c>
      <c r="L10" s="210">
        <v>89.130899999999997</v>
      </c>
      <c r="M10" s="209">
        <v>22.4</v>
      </c>
      <c r="N10" s="211">
        <v>0</v>
      </c>
      <c r="O10" s="212">
        <v>5844</v>
      </c>
      <c r="P10" s="197">
        <f t="shared" si="0"/>
        <v>5844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5844</v>
      </c>
      <c r="W10" s="216">
        <f t="shared" si="10"/>
        <v>206378.93148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415764</v>
      </c>
      <c r="AF10" s="206">
        <v>277</v>
      </c>
      <c r="AG10" s="310">
        <v>8</v>
      </c>
      <c r="AH10" s="311">
        <v>415793</v>
      </c>
      <c r="AI10" s="312">
        <f t="shared" si="4"/>
        <v>415764</v>
      </c>
      <c r="AJ10" s="313">
        <f t="shared" si="5"/>
        <v>-29</v>
      </c>
      <c r="AL10" s="306">
        <f t="shared" si="6"/>
        <v>-415793</v>
      </c>
      <c r="AM10" s="314">
        <f t="shared" si="6"/>
        <v>5844</v>
      </c>
      <c r="AN10" s="315">
        <f t="shared" si="7"/>
        <v>421637</v>
      </c>
      <c r="AO10" s="316">
        <f t="shared" si="8"/>
        <v>72.148699520876107</v>
      </c>
    </row>
    <row r="11" spans="1:41" x14ac:dyDescent="0.2">
      <c r="A11" s="206">
        <v>277</v>
      </c>
      <c r="B11" s="207">
        <v>0.375</v>
      </c>
      <c r="C11" s="208">
        <v>2013</v>
      </c>
      <c r="D11" s="208">
        <v>6</v>
      </c>
      <c r="E11" s="208">
        <v>9</v>
      </c>
      <c r="F11" s="209">
        <v>421608</v>
      </c>
      <c r="G11" s="208">
        <v>0</v>
      </c>
      <c r="H11" s="209">
        <v>925338</v>
      </c>
      <c r="I11" s="208">
        <v>0</v>
      </c>
      <c r="J11" s="208">
        <v>0</v>
      </c>
      <c r="K11" s="208">
        <v>0</v>
      </c>
      <c r="L11" s="210">
        <v>90.298000000000002</v>
      </c>
      <c r="M11" s="209">
        <v>22.9</v>
      </c>
      <c r="N11" s="211">
        <v>0</v>
      </c>
      <c r="O11" s="212">
        <v>6061</v>
      </c>
      <c r="P11" s="197">
        <f t="shared" si="0"/>
        <v>6061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6061</v>
      </c>
      <c r="W11" s="219">
        <f t="shared" si="10"/>
        <v>214042.21487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421608</v>
      </c>
      <c r="AF11" s="206"/>
      <c r="AG11" s="310"/>
      <c r="AH11" s="311"/>
      <c r="AI11" s="312">
        <f t="shared" si="4"/>
        <v>421608</v>
      </c>
      <c r="AJ11" s="313">
        <f t="shared" si="5"/>
        <v>421608</v>
      </c>
      <c r="AL11" s="306">
        <f t="shared" si="6"/>
        <v>0</v>
      </c>
      <c r="AM11" s="314">
        <f t="shared" si="6"/>
        <v>6061</v>
      </c>
      <c r="AN11" s="315">
        <f t="shared" si="7"/>
        <v>6061</v>
      </c>
      <c r="AO11" s="316">
        <f t="shared" si="8"/>
        <v>1</v>
      </c>
    </row>
    <row r="12" spans="1:41" x14ac:dyDescent="0.2">
      <c r="A12" s="206">
        <v>277</v>
      </c>
      <c r="B12" s="207">
        <v>0.375</v>
      </c>
      <c r="C12" s="208">
        <v>2013</v>
      </c>
      <c r="D12" s="208">
        <v>6</v>
      </c>
      <c r="E12" s="208">
        <v>10</v>
      </c>
      <c r="F12" s="209">
        <v>427669</v>
      </c>
      <c r="G12" s="208">
        <v>0</v>
      </c>
      <c r="H12" s="209">
        <v>926183</v>
      </c>
      <c r="I12" s="208">
        <v>0</v>
      </c>
      <c r="J12" s="208">
        <v>0</v>
      </c>
      <c r="K12" s="208">
        <v>0</v>
      </c>
      <c r="L12" s="210">
        <v>89.807000000000002</v>
      </c>
      <c r="M12" s="209">
        <v>20.7</v>
      </c>
      <c r="N12" s="211">
        <v>0</v>
      </c>
      <c r="O12" s="212">
        <v>7640</v>
      </c>
      <c r="P12" s="197">
        <f t="shared" si="0"/>
        <v>7640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7640</v>
      </c>
      <c r="W12" s="219">
        <f t="shared" si="10"/>
        <v>269804.07880000002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427669</v>
      </c>
      <c r="AF12" s="206"/>
      <c r="AG12" s="310"/>
      <c r="AH12" s="311"/>
      <c r="AI12" s="312">
        <f t="shared" si="4"/>
        <v>427669</v>
      </c>
      <c r="AJ12" s="313">
        <f t="shared" si="5"/>
        <v>427669</v>
      </c>
      <c r="AL12" s="306">
        <f t="shared" si="6"/>
        <v>0</v>
      </c>
      <c r="AM12" s="314">
        <f t="shared" si="6"/>
        <v>7640</v>
      </c>
      <c r="AN12" s="315">
        <f t="shared" si="7"/>
        <v>7640</v>
      </c>
      <c r="AO12" s="316">
        <f t="shared" si="8"/>
        <v>1</v>
      </c>
    </row>
    <row r="13" spans="1:41" x14ac:dyDescent="0.2">
      <c r="A13" s="206">
        <v>277</v>
      </c>
      <c r="B13" s="207">
        <v>0.375</v>
      </c>
      <c r="C13" s="208">
        <v>2013</v>
      </c>
      <c r="D13" s="208">
        <v>6</v>
      </c>
      <c r="E13" s="208">
        <v>11</v>
      </c>
      <c r="F13" s="209">
        <v>435309</v>
      </c>
      <c r="G13" s="208">
        <v>0</v>
      </c>
      <c r="H13" s="209">
        <v>927260</v>
      </c>
      <c r="I13" s="208">
        <v>0</v>
      </c>
      <c r="J13" s="208">
        <v>0</v>
      </c>
      <c r="K13" s="208">
        <v>0</v>
      </c>
      <c r="L13" s="210">
        <v>88.805000000000007</v>
      </c>
      <c r="M13" s="209">
        <v>20.7</v>
      </c>
      <c r="N13" s="211">
        <v>0</v>
      </c>
      <c r="O13" s="212">
        <v>6959</v>
      </c>
      <c r="P13" s="197">
        <f t="shared" si="0"/>
        <v>6959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6959</v>
      </c>
      <c r="W13" s="219">
        <f t="shared" si="10"/>
        <v>245754.78852999999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435309</v>
      </c>
      <c r="AF13" s="206"/>
      <c r="AG13" s="310"/>
      <c r="AH13" s="311"/>
      <c r="AI13" s="312">
        <f t="shared" si="4"/>
        <v>435309</v>
      </c>
      <c r="AJ13" s="313">
        <f t="shared" si="5"/>
        <v>435309</v>
      </c>
      <c r="AL13" s="306">
        <f t="shared" si="6"/>
        <v>0</v>
      </c>
      <c r="AM13" s="314">
        <f t="shared" si="6"/>
        <v>6959</v>
      </c>
      <c r="AN13" s="315">
        <f t="shared" si="7"/>
        <v>6959</v>
      </c>
      <c r="AO13" s="316">
        <f t="shared" si="8"/>
        <v>1</v>
      </c>
    </row>
    <row r="14" spans="1:41" x14ac:dyDescent="0.2">
      <c r="A14" s="206">
        <v>277</v>
      </c>
      <c r="B14" s="207">
        <v>0.375</v>
      </c>
      <c r="C14" s="208">
        <v>2013</v>
      </c>
      <c r="D14" s="208">
        <v>6</v>
      </c>
      <c r="E14" s="208">
        <v>12</v>
      </c>
      <c r="F14" s="209">
        <v>442268</v>
      </c>
      <c r="G14" s="208">
        <v>0</v>
      </c>
      <c r="H14" s="209">
        <v>928238</v>
      </c>
      <c r="I14" s="208">
        <v>0</v>
      </c>
      <c r="J14" s="208">
        <v>0</v>
      </c>
      <c r="K14" s="208">
        <v>0</v>
      </c>
      <c r="L14" s="210">
        <v>88.950999999999993</v>
      </c>
      <c r="M14" s="209">
        <v>20.6</v>
      </c>
      <c r="N14" s="211">
        <v>0</v>
      </c>
      <c r="O14" s="212">
        <v>7791</v>
      </c>
      <c r="P14" s="197">
        <f t="shared" si="0"/>
        <v>7791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7791</v>
      </c>
      <c r="W14" s="219">
        <f t="shared" si="10"/>
        <v>275136.59396999999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442268</v>
      </c>
      <c r="AF14" s="206"/>
      <c r="AG14" s="310"/>
      <c r="AH14" s="311"/>
      <c r="AI14" s="312">
        <f t="shared" si="4"/>
        <v>442268</v>
      </c>
      <c r="AJ14" s="313">
        <f t="shared" si="5"/>
        <v>442268</v>
      </c>
      <c r="AL14" s="306">
        <f t="shared" si="6"/>
        <v>0</v>
      </c>
      <c r="AM14" s="314">
        <f t="shared" si="6"/>
        <v>7791</v>
      </c>
      <c r="AN14" s="315">
        <f t="shared" si="7"/>
        <v>7791</v>
      </c>
      <c r="AO14" s="316">
        <f t="shared" si="8"/>
        <v>1</v>
      </c>
    </row>
    <row r="15" spans="1:41" x14ac:dyDescent="0.2">
      <c r="A15" s="206">
        <v>277</v>
      </c>
      <c r="B15" s="207">
        <v>0.375</v>
      </c>
      <c r="C15" s="208">
        <v>2013</v>
      </c>
      <c r="D15" s="208">
        <v>6</v>
      </c>
      <c r="E15" s="208">
        <v>13</v>
      </c>
      <c r="F15" s="209">
        <v>450059</v>
      </c>
      <c r="G15" s="208">
        <v>0</v>
      </c>
      <c r="H15" s="209">
        <v>929334</v>
      </c>
      <c r="I15" s="208">
        <v>0</v>
      </c>
      <c r="J15" s="208">
        <v>0</v>
      </c>
      <c r="K15" s="208">
        <v>0</v>
      </c>
      <c r="L15" s="210">
        <v>88.825000000000003</v>
      </c>
      <c r="M15" s="209">
        <v>20.6</v>
      </c>
      <c r="N15" s="211">
        <v>0</v>
      </c>
      <c r="O15" s="212">
        <v>6002</v>
      </c>
      <c r="P15" s="197">
        <f t="shared" si="0"/>
        <v>6002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6002</v>
      </c>
      <c r="W15" s="219">
        <f t="shared" si="10"/>
        <v>211958.64934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450059</v>
      </c>
      <c r="AF15" s="206"/>
      <c r="AG15" s="310"/>
      <c r="AH15" s="311"/>
      <c r="AI15" s="312">
        <f t="shared" si="4"/>
        <v>450059</v>
      </c>
      <c r="AJ15" s="313">
        <f t="shared" si="5"/>
        <v>450059</v>
      </c>
      <c r="AL15" s="306">
        <f t="shared" si="6"/>
        <v>0</v>
      </c>
      <c r="AM15" s="314">
        <f t="shared" si="6"/>
        <v>6002</v>
      </c>
      <c r="AN15" s="315">
        <f t="shared" si="7"/>
        <v>6002</v>
      </c>
      <c r="AO15" s="316">
        <f t="shared" si="8"/>
        <v>1</v>
      </c>
    </row>
    <row r="16" spans="1:41" x14ac:dyDescent="0.2">
      <c r="A16" s="206">
        <v>277</v>
      </c>
      <c r="B16" s="207">
        <v>0.375</v>
      </c>
      <c r="C16" s="208">
        <v>2013</v>
      </c>
      <c r="D16" s="208">
        <v>6</v>
      </c>
      <c r="E16" s="208">
        <v>14</v>
      </c>
      <c r="F16" s="209">
        <v>456061</v>
      </c>
      <c r="G16" s="208">
        <v>0</v>
      </c>
      <c r="H16" s="209">
        <v>930177</v>
      </c>
      <c r="I16" s="208">
        <v>0</v>
      </c>
      <c r="J16" s="208">
        <v>0</v>
      </c>
      <c r="K16" s="208">
        <v>0</v>
      </c>
      <c r="L16" s="210">
        <v>89.227000000000004</v>
      </c>
      <c r="M16" s="209">
        <v>20.6</v>
      </c>
      <c r="N16" s="211">
        <v>0</v>
      </c>
      <c r="O16" s="212">
        <v>6513</v>
      </c>
      <c r="P16" s="197">
        <f t="shared" si="0"/>
        <v>6513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6513</v>
      </c>
      <c r="W16" s="219">
        <f t="shared" si="10"/>
        <v>230004.44571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456061</v>
      </c>
      <c r="AF16" s="206"/>
      <c r="AG16" s="310"/>
      <c r="AH16" s="311"/>
      <c r="AI16" s="312">
        <f t="shared" si="4"/>
        <v>456061</v>
      </c>
      <c r="AJ16" s="313">
        <f t="shared" si="5"/>
        <v>456061</v>
      </c>
      <c r="AL16" s="306">
        <f t="shared" si="6"/>
        <v>0</v>
      </c>
      <c r="AM16" s="314">
        <f t="shared" si="6"/>
        <v>6513</v>
      </c>
      <c r="AN16" s="315">
        <f t="shared" si="7"/>
        <v>6513</v>
      </c>
      <c r="AO16" s="316">
        <f t="shared" si="8"/>
        <v>1</v>
      </c>
    </row>
    <row r="17" spans="1:41" x14ac:dyDescent="0.2">
      <c r="A17" s="206">
        <v>277</v>
      </c>
      <c r="B17" s="207">
        <v>0.375</v>
      </c>
      <c r="C17" s="208">
        <v>2013</v>
      </c>
      <c r="D17" s="208">
        <v>6</v>
      </c>
      <c r="E17" s="208">
        <v>15</v>
      </c>
      <c r="F17" s="209">
        <v>462574</v>
      </c>
      <c r="G17" s="208">
        <v>0</v>
      </c>
      <c r="H17" s="209">
        <v>930787</v>
      </c>
      <c r="I17" s="208">
        <v>0</v>
      </c>
      <c r="J17" s="208">
        <v>0</v>
      </c>
      <c r="K17" s="208">
        <v>0</v>
      </c>
      <c r="L17" s="210">
        <v>89.789299999999997</v>
      </c>
      <c r="M17" s="209">
        <v>18.8</v>
      </c>
      <c r="N17" s="211">
        <v>0</v>
      </c>
      <c r="O17" s="212">
        <v>1025</v>
      </c>
      <c r="P17" s="197">
        <f t="shared" si="0"/>
        <v>1025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1025</v>
      </c>
      <c r="W17" s="219">
        <f t="shared" si="10"/>
        <v>36197.536749999999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462574</v>
      </c>
      <c r="AF17" s="206"/>
      <c r="AG17" s="310"/>
      <c r="AH17" s="311"/>
      <c r="AI17" s="312">
        <f t="shared" si="4"/>
        <v>462574</v>
      </c>
      <c r="AJ17" s="313">
        <f t="shared" si="5"/>
        <v>462574</v>
      </c>
      <c r="AL17" s="306">
        <f t="shared" si="6"/>
        <v>0</v>
      </c>
      <c r="AM17" s="314">
        <f t="shared" si="6"/>
        <v>1025</v>
      </c>
      <c r="AN17" s="315">
        <f t="shared" si="7"/>
        <v>1025</v>
      </c>
      <c r="AO17" s="316">
        <f t="shared" si="8"/>
        <v>1</v>
      </c>
    </row>
    <row r="18" spans="1:41" x14ac:dyDescent="0.2">
      <c r="A18" s="206">
        <v>277</v>
      </c>
      <c r="B18" s="207">
        <v>0.375</v>
      </c>
      <c r="C18" s="208">
        <v>2013</v>
      </c>
      <c r="D18" s="208">
        <v>6</v>
      </c>
      <c r="E18" s="208">
        <v>16</v>
      </c>
      <c r="F18" s="209">
        <v>463599</v>
      </c>
      <c r="G18" s="208">
        <v>0</v>
      </c>
      <c r="H18" s="209">
        <v>930930</v>
      </c>
      <c r="I18" s="208">
        <v>0</v>
      </c>
      <c r="J18" s="208">
        <v>0</v>
      </c>
      <c r="K18" s="208">
        <v>0</v>
      </c>
      <c r="L18" s="210">
        <v>93.542299999999997</v>
      </c>
      <c r="M18" s="209">
        <v>17.7</v>
      </c>
      <c r="N18" s="211">
        <v>0</v>
      </c>
      <c r="O18" s="212">
        <v>1197</v>
      </c>
      <c r="P18" s="197">
        <f t="shared" si="0"/>
        <v>1197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1197</v>
      </c>
      <c r="W18" s="219">
        <f t="shared" si="10"/>
        <v>42271.65999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463599</v>
      </c>
      <c r="AF18" s="206"/>
      <c r="AG18" s="310"/>
      <c r="AH18" s="311"/>
      <c r="AI18" s="312">
        <f t="shared" si="4"/>
        <v>463599</v>
      </c>
      <c r="AJ18" s="313">
        <f t="shared" si="5"/>
        <v>463599</v>
      </c>
      <c r="AL18" s="306">
        <f t="shared" si="6"/>
        <v>0</v>
      </c>
      <c r="AM18" s="314">
        <f t="shared" si="6"/>
        <v>1197</v>
      </c>
      <c r="AN18" s="315">
        <f t="shared" si="7"/>
        <v>1197</v>
      </c>
      <c r="AO18" s="316">
        <f t="shared" si="8"/>
        <v>1</v>
      </c>
    </row>
    <row r="19" spans="1:41" x14ac:dyDescent="0.2">
      <c r="A19" s="206">
        <v>277</v>
      </c>
      <c r="B19" s="207">
        <v>0.375</v>
      </c>
      <c r="C19" s="208">
        <v>2013</v>
      </c>
      <c r="D19" s="208">
        <v>6</v>
      </c>
      <c r="E19" s="208">
        <v>17</v>
      </c>
      <c r="F19" s="209">
        <v>464796</v>
      </c>
      <c r="G19" s="208">
        <v>0</v>
      </c>
      <c r="H19" s="209">
        <v>931096</v>
      </c>
      <c r="I19" s="208">
        <v>0</v>
      </c>
      <c r="J19" s="208">
        <v>0</v>
      </c>
      <c r="K19" s="208">
        <v>0</v>
      </c>
      <c r="L19" s="210">
        <v>91.7072</v>
      </c>
      <c r="M19" s="209">
        <v>21.2</v>
      </c>
      <c r="N19" s="211">
        <v>0</v>
      </c>
      <c r="O19" s="212">
        <v>5764</v>
      </c>
      <c r="P19" s="197">
        <f t="shared" si="0"/>
        <v>5764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5764</v>
      </c>
      <c r="W19" s="219">
        <f t="shared" si="10"/>
        <v>203553.75787999999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464796</v>
      </c>
      <c r="AF19" s="206"/>
      <c r="AG19" s="310"/>
      <c r="AH19" s="311"/>
      <c r="AI19" s="312">
        <f t="shared" si="4"/>
        <v>464796</v>
      </c>
      <c r="AJ19" s="313">
        <f t="shared" si="5"/>
        <v>464796</v>
      </c>
      <c r="AL19" s="306">
        <f t="shared" si="6"/>
        <v>0</v>
      </c>
      <c r="AM19" s="314">
        <f t="shared" si="6"/>
        <v>5764</v>
      </c>
      <c r="AN19" s="315">
        <f t="shared" si="7"/>
        <v>5764</v>
      </c>
      <c r="AO19" s="316">
        <f t="shared" si="8"/>
        <v>1</v>
      </c>
    </row>
    <row r="20" spans="1:41" x14ac:dyDescent="0.2">
      <c r="A20" s="206">
        <v>277</v>
      </c>
      <c r="B20" s="207">
        <v>0.375</v>
      </c>
      <c r="C20" s="208">
        <v>2013</v>
      </c>
      <c r="D20" s="208">
        <v>6</v>
      </c>
      <c r="E20" s="208">
        <v>18</v>
      </c>
      <c r="F20" s="209">
        <v>470560</v>
      </c>
      <c r="G20" s="208">
        <v>0</v>
      </c>
      <c r="H20" s="209">
        <v>931908</v>
      </c>
      <c r="I20" s="208">
        <v>0</v>
      </c>
      <c r="J20" s="208">
        <v>0</v>
      </c>
      <c r="K20" s="208">
        <v>0</v>
      </c>
      <c r="L20" s="210">
        <v>89.007999999999996</v>
      </c>
      <c r="M20" s="209">
        <v>21</v>
      </c>
      <c r="N20" s="211">
        <v>0</v>
      </c>
      <c r="O20" s="212">
        <v>6856</v>
      </c>
      <c r="P20" s="197">
        <f t="shared" si="0"/>
        <v>6856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6856</v>
      </c>
      <c r="W20" s="219">
        <f t="shared" si="10"/>
        <v>242117.37752000001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470560</v>
      </c>
      <c r="AF20" s="206"/>
      <c r="AG20" s="310"/>
      <c r="AH20" s="311"/>
      <c r="AI20" s="312">
        <f t="shared" si="4"/>
        <v>470560</v>
      </c>
      <c r="AJ20" s="313">
        <f t="shared" si="5"/>
        <v>470560</v>
      </c>
      <c r="AL20" s="306">
        <f t="shared" si="6"/>
        <v>0</v>
      </c>
      <c r="AM20" s="314">
        <f t="shared" si="6"/>
        <v>6856</v>
      </c>
      <c r="AN20" s="315">
        <f t="shared" si="7"/>
        <v>6856</v>
      </c>
      <c r="AO20" s="316">
        <f t="shared" si="8"/>
        <v>1</v>
      </c>
    </row>
    <row r="21" spans="1:41" x14ac:dyDescent="0.2">
      <c r="A21" s="206">
        <v>277</v>
      </c>
      <c r="B21" s="207">
        <v>0.375</v>
      </c>
      <c r="C21" s="208">
        <v>2013</v>
      </c>
      <c r="D21" s="208">
        <v>6</v>
      </c>
      <c r="E21" s="208">
        <v>19</v>
      </c>
      <c r="F21" s="209">
        <v>477416</v>
      </c>
      <c r="G21" s="208">
        <v>0</v>
      </c>
      <c r="H21" s="209">
        <v>932877</v>
      </c>
      <c r="I21" s="208">
        <v>0</v>
      </c>
      <c r="J21" s="208">
        <v>0</v>
      </c>
      <c r="K21" s="208">
        <v>0</v>
      </c>
      <c r="L21" s="210">
        <v>88.844800000000006</v>
      </c>
      <c r="M21" s="209">
        <v>21.7</v>
      </c>
      <c r="N21" s="211">
        <v>0</v>
      </c>
      <c r="O21" s="212">
        <v>9652</v>
      </c>
      <c r="P21" s="197">
        <f t="shared" si="0"/>
        <v>9652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9652</v>
      </c>
      <c r="W21" s="219">
        <f t="shared" si="10"/>
        <v>340857.19484000001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477416</v>
      </c>
      <c r="AF21" s="206"/>
      <c r="AG21" s="310"/>
      <c r="AH21" s="311"/>
      <c r="AI21" s="312">
        <f t="shared" si="4"/>
        <v>477416</v>
      </c>
      <c r="AJ21" s="313">
        <f t="shared" si="5"/>
        <v>477416</v>
      </c>
      <c r="AL21" s="306">
        <f t="shared" si="6"/>
        <v>0</v>
      </c>
      <c r="AM21" s="314">
        <f t="shared" si="6"/>
        <v>9652</v>
      </c>
      <c r="AN21" s="315">
        <f t="shared" si="7"/>
        <v>9652</v>
      </c>
      <c r="AO21" s="316">
        <f t="shared" si="8"/>
        <v>1</v>
      </c>
    </row>
    <row r="22" spans="1:41" x14ac:dyDescent="0.2">
      <c r="A22" s="206">
        <v>277</v>
      </c>
      <c r="B22" s="207">
        <v>0.375</v>
      </c>
      <c r="C22" s="208">
        <v>2013</v>
      </c>
      <c r="D22" s="208">
        <v>6</v>
      </c>
      <c r="E22" s="208">
        <v>20</v>
      </c>
      <c r="F22" s="209">
        <v>487068</v>
      </c>
      <c r="G22" s="208">
        <v>0</v>
      </c>
      <c r="H22" s="209">
        <v>934246</v>
      </c>
      <c r="I22" s="208">
        <v>0</v>
      </c>
      <c r="J22" s="208">
        <v>0</v>
      </c>
      <c r="K22" s="208">
        <v>0</v>
      </c>
      <c r="L22" s="210">
        <v>88.286600000000007</v>
      </c>
      <c r="M22" s="209">
        <v>21.4</v>
      </c>
      <c r="N22" s="211">
        <v>0</v>
      </c>
      <c r="O22" s="212">
        <v>10119</v>
      </c>
      <c r="P22" s="197">
        <f t="shared" si="0"/>
        <v>10119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10119</v>
      </c>
      <c r="W22" s="219">
        <f t="shared" si="10"/>
        <v>357349.14572999999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487068</v>
      </c>
      <c r="AF22" s="206"/>
      <c r="AG22" s="310"/>
      <c r="AH22" s="311"/>
      <c r="AI22" s="312">
        <f t="shared" si="4"/>
        <v>487068</v>
      </c>
      <c r="AJ22" s="313">
        <f t="shared" si="5"/>
        <v>487068</v>
      </c>
      <c r="AL22" s="306">
        <f t="shared" si="6"/>
        <v>0</v>
      </c>
      <c r="AM22" s="314">
        <f t="shared" si="6"/>
        <v>10119</v>
      </c>
      <c r="AN22" s="315">
        <f t="shared" si="7"/>
        <v>10119</v>
      </c>
      <c r="AO22" s="316">
        <f t="shared" si="8"/>
        <v>1</v>
      </c>
    </row>
    <row r="23" spans="1:41" x14ac:dyDescent="0.2">
      <c r="A23" s="206">
        <v>277</v>
      </c>
      <c r="B23" s="207">
        <v>0.375</v>
      </c>
      <c r="C23" s="208">
        <v>2013</v>
      </c>
      <c r="D23" s="208">
        <v>6</v>
      </c>
      <c r="E23" s="208">
        <v>21</v>
      </c>
      <c r="F23" s="209">
        <v>497187</v>
      </c>
      <c r="G23" s="208">
        <v>0</v>
      </c>
      <c r="H23" s="209">
        <v>935669</v>
      </c>
      <c r="I23" s="208">
        <v>0</v>
      </c>
      <c r="J23" s="208">
        <v>0</v>
      </c>
      <c r="K23" s="208">
        <v>0</v>
      </c>
      <c r="L23" s="210">
        <v>88.351600000000005</v>
      </c>
      <c r="M23" s="209">
        <v>19</v>
      </c>
      <c r="N23" s="211">
        <v>0</v>
      </c>
      <c r="O23" s="212">
        <v>6881</v>
      </c>
      <c r="P23" s="197">
        <f t="shared" si="0"/>
        <v>6881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6881</v>
      </c>
      <c r="W23" s="219">
        <f t="shared" si="10"/>
        <v>243000.24427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497187</v>
      </c>
      <c r="AF23" s="206"/>
      <c r="AG23" s="310"/>
      <c r="AH23" s="311"/>
      <c r="AI23" s="312">
        <f t="shared" si="4"/>
        <v>497187</v>
      </c>
      <c r="AJ23" s="313">
        <f t="shared" si="5"/>
        <v>497187</v>
      </c>
      <c r="AL23" s="306">
        <f t="shared" si="6"/>
        <v>0</v>
      </c>
      <c r="AM23" s="314">
        <f t="shared" si="6"/>
        <v>6881</v>
      </c>
      <c r="AN23" s="315">
        <f t="shared" si="7"/>
        <v>6881</v>
      </c>
      <c r="AO23" s="316">
        <f t="shared" si="8"/>
        <v>1</v>
      </c>
    </row>
    <row r="24" spans="1:41" x14ac:dyDescent="0.2">
      <c r="A24" s="206">
        <v>277</v>
      </c>
      <c r="B24" s="207">
        <v>0.375</v>
      </c>
      <c r="C24" s="208">
        <v>2013</v>
      </c>
      <c r="D24" s="208">
        <v>6</v>
      </c>
      <c r="E24" s="208">
        <v>22</v>
      </c>
      <c r="F24" s="209">
        <v>504068</v>
      </c>
      <c r="G24" s="208">
        <v>0</v>
      </c>
      <c r="H24" s="209">
        <v>936926</v>
      </c>
      <c r="I24" s="208">
        <v>0</v>
      </c>
      <c r="J24" s="208">
        <v>0</v>
      </c>
      <c r="K24" s="208">
        <v>0</v>
      </c>
      <c r="L24" s="210">
        <v>88.9786</v>
      </c>
      <c r="M24" s="209">
        <v>18.600000000000001</v>
      </c>
      <c r="N24" s="211">
        <v>0</v>
      </c>
      <c r="O24" s="212">
        <v>6733</v>
      </c>
      <c r="P24" s="197">
        <f t="shared" si="0"/>
        <v>6733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6733</v>
      </c>
      <c r="W24" s="219">
        <f t="shared" si="10"/>
        <v>237773.67311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504068</v>
      </c>
      <c r="AF24" s="206"/>
      <c r="AG24" s="310"/>
      <c r="AH24" s="311"/>
      <c r="AI24" s="312">
        <f t="shared" si="4"/>
        <v>504068</v>
      </c>
      <c r="AJ24" s="313">
        <f t="shared" si="5"/>
        <v>504068</v>
      </c>
      <c r="AL24" s="306">
        <f t="shared" si="6"/>
        <v>0</v>
      </c>
      <c r="AM24" s="314">
        <f t="shared" si="6"/>
        <v>6733</v>
      </c>
      <c r="AN24" s="315">
        <f t="shared" si="7"/>
        <v>6733</v>
      </c>
      <c r="AO24" s="316">
        <f t="shared" si="8"/>
        <v>1</v>
      </c>
    </row>
    <row r="25" spans="1:41" x14ac:dyDescent="0.2">
      <c r="A25" s="206">
        <v>277</v>
      </c>
      <c r="B25" s="207">
        <v>0.375</v>
      </c>
      <c r="C25" s="208">
        <v>2013</v>
      </c>
      <c r="D25" s="208">
        <v>6</v>
      </c>
      <c r="E25" s="208">
        <v>23</v>
      </c>
      <c r="F25" s="209">
        <v>510801</v>
      </c>
      <c r="G25" s="208">
        <v>0</v>
      </c>
      <c r="H25" s="209">
        <v>937856</v>
      </c>
      <c r="I25" s="208">
        <v>0</v>
      </c>
      <c r="J25" s="208">
        <v>0</v>
      </c>
      <c r="K25" s="208">
        <v>0</v>
      </c>
      <c r="L25" s="210">
        <v>90.211299999999994</v>
      </c>
      <c r="M25" s="209">
        <v>19.3</v>
      </c>
      <c r="N25" s="211">
        <v>0</v>
      </c>
      <c r="O25" s="212">
        <v>6944</v>
      </c>
      <c r="P25" s="197">
        <f t="shared" si="0"/>
        <v>6944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6944</v>
      </c>
      <c r="W25" s="219">
        <f t="shared" si="10"/>
        <v>245225.06847999999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510801</v>
      </c>
      <c r="AF25" s="206"/>
      <c r="AG25" s="310"/>
      <c r="AH25" s="311"/>
      <c r="AI25" s="312">
        <f t="shared" si="4"/>
        <v>510801</v>
      </c>
      <c r="AJ25" s="313">
        <f t="shared" si="5"/>
        <v>510801</v>
      </c>
      <c r="AL25" s="306">
        <f t="shared" si="6"/>
        <v>0</v>
      </c>
      <c r="AM25" s="314">
        <f t="shared" si="6"/>
        <v>6944</v>
      </c>
      <c r="AN25" s="315">
        <f t="shared" si="7"/>
        <v>6944</v>
      </c>
      <c r="AO25" s="316">
        <f t="shared" si="8"/>
        <v>1</v>
      </c>
    </row>
    <row r="26" spans="1:41" x14ac:dyDescent="0.2">
      <c r="A26" s="206">
        <v>277</v>
      </c>
      <c r="B26" s="207">
        <v>0.375</v>
      </c>
      <c r="C26" s="208">
        <v>2013</v>
      </c>
      <c r="D26" s="208">
        <v>6</v>
      </c>
      <c r="E26" s="208">
        <v>24</v>
      </c>
      <c r="F26" s="209">
        <v>517745</v>
      </c>
      <c r="G26" s="208">
        <v>0</v>
      </c>
      <c r="H26" s="209">
        <v>938822</v>
      </c>
      <c r="I26" s="208">
        <v>0</v>
      </c>
      <c r="J26" s="208">
        <v>0</v>
      </c>
      <c r="K26" s="208">
        <v>0</v>
      </c>
      <c r="L26" s="210">
        <v>89.607600000000005</v>
      </c>
      <c r="M26" s="209">
        <v>19.600000000000001</v>
      </c>
      <c r="N26" s="211">
        <v>0</v>
      </c>
      <c r="O26" s="212">
        <v>10126</v>
      </c>
      <c r="P26" s="197">
        <f t="shared" si="0"/>
        <v>10126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10126</v>
      </c>
      <c r="W26" s="219">
        <f t="shared" si="10"/>
        <v>357596.34841999999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517745</v>
      </c>
      <c r="AF26" s="206"/>
      <c r="AG26" s="310"/>
      <c r="AH26" s="311"/>
      <c r="AI26" s="312">
        <f t="shared" si="4"/>
        <v>517745</v>
      </c>
      <c r="AJ26" s="313">
        <f t="shared" si="5"/>
        <v>517745</v>
      </c>
      <c r="AL26" s="306">
        <f t="shared" si="6"/>
        <v>0</v>
      </c>
      <c r="AM26" s="314">
        <f t="shared" si="6"/>
        <v>10126</v>
      </c>
      <c r="AN26" s="315">
        <f t="shared" si="7"/>
        <v>10126</v>
      </c>
      <c r="AO26" s="316">
        <f t="shared" si="8"/>
        <v>1</v>
      </c>
    </row>
    <row r="27" spans="1:41" x14ac:dyDescent="0.2">
      <c r="A27" s="206">
        <v>277</v>
      </c>
      <c r="B27" s="207">
        <v>0.375</v>
      </c>
      <c r="C27" s="208">
        <v>2013</v>
      </c>
      <c r="D27" s="208">
        <v>6</v>
      </c>
      <c r="E27" s="208">
        <v>25</v>
      </c>
      <c r="F27" s="209">
        <v>527871</v>
      </c>
      <c r="G27" s="208">
        <v>0</v>
      </c>
      <c r="H27" s="209">
        <v>940254</v>
      </c>
      <c r="I27" s="208">
        <v>0</v>
      </c>
      <c r="J27" s="208">
        <v>0</v>
      </c>
      <c r="K27" s="208">
        <v>0</v>
      </c>
      <c r="L27" s="210">
        <v>88.0364</v>
      </c>
      <c r="M27" s="209">
        <v>19.899999999999999</v>
      </c>
      <c r="N27" s="211">
        <v>0</v>
      </c>
      <c r="O27" s="212">
        <v>9969</v>
      </c>
      <c r="P27" s="197">
        <f t="shared" si="0"/>
        <v>9969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9969</v>
      </c>
      <c r="W27" s="219">
        <f t="shared" si="10"/>
        <v>352051.94523000001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527871</v>
      </c>
      <c r="AF27" s="206"/>
      <c r="AG27" s="310"/>
      <c r="AH27" s="311"/>
      <c r="AI27" s="312">
        <f t="shared" si="4"/>
        <v>527871</v>
      </c>
      <c r="AJ27" s="313">
        <f t="shared" si="5"/>
        <v>527871</v>
      </c>
      <c r="AL27" s="306">
        <f t="shared" si="6"/>
        <v>0</v>
      </c>
      <c r="AM27" s="314">
        <f t="shared" si="6"/>
        <v>9969</v>
      </c>
      <c r="AN27" s="315">
        <f t="shared" si="7"/>
        <v>9969</v>
      </c>
      <c r="AO27" s="316">
        <f t="shared" si="8"/>
        <v>1</v>
      </c>
    </row>
    <row r="28" spans="1:41" x14ac:dyDescent="0.2">
      <c r="A28" s="206">
        <v>277</v>
      </c>
      <c r="B28" s="207">
        <v>0.375</v>
      </c>
      <c r="C28" s="208">
        <v>2013</v>
      </c>
      <c r="D28" s="208">
        <v>6</v>
      </c>
      <c r="E28" s="208">
        <v>26</v>
      </c>
      <c r="F28" s="209">
        <v>537840</v>
      </c>
      <c r="G28" s="208">
        <v>0</v>
      </c>
      <c r="H28" s="209">
        <v>941662</v>
      </c>
      <c r="I28" s="208">
        <v>0</v>
      </c>
      <c r="J28" s="208">
        <v>0</v>
      </c>
      <c r="K28" s="208">
        <v>0</v>
      </c>
      <c r="L28" s="210">
        <v>88.170900000000003</v>
      </c>
      <c r="M28" s="209">
        <v>19.899999999999999</v>
      </c>
      <c r="N28" s="211">
        <v>0</v>
      </c>
      <c r="O28" s="212">
        <v>9926</v>
      </c>
      <c r="P28" s="197">
        <f t="shared" si="0"/>
        <v>9926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9926</v>
      </c>
      <c r="W28" s="219">
        <f t="shared" si="10"/>
        <v>350533.41441999999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537840</v>
      </c>
      <c r="AF28" s="206"/>
      <c r="AG28" s="310"/>
      <c r="AH28" s="311"/>
      <c r="AI28" s="312">
        <f t="shared" si="4"/>
        <v>537840</v>
      </c>
      <c r="AJ28" s="313">
        <f t="shared" si="5"/>
        <v>537840</v>
      </c>
      <c r="AL28" s="306">
        <f t="shared" si="6"/>
        <v>0</v>
      </c>
      <c r="AM28" s="314">
        <f t="shared" si="6"/>
        <v>9926</v>
      </c>
      <c r="AN28" s="315">
        <f t="shared" si="7"/>
        <v>9926</v>
      </c>
      <c r="AO28" s="316">
        <f t="shared" si="8"/>
        <v>1</v>
      </c>
    </row>
    <row r="29" spans="1:41" x14ac:dyDescent="0.2">
      <c r="A29" s="206">
        <v>277</v>
      </c>
      <c r="B29" s="207">
        <v>0.375</v>
      </c>
      <c r="C29" s="208">
        <v>2013</v>
      </c>
      <c r="D29" s="208">
        <v>6</v>
      </c>
      <c r="E29" s="208">
        <v>27</v>
      </c>
      <c r="F29" s="209">
        <v>547766</v>
      </c>
      <c r="G29" s="208">
        <v>0</v>
      </c>
      <c r="H29" s="209">
        <v>943057</v>
      </c>
      <c r="I29" s="208">
        <v>0</v>
      </c>
      <c r="J29" s="208">
        <v>0</v>
      </c>
      <c r="K29" s="208">
        <v>0</v>
      </c>
      <c r="L29" s="210">
        <v>88.357500000000002</v>
      </c>
      <c r="M29" s="209">
        <v>18.7</v>
      </c>
      <c r="N29" s="211">
        <v>0</v>
      </c>
      <c r="O29" s="212">
        <v>9652</v>
      </c>
      <c r="P29" s="197">
        <f t="shared" si="0"/>
        <v>9652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9652</v>
      </c>
      <c r="W29" s="219">
        <f t="shared" si="10"/>
        <v>340857.19484000001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547766</v>
      </c>
      <c r="AF29" s="206"/>
      <c r="AG29" s="310"/>
      <c r="AH29" s="311"/>
      <c r="AI29" s="312">
        <f t="shared" si="4"/>
        <v>547766</v>
      </c>
      <c r="AJ29" s="313">
        <f t="shared" si="5"/>
        <v>547766</v>
      </c>
      <c r="AL29" s="306">
        <f t="shared" si="6"/>
        <v>0</v>
      </c>
      <c r="AM29" s="314">
        <f t="shared" si="6"/>
        <v>9652</v>
      </c>
      <c r="AN29" s="315">
        <f t="shared" si="7"/>
        <v>9652</v>
      </c>
      <c r="AO29" s="316">
        <f t="shared" si="8"/>
        <v>1</v>
      </c>
    </row>
    <row r="30" spans="1:41" x14ac:dyDescent="0.2">
      <c r="A30" s="206">
        <v>277</v>
      </c>
      <c r="B30" s="207">
        <v>0.375</v>
      </c>
      <c r="C30" s="208">
        <v>2013</v>
      </c>
      <c r="D30" s="208">
        <v>6</v>
      </c>
      <c r="E30" s="208">
        <v>28</v>
      </c>
      <c r="F30" s="209">
        <v>557418</v>
      </c>
      <c r="G30" s="208">
        <v>0</v>
      </c>
      <c r="H30" s="209">
        <v>944406</v>
      </c>
      <c r="I30" s="208">
        <v>0</v>
      </c>
      <c r="J30" s="208">
        <v>0</v>
      </c>
      <c r="K30" s="208">
        <v>0</v>
      </c>
      <c r="L30" s="210">
        <v>88.503500000000003</v>
      </c>
      <c r="M30" s="209">
        <v>18</v>
      </c>
      <c r="N30" s="211">
        <v>0</v>
      </c>
      <c r="O30" s="212">
        <v>9050</v>
      </c>
      <c r="P30" s="197">
        <f t="shared" si="0"/>
        <v>9050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9050</v>
      </c>
      <c r="W30" s="219">
        <f t="shared" si="10"/>
        <v>319597.7635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557418</v>
      </c>
      <c r="AF30" s="206"/>
      <c r="AG30" s="310"/>
      <c r="AH30" s="311"/>
      <c r="AI30" s="312">
        <f t="shared" si="4"/>
        <v>557418</v>
      </c>
      <c r="AJ30" s="313">
        <f t="shared" si="5"/>
        <v>557418</v>
      </c>
      <c r="AL30" s="306">
        <f t="shared" si="6"/>
        <v>0</v>
      </c>
      <c r="AM30" s="314">
        <f t="shared" si="6"/>
        <v>9050</v>
      </c>
      <c r="AN30" s="315">
        <f t="shared" si="7"/>
        <v>9050</v>
      </c>
      <c r="AO30" s="316">
        <f t="shared" si="8"/>
        <v>1</v>
      </c>
    </row>
    <row r="31" spans="1:41" x14ac:dyDescent="0.2">
      <c r="A31" s="206">
        <v>277</v>
      </c>
      <c r="B31" s="207">
        <v>0.375</v>
      </c>
      <c r="C31" s="208">
        <v>2013</v>
      </c>
      <c r="D31" s="208">
        <v>6</v>
      </c>
      <c r="E31" s="208">
        <v>29</v>
      </c>
      <c r="F31" s="209">
        <v>566468</v>
      </c>
      <c r="G31" s="208">
        <v>0</v>
      </c>
      <c r="H31" s="209">
        <v>945679</v>
      </c>
      <c r="I31" s="208">
        <v>0</v>
      </c>
      <c r="J31" s="208">
        <v>0</v>
      </c>
      <c r="K31" s="208">
        <v>0</v>
      </c>
      <c r="L31" s="210">
        <v>88.952399999999997</v>
      </c>
      <c r="M31" s="209">
        <v>19.7</v>
      </c>
      <c r="N31" s="211">
        <v>0</v>
      </c>
      <c r="O31" s="212">
        <v>7261</v>
      </c>
      <c r="P31" s="197">
        <f t="shared" si="0"/>
        <v>7261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7261</v>
      </c>
      <c r="W31" s="219">
        <f t="shared" si="10"/>
        <v>256419.81886999999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566468</v>
      </c>
      <c r="AF31" s="206"/>
      <c r="AG31" s="310"/>
      <c r="AH31" s="311"/>
      <c r="AI31" s="312">
        <f t="shared" si="4"/>
        <v>566468</v>
      </c>
      <c r="AJ31" s="313">
        <f t="shared" si="5"/>
        <v>566468</v>
      </c>
      <c r="AL31" s="306">
        <f t="shared" si="6"/>
        <v>0</v>
      </c>
      <c r="AM31" s="314">
        <f t="shared" si="6"/>
        <v>7261</v>
      </c>
      <c r="AN31" s="315">
        <f t="shared" si="7"/>
        <v>7261</v>
      </c>
      <c r="AO31" s="316">
        <f t="shared" si="8"/>
        <v>1</v>
      </c>
    </row>
    <row r="32" spans="1:41" x14ac:dyDescent="0.2">
      <c r="A32" s="206">
        <v>277</v>
      </c>
      <c r="B32" s="207">
        <v>0.375</v>
      </c>
      <c r="C32" s="208">
        <v>2013</v>
      </c>
      <c r="D32" s="208">
        <v>6</v>
      </c>
      <c r="E32" s="208">
        <v>30</v>
      </c>
      <c r="F32" s="209">
        <v>573729</v>
      </c>
      <c r="G32" s="208">
        <v>0</v>
      </c>
      <c r="H32" s="209">
        <v>946689</v>
      </c>
      <c r="I32" s="208">
        <v>0</v>
      </c>
      <c r="J32" s="208">
        <v>0</v>
      </c>
      <c r="K32" s="208">
        <v>0</v>
      </c>
      <c r="L32" s="210">
        <v>90.021699999999996</v>
      </c>
      <c r="M32" s="209">
        <v>19.5</v>
      </c>
      <c r="N32" s="211">
        <v>0</v>
      </c>
      <c r="O32" s="212">
        <v>6927</v>
      </c>
      <c r="P32" s="197">
        <f t="shared" si="0"/>
        <v>6927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6927</v>
      </c>
      <c r="W32" s="219">
        <f t="shared" si="10"/>
        <v>244624.71909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573729</v>
      </c>
      <c r="AF32" s="206"/>
      <c r="AG32" s="310"/>
      <c r="AH32" s="311"/>
      <c r="AI32" s="312">
        <f t="shared" si="4"/>
        <v>573729</v>
      </c>
      <c r="AJ32" s="313">
        <f t="shared" si="5"/>
        <v>573729</v>
      </c>
      <c r="AL32" s="306">
        <f t="shared" si="6"/>
        <v>0</v>
      </c>
      <c r="AM32" s="314">
        <f t="shared" si="6"/>
        <v>6927</v>
      </c>
      <c r="AN32" s="315">
        <f t="shared" si="7"/>
        <v>6927</v>
      </c>
      <c r="AO32" s="316">
        <f t="shared" si="8"/>
        <v>1</v>
      </c>
    </row>
    <row r="33" spans="1:41" ht="13.5" thickBot="1" x14ac:dyDescent="0.25">
      <c r="A33" s="206">
        <v>277</v>
      </c>
      <c r="B33" s="207">
        <v>0.375</v>
      </c>
      <c r="C33" s="208">
        <v>2013</v>
      </c>
      <c r="D33" s="208">
        <v>7</v>
      </c>
      <c r="E33" s="208">
        <v>1</v>
      </c>
      <c r="F33" s="209">
        <v>580656</v>
      </c>
      <c r="G33" s="208">
        <v>0</v>
      </c>
      <c r="H33" s="209">
        <v>947653</v>
      </c>
      <c r="I33" s="208">
        <v>0</v>
      </c>
      <c r="J33" s="208">
        <v>0</v>
      </c>
      <c r="K33" s="208">
        <v>0</v>
      </c>
      <c r="L33" s="210">
        <v>89.677300000000002</v>
      </c>
      <c r="M33" s="209">
        <v>20.5</v>
      </c>
      <c r="N33" s="211">
        <v>0</v>
      </c>
      <c r="O33" s="212">
        <v>9460</v>
      </c>
      <c r="P33" s="197">
        <f t="shared" si="0"/>
        <v>-580656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9460</v>
      </c>
      <c r="W33" s="223">
        <f t="shared" si="10"/>
        <v>334076.7782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580656</v>
      </c>
      <c r="AF33" s="206"/>
      <c r="AG33" s="310"/>
      <c r="AH33" s="311"/>
      <c r="AI33" s="312">
        <f t="shared" si="4"/>
        <v>580656</v>
      </c>
      <c r="AJ33" s="313">
        <f t="shared" si="5"/>
        <v>580656</v>
      </c>
      <c r="AL33" s="306">
        <f t="shared" si="6"/>
        <v>0</v>
      </c>
      <c r="AM33" s="317">
        <f t="shared" si="6"/>
        <v>-580656</v>
      </c>
      <c r="AN33" s="315">
        <f t="shared" si="7"/>
        <v>-580656</v>
      </c>
      <c r="AO33" s="316">
        <f t="shared" si="8"/>
        <v>1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316.0521</v>
      </c>
      <c r="M36" s="239">
        <f>MAX(M3:M34)</f>
        <v>24.7</v>
      </c>
      <c r="N36" s="237" t="s">
        <v>26</v>
      </c>
      <c r="O36" s="239">
        <f>SUM(O3:O33)</f>
        <v>229786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229786</v>
      </c>
      <c r="W36" s="243">
        <f>SUM(W3:W33)</f>
        <v>8114816.7606199989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8</v>
      </c>
      <c r="AJ36" s="326">
        <f>SUM(AJ3:AJ33)</f>
        <v>11380268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96.62902903225806</v>
      </c>
      <c r="M37" s="247">
        <f>AVERAGE(M3:M34)</f>
        <v>20.641935483870974</v>
      </c>
      <c r="N37" s="237" t="s">
        <v>84</v>
      </c>
      <c r="O37" s="248">
        <f>O36*35.31467</f>
        <v>8114816.7606199998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23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88.0364</v>
      </c>
      <c r="M38" s="248">
        <f>MIN(M3:M34)</f>
        <v>17.7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106.29193193548387</v>
      </c>
      <c r="M44" s="255">
        <f>M37*(1+$L$43)</f>
        <v>22.706129032258072</v>
      </c>
    </row>
    <row r="45" spans="1:41" x14ac:dyDescent="0.2">
      <c r="K45" s="254" t="s">
        <v>98</v>
      </c>
      <c r="L45" s="255">
        <f>L37*(1-$L$43)</f>
        <v>86.966126129032261</v>
      </c>
      <c r="M45" s="255">
        <f>M37*(1-$L$43)</f>
        <v>18.577741935483878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911" priority="47" stopIfTrue="1" operator="lessThan">
      <formula>$L$45</formula>
    </cfRule>
    <cfRule type="cellIs" dxfId="910" priority="48" stopIfTrue="1" operator="greaterThan">
      <formula>$L$44</formula>
    </cfRule>
  </conditionalFormatting>
  <conditionalFormatting sqref="M3:M34">
    <cfRule type="cellIs" dxfId="909" priority="45" stopIfTrue="1" operator="lessThan">
      <formula>$M$45</formula>
    </cfRule>
    <cfRule type="cellIs" dxfId="908" priority="46" stopIfTrue="1" operator="greaterThan">
      <formula>$M$44</formula>
    </cfRule>
  </conditionalFormatting>
  <conditionalFormatting sqref="O3:O34">
    <cfRule type="cellIs" dxfId="907" priority="44" stopIfTrue="1" operator="lessThan">
      <formula>0</formula>
    </cfRule>
  </conditionalFormatting>
  <conditionalFormatting sqref="O3:O33">
    <cfRule type="cellIs" dxfId="906" priority="43" stopIfTrue="1" operator="lessThan">
      <formula>0</formula>
    </cfRule>
  </conditionalFormatting>
  <conditionalFormatting sqref="O3">
    <cfRule type="cellIs" dxfId="905" priority="42" stopIfTrue="1" operator="notEqual">
      <formula>$P$3</formula>
    </cfRule>
  </conditionalFormatting>
  <conditionalFormatting sqref="O4">
    <cfRule type="cellIs" dxfId="904" priority="41" stopIfTrue="1" operator="notEqual">
      <formula>P$4</formula>
    </cfRule>
  </conditionalFormatting>
  <conditionalFormatting sqref="O5">
    <cfRule type="cellIs" dxfId="903" priority="40" stopIfTrue="1" operator="notEqual">
      <formula>$P$5</formula>
    </cfRule>
  </conditionalFormatting>
  <conditionalFormatting sqref="O6">
    <cfRule type="cellIs" dxfId="902" priority="39" stopIfTrue="1" operator="notEqual">
      <formula>$P$6</formula>
    </cfRule>
  </conditionalFormatting>
  <conditionalFormatting sqref="O7">
    <cfRule type="cellIs" dxfId="901" priority="38" stopIfTrue="1" operator="notEqual">
      <formula>$P$7</formula>
    </cfRule>
  </conditionalFormatting>
  <conditionalFormatting sqref="O8">
    <cfRule type="cellIs" dxfId="900" priority="37" stopIfTrue="1" operator="notEqual">
      <formula>$P$8</formula>
    </cfRule>
  </conditionalFormatting>
  <conditionalFormatting sqref="O9">
    <cfRule type="cellIs" dxfId="899" priority="36" stopIfTrue="1" operator="notEqual">
      <formula>$P$9</formula>
    </cfRule>
  </conditionalFormatting>
  <conditionalFormatting sqref="O10">
    <cfRule type="cellIs" dxfId="898" priority="34" stopIfTrue="1" operator="notEqual">
      <formula>$P$10</formula>
    </cfRule>
    <cfRule type="cellIs" dxfId="897" priority="35" stopIfTrue="1" operator="greaterThan">
      <formula>$P$10</formula>
    </cfRule>
  </conditionalFormatting>
  <conditionalFormatting sqref="O11">
    <cfRule type="cellIs" dxfId="896" priority="32" stopIfTrue="1" operator="notEqual">
      <formula>$P$11</formula>
    </cfRule>
    <cfRule type="cellIs" dxfId="895" priority="33" stopIfTrue="1" operator="greaterThan">
      <formula>$P$11</formula>
    </cfRule>
  </conditionalFormatting>
  <conditionalFormatting sqref="O12">
    <cfRule type="cellIs" dxfId="894" priority="31" stopIfTrue="1" operator="notEqual">
      <formula>$P$12</formula>
    </cfRule>
  </conditionalFormatting>
  <conditionalFormatting sqref="O14">
    <cfRule type="cellIs" dxfId="893" priority="30" stopIfTrue="1" operator="notEqual">
      <formula>$P$14</formula>
    </cfRule>
  </conditionalFormatting>
  <conditionalFormatting sqref="O15">
    <cfRule type="cellIs" dxfId="892" priority="29" stopIfTrue="1" operator="notEqual">
      <formula>$P$15</formula>
    </cfRule>
  </conditionalFormatting>
  <conditionalFormatting sqref="O16">
    <cfRule type="cellIs" dxfId="891" priority="28" stopIfTrue="1" operator="notEqual">
      <formula>$P$16</formula>
    </cfRule>
  </conditionalFormatting>
  <conditionalFormatting sqref="O17">
    <cfRule type="cellIs" dxfId="890" priority="27" stopIfTrue="1" operator="notEqual">
      <formula>$P$17</formula>
    </cfRule>
  </conditionalFormatting>
  <conditionalFormatting sqref="O18">
    <cfRule type="cellIs" dxfId="889" priority="26" stopIfTrue="1" operator="notEqual">
      <formula>$P$18</formula>
    </cfRule>
  </conditionalFormatting>
  <conditionalFormatting sqref="O19">
    <cfRule type="cellIs" dxfId="888" priority="24" stopIfTrue="1" operator="notEqual">
      <formula>$P$19</formula>
    </cfRule>
    <cfRule type="cellIs" dxfId="887" priority="25" stopIfTrue="1" operator="greaterThan">
      <formula>$P$19</formula>
    </cfRule>
  </conditionalFormatting>
  <conditionalFormatting sqref="O20">
    <cfRule type="cellIs" dxfId="886" priority="22" stopIfTrue="1" operator="notEqual">
      <formula>$P$20</formula>
    </cfRule>
    <cfRule type="cellIs" dxfId="885" priority="23" stopIfTrue="1" operator="greaterThan">
      <formula>$P$20</formula>
    </cfRule>
  </conditionalFormatting>
  <conditionalFormatting sqref="O21">
    <cfRule type="cellIs" dxfId="884" priority="21" stopIfTrue="1" operator="notEqual">
      <formula>$P$21</formula>
    </cfRule>
  </conditionalFormatting>
  <conditionalFormatting sqref="O22">
    <cfRule type="cellIs" dxfId="883" priority="20" stopIfTrue="1" operator="notEqual">
      <formula>$P$22</formula>
    </cfRule>
  </conditionalFormatting>
  <conditionalFormatting sqref="O23">
    <cfRule type="cellIs" dxfId="882" priority="19" stopIfTrue="1" operator="notEqual">
      <formula>$P$23</formula>
    </cfRule>
  </conditionalFormatting>
  <conditionalFormatting sqref="O24">
    <cfRule type="cellIs" dxfId="881" priority="17" stopIfTrue="1" operator="notEqual">
      <formula>$P$24</formula>
    </cfRule>
    <cfRule type="cellIs" dxfId="880" priority="18" stopIfTrue="1" operator="greaterThan">
      <formula>$P$24</formula>
    </cfRule>
  </conditionalFormatting>
  <conditionalFormatting sqref="O25">
    <cfRule type="cellIs" dxfId="879" priority="15" stopIfTrue="1" operator="notEqual">
      <formula>$P$25</formula>
    </cfRule>
    <cfRule type="cellIs" dxfId="878" priority="16" stopIfTrue="1" operator="greaterThan">
      <formula>$P$25</formula>
    </cfRule>
  </conditionalFormatting>
  <conditionalFormatting sqref="O26">
    <cfRule type="cellIs" dxfId="877" priority="14" stopIfTrue="1" operator="notEqual">
      <formula>$P$26</formula>
    </cfRule>
  </conditionalFormatting>
  <conditionalFormatting sqref="O27">
    <cfRule type="cellIs" dxfId="876" priority="13" stopIfTrue="1" operator="notEqual">
      <formula>$P$27</formula>
    </cfRule>
  </conditionalFormatting>
  <conditionalFormatting sqref="O28">
    <cfRule type="cellIs" dxfId="875" priority="12" stopIfTrue="1" operator="notEqual">
      <formula>$P$28</formula>
    </cfRule>
  </conditionalFormatting>
  <conditionalFormatting sqref="O29">
    <cfRule type="cellIs" dxfId="874" priority="11" stopIfTrue="1" operator="notEqual">
      <formula>$P$29</formula>
    </cfRule>
  </conditionalFormatting>
  <conditionalFormatting sqref="O30">
    <cfRule type="cellIs" dxfId="873" priority="10" stopIfTrue="1" operator="notEqual">
      <formula>$P$30</formula>
    </cfRule>
  </conditionalFormatting>
  <conditionalFormatting sqref="O31">
    <cfRule type="cellIs" dxfId="872" priority="8" stopIfTrue="1" operator="notEqual">
      <formula>$P$31</formula>
    </cfRule>
    <cfRule type="cellIs" dxfId="871" priority="9" stopIfTrue="1" operator="greaterThan">
      <formula>$P$31</formula>
    </cfRule>
  </conditionalFormatting>
  <conditionalFormatting sqref="O32">
    <cfRule type="cellIs" dxfId="870" priority="6" stopIfTrue="1" operator="notEqual">
      <formula>$P$32</formula>
    </cfRule>
    <cfRule type="cellIs" dxfId="869" priority="7" stopIfTrue="1" operator="greaterThan">
      <formula>$P$32</formula>
    </cfRule>
  </conditionalFormatting>
  <conditionalFormatting sqref="O33">
    <cfRule type="cellIs" dxfId="868" priority="5" stopIfTrue="1" operator="notEqual">
      <formula>$P$33</formula>
    </cfRule>
  </conditionalFormatting>
  <conditionalFormatting sqref="O13">
    <cfRule type="cellIs" dxfId="867" priority="4" stopIfTrue="1" operator="notEqual">
      <formula>$P$13</formula>
    </cfRule>
  </conditionalFormatting>
  <conditionalFormatting sqref="AG3:AG34">
    <cfRule type="cellIs" dxfId="866" priority="3" stopIfTrue="1" operator="notEqual">
      <formula>E3</formula>
    </cfRule>
  </conditionalFormatting>
  <conditionalFormatting sqref="AH3:AH34">
    <cfRule type="cellIs" dxfId="865" priority="2" stopIfTrue="1" operator="notBetween">
      <formula>AI3+$AG$40</formula>
      <formula>AI3-$AG$40</formula>
    </cfRule>
  </conditionalFormatting>
  <conditionalFormatting sqref="AL3:AL33">
    <cfRule type="cellIs" dxfId="86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5" sqref="F2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320</v>
      </c>
      <c r="B3" s="191">
        <v>0.375</v>
      </c>
      <c r="C3" s="192">
        <v>2013</v>
      </c>
      <c r="D3" s="192">
        <v>6</v>
      </c>
      <c r="E3" s="192">
        <v>1</v>
      </c>
      <c r="F3" s="193">
        <v>656944</v>
      </c>
      <c r="G3" s="192">
        <v>0</v>
      </c>
      <c r="H3" s="193">
        <v>29476</v>
      </c>
      <c r="I3" s="192">
        <v>0</v>
      </c>
      <c r="J3" s="192">
        <v>0</v>
      </c>
      <c r="K3" s="192">
        <v>0</v>
      </c>
      <c r="L3" s="194">
        <v>307.90100000000001</v>
      </c>
      <c r="M3" s="193">
        <v>206.2</v>
      </c>
      <c r="N3" s="195">
        <v>0</v>
      </c>
      <c r="O3" s="196">
        <v>752</v>
      </c>
      <c r="P3" s="197">
        <f>F4-F3</f>
        <v>752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752</v>
      </c>
      <c r="W3" s="202">
        <f>V3*35.31467</f>
        <v>26556.631839999998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656944</v>
      </c>
      <c r="AF3" s="190">
        <v>320</v>
      </c>
      <c r="AG3" s="195">
        <v>1</v>
      </c>
      <c r="AH3" s="303">
        <v>652583</v>
      </c>
      <c r="AI3" s="304">
        <f>IFERROR(AE3*1,0)</f>
        <v>656944</v>
      </c>
      <c r="AJ3" s="305">
        <f>(AI3-AH3)</f>
        <v>4361</v>
      </c>
      <c r="AL3" s="306">
        <f>AH4-AH3</f>
        <v>4967</v>
      </c>
      <c r="AM3" s="307">
        <f>AI4-AI3</f>
        <v>752</v>
      </c>
      <c r="AN3" s="308">
        <f>(AM3-AL3)</f>
        <v>-4215</v>
      </c>
      <c r="AO3" s="309">
        <f>IFERROR(AN3/AM3,"")</f>
        <v>-5.605053191489362</v>
      </c>
    </row>
    <row r="4" spans="1:41" x14ac:dyDescent="0.2">
      <c r="A4" s="206">
        <v>320</v>
      </c>
      <c r="B4" s="207">
        <v>0.375</v>
      </c>
      <c r="C4" s="208">
        <v>2013</v>
      </c>
      <c r="D4" s="208">
        <v>6</v>
      </c>
      <c r="E4" s="208">
        <v>2</v>
      </c>
      <c r="F4" s="209">
        <v>657696</v>
      </c>
      <c r="G4" s="208">
        <v>0</v>
      </c>
      <c r="H4" s="209">
        <v>29510</v>
      </c>
      <c r="I4" s="208">
        <v>0</v>
      </c>
      <c r="J4" s="208">
        <v>0</v>
      </c>
      <c r="K4" s="208">
        <v>0</v>
      </c>
      <c r="L4" s="210">
        <v>315.09500000000003</v>
      </c>
      <c r="M4" s="209">
        <v>31.8</v>
      </c>
      <c r="N4" s="211">
        <v>0</v>
      </c>
      <c r="O4" s="212">
        <v>181</v>
      </c>
      <c r="P4" s="197">
        <f t="shared" ref="P4:P33" si="0">F5-F4</f>
        <v>181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181</v>
      </c>
      <c r="W4" s="216">
        <f>V4*35.31467</f>
        <v>6391.9552699999995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657696</v>
      </c>
      <c r="AF4" s="206">
        <v>320</v>
      </c>
      <c r="AG4" s="310">
        <v>2</v>
      </c>
      <c r="AH4" s="311">
        <v>657550</v>
      </c>
      <c r="AI4" s="312">
        <f t="shared" ref="AI4:AI34" si="4">IFERROR(AE4*1,0)</f>
        <v>657696</v>
      </c>
      <c r="AJ4" s="313">
        <f t="shared" ref="AJ4:AJ34" si="5">(AI4-AH4)</f>
        <v>146</v>
      </c>
      <c r="AL4" s="306">
        <f t="shared" ref="AL4:AM33" si="6">AH5-AH4</f>
        <v>145</v>
      </c>
      <c r="AM4" s="314">
        <f t="shared" si="6"/>
        <v>181</v>
      </c>
      <c r="AN4" s="315">
        <f t="shared" ref="AN4:AN33" si="7">(AM4-AL4)</f>
        <v>36</v>
      </c>
      <c r="AO4" s="316">
        <f t="shared" ref="AO4:AO33" si="8">IFERROR(AN4/AM4,"")</f>
        <v>0.19889502762430938</v>
      </c>
    </row>
    <row r="5" spans="1:41" x14ac:dyDescent="0.2">
      <c r="A5" s="206">
        <v>320</v>
      </c>
      <c r="B5" s="207">
        <v>0.375</v>
      </c>
      <c r="C5" s="208">
        <v>2013</v>
      </c>
      <c r="D5" s="208">
        <v>6</v>
      </c>
      <c r="E5" s="208">
        <v>3</v>
      </c>
      <c r="F5" s="209">
        <v>657877</v>
      </c>
      <c r="G5" s="208">
        <v>0</v>
      </c>
      <c r="H5" s="209">
        <v>29518</v>
      </c>
      <c r="I5" s="208">
        <v>0</v>
      </c>
      <c r="J5" s="208">
        <v>0</v>
      </c>
      <c r="K5" s="208">
        <v>0</v>
      </c>
      <c r="L5" s="210">
        <v>315.80700000000002</v>
      </c>
      <c r="M5" s="209">
        <v>7.4</v>
      </c>
      <c r="N5" s="211">
        <v>0</v>
      </c>
      <c r="O5" s="212">
        <v>6138</v>
      </c>
      <c r="P5" s="197">
        <f t="shared" si="0"/>
        <v>6138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6138</v>
      </c>
      <c r="W5" s="216">
        <f t="shared" ref="W5:W33" si="10">V5*35.31467</f>
        <v>216761.44446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657877</v>
      </c>
      <c r="AF5" s="206">
        <v>320</v>
      </c>
      <c r="AG5" s="310">
        <v>3</v>
      </c>
      <c r="AH5" s="311">
        <v>657695</v>
      </c>
      <c r="AI5" s="312">
        <f t="shared" si="4"/>
        <v>657877</v>
      </c>
      <c r="AJ5" s="313">
        <f t="shared" si="5"/>
        <v>182</v>
      </c>
      <c r="AL5" s="306">
        <f t="shared" si="6"/>
        <v>986</v>
      </c>
      <c r="AM5" s="314">
        <f t="shared" si="6"/>
        <v>6138</v>
      </c>
      <c r="AN5" s="315">
        <f t="shared" si="7"/>
        <v>5152</v>
      </c>
      <c r="AO5" s="316">
        <f t="shared" si="8"/>
        <v>0.83936135549038771</v>
      </c>
    </row>
    <row r="6" spans="1:41" x14ac:dyDescent="0.2">
      <c r="A6" s="206">
        <v>320</v>
      </c>
      <c r="B6" s="207">
        <v>0.375</v>
      </c>
      <c r="C6" s="208">
        <v>2013</v>
      </c>
      <c r="D6" s="208">
        <v>6</v>
      </c>
      <c r="E6" s="208">
        <v>4</v>
      </c>
      <c r="F6" s="209">
        <v>664015</v>
      </c>
      <c r="G6" s="208">
        <v>0</v>
      </c>
      <c r="H6" s="209">
        <v>29790</v>
      </c>
      <c r="I6" s="208">
        <v>0</v>
      </c>
      <c r="J6" s="208">
        <v>0</v>
      </c>
      <c r="K6" s="208">
        <v>0</v>
      </c>
      <c r="L6" s="210">
        <v>309.286</v>
      </c>
      <c r="M6" s="209">
        <v>256</v>
      </c>
      <c r="N6" s="211">
        <v>0</v>
      </c>
      <c r="O6" s="212">
        <v>5939</v>
      </c>
      <c r="P6" s="197">
        <f t="shared" si="0"/>
        <v>5939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5939</v>
      </c>
      <c r="W6" s="216">
        <f t="shared" si="10"/>
        <v>209733.82512999998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664015</v>
      </c>
      <c r="AF6" s="206">
        <v>320</v>
      </c>
      <c r="AG6" s="310">
        <v>4</v>
      </c>
      <c r="AH6" s="311">
        <v>658681</v>
      </c>
      <c r="AI6" s="312">
        <f t="shared" si="4"/>
        <v>664015</v>
      </c>
      <c r="AJ6" s="313">
        <f t="shared" si="5"/>
        <v>5334</v>
      </c>
      <c r="AL6" s="306">
        <f t="shared" si="6"/>
        <v>6078</v>
      </c>
      <c r="AM6" s="314">
        <f t="shared" si="6"/>
        <v>5939</v>
      </c>
      <c r="AN6" s="315">
        <f t="shared" si="7"/>
        <v>-139</v>
      </c>
      <c r="AO6" s="316">
        <f t="shared" si="8"/>
        <v>-2.34046135713083E-2</v>
      </c>
    </row>
    <row r="7" spans="1:41" x14ac:dyDescent="0.2">
      <c r="A7" s="206">
        <v>320</v>
      </c>
      <c r="B7" s="207">
        <v>0.375</v>
      </c>
      <c r="C7" s="208">
        <v>2013</v>
      </c>
      <c r="D7" s="208">
        <v>6</v>
      </c>
      <c r="E7" s="208">
        <v>5</v>
      </c>
      <c r="F7" s="209">
        <v>669954</v>
      </c>
      <c r="G7" s="208">
        <v>0</v>
      </c>
      <c r="H7" s="209">
        <v>30055</v>
      </c>
      <c r="I7" s="208">
        <v>0</v>
      </c>
      <c r="J7" s="208">
        <v>0</v>
      </c>
      <c r="K7" s="208">
        <v>0</v>
      </c>
      <c r="L7" s="210">
        <v>307.904</v>
      </c>
      <c r="M7" s="209">
        <v>247.8</v>
      </c>
      <c r="N7" s="211">
        <v>0</v>
      </c>
      <c r="O7" s="212">
        <v>5668</v>
      </c>
      <c r="P7" s="197">
        <f t="shared" si="0"/>
        <v>5668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5668</v>
      </c>
      <c r="W7" s="216">
        <f t="shared" si="10"/>
        <v>200163.54955999998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669954</v>
      </c>
      <c r="AF7" s="206">
        <v>320</v>
      </c>
      <c r="AG7" s="310">
        <v>5</v>
      </c>
      <c r="AH7" s="311">
        <v>664759</v>
      </c>
      <c r="AI7" s="312">
        <f t="shared" si="4"/>
        <v>669954</v>
      </c>
      <c r="AJ7" s="313">
        <f t="shared" si="5"/>
        <v>5195</v>
      </c>
      <c r="AL7" s="306">
        <f t="shared" si="6"/>
        <v>5873</v>
      </c>
      <c r="AM7" s="314">
        <f t="shared" si="6"/>
        <v>5668</v>
      </c>
      <c r="AN7" s="315">
        <f t="shared" si="7"/>
        <v>-205</v>
      </c>
      <c r="AO7" s="316">
        <f t="shared" si="8"/>
        <v>-3.6167960479887087E-2</v>
      </c>
    </row>
    <row r="8" spans="1:41" x14ac:dyDescent="0.2">
      <c r="A8" s="206">
        <v>320</v>
      </c>
      <c r="B8" s="207">
        <v>0.375</v>
      </c>
      <c r="C8" s="208">
        <v>2013</v>
      </c>
      <c r="D8" s="208">
        <v>6</v>
      </c>
      <c r="E8" s="208">
        <v>6</v>
      </c>
      <c r="F8" s="209">
        <v>675622</v>
      </c>
      <c r="G8" s="208">
        <v>0</v>
      </c>
      <c r="H8" s="209">
        <v>30308</v>
      </c>
      <c r="I8" s="208">
        <v>0</v>
      </c>
      <c r="J8" s="208">
        <v>0</v>
      </c>
      <c r="K8" s="208">
        <v>0</v>
      </c>
      <c r="L8" s="210">
        <v>307.45400000000001</v>
      </c>
      <c r="M8" s="209">
        <v>236.6</v>
      </c>
      <c r="N8" s="211">
        <v>0</v>
      </c>
      <c r="O8" s="212">
        <v>6154</v>
      </c>
      <c r="P8" s="197">
        <f t="shared" si="0"/>
        <v>6154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6154</v>
      </c>
      <c r="W8" s="216">
        <f t="shared" si="10"/>
        <v>217326.47917999999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675622</v>
      </c>
      <c r="AF8" s="206">
        <v>320</v>
      </c>
      <c r="AG8" s="310">
        <v>6</v>
      </c>
      <c r="AH8" s="311">
        <v>670632</v>
      </c>
      <c r="AI8" s="312">
        <f t="shared" si="4"/>
        <v>675622</v>
      </c>
      <c r="AJ8" s="313">
        <f t="shared" si="5"/>
        <v>4990</v>
      </c>
      <c r="AL8" s="306">
        <f t="shared" si="6"/>
        <v>5782</v>
      </c>
      <c r="AM8" s="314">
        <f t="shared" si="6"/>
        <v>6154</v>
      </c>
      <c r="AN8" s="315">
        <f t="shared" si="7"/>
        <v>372</v>
      </c>
      <c r="AO8" s="316">
        <f t="shared" si="8"/>
        <v>6.0448488787780308E-2</v>
      </c>
    </row>
    <row r="9" spans="1:41" x14ac:dyDescent="0.2">
      <c r="A9" s="206">
        <v>320</v>
      </c>
      <c r="B9" s="207">
        <v>0.375</v>
      </c>
      <c r="C9" s="208">
        <v>2013</v>
      </c>
      <c r="D9" s="208">
        <v>6</v>
      </c>
      <c r="E9" s="208">
        <v>7</v>
      </c>
      <c r="F9" s="209">
        <v>681776</v>
      </c>
      <c r="G9" s="208">
        <v>0</v>
      </c>
      <c r="H9" s="209">
        <v>30582</v>
      </c>
      <c r="I9" s="208">
        <v>0</v>
      </c>
      <c r="J9" s="208">
        <v>0</v>
      </c>
      <c r="K9" s="208">
        <v>0</v>
      </c>
      <c r="L9" s="210">
        <v>307.62299999999999</v>
      </c>
      <c r="M9" s="209">
        <v>256.89999999999998</v>
      </c>
      <c r="N9" s="211">
        <v>0</v>
      </c>
      <c r="O9" s="212">
        <v>5580</v>
      </c>
      <c r="P9" s="197">
        <f t="shared" si="0"/>
        <v>5580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5580</v>
      </c>
      <c r="W9" s="216">
        <f t="shared" si="10"/>
        <v>197055.85860000001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681776</v>
      </c>
      <c r="AF9" s="206">
        <v>320</v>
      </c>
      <c r="AG9" s="310">
        <v>7</v>
      </c>
      <c r="AH9" s="311">
        <v>676414</v>
      </c>
      <c r="AI9" s="312">
        <f t="shared" si="4"/>
        <v>681776</v>
      </c>
      <c r="AJ9" s="313">
        <f t="shared" si="5"/>
        <v>5362</v>
      </c>
      <c r="AL9" s="306">
        <f t="shared" si="6"/>
        <v>6053</v>
      </c>
      <c r="AM9" s="314">
        <f t="shared" si="6"/>
        <v>5580</v>
      </c>
      <c r="AN9" s="315">
        <f t="shared" si="7"/>
        <v>-473</v>
      </c>
      <c r="AO9" s="316">
        <f t="shared" si="8"/>
        <v>-8.4767025089605735E-2</v>
      </c>
    </row>
    <row r="10" spans="1:41" x14ac:dyDescent="0.2">
      <c r="A10" s="206">
        <v>320</v>
      </c>
      <c r="B10" s="207">
        <v>0.375</v>
      </c>
      <c r="C10" s="208">
        <v>2013</v>
      </c>
      <c r="D10" s="208">
        <v>6</v>
      </c>
      <c r="E10" s="208">
        <v>8</v>
      </c>
      <c r="F10" s="209">
        <v>687356</v>
      </c>
      <c r="G10" s="208">
        <v>0</v>
      </c>
      <c r="H10" s="209">
        <v>30831</v>
      </c>
      <c r="I10" s="208">
        <v>0</v>
      </c>
      <c r="J10" s="208">
        <v>0</v>
      </c>
      <c r="K10" s="208">
        <v>0</v>
      </c>
      <c r="L10" s="210">
        <v>307.87200000000001</v>
      </c>
      <c r="M10" s="209">
        <v>233.2</v>
      </c>
      <c r="N10" s="211">
        <v>0</v>
      </c>
      <c r="O10" s="212">
        <v>302</v>
      </c>
      <c r="P10" s="197">
        <f t="shared" si="0"/>
        <v>302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302</v>
      </c>
      <c r="W10" s="216">
        <f t="shared" si="10"/>
        <v>10665.030339999999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687356</v>
      </c>
      <c r="AF10" s="206">
        <v>320</v>
      </c>
      <c r="AG10" s="310">
        <v>8</v>
      </c>
      <c r="AH10" s="311">
        <v>682467</v>
      </c>
      <c r="AI10" s="312">
        <f t="shared" si="4"/>
        <v>687356</v>
      </c>
      <c r="AJ10" s="313">
        <f t="shared" si="5"/>
        <v>4889</v>
      </c>
      <c r="AL10" s="306">
        <f t="shared" si="6"/>
        <v>5041</v>
      </c>
      <c r="AM10" s="314">
        <f t="shared" si="6"/>
        <v>302</v>
      </c>
      <c r="AN10" s="315">
        <f t="shared" si="7"/>
        <v>-4739</v>
      </c>
      <c r="AO10" s="316">
        <f t="shared" si="8"/>
        <v>-15.69205298013245</v>
      </c>
    </row>
    <row r="11" spans="1:41" x14ac:dyDescent="0.2">
      <c r="A11" s="206">
        <v>320</v>
      </c>
      <c r="B11" s="207">
        <v>0.375</v>
      </c>
      <c r="C11" s="208">
        <v>2013</v>
      </c>
      <c r="D11" s="208">
        <v>6</v>
      </c>
      <c r="E11" s="208">
        <v>9</v>
      </c>
      <c r="F11" s="209">
        <v>687658</v>
      </c>
      <c r="G11" s="208">
        <v>0</v>
      </c>
      <c r="H11" s="209">
        <v>30845</v>
      </c>
      <c r="I11" s="208">
        <v>0</v>
      </c>
      <c r="J11" s="208">
        <v>0</v>
      </c>
      <c r="K11" s="208">
        <v>0</v>
      </c>
      <c r="L11" s="210">
        <v>314.95999999999998</v>
      </c>
      <c r="M11" s="209">
        <v>13.2</v>
      </c>
      <c r="N11" s="211">
        <v>0</v>
      </c>
      <c r="O11" s="212">
        <v>145</v>
      </c>
      <c r="P11" s="197">
        <f t="shared" si="0"/>
        <v>145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145</v>
      </c>
      <c r="W11" s="219">
        <f t="shared" si="10"/>
        <v>5120.6271500000003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687658</v>
      </c>
      <c r="AF11" s="206">
        <v>320</v>
      </c>
      <c r="AG11" s="310">
        <v>9</v>
      </c>
      <c r="AH11" s="311">
        <v>687508</v>
      </c>
      <c r="AI11" s="312">
        <f t="shared" si="4"/>
        <v>687658</v>
      </c>
      <c r="AJ11" s="313">
        <f t="shared" si="5"/>
        <v>150</v>
      </c>
      <c r="AL11" s="306">
        <f t="shared" si="6"/>
        <v>150</v>
      </c>
      <c r="AM11" s="314">
        <f t="shared" si="6"/>
        <v>145</v>
      </c>
      <c r="AN11" s="315">
        <f t="shared" si="7"/>
        <v>-5</v>
      </c>
      <c r="AO11" s="316">
        <f t="shared" si="8"/>
        <v>-3.4482758620689655E-2</v>
      </c>
    </row>
    <row r="12" spans="1:41" x14ac:dyDescent="0.2">
      <c r="A12" s="206">
        <v>320</v>
      </c>
      <c r="B12" s="207">
        <v>0.375</v>
      </c>
      <c r="C12" s="208">
        <v>2013</v>
      </c>
      <c r="D12" s="208">
        <v>6</v>
      </c>
      <c r="E12" s="208">
        <v>10</v>
      </c>
      <c r="F12" s="209">
        <v>687803</v>
      </c>
      <c r="G12" s="208">
        <v>0</v>
      </c>
      <c r="H12" s="209">
        <v>30851</v>
      </c>
      <c r="I12" s="208">
        <v>0</v>
      </c>
      <c r="J12" s="208">
        <v>0</v>
      </c>
      <c r="K12" s="208">
        <v>0</v>
      </c>
      <c r="L12" s="210">
        <v>315.75400000000002</v>
      </c>
      <c r="M12" s="209">
        <v>5.8</v>
      </c>
      <c r="N12" s="211">
        <v>0</v>
      </c>
      <c r="O12" s="212">
        <v>6480</v>
      </c>
      <c r="P12" s="197">
        <f t="shared" si="0"/>
        <v>6480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6480</v>
      </c>
      <c r="W12" s="219">
        <f t="shared" si="10"/>
        <v>228839.06159999999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687803</v>
      </c>
      <c r="AF12" s="206">
        <v>320</v>
      </c>
      <c r="AG12" s="310">
        <v>10</v>
      </c>
      <c r="AH12" s="311">
        <v>687658</v>
      </c>
      <c r="AI12" s="312">
        <f t="shared" si="4"/>
        <v>687803</v>
      </c>
      <c r="AJ12" s="313">
        <f t="shared" si="5"/>
        <v>145</v>
      </c>
      <c r="AL12" s="306">
        <f t="shared" si="6"/>
        <v>909</v>
      </c>
      <c r="AM12" s="314">
        <f t="shared" si="6"/>
        <v>6480</v>
      </c>
      <c r="AN12" s="315">
        <f t="shared" si="7"/>
        <v>5571</v>
      </c>
      <c r="AO12" s="316">
        <f t="shared" si="8"/>
        <v>0.85972222222222228</v>
      </c>
    </row>
    <row r="13" spans="1:41" x14ac:dyDescent="0.2">
      <c r="A13" s="206">
        <v>320</v>
      </c>
      <c r="B13" s="207">
        <v>0.375</v>
      </c>
      <c r="C13" s="208">
        <v>2013</v>
      </c>
      <c r="D13" s="208">
        <v>6</v>
      </c>
      <c r="E13" s="208">
        <v>11</v>
      </c>
      <c r="F13" s="209">
        <v>694283</v>
      </c>
      <c r="G13" s="208">
        <v>0</v>
      </c>
      <c r="H13" s="209">
        <v>31141</v>
      </c>
      <c r="I13" s="208">
        <v>0</v>
      </c>
      <c r="J13" s="208">
        <v>0</v>
      </c>
      <c r="K13" s="208">
        <v>0</v>
      </c>
      <c r="L13" s="210">
        <v>306.05900000000003</v>
      </c>
      <c r="M13" s="209">
        <v>270.2</v>
      </c>
      <c r="N13" s="211">
        <v>0</v>
      </c>
      <c r="O13" s="212">
        <v>6661</v>
      </c>
      <c r="P13" s="197">
        <f t="shared" si="0"/>
        <v>6661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6661</v>
      </c>
      <c r="W13" s="219">
        <f t="shared" si="10"/>
        <v>235231.01686999999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694283</v>
      </c>
      <c r="AF13" s="206">
        <v>320</v>
      </c>
      <c r="AG13" s="310">
        <v>11</v>
      </c>
      <c r="AH13" s="311">
        <v>688567</v>
      </c>
      <c r="AI13" s="312">
        <f t="shared" si="4"/>
        <v>694283</v>
      </c>
      <c r="AJ13" s="313">
        <f t="shared" si="5"/>
        <v>5716</v>
      </c>
      <c r="AL13" s="306">
        <f t="shared" si="6"/>
        <v>6667</v>
      </c>
      <c r="AM13" s="314">
        <f t="shared" si="6"/>
        <v>6661</v>
      </c>
      <c r="AN13" s="315">
        <f t="shared" si="7"/>
        <v>-6</v>
      </c>
      <c r="AO13" s="316">
        <f t="shared" si="8"/>
        <v>-9.0076565080318271E-4</v>
      </c>
    </row>
    <row r="14" spans="1:41" x14ac:dyDescent="0.2">
      <c r="A14" s="206">
        <v>320</v>
      </c>
      <c r="B14" s="207">
        <v>0.375</v>
      </c>
      <c r="C14" s="208">
        <v>2013</v>
      </c>
      <c r="D14" s="208">
        <v>6</v>
      </c>
      <c r="E14" s="208">
        <v>12</v>
      </c>
      <c r="F14" s="209">
        <v>700944</v>
      </c>
      <c r="G14" s="208">
        <v>0</v>
      </c>
      <c r="H14" s="209">
        <v>31439</v>
      </c>
      <c r="I14" s="208">
        <v>0</v>
      </c>
      <c r="J14" s="208">
        <v>0</v>
      </c>
      <c r="K14" s="208">
        <v>0</v>
      </c>
      <c r="L14" s="210">
        <v>305.964</v>
      </c>
      <c r="M14" s="209">
        <v>277.5</v>
      </c>
      <c r="N14" s="211">
        <v>0</v>
      </c>
      <c r="O14" s="212">
        <v>6592</v>
      </c>
      <c r="P14" s="197">
        <f t="shared" si="0"/>
        <v>6592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6592</v>
      </c>
      <c r="W14" s="219">
        <f t="shared" si="10"/>
        <v>232794.30463999999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700944</v>
      </c>
      <c r="AF14" s="206">
        <v>320</v>
      </c>
      <c r="AG14" s="310">
        <v>12</v>
      </c>
      <c r="AH14" s="311">
        <v>695234</v>
      </c>
      <c r="AI14" s="312">
        <f t="shared" si="4"/>
        <v>700944</v>
      </c>
      <c r="AJ14" s="313">
        <f t="shared" si="5"/>
        <v>5710</v>
      </c>
      <c r="AL14" s="306">
        <f t="shared" si="6"/>
        <v>6599</v>
      </c>
      <c r="AM14" s="314">
        <f t="shared" si="6"/>
        <v>6592</v>
      </c>
      <c r="AN14" s="315">
        <f t="shared" si="7"/>
        <v>-7</v>
      </c>
      <c r="AO14" s="316">
        <f t="shared" si="8"/>
        <v>-1.0618932038834951E-3</v>
      </c>
    </row>
    <row r="15" spans="1:41" x14ac:dyDescent="0.2">
      <c r="A15" s="206">
        <v>320</v>
      </c>
      <c r="B15" s="207">
        <v>0.375</v>
      </c>
      <c r="C15" s="208">
        <v>2013</v>
      </c>
      <c r="D15" s="208">
        <v>6</v>
      </c>
      <c r="E15" s="208">
        <v>13</v>
      </c>
      <c r="F15" s="209">
        <v>707536</v>
      </c>
      <c r="G15" s="208">
        <v>0</v>
      </c>
      <c r="H15" s="209">
        <v>31734</v>
      </c>
      <c r="I15" s="208">
        <v>0</v>
      </c>
      <c r="J15" s="208">
        <v>0</v>
      </c>
      <c r="K15" s="208">
        <v>0</v>
      </c>
      <c r="L15" s="210">
        <v>306.35000000000002</v>
      </c>
      <c r="M15" s="209">
        <v>274.8</v>
      </c>
      <c r="N15" s="211">
        <v>0</v>
      </c>
      <c r="O15" s="212">
        <v>6575</v>
      </c>
      <c r="P15" s="197">
        <f t="shared" si="0"/>
        <v>6575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6575</v>
      </c>
      <c r="W15" s="219">
        <f t="shared" si="10"/>
        <v>232193.95525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707536</v>
      </c>
      <c r="AF15" s="206">
        <v>320</v>
      </c>
      <c r="AG15" s="310">
        <v>13</v>
      </c>
      <c r="AH15" s="311">
        <v>701833</v>
      </c>
      <c r="AI15" s="312">
        <f t="shared" si="4"/>
        <v>707536</v>
      </c>
      <c r="AJ15" s="313">
        <f t="shared" si="5"/>
        <v>5703</v>
      </c>
      <c r="AL15" s="306">
        <f t="shared" si="6"/>
        <v>6673</v>
      </c>
      <c r="AM15" s="314">
        <f t="shared" si="6"/>
        <v>6575</v>
      </c>
      <c r="AN15" s="315">
        <f t="shared" si="7"/>
        <v>-98</v>
      </c>
      <c r="AO15" s="316">
        <f t="shared" si="8"/>
        <v>-1.4904942965779468E-2</v>
      </c>
    </row>
    <row r="16" spans="1:41" x14ac:dyDescent="0.2">
      <c r="A16" s="206">
        <v>320</v>
      </c>
      <c r="B16" s="207">
        <v>0.375</v>
      </c>
      <c r="C16" s="208">
        <v>2013</v>
      </c>
      <c r="D16" s="208">
        <v>6</v>
      </c>
      <c r="E16" s="208">
        <v>14</v>
      </c>
      <c r="F16" s="209">
        <v>714111</v>
      </c>
      <c r="G16" s="208">
        <v>0</v>
      </c>
      <c r="H16" s="209">
        <v>32026</v>
      </c>
      <c r="I16" s="208">
        <v>0</v>
      </c>
      <c r="J16" s="208">
        <v>0</v>
      </c>
      <c r="K16" s="208">
        <v>0</v>
      </c>
      <c r="L16" s="210">
        <v>308.00700000000001</v>
      </c>
      <c r="M16" s="209">
        <v>274.2</v>
      </c>
      <c r="N16" s="211">
        <v>0</v>
      </c>
      <c r="O16" s="212">
        <v>936</v>
      </c>
      <c r="P16" s="197">
        <f t="shared" si="0"/>
        <v>936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936</v>
      </c>
      <c r="W16" s="219">
        <f t="shared" si="10"/>
        <v>33054.53112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714111</v>
      </c>
      <c r="AF16" s="206">
        <v>320</v>
      </c>
      <c r="AG16" s="310">
        <v>14</v>
      </c>
      <c r="AH16" s="311">
        <v>708506</v>
      </c>
      <c r="AI16" s="312">
        <f t="shared" si="4"/>
        <v>714111</v>
      </c>
      <c r="AJ16" s="313">
        <f t="shared" si="5"/>
        <v>5605</v>
      </c>
      <c r="AL16" s="306">
        <f t="shared" si="6"/>
        <v>6541</v>
      </c>
      <c r="AM16" s="314">
        <f t="shared" si="6"/>
        <v>936</v>
      </c>
      <c r="AN16" s="315">
        <f t="shared" si="7"/>
        <v>-5605</v>
      </c>
      <c r="AO16" s="316">
        <f t="shared" si="8"/>
        <v>-5.9882478632478628</v>
      </c>
    </row>
    <row r="17" spans="1:41" x14ac:dyDescent="0.2">
      <c r="A17" s="206">
        <v>320</v>
      </c>
      <c r="B17" s="207">
        <v>0.375</v>
      </c>
      <c r="C17" s="208">
        <v>2013</v>
      </c>
      <c r="D17" s="208">
        <v>6</v>
      </c>
      <c r="E17" s="208">
        <v>15</v>
      </c>
      <c r="F17" s="209">
        <v>715047</v>
      </c>
      <c r="G17" s="208">
        <v>0</v>
      </c>
      <c r="H17" s="209">
        <v>32026</v>
      </c>
      <c r="I17" s="208">
        <v>0</v>
      </c>
      <c r="J17" s="208">
        <v>0</v>
      </c>
      <c r="K17" s="208">
        <v>0</v>
      </c>
      <c r="L17" s="210">
        <v>308.00700000000001</v>
      </c>
      <c r="M17" s="209">
        <v>274.2</v>
      </c>
      <c r="N17" s="211">
        <v>0</v>
      </c>
      <c r="O17" s="212">
        <v>6446</v>
      </c>
      <c r="P17" s="197">
        <f t="shared" si="0"/>
        <v>6446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6446</v>
      </c>
      <c r="W17" s="219">
        <f t="shared" si="10"/>
        <v>227638.36282000001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715047</v>
      </c>
      <c r="AF17" s="206">
        <v>320</v>
      </c>
      <c r="AG17" s="310">
        <v>15</v>
      </c>
      <c r="AH17" s="311">
        <v>715047</v>
      </c>
      <c r="AI17" s="312">
        <f t="shared" si="4"/>
        <v>715047</v>
      </c>
      <c r="AJ17" s="313">
        <f t="shared" si="5"/>
        <v>0</v>
      </c>
      <c r="AL17" s="306">
        <f t="shared" si="6"/>
        <v>6147</v>
      </c>
      <c r="AM17" s="314">
        <f t="shared" si="6"/>
        <v>6446</v>
      </c>
      <c r="AN17" s="315">
        <f t="shared" si="7"/>
        <v>299</v>
      </c>
      <c r="AO17" s="316">
        <f t="shared" si="8"/>
        <v>4.6385355259075396E-2</v>
      </c>
    </row>
    <row r="18" spans="1:41" x14ac:dyDescent="0.2">
      <c r="A18" s="206">
        <v>320</v>
      </c>
      <c r="B18" s="207">
        <v>0.375</v>
      </c>
      <c r="C18" s="208">
        <v>2013</v>
      </c>
      <c r="D18" s="208">
        <v>6</v>
      </c>
      <c r="E18" s="208">
        <v>16</v>
      </c>
      <c r="F18" s="209">
        <v>721493</v>
      </c>
      <c r="G18" s="208">
        <v>0</v>
      </c>
      <c r="H18" s="209">
        <v>32354</v>
      </c>
      <c r="I18" s="208">
        <v>0</v>
      </c>
      <c r="J18" s="208">
        <v>0</v>
      </c>
      <c r="K18" s="208">
        <v>0</v>
      </c>
      <c r="L18" s="210">
        <v>314.86219999999997</v>
      </c>
      <c r="M18" s="209">
        <v>44.1</v>
      </c>
      <c r="N18" s="211">
        <v>0</v>
      </c>
      <c r="O18" s="212">
        <v>397</v>
      </c>
      <c r="P18" s="197">
        <f t="shared" si="0"/>
        <v>397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397</v>
      </c>
      <c r="W18" s="219">
        <f t="shared" si="10"/>
        <v>14019.923989999999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721493</v>
      </c>
      <c r="AF18" s="206">
        <v>320</v>
      </c>
      <c r="AG18" s="310">
        <v>16</v>
      </c>
      <c r="AH18" s="311">
        <v>721194</v>
      </c>
      <c r="AI18" s="312">
        <f t="shared" si="4"/>
        <v>721493</v>
      </c>
      <c r="AJ18" s="313">
        <f t="shared" si="5"/>
        <v>299</v>
      </c>
      <c r="AL18" s="306">
        <f t="shared" si="6"/>
        <v>298</v>
      </c>
      <c r="AM18" s="314">
        <f t="shared" si="6"/>
        <v>397</v>
      </c>
      <c r="AN18" s="315">
        <f t="shared" si="7"/>
        <v>99</v>
      </c>
      <c r="AO18" s="316">
        <f t="shared" si="8"/>
        <v>0.24937027707808565</v>
      </c>
    </row>
    <row r="19" spans="1:41" x14ac:dyDescent="0.2">
      <c r="A19" s="206">
        <v>320</v>
      </c>
      <c r="B19" s="207">
        <v>0.375</v>
      </c>
      <c r="C19" s="208">
        <v>2013</v>
      </c>
      <c r="D19" s="208">
        <v>6</v>
      </c>
      <c r="E19" s="208">
        <v>17</v>
      </c>
      <c r="F19" s="209">
        <v>721890</v>
      </c>
      <c r="G19" s="208">
        <v>0</v>
      </c>
      <c r="H19" s="209">
        <v>32371</v>
      </c>
      <c r="I19" s="208">
        <v>0</v>
      </c>
      <c r="J19" s="208">
        <v>0</v>
      </c>
      <c r="K19" s="208">
        <v>0</v>
      </c>
      <c r="L19" s="210">
        <v>316.40170000000001</v>
      </c>
      <c r="M19" s="209">
        <v>16.399999999999999</v>
      </c>
      <c r="N19" s="211">
        <v>0</v>
      </c>
      <c r="O19" s="212">
        <v>7050</v>
      </c>
      <c r="P19" s="197">
        <f t="shared" si="0"/>
        <v>7050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7050</v>
      </c>
      <c r="W19" s="219">
        <f t="shared" si="10"/>
        <v>248968.4235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721890</v>
      </c>
      <c r="AF19" s="206">
        <v>320</v>
      </c>
      <c r="AG19" s="310">
        <v>17</v>
      </c>
      <c r="AH19" s="311">
        <v>721492</v>
      </c>
      <c r="AI19" s="312">
        <f t="shared" si="4"/>
        <v>721890</v>
      </c>
      <c r="AJ19" s="313">
        <f t="shared" si="5"/>
        <v>398</v>
      </c>
      <c r="AL19" s="306">
        <f t="shared" si="6"/>
        <v>1135</v>
      </c>
      <c r="AM19" s="314">
        <f t="shared" si="6"/>
        <v>7050</v>
      </c>
      <c r="AN19" s="315">
        <f t="shared" si="7"/>
        <v>5915</v>
      </c>
      <c r="AO19" s="316">
        <f t="shared" si="8"/>
        <v>0.83900709219858161</v>
      </c>
    </row>
    <row r="20" spans="1:41" x14ac:dyDescent="0.2">
      <c r="A20" s="206">
        <v>320</v>
      </c>
      <c r="B20" s="207">
        <v>0.375</v>
      </c>
      <c r="C20" s="208">
        <v>2013</v>
      </c>
      <c r="D20" s="208">
        <v>6</v>
      </c>
      <c r="E20" s="208">
        <v>18</v>
      </c>
      <c r="F20" s="209">
        <v>728940</v>
      </c>
      <c r="G20" s="208">
        <v>0</v>
      </c>
      <c r="H20" s="209">
        <v>32683</v>
      </c>
      <c r="I20" s="208">
        <v>0</v>
      </c>
      <c r="J20" s="208">
        <v>0</v>
      </c>
      <c r="K20" s="208">
        <v>0</v>
      </c>
      <c r="L20" s="210">
        <v>308.8143</v>
      </c>
      <c r="M20" s="209">
        <v>293.89999999999998</v>
      </c>
      <c r="N20" s="211">
        <v>0</v>
      </c>
      <c r="O20" s="212">
        <v>6613</v>
      </c>
      <c r="P20" s="197">
        <f t="shared" si="0"/>
        <v>6613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6613</v>
      </c>
      <c r="W20" s="219">
        <f t="shared" si="10"/>
        <v>233535.91271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728940</v>
      </c>
      <c r="AF20" s="206">
        <v>320</v>
      </c>
      <c r="AG20" s="310">
        <v>18</v>
      </c>
      <c r="AH20" s="311">
        <v>722627</v>
      </c>
      <c r="AI20" s="312">
        <f t="shared" si="4"/>
        <v>728940</v>
      </c>
      <c r="AJ20" s="313">
        <f t="shared" si="5"/>
        <v>6313</v>
      </c>
      <c r="AL20" s="306">
        <f t="shared" si="6"/>
        <v>7203</v>
      </c>
      <c r="AM20" s="314">
        <f t="shared" si="6"/>
        <v>6613</v>
      </c>
      <c r="AN20" s="315">
        <f t="shared" si="7"/>
        <v>-590</v>
      </c>
      <c r="AO20" s="316">
        <f t="shared" si="8"/>
        <v>-8.921820656283079E-2</v>
      </c>
    </row>
    <row r="21" spans="1:41" x14ac:dyDescent="0.2">
      <c r="A21" s="206">
        <v>320</v>
      </c>
      <c r="B21" s="207">
        <v>0.375</v>
      </c>
      <c r="C21" s="208">
        <v>2013</v>
      </c>
      <c r="D21" s="208">
        <v>6</v>
      </c>
      <c r="E21" s="208">
        <v>19</v>
      </c>
      <c r="F21" s="209">
        <v>735553</v>
      </c>
      <c r="G21" s="208">
        <v>0</v>
      </c>
      <c r="H21" s="209">
        <v>32979</v>
      </c>
      <c r="I21" s="208">
        <v>0</v>
      </c>
      <c r="J21" s="208">
        <v>0</v>
      </c>
      <c r="K21" s="208">
        <v>0</v>
      </c>
      <c r="L21" s="210">
        <v>306.70089999999999</v>
      </c>
      <c r="M21" s="209">
        <v>275.8</v>
      </c>
      <c r="N21" s="211">
        <v>0</v>
      </c>
      <c r="O21" s="212">
        <v>6452</v>
      </c>
      <c r="P21" s="197">
        <f t="shared" si="0"/>
        <v>6452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6452</v>
      </c>
      <c r="W21" s="219">
        <f t="shared" si="10"/>
        <v>227850.25083999999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735553</v>
      </c>
      <c r="AF21" s="206">
        <v>320</v>
      </c>
      <c r="AG21" s="310">
        <v>19</v>
      </c>
      <c r="AH21" s="311">
        <v>729830</v>
      </c>
      <c r="AI21" s="312">
        <f t="shared" si="4"/>
        <v>735553</v>
      </c>
      <c r="AJ21" s="313">
        <f t="shared" si="5"/>
        <v>5723</v>
      </c>
      <c r="AL21" s="306">
        <f t="shared" si="6"/>
        <v>6589</v>
      </c>
      <c r="AM21" s="314">
        <f t="shared" si="6"/>
        <v>6452</v>
      </c>
      <c r="AN21" s="315">
        <f t="shared" si="7"/>
        <v>-137</v>
      </c>
      <c r="AO21" s="316">
        <f t="shared" si="8"/>
        <v>-2.1233725976441412E-2</v>
      </c>
    </row>
    <row r="22" spans="1:41" x14ac:dyDescent="0.2">
      <c r="A22" s="206">
        <v>320</v>
      </c>
      <c r="B22" s="207">
        <v>0.375</v>
      </c>
      <c r="C22" s="208">
        <v>2013</v>
      </c>
      <c r="D22" s="208">
        <v>6</v>
      </c>
      <c r="E22" s="208">
        <v>20</v>
      </c>
      <c r="F22" s="209">
        <v>742005</v>
      </c>
      <c r="G22" s="208">
        <v>0</v>
      </c>
      <c r="H22" s="209">
        <v>33268</v>
      </c>
      <c r="I22" s="208">
        <v>0</v>
      </c>
      <c r="J22" s="208">
        <v>0</v>
      </c>
      <c r="K22" s="208">
        <v>0</v>
      </c>
      <c r="L22" s="210">
        <v>306.39429999999999</v>
      </c>
      <c r="M22" s="209">
        <v>268.89999999999998</v>
      </c>
      <c r="N22" s="211">
        <v>0</v>
      </c>
      <c r="O22" s="212">
        <v>6397</v>
      </c>
      <c r="P22" s="197">
        <f t="shared" si="0"/>
        <v>6397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6397</v>
      </c>
      <c r="W22" s="219">
        <f t="shared" si="10"/>
        <v>225907.94399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742005</v>
      </c>
      <c r="AF22" s="206">
        <v>320</v>
      </c>
      <c r="AG22" s="310">
        <v>20</v>
      </c>
      <c r="AH22" s="311">
        <v>736419</v>
      </c>
      <c r="AI22" s="312">
        <f t="shared" si="4"/>
        <v>742005</v>
      </c>
      <c r="AJ22" s="313">
        <f t="shared" si="5"/>
        <v>5586</v>
      </c>
      <c r="AL22" s="306">
        <f t="shared" si="6"/>
        <v>6444</v>
      </c>
      <c r="AM22" s="314">
        <f t="shared" si="6"/>
        <v>6397</v>
      </c>
      <c r="AN22" s="315">
        <f t="shared" si="7"/>
        <v>-47</v>
      </c>
      <c r="AO22" s="316">
        <f t="shared" si="8"/>
        <v>-7.347193997186181E-3</v>
      </c>
    </row>
    <row r="23" spans="1:41" x14ac:dyDescent="0.2">
      <c r="A23" s="206">
        <v>320</v>
      </c>
      <c r="B23" s="207">
        <v>0.375</v>
      </c>
      <c r="C23" s="208">
        <v>2013</v>
      </c>
      <c r="D23" s="208">
        <v>6</v>
      </c>
      <c r="E23" s="208">
        <v>21</v>
      </c>
      <c r="F23" s="209">
        <v>748402</v>
      </c>
      <c r="G23" s="208">
        <v>0</v>
      </c>
      <c r="H23" s="209">
        <v>33552</v>
      </c>
      <c r="I23" s="208">
        <v>0</v>
      </c>
      <c r="J23" s="208">
        <v>0</v>
      </c>
      <c r="K23" s="208">
        <v>0</v>
      </c>
      <c r="L23" s="210">
        <v>307.0299</v>
      </c>
      <c r="M23" s="209">
        <v>266.8</v>
      </c>
      <c r="N23" s="211">
        <v>0</v>
      </c>
      <c r="O23" s="212">
        <v>1368</v>
      </c>
      <c r="P23" s="197">
        <f t="shared" si="0"/>
        <v>1368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1368</v>
      </c>
      <c r="W23" s="219">
        <f t="shared" si="10"/>
        <v>48310.468560000001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748402</v>
      </c>
      <c r="AF23" s="206">
        <v>320</v>
      </c>
      <c r="AG23" s="310">
        <v>21</v>
      </c>
      <c r="AH23" s="311">
        <v>742863</v>
      </c>
      <c r="AI23" s="312">
        <f t="shared" si="4"/>
        <v>748402</v>
      </c>
      <c r="AJ23" s="313">
        <f t="shared" si="5"/>
        <v>5539</v>
      </c>
      <c r="AL23" s="306">
        <f t="shared" si="6"/>
        <v>6251</v>
      </c>
      <c r="AM23" s="314">
        <f t="shared" si="6"/>
        <v>1368</v>
      </c>
      <c r="AN23" s="315">
        <f t="shared" si="7"/>
        <v>-4883</v>
      </c>
      <c r="AO23" s="316">
        <f t="shared" si="8"/>
        <v>-3.5694444444444446</v>
      </c>
    </row>
    <row r="24" spans="1:41" x14ac:dyDescent="0.2">
      <c r="A24" s="206">
        <v>320</v>
      </c>
      <c r="B24" s="207">
        <v>0.375</v>
      </c>
      <c r="C24" s="208">
        <v>2013</v>
      </c>
      <c r="D24" s="208">
        <v>6</v>
      </c>
      <c r="E24" s="208">
        <v>22</v>
      </c>
      <c r="F24" s="209">
        <v>749770</v>
      </c>
      <c r="G24" s="208">
        <v>0</v>
      </c>
      <c r="H24" s="209">
        <v>33612</v>
      </c>
      <c r="I24" s="208">
        <v>0</v>
      </c>
      <c r="J24" s="208">
        <v>0</v>
      </c>
      <c r="K24" s="208">
        <v>0</v>
      </c>
      <c r="L24" s="210">
        <v>309.85169999999999</v>
      </c>
      <c r="M24" s="209">
        <v>57.5</v>
      </c>
      <c r="N24" s="211">
        <v>0</v>
      </c>
      <c r="O24" s="212">
        <v>37</v>
      </c>
      <c r="P24" s="197">
        <f t="shared" si="0"/>
        <v>37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37</v>
      </c>
      <c r="W24" s="219">
        <f t="shared" si="10"/>
        <v>1306.6427899999999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749770</v>
      </c>
      <c r="AF24" s="206">
        <v>320</v>
      </c>
      <c r="AG24" s="310">
        <v>22</v>
      </c>
      <c r="AH24" s="311">
        <v>749114</v>
      </c>
      <c r="AI24" s="312">
        <f t="shared" si="4"/>
        <v>749770</v>
      </c>
      <c r="AJ24" s="313">
        <f t="shared" si="5"/>
        <v>656</v>
      </c>
      <c r="AL24" s="306">
        <f t="shared" si="6"/>
        <v>688</v>
      </c>
      <c r="AM24" s="314">
        <f t="shared" si="6"/>
        <v>37</v>
      </c>
      <c r="AN24" s="315">
        <f t="shared" si="7"/>
        <v>-651</v>
      </c>
      <c r="AO24" s="316">
        <f t="shared" si="8"/>
        <v>-17.594594594594593</v>
      </c>
    </row>
    <row r="25" spans="1:41" x14ac:dyDescent="0.2">
      <c r="A25" s="206">
        <v>320</v>
      </c>
      <c r="B25" s="207">
        <v>0.375</v>
      </c>
      <c r="C25" s="208">
        <v>2013</v>
      </c>
      <c r="D25" s="208">
        <v>6</v>
      </c>
      <c r="E25" s="208">
        <v>23</v>
      </c>
      <c r="F25" s="209">
        <v>749807</v>
      </c>
      <c r="G25" s="208">
        <v>0</v>
      </c>
      <c r="H25" s="209">
        <v>33614</v>
      </c>
      <c r="I25" s="208">
        <v>0</v>
      </c>
      <c r="J25" s="208">
        <v>0</v>
      </c>
      <c r="K25" s="208">
        <v>0</v>
      </c>
      <c r="L25" s="210">
        <v>315.8261</v>
      </c>
      <c r="M25" s="209">
        <v>1.6</v>
      </c>
      <c r="N25" s="211">
        <v>0</v>
      </c>
      <c r="O25" s="212">
        <v>55</v>
      </c>
      <c r="P25" s="197">
        <f t="shared" si="0"/>
        <v>55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55</v>
      </c>
      <c r="W25" s="219">
        <f t="shared" si="10"/>
        <v>1942.3068499999999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749807</v>
      </c>
      <c r="AF25" s="206">
        <v>320</v>
      </c>
      <c r="AG25" s="310">
        <v>23</v>
      </c>
      <c r="AH25" s="311">
        <v>749802</v>
      </c>
      <c r="AI25" s="312">
        <f t="shared" si="4"/>
        <v>749807</v>
      </c>
      <c r="AJ25" s="313">
        <f t="shared" si="5"/>
        <v>5</v>
      </c>
      <c r="AL25" s="306">
        <f t="shared" si="6"/>
        <v>4</v>
      </c>
      <c r="AM25" s="314">
        <f t="shared" si="6"/>
        <v>55</v>
      </c>
      <c r="AN25" s="315">
        <f t="shared" si="7"/>
        <v>51</v>
      </c>
      <c r="AO25" s="316">
        <f t="shared" si="8"/>
        <v>0.92727272727272725</v>
      </c>
    </row>
    <row r="26" spans="1:41" x14ac:dyDescent="0.2">
      <c r="A26" s="206">
        <v>320</v>
      </c>
      <c r="B26" s="207">
        <v>0.375</v>
      </c>
      <c r="C26" s="208">
        <v>2013</v>
      </c>
      <c r="D26" s="208">
        <v>6</v>
      </c>
      <c r="E26" s="208">
        <v>24</v>
      </c>
      <c r="F26" s="209">
        <v>749862</v>
      </c>
      <c r="G26" s="208">
        <v>0</v>
      </c>
      <c r="H26" s="209">
        <v>33616</v>
      </c>
      <c r="I26" s="208">
        <v>0</v>
      </c>
      <c r="J26" s="208">
        <v>0</v>
      </c>
      <c r="K26" s="208">
        <v>0</v>
      </c>
      <c r="L26" s="210">
        <v>316.47579999999999</v>
      </c>
      <c r="M26" s="209">
        <v>2.1</v>
      </c>
      <c r="N26" s="211">
        <v>0</v>
      </c>
      <c r="O26" s="212">
        <v>7294</v>
      </c>
      <c r="P26" s="197">
        <f t="shared" si="0"/>
        <v>7294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7294</v>
      </c>
      <c r="W26" s="219">
        <f t="shared" si="10"/>
        <v>257585.20298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749862</v>
      </c>
      <c r="AF26" s="206">
        <v>320</v>
      </c>
      <c r="AG26" s="310">
        <v>24</v>
      </c>
      <c r="AH26" s="311">
        <v>749806</v>
      </c>
      <c r="AI26" s="312">
        <f t="shared" si="4"/>
        <v>749862</v>
      </c>
      <c r="AJ26" s="313">
        <f t="shared" si="5"/>
        <v>56</v>
      </c>
      <c r="AL26" s="306">
        <f t="shared" si="6"/>
        <v>947</v>
      </c>
      <c r="AM26" s="314">
        <f t="shared" si="6"/>
        <v>7294</v>
      </c>
      <c r="AN26" s="315">
        <f t="shared" si="7"/>
        <v>6347</v>
      </c>
      <c r="AO26" s="316">
        <f t="shared" si="8"/>
        <v>0.87016726076227036</v>
      </c>
    </row>
    <row r="27" spans="1:41" x14ac:dyDescent="0.2">
      <c r="A27" s="206">
        <v>320</v>
      </c>
      <c r="B27" s="207">
        <v>0.375</v>
      </c>
      <c r="C27" s="208">
        <v>2013</v>
      </c>
      <c r="D27" s="208">
        <v>6</v>
      </c>
      <c r="E27" s="208">
        <v>25</v>
      </c>
      <c r="F27" s="209">
        <v>757156</v>
      </c>
      <c r="G27" s="208">
        <v>0</v>
      </c>
      <c r="H27" s="209">
        <v>33942</v>
      </c>
      <c r="I27" s="208">
        <v>0</v>
      </c>
      <c r="J27" s="208">
        <v>0</v>
      </c>
      <c r="K27" s="208">
        <v>0</v>
      </c>
      <c r="L27" s="210">
        <v>305.4871</v>
      </c>
      <c r="M27" s="209">
        <v>303.89999999999998</v>
      </c>
      <c r="N27" s="211">
        <v>0</v>
      </c>
      <c r="O27" s="212">
        <v>6925</v>
      </c>
      <c r="P27" s="197">
        <f t="shared" si="0"/>
        <v>6925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6925</v>
      </c>
      <c r="W27" s="219">
        <f t="shared" si="10"/>
        <v>244554.08974999998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757156</v>
      </c>
      <c r="AF27" s="206">
        <v>320</v>
      </c>
      <c r="AG27" s="310">
        <v>25</v>
      </c>
      <c r="AH27" s="311">
        <v>750753</v>
      </c>
      <c r="AI27" s="312">
        <f t="shared" si="4"/>
        <v>757156</v>
      </c>
      <c r="AJ27" s="313">
        <f t="shared" si="5"/>
        <v>6403</v>
      </c>
      <c r="AL27" s="306">
        <f t="shared" si="6"/>
        <v>7238</v>
      </c>
      <c r="AM27" s="314">
        <f t="shared" si="6"/>
        <v>6925</v>
      </c>
      <c r="AN27" s="315">
        <f t="shared" si="7"/>
        <v>-313</v>
      </c>
      <c r="AO27" s="316">
        <f t="shared" si="8"/>
        <v>-4.5198555956678703E-2</v>
      </c>
    </row>
    <row r="28" spans="1:41" x14ac:dyDescent="0.2">
      <c r="A28" s="206">
        <v>320</v>
      </c>
      <c r="B28" s="207">
        <v>0.375</v>
      </c>
      <c r="C28" s="208">
        <v>2013</v>
      </c>
      <c r="D28" s="208">
        <v>6</v>
      </c>
      <c r="E28" s="208">
        <v>26</v>
      </c>
      <c r="F28" s="209">
        <v>764081</v>
      </c>
      <c r="G28" s="208">
        <v>0</v>
      </c>
      <c r="H28" s="209">
        <v>34252</v>
      </c>
      <c r="I28" s="208">
        <v>0</v>
      </c>
      <c r="J28" s="208">
        <v>0</v>
      </c>
      <c r="K28" s="208">
        <v>0</v>
      </c>
      <c r="L28" s="210">
        <v>305.84629999999999</v>
      </c>
      <c r="M28" s="209">
        <v>288.7</v>
      </c>
      <c r="N28" s="211">
        <v>0</v>
      </c>
      <c r="O28" s="212">
        <v>6368</v>
      </c>
      <c r="P28" s="197">
        <f t="shared" si="0"/>
        <v>6368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6368</v>
      </c>
      <c r="W28" s="219">
        <f t="shared" si="10"/>
        <v>224883.81855999999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764081</v>
      </c>
      <c r="AF28" s="206">
        <v>320</v>
      </c>
      <c r="AG28" s="310">
        <v>26</v>
      </c>
      <c r="AH28" s="311">
        <v>757991</v>
      </c>
      <c r="AI28" s="312">
        <f t="shared" si="4"/>
        <v>764081</v>
      </c>
      <c r="AJ28" s="313">
        <f t="shared" si="5"/>
        <v>6090</v>
      </c>
      <c r="AL28" s="306">
        <f t="shared" si="6"/>
        <v>6880</v>
      </c>
      <c r="AM28" s="314">
        <f t="shared" si="6"/>
        <v>6368</v>
      </c>
      <c r="AN28" s="315">
        <f t="shared" si="7"/>
        <v>-512</v>
      </c>
      <c r="AO28" s="316">
        <f t="shared" si="8"/>
        <v>-8.0402010050251257E-2</v>
      </c>
    </row>
    <row r="29" spans="1:41" x14ac:dyDescent="0.2">
      <c r="A29" s="206">
        <v>320</v>
      </c>
      <c r="B29" s="207">
        <v>0.375</v>
      </c>
      <c r="C29" s="208">
        <v>2013</v>
      </c>
      <c r="D29" s="208">
        <v>6</v>
      </c>
      <c r="E29" s="208">
        <v>27</v>
      </c>
      <c r="F29" s="209">
        <v>770449</v>
      </c>
      <c r="G29" s="208">
        <v>0</v>
      </c>
      <c r="H29" s="209">
        <v>34536</v>
      </c>
      <c r="I29" s="208">
        <v>0</v>
      </c>
      <c r="J29" s="208">
        <v>0</v>
      </c>
      <c r="K29" s="208">
        <v>0</v>
      </c>
      <c r="L29" s="210">
        <v>305.851</v>
      </c>
      <c r="M29" s="209">
        <v>265.60000000000002</v>
      </c>
      <c r="N29" s="211">
        <v>0</v>
      </c>
      <c r="O29" s="212">
        <v>6790</v>
      </c>
      <c r="P29" s="197">
        <f t="shared" si="0"/>
        <v>6790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6790</v>
      </c>
      <c r="W29" s="219">
        <f t="shared" si="10"/>
        <v>239786.60930000001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770449</v>
      </c>
      <c r="AF29" s="206">
        <v>320</v>
      </c>
      <c r="AG29" s="310">
        <v>27</v>
      </c>
      <c r="AH29" s="311">
        <v>764871</v>
      </c>
      <c r="AI29" s="312">
        <f t="shared" si="4"/>
        <v>770449</v>
      </c>
      <c r="AJ29" s="313">
        <f t="shared" si="5"/>
        <v>5578</v>
      </c>
      <c r="AL29" s="306">
        <f t="shared" si="6"/>
        <v>6406</v>
      </c>
      <c r="AM29" s="314">
        <f t="shared" si="6"/>
        <v>6790</v>
      </c>
      <c r="AN29" s="315">
        <f t="shared" si="7"/>
        <v>384</v>
      </c>
      <c r="AO29" s="316">
        <f t="shared" si="8"/>
        <v>5.6553755522827688E-2</v>
      </c>
    </row>
    <row r="30" spans="1:41" x14ac:dyDescent="0.2">
      <c r="A30" s="206">
        <v>320</v>
      </c>
      <c r="B30" s="207">
        <v>0.375</v>
      </c>
      <c r="C30" s="208">
        <v>2013</v>
      </c>
      <c r="D30" s="208">
        <v>6</v>
      </c>
      <c r="E30" s="208">
        <v>28</v>
      </c>
      <c r="F30" s="209">
        <v>777239</v>
      </c>
      <c r="G30" s="208">
        <v>0</v>
      </c>
      <c r="H30" s="209">
        <v>34838</v>
      </c>
      <c r="I30" s="208">
        <v>0</v>
      </c>
      <c r="J30" s="208">
        <v>0</v>
      </c>
      <c r="K30" s="208">
        <v>0</v>
      </c>
      <c r="L30" s="210">
        <v>305.31490000000002</v>
      </c>
      <c r="M30" s="209">
        <v>283.10000000000002</v>
      </c>
      <c r="N30" s="211">
        <v>0</v>
      </c>
      <c r="O30" s="212">
        <v>6126</v>
      </c>
      <c r="P30" s="197">
        <f t="shared" si="0"/>
        <v>6126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6126</v>
      </c>
      <c r="W30" s="219">
        <f t="shared" si="10"/>
        <v>216337.66842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777239</v>
      </c>
      <c r="AF30" s="206">
        <v>320</v>
      </c>
      <c r="AG30" s="310">
        <v>28</v>
      </c>
      <c r="AH30" s="311">
        <v>771277</v>
      </c>
      <c r="AI30" s="312">
        <f t="shared" si="4"/>
        <v>777239</v>
      </c>
      <c r="AJ30" s="313">
        <f t="shared" si="5"/>
        <v>5962</v>
      </c>
      <c r="AL30" s="306">
        <f t="shared" si="6"/>
        <v>6943</v>
      </c>
      <c r="AM30" s="314">
        <f t="shared" si="6"/>
        <v>6126</v>
      </c>
      <c r="AN30" s="315">
        <f t="shared" si="7"/>
        <v>-817</v>
      </c>
      <c r="AO30" s="316">
        <f t="shared" si="8"/>
        <v>-0.13336598106431602</v>
      </c>
    </row>
    <row r="31" spans="1:41" x14ac:dyDescent="0.2">
      <c r="A31" s="206">
        <v>320</v>
      </c>
      <c r="B31" s="207">
        <v>0.375</v>
      </c>
      <c r="C31" s="208">
        <v>2013</v>
      </c>
      <c r="D31" s="208">
        <v>6</v>
      </c>
      <c r="E31" s="208">
        <v>29</v>
      </c>
      <c r="F31" s="209">
        <v>783365</v>
      </c>
      <c r="G31" s="208">
        <v>0</v>
      </c>
      <c r="H31" s="209">
        <v>35111</v>
      </c>
      <c r="I31" s="208">
        <v>0</v>
      </c>
      <c r="J31" s="208">
        <v>0</v>
      </c>
      <c r="K31" s="208">
        <v>0</v>
      </c>
      <c r="L31" s="210">
        <v>307.36680000000001</v>
      </c>
      <c r="M31" s="209">
        <v>255.7</v>
      </c>
      <c r="N31" s="211">
        <v>0</v>
      </c>
      <c r="O31" s="212">
        <v>130</v>
      </c>
      <c r="P31" s="197">
        <f t="shared" si="0"/>
        <v>130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130</v>
      </c>
      <c r="W31" s="219">
        <f t="shared" si="10"/>
        <v>4590.9071000000004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783365</v>
      </c>
      <c r="AF31" s="206">
        <v>320</v>
      </c>
      <c r="AG31" s="310">
        <v>29</v>
      </c>
      <c r="AH31" s="311">
        <v>778220</v>
      </c>
      <c r="AI31" s="312">
        <f t="shared" si="4"/>
        <v>783365</v>
      </c>
      <c r="AJ31" s="313">
        <f t="shared" si="5"/>
        <v>5145</v>
      </c>
      <c r="AL31" s="306">
        <f t="shared" si="6"/>
        <v>5248</v>
      </c>
      <c r="AM31" s="314">
        <f t="shared" si="6"/>
        <v>130</v>
      </c>
      <c r="AN31" s="315">
        <f t="shared" si="7"/>
        <v>-5118</v>
      </c>
      <c r="AO31" s="316">
        <f t="shared" si="8"/>
        <v>-39.369230769230768</v>
      </c>
    </row>
    <row r="32" spans="1:41" x14ac:dyDescent="0.2">
      <c r="A32" s="206">
        <v>320</v>
      </c>
      <c r="B32" s="207">
        <v>0.375</v>
      </c>
      <c r="C32" s="208">
        <v>2013</v>
      </c>
      <c r="D32" s="208">
        <v>6</v>
      </c>
      <c r="E32" s="208">
        <v>30</v>
      </c>
      <c r="F32" s="209">
        <v>783495</v>
      </c>
      <c r="G32" s="208">
        <v>0</v>
      </c>
      <c r="H32" s="209">
        <v>35117</v>
      </c>
      <c r="I32" s="208">
        <v>0</v>
      </c>
      <c r="J32" s="208">
        <v>0</v>
      </c>
      <c r="K32" s="208">
        <v>0</v>
      </c>
      <c r="L32" s="210">
        <v>314.95280000000002</v>
      </c>
      <c r="M32" s="209">
        <v>5.6</v>
      </c>
      <c r="N32" s="211">
        <v>0</v>
      </c>
      <c r="O32" s="212">
        <v>428</v>
      </c>
      <c r="P32" s="197">
        <f t="shared" si="0"/>
        <v>428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428</v>
      </c>
      <c r="W32" s="219">
        <f t="shared" si="10"/>
        <v>15114.678760000001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783495</v>
      </c>
      <c r="AF32" s="206">
        <v>320</v>
      </c>
      <c r="AG32" s="310">
        <v>30</v>
      </c>
      <c r="AH32" s="311">
        <v>783468</v>
      </c>
      <c r="AI32" s="312">
        <f t="shared" si="4"/>
        <v>783495</v>
      </c>
      <c r="AJ32" s="313">
        <f t="shared" si="5"/>
        <v>27</v>
      </c>
      <c r="AL32" s="306">
        <f t="shared" si="6"/>
        <v>27</v>
      </c>
      <c r="AM32" s="314">
        <f t="shared" si="6"/>
        <v>428</v>
      </c>
      <c r="AN32" s="315">
        <f t="shared" si="7"/>
        <v>401</v>
      </c>
      <c r="AO32" s="316">
        <f t="shared" si="8"/>
        <v>0.93691588785046731</v>
      </c>
    </row>
    <row r="33" spans="1:41" ht="13.5" thickBot="1" x14ac:dyDescent="0.25">
      <c r="A33" s="206">
        <v>320</v>
      </c>
      <c r="B33" s="207">
        <v>0.375</v>
      </c>
      <c r="C33" s="208">
        <v>2013</v>
      </c>
      <c r="D33" s="208">
        <v>7</v>
      </c>
      <c r="E33" s="208">
        <v>1</v>
      </c>
      <c r="F33" s="209">
        <v>783923</v>
      </c>
      <c r="G33" s="208">
        <v>0</v>
      </c>
      <c r="H33" s="209">
        <v>35135</v>
      </c>
      <c r="I33" s="208">
        <v>0</v>
      </c>
      <c r="J33" s="208">
        <v>0</v>
      </c>
      <c r="K33" s="208">
        <v>0</v>
      </c>
      <c r="L33" s="210">
        <v>315.89120000000003</v>
      </c>
      <c r="M33" s="209">
        <v>17.7</v>
      </c>
      <c r="N33" s="211">
        <v>0</v>
      </c>
      <c r="O33" s="212">
        <v>6847</v>
      </c>
      <c r="P33" s="197">
        <f t="shared" si="0"/>
        <v>-783923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6847</v>
      </c>
      <c r="W33" s="223">
        <f t="shared" si="10"/>
        <v>241799.54548999999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783923</v>
      </c>
      <c r="AF33" s="206">
        <v>320</v>
      </c>
      <c r="AG33" s="310">
        <v>1</v>
      </c>
      <c r="AH33" s="311">
        <v>783495</v>
      </c>
      <c r="AI33" s="312">
        <f t="shared" si="4"/>
        <v>783923</v>
      </c>
      <c r="AJ33" s="313">
        <f t="shared" si="5"/>
        <v>428</v>
      </c>
      <c r="AL33" s="306">
        <f t="shared" si="6"/>
        <v>-783495</v>
      </c>
      <c r="AM33" s="317">
        <f t="shared" si="6"/>
        <v>-783923</v>
      </c>
      <c r="AN33" s="315">
        <f t="shared" si="7"/>
        <v>-428</v>
      </c>
      <c r="AO33" s="316">
        <f t="shared" si="8"/>
        <v>5.4597198959591695E-4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316.47579999999999</v>
      </c>
      <c r="M36" s="239">
        <f>MAX(M3:M34)</f>
        <v>303.89999999999998</v>
      </c>
      <c r="N36" s="237" t="s">
        <v>26</v>
      </c>
      <c r="O36" s="239">
        <f>SUM(O3:O33)</f>
        <v>133826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133826</v>
      </c>
      <c r="W36" s="243">
        <f>SUM(W3:W33)</f>
        <v>4726021.0274199992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107696</v>
      </c>
      <c r="AK36" s="327" t="s">
        <v>88</v>
      </c>
      <c r="AL36" s="328"/>
      <c r="AM36" s="328"/>
      <c r="AN36" s="326">
        <f>SUM(AN3:AN33)</f>
        <v>-4361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309.90677419354836</v>
      </c>
      <c r="M37" s="247">
        <f>AVERAGE(M3:M34)</f>
        <v>177.84516129032261</v>
      </c>
      <c r="N37" s="237" t="s">
        <v>84</v>
      </c>
      <c r="O37" s="248">
        <f>O36*35.31467</f>
        <v>4726021.0274200002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6.6383131591124965E-3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305.31490000000002</v>
      </c>
      <c r="M38" s="248">
        <f>MIN(M3:M34)</f>
        <v>1.6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340.89745161290324</v>
      </c>
      <c r="M44" s="255">
        <f>M37*(1+$L$43)</f>
        <v>195.62967741935489</v>
      </c>
    </row>
    <row r="45" spans="1:41" x14ac:dyDescent="0.2">
      <c r="K45" s="254" t="s">
        <v>98</v>
      </c>
      <c r="L45" s="255">
        <f>L37*(1-$L$43)</f>
        <v>278.91609677419353</v>
      </c>
      <c r="M45" s="255">
        <f>M37*(1-$L$43)</f>
        <v>160.06064516129035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644"/>
  <sheetViews>
    <sheetView workbookViewId="0">
      <selection sqref="A1:O1"/>
    </sheetView>
  </sheetViews>
  <sheetFormatPr baseColWidth="10" defaultRowHeight="12.75" x14ac:dyDescent="0.2"/>
  <cols>
    <col min="1" max="3" width="17.28515625" style="1" customWidth="1"/>
    <col min="4" max="4" width="12.140625" style="1" customWidth="1"/>
    <col min="5" max="5" width="11.140625" style="1" customWidth="1"/>
    <col min="6" max="6" width="12.42578125" style="1" bestFit="1" customWidth="1"/>
    <col min="7" max="7" width="11.28515625" style="1" customWidth="1"/>
    <col min="8" max="8" width="11.5703125" style="1" customWidth="1"/>
    <col min="9" max="9" width="12.85546875" style="1" bestFit="1" customWidth="1"/>
    <col min="10" max="10" width="11.28515625" style="1" customWidth="1"/>
    <col min="11" max="11" width="8.28515625" style="3" bestFit="1" customWidth="1"/>
    <col min="12" max="12" width="13.7109375" style="1" bestFit="1" customWidth="1"/>
    <col min="13" max="13" width="10.42578125" style="1" customWidth="1"/>
    <col min="14" max="14" width="11.7109375" style="4" bestFit="1" customWidth="1"/>
    <col min="15" max="15" width="12.140625" style="1" customWidth="1"/>
    <col min="16" max="16" width="10.28515625" style="1" bestFit="1" customWidth="1"/>
    <col min="17" max="17" width="9.5703125" style="1" bestFit="1" customWidth="1"/>
    <col min="18" max="18" width="8.7109375" style="1" bestFit="1" customWidth="1"/>
    <col min="19" max="16384" width="11.42578125" style="1"/>
  </cols>
  <sheetData>
    <row r="1" spans="1:17" ht="15.75" x14ac:dyDescent="0.25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108"/>
      <c r="Q1" s="108"/>
    </row>
    <row r="2" spans="1:17" x14ac:dyDescent="0.2">
      <c r="A2" s="368" t="s">
        <v>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109"/>
      <c r="Q2" s="109"/>
    </row>
    <row r="3" spans="1:17" x14ac:dyDescent="0.2">
      <c r="A3" s="368" t="s">
        <v>3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109"/>
      <c r="Q3" s="109"/>
    </row>
    <row r="4" spans="1:17" x14ac:dyDescent="0.2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7" ht="15.75" x14ac:dyDescent="0.25">
      <c r="A6" s="381" t="s">
        <v>23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110"/>
      <c r="Q6" s="110"/>
    </row>
    <row r="7" spans="1:17" x14ac:dyDescent="0.2">
      <c r="A7" s="382" t="s">
        <v>146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111"/>
      <c r="Q7" s="111"/>
    </row>
    <row r="8" spans="1:17" x14ac:dyDescent="0.2">
      <c r="K8" s="1"/>
      <c r="N8" s="1"/>
    </row>
    <row r="9" spans="1:17" x14ac:dyDescent="0.2">
      <c r="A9" s="21" t="s">
        <v>4</v>
      </c>
    </row>
    <row r="10" spans="1:17" x14ac:dyDescent="0.2">
      <c r="B10" s="39" t="s">
        <v>5</v>
      </c>
      <c r="C10" s="1" t="s">
        <v>6</v>
      </c>
    </row>
    <row r="11" spans="1:17" x14ac:dyDescent="0.2">
      <c r="B11" s="39" t="s">
        <v>7</v>
      </c>
      <c r="C11" s="1" t="s">
        <v>25</v>
      </c>
    </row>
    <row r="12" spans="1:17" x14ac:dyDescent="0.2">
      <c r="B12" s="39" t="s">
        <v>8</v>
      </c>
      <c r="C12" s="1" t="s">
        <v>9</v>
      </c>
    </row>
    <row r="13" spans="1:17" ht="13.5" thickBot="1" x14ac:dyDescent="0.25"/>
    <row r="14" spans="1:17" ht="13.5" thickBot="1" x14ac:dyDescent="0.25">
      <c r="A14" s="370" t="s">
        <v>10</v>
      </c>
      <c r="B14" s="375" t="s">
        <v>11</v>
      </c>
      <c r="C14" s="376" t="s">
        <v>11</v>
      </c>
      <c r="D14" s="376"/>
      <c r="E14" s="376"/>
      <c r="F14" s="376"/>
      <c r="G14" s="376"/>
      <c r="H14" s="377"/>
      <c r="I14" s="373" t="s">
        <v>46</v>
      </c>
      <c r="J14" s="373"/>
      <c r="K14" s="374"/>
      <c r="L14" s="378" t="s">
        <v>45</v>
      </c>
      <c r="M14" s="379"/>
      <c r="N14" s="379"/>
      <c r="O14" s="380"/>
    </row>
    <row r="15" spans="1:17" s="5" customFormat="1" ht="54.75" x14ac:dyDescent="0.2">
      <c r="A15" s="371"/>
      <c r="B15" s="120" t="s">
        <v>24</v>
      </c>
      <c r="C15" s="174" t="s">
        <v>49</v>
      </c>
      <c r="D15" s="174" t="s">
        <v>50</v>
      </c>
      <c r="E15" s="174" t="s">
        <v>51</v>
      </c>
      <c r="F15" s="174" t="s">
        <v>54</v>
      </c>
      <c r="G15" s="174" t="s">
        <v>52</v>
      </c>
      <c r="H15" s="175" t="s">
        <v>53</v>
      </c>
      <c r="I15" s="140" t="s">
        <v>42</v>
      </c>
      <c r="J15" s="121" t="s">
        <v>43</v>
      </c>
      <c r="K15" s="123" t="s">
        <v>44</v>
      </c>
      <c r="L15" s="122" t="s">
        <v>42</v>
      </c>
      <c r="M15" s="121" t="s">
        <v>43</v>
      </c>
      <c r="N15" s="124" t="s">
        <v>12</v>
      </c>
      <c r="O15" s="38" t="s">
        <v>13</v>
      </c>
    </row>
    <row r="16" spans="1:17" s="6" customFormat="1" ht="13.5" thickBot="1" x14ac:dyDescent="0.25">
      <c r="A16" s="372"/>
      <c r="B16" s="35">
        <v>1</v>
      </c>
      <c r="C16" s="33">
        <v>2</v>
      </c>
      <c r="D16" s="33">
        <v>3</v>
      </c>
      <c r="E16" s="33">
        <v>4</v>
      </c>
      <c r="F16" s="33">
        <v>5</v>
      </c>
      <c r="G16" s="33">
        <v>6</v>
      </c>
      <c r="H16" s="34">
        <v>7</v>
      </c>
      <c r="I16" s="141">
        <v>8</v>
      </c>
      <c r="J16" s="33">
        <v>9</v>
      </c>
      <c r="K16" s="34">
        <v>10</v>
      </c>
      <c r="L16" s="36" t="s">
        <v>32</v>
      </c>
      <c r="M16" s="33" t="s">
        <v>33</v>
      </c>
      <c r="N16" s="33" t="s">
        <v>34</v>
      </c>
      <c r="O16" s="37" t="s">
        <v>47</v>
      </c>
    </row>
    <row r="17" spans="1:17" x14ac:dyDescent="0.2">
      <c r="A17" s="136">
        <v>20130601</v>
      </c>
      <c r="B17" s="145">
        <v>2670.2428497999999</v>
      </c>
      <c r="C17" s="27">
        <v>2670.2428497999999</v>
      </c>
      <c r="D17" s="28">
        <v>66.746188399999994</v>
      </c>
      <c r="E17" s="28">
        <v>19.303438</v>
      </c>
      <c r="F17" s="29">
        <v>5354.0766599999997</v>
      </c>
      <c r="G17" s="29"/>
      <c r="H17" s="146"/>
      <c r="I17" s="30">
        <v>75613</v>
      </c>
      <c r="J17" s="31"/>
      <c r="K17" s="31"/>
      <c r="L17" s="28">
        <f>C17-I17</f>
        <v>-72942.757150200006</v>
      </c>
      <c r="M17" s="32">
        <f>D17-J17</f>
        <v>66.746188399999994</v>
      </c>
      <c r="N17" s="32">
        <f t="shared" ref="N17:N46" si="0">G17-K17</f>
        <v>0</v>
      </c>
      <c r="O17" s="11">
        <f>L17/I17</f>
        <v>-0.96468540000000014</v>
      </c>
      <c r="P17" s="12"/>
      <c r="Q17" s="13"/>
    </row>
    <row r="18" spans="1:17" x14ac:dyDescent="0.2">
      <c r="A18" s="136">
        <v>20130602</v>
      </c>
      <c r="B18" s="147">
        <v>1750</v>
      </c>
      <c r="C18" s="40">
        <v>61807</v>
      </c>
      <c r="D18" s="7">
        <v>66.746188399999994</v>
      </c>
      <c r="E18" s="7">
        <v>19.303438</v>
      </c>
      <c r="F18" s="29">
        <v>5354.0766599999997</v>
      </c>
      <c r="G18" s="29"/>
      <c r="H18" s="148"/>
      <c r="I18" s="41">
        <v>61807</v>
      </c>
      <c r="J18" s="8"/>
      <c r="K18" s="8"/>
      <c r="L18" s="7">
        <f t="shared" ref="L18:L46" si="1">C18-I18</f>
        <v>0</v>
      </c>
      <c r="M18" s="32">
        <f t="shared" ref="M18:M46" si="2">D18-J18</f>
        <v>66.746188399999994</v>
      </c>
      <c r="N18" s="9">
        <f t="shared" si="0"/>
        <v>0</v>
      </c>
      <c r="O18" s="11">
        <f>L18/I18</f>
        <v>0</v>
      </c>
      <c r="P18" s="12"/>
      <c r="Q18" s="13"/>
    </row>
    <row r="19" spans="1:17" x14ac:dyDescent="0.2">
      <c r="A19" s="136">
        <v>20130603</v>
      </c>
      <c r="B19" s="147">
        <v>2600</v>
      </c>
      <c r="C19" s="40">
        <v>91828</v>
      </c>
      <c r="D19" s="7">
        <v>66.442292600000002</v>
      </c>
      <c r="E19" s="7">
        <v>19.134606999999999</v>
      </c>
      <c r="F19" s="29">
        <v>5354.0766599999997</v>
      </c>
      <c r="G19" s="29"/>
      <c r="H19" s="148"/>
      <c r="I19" s="41">
        <v>91828</v>
      </c>
      <c r="J19" s="8"/>
      <c r="K19" s="8"/>
      <c r="L19" s="7">
        <f t="shared" si="1"/>
        <v>0</v>
      </c>
      <c r="M19" s="32">
        <f t="shared" si="2"/>
        <v>66.442292600000002</v>
      </c>
      <c r="N19" s="9">
        <f t="shared" si="0"/>
        <v>0</v>
      </c>
      <c r="O19" s="11">
        <f t="shared" ref="O19:O46" si="3">L19/I19</f>
        <v>0</v>
      </c>
      <c r="Q19" s="13"/>
    </row>
    <row r="20" spans="1:17" x14ac:dyDescent="0.2">
      <c r="A20" s="136">
        <v>20130604</v>
      </c>
      <c r="B20" s="147">
        <v>2439</v>
      </c>
      <c r="C20" s="40">
        <v>86124</v>
      </c>
      <c r="D20" s="7">
        <v>66.507317599999993</v>
      </c>
      <c r="E20" s="7">
        <v>19.170732000000001</v>
      </c>
      <c r="F20" s="29">
        <v>5354.0766599999997</v>
      </c>
      <c r="G20" s="29"/>
      <c r="H20" s="148"/>
      <c r="I20" s="41">
        <v>86124</v>
      </c>
      <c r="J20" s="8"/>
      <c r="K20" s="8"/>
      <c r="L20" s="7">
        <f t="shared" si="1"/>
        <v>0</v>
      </c>
      <c r="M20" s="32">
        <f t="shared" si="2"/>
        <v>66.507317599999993</v>
      </c>
      <c r="N20" s="9">
        <f t="shared" si="0"/>
        <v>0</v>
      </c>
      <c r="O20" s="11">
        <f t="shared" si="3"/>
        <v>0</v>
      </c>
      <c r="Q20" s="13"/>
    </row>
    <row r="21" spans="1:17" x14ac:dyDescent="0.2">
      <c r="A21" s="136">
        <v>20130605</v>
      </c>
      <c r="B21" s="147">
        <v>2635</v>
      </c>
      <c r="C21" s="40">
        <v>93062</v>
      </c>
      <c r="D21" s="7">
        <v>66.539271200000002</v>
      </c>
      <c r="E21" s="7">
        <v>19.188483999999999</v>
      </c>
      <c r="F21" s="29">
        <v>5354.0766599999997</v>
      </c>
      <c r="G21" s="29"/>
      <c r="H21" s="148"/>
      <c r="I21" s="41">
        <v>93062</v>
      </c>
      <c r="J21" s="8"/>
      <c r="K21" s="8"/>
      <c r="L21" s="7">
        <f t="shared" si="1"/>
        <v>0</v>
      </c>
      <c r="M21" s="32">
        <f t="shared" si="2"/>
        <v>66.539271200000002</v>
      </c>
      <c r="N21" s="9">
        <f t="shared" si="0"/>
        <v>0</v>
      </c>
      <c r="O21" s="11">
        <f t="shared" si="3"/>
        <v>0</v>
      </c>
      <c r="Q21" s="13"/>
    </row>
    <row r="22" spans="1:17" x14ac:dyDescent="0.2">
      <c r="A22" s="136">
        <v>20130606</v>
      </c>
      <c r="B22" s="147">
        <v>2684</v>
      </c>
      <c r="C22" s="40">
        <v>94790</v>
      </c>
      <c r="D22" s="7">
        <v>66.726921199999992</v>
      </c>
      <c r="E22" s="7">
        <v>19.292733999999999</v>
      </c>
      <c r="F22" s="29">
        <v>5354.0766599999997</v>
      </c>
      <c r="G22" s="29"/>
      <c r="H22" s="148"/>
      <c r="I22" s="41">
        <v>94790</v>
      </c>
      <c r="J22" s="8"/>
      <c r="K22" s="8"/>
      <c r="L22" s="7">
        <f t="shared" si="1"/>
        <v>0</v>
      </c>
      <c r="M22" s="32">
        <f t="shared" si="2"/>
        <v>66.726921199999992</v>
      </c>
      <c r="N22" s="9">
        <f t="shared" si="0"/>
        <v>0</v>
      </c>
      <c r="O22" s="11">
        <f t="shared" si="3"/>
        <v>0</v>
      </c>
      <c r="Q22" s="13"/>
    </row>
    <row r="23" spans="1:17" x14ac:dyDescent="0.2">
      <c r="A23" s="136">
        <v>20130607</v>
      </c>
      <c r="B23" s="147">
        <v>2699</v>
      </c>
      <c r="C23" s="40">
        <v>95309</v>
      </c>
      <c r="D23" s="7">
        <v>67.260939799999989</v>
      </c>
      <c r="E23" s="7">
        <v>19.589410999999998</v>
      </c>
      <c r="F23" s="29">
        <v>5354.0766599999997</v>
      </c>
      <c r="G23" s="29"/>
      <c r="H23" s="148"/>
      <c r="I23" s="41">
        <v>95309</v>
      </c>
      <c r="J23" s="8"/>
      <c r="K23" s="8"/>
      <c r="L23" s="7">
        <f t="shared" si="1"/>
        <v>0</v>
      </c>
      <c r="M23" s="32">
        <f t="shared" si="2"/>
        <v>67.260939799999989</v>
      </c>
      <c r="N23" s="9">
        <f t="shared" si="0"/>
        <v>0</v>
      </c>
      <c r="O23" s="11">
        <f t="shared" si="3"/>
        <v>0</v>
      </c>
      <c r="Q23" s="13"/>
    </row>
    <row r="24" spans="1:17" x14ac:dyDescent="0.2">
      <c r="A24" s="136">
        <v>20130608</v>
      </c>
      <c r="B24" s="147">
        <v>1552</v>
      </c>
      <c r="C24" s="40">
        <v>54798</v>
      </c>
      <c r="D24" s="7">
        <v>66.338895199999996</v>
      </c>
      <c r="E24" s="7">
        <v>19.077164</v>
      </c>
      <c r="F24" s="29">
        <v>5354.0766599999997</v>
      </c>
      <c r="G24" s="29"/>
      <c r="H24" s="148"/>
      <c r="I24" s="41">
        <v>54798</v>
      </c>
      <c r="J24" s="8"/>
      <c r="K24" s="8"/>
      <c r="L24" s="7">
        <f t="shared" si="1"/>
        <v>0</v>
      </c>
      <c r="M24" s="32">
        <f t="shared" si="2"/>
        <v>66.338895199999996</v>
      </c>
      <c r="N24" s="9">
        <f t="shared" si="0"/>
        <v>0</v>
      </c>
      <c r="O24" s="11">
        <f t="shared" si="3"/>
        <v>0</v>
      </c>
      <c r="Q24" s="13"/>
    </row>
    <row r="25" spans="1:17" x14ac:dyDescent="0.2">
      <c r="A25" s="136">
        <v>20130609</v>
      </c>
      <c r="B25" s="147">
        <v>1496</v>
      </c>
      <c r="C25" s="40">
        <v>52824</v>
      </c>
      <c r="D25" s="7">
        <v>66.289744400000004</v>
      </c>
      <c r="E25" s="7">
        <v>19.049858</v>
      </c>
      <c r="F25" s="29">
        <v>5354.0766599999997</v>
      </c>
      <c r="G25" s="29"/>
      <c r="H25" s="148"/>
      <c r="I25" s="41">
        <v>52824</v>
      </c>
      <c r="J25" s="8"/>
      <c r="K25" s="8"/>
      <c r="L25" s="7">
        <f t="shared" si="1"/>
        <v>0</v>
      </c>
      <c r="M25" s="32">
        <f t="shared" si="2"/>
        <v>66.289744400000004</v>
      </c>
      <c r="N25" s="9">
        <f t="shared" si="0"/>
        <v>0</v>
      </c>
      <c r="O25" s="11">
        <f t="shared" si="3"/>
        <v>0</v>
      </c>
      <c r="Q25" s="13"/>
    </row>
    <row r="26" spans="1:17" x14ac:dyDescent="0.2">
      <c r="A26" s="136">
        <v>20130610</v>
      </c>
      <c r="B26" s="147">
        <v>2918</v>
      </c>
      <c r="C26" s="40">
        <v>103061</v>
      </c>
      <c r="D26" s="7">
        <v>66.342979400000004</v>
      </c>
      <c r="E26" s="7">
        <v>19.079433000000002</v>
      </c>
      <c r="F26" s="29">
        <v>5354.0766599999997</v>
      </c>
      <c r="G26" s="29"/>
      <c r="H26" s="148"/>
      <c r="I26" s="41">
        <v>103061</v>
      </c>
      <c r="J26" s="8"/>
      <c r="K26" s="8"/>
      <c r="L26" s="7">
        <f t="shared" si="1"/>
        <v>0</v>
      </c>
      <c r="M26" s="32">
        <f t="shared" si="2"/>
        <v>66.342979400000004</v>
      </c>
      <c r="N26" s="9">
        <f t="shared" si="0"/>
        <v>0</v>
      </c>
      <c r="O26" s="11">
        <f t="shared" si="3"/>
        <v>0</v>
      </c>
      <c r="Q26" s="13"/>
    </row>
    <row r="27" spans="1:17" x14ac:dyDescent="0.2">
      <c r="A27" s="136">
        <v>20130611</v>
      </c>
      <c r="B27" s="147">
        <v>2900</v>
      </c>
      <c r="C27" s="40">
        <v>102415</v>
      </c>
      <c r="D27" s="7">
        <v>65.948520200000004</v>
      </c>
      <c r="E27" s="7">
        <v>18.860289000000002</v>
      </c>
      <c r="F27" s="29">
        <v>5354.0766599999997</v>
      </c>
      <c r="G27" s="29"/>
      <c r="H27" s="148"/>
      <c r="I27" s="41">
        <v>102415</v>
      </c>
      <c r="J27" s="8"/>
      <c r="K27" s="8"/>
      <c r="L27" s="7">
        <f t="shared" si="1"/>
        <v>0</v>
      </c>
      <c r="M27" s="32">
        <f t="shared" si="2"/>
        <v>65.948520200000004</v>
      </c>
      <c r="N27" s="9">
        <f t="shared" si="0"/>
        <v>0</v>
      </c>
      <c r="O27" s="11">
        <f t="shared" si="3"/>
        <v>0</v>
      </c>
      <c r="Q27" s="13"/>
    </row>
    <row r="28" spans="1:17" x14ac:dyDescent="0.2">
      <c r="A28" s="136">
        <v>20130612</v>
      </c>
      <c r="B28" s="147">
        <v>2886</v>
      </c>
      <c r="C28" s="40">
        <v>101907</v>
      </c>
      <c r="D28" s="7">
        <v>66.036750799999993</v>
      </c>
      <c r="E28" s="7">
        <v>18.909306000000001</v>
      </c>
      <c r="F28" s="29">
        <v>5354.0766599999997</v>
      </c>
      <c r="G28" s="29"/>
      <c r="H28" s="148"/>
      <c r="I28" s="41">
        <v>101907</v>
      </c>
      <c r="J28" s="8"/>
      <c r="K28" s="8"/>
      <c r="L28" s="7">
        <f t="shared" si="1"/>
        <v>0</v>
      </c>
      <c r="M28" s="32">
        <f t="shared" si="2"/>
        <v>66.036750799999993</v>
      </c>
      <c r="N28" s="9">
        <f t="shared" si="0"/>
        <v>0</v>
      </c>
      <c r="O28" s="11">
        <f t="shared" si="3"/>
        <v>0</v>
      </c>
      <c r="Q28" s="13"/>
    </row>
    <row r="29" spans="1:17" x14ac:dyDescent="0.2">
      <c r="A29" s="136">
        <v>20130613</v>
      </c>
      <c r="B29" s="147">
        <v>2560</v>
      </c>
      <c r="C29" s="40">
        <v>90390</v>
      </c>
      <c r="D29" s="7">
        <v>66.418086200000005</v>
      </c>
      <c r="E29" s="7">
        <v>19.121158999999999</v>
      </c>
      <c r="F29" s="29">
        <v>5354.0766599999997</v>
      </c>
      <c r="G29" s="29"/>
      <c r="H29" s="148"/>
      <c r="I29" s="41">
        <v>90390</v>
      </c>
      <c r="J29" s="8"/>
      <c r="K29" s="8"/>
      <c r="L29" s="7">
        <f t="shared" si="1"/>
        <v>0</v>
      </c>
      <c r="M29" s="32">
        <f t="shared" si="2"/>
        <v>66.418086200000005</v>
      </c>
      <c r="N29" s="9">
        <f t="shared" si="0"/>
        <v>0</v>
      </c>
      <c r="O29" s="11">
        <f t="shared" si="3"/>
        <v>0</v>
      </c>
      <c r="Q29" s="13"/>
    </row>
    <row r="30" spans="1:17" ht="13.5" thickBot="1" x14ac:dyDescent="0.25">
      <c r="A30" s="136">
        <v>20130614</v>
      </c>
      <c r="B30" s="147">
        <v>2517</v>
      </c>
      <c r="C30" s="40">
        <v>88884</v>
      </c>
      <c r="D30" s="7">
        <v>66.616309400000006</v>
      </c>
      <c r="E30" s="7">
        <v>19.231283000000001</v>
      </c>
      <c r="F30" s="29">
        <v>5354.0766599999997</v>
      </c>
      <c r="G30" s="29"/>
      <c r="H30" s="148"/>
      <c r="I30" s="41">
        <v>88884</v>
      </c>
      <c r="J30" s="8"/>
      <c r="K30" s="8"/>
      <c r="L30" s="7">
        <f t="shared" si="1"/>
        <v>0</v>
      </c>
      <c r="M30" s="32">
        <f t="shared" si="2"/>
        <v>66.616309400000006</v>
      </c>
      <c r="N30" s="9">
        <f t="shared" si="0"/>
        <v>0</v>
      </c>
      <c r="O30" s="11">
        <f t="shared" si="3"/>
        <v>0</v>
      </c>
      <c r="Q30" s="14"/>
    </row>
    <row r="31" spans="1:17" x14ac:dyDescent="0.2">
      <c r="A31" s="136">
        <v>20130615</v>
      </c>
      <c r="B31" s="147">
        <v>1609</v>
      </c>
      <c r="C31" s="40">
        <v>56812</v>
      </c>
      <c r="D31" s="7">
        <v>66.796520000000001</v>
      </c>
      <c r="E31" s="7">
        <v>19.331399999999999</v>
      </c>
      <c r="F31" s="29">
        <v>5354.0766599999997</v>
      </c>
      <c r="G31" s="29"/>
      <c r="H31" s="148"/>
      <c r="I31" s="41">
        <v>0</v>
      </c>
      <c r="J31" s="8"/>
      <c r="K31" s="8"/>
      <c r="L31" s="7">
        <f t="shared" si="1"/>
        <v>56812</v>
      </c>
      <c r="M31" s="32">
        <f t="shared" si="2"/>
        <v>66.796520000000001</v>
      </c>
      <c r="N31" s="16">
        <f t="shared" si="0"/>
        <v>0</v>
      </c>
      <c r="O31" s="11" t="e">
        <f t="shared" si="3"/>
        <v>#DIV/0!</v>
      </c>
    </row>
    <row r="32" spans="1:17" x14ac:dyDescent="0.2">
      <c r="A32" s="136">
        <v>20130616</v>
      </c>
      <c r="B32" s="147">
        <v>1116</v>
      </c>
      <c r="C32" s="40">
        <v>39412</v>
      </c>
      <c r="D32" s="7">
        <v>66.595188199999996</v>
      </c>
      <c r="E32" s="7">
        <v>19.219549000000001</v>
      </c>
      <c r="F32" s="29">
        <v>5354.0766599999997</v>
      </c>
      <c r="G32" s="29"/>
      <c r="H32" s="148"/>
      <c r="I32" s="41">
        <v>0</v>
      </c>
      <c r="J32" s="8"/>
      <c r="K32" s="8"/>
      <c r="L32" s="7">
        <f t="shared" si="1"/>
        <v>39412</v>
      </c>
      <c r="M32" s="32">
        <f t="shared" si="2"/>
        <v>66.595188199999996</v>
      </c>
      <c r="N32" s="16">
        <f t="shared" si="0"/>
        <v>0</v>
      </c>
      <c r="O32" s="11" t="e">
        <f t="shared" si="3"/>
        <v>#DIV/0!</v>
      </c>
    </row>
    <row r="33" spans="1:15" x14ac:dyDescent="0.2">
      <c r="A33" s="136">
        <v>20130617</v>
      </c>
      <c r="B33" s="147">
        <v>2552</v>
      </c>
      <c r="C33" s="40">
        <v>90108</v>
      </c>
      <c r="D33" s="7">
        <v>66.621817399999998</v>
      </c>
      <c r="E33" s="7">
        <v>19.234342999999999</v>
      </c>
      <c r="F33" s="29">
        <v>5354.0766599999997</v>
      </c>
      <c r="G33" s="29"/>
      <c r="H33" s="148"/>
      <c r="I33" s="41">
        <v>0</v>
      </c>
      <c r="J33" s="8"/>
      <c r="K33" s="8"/>
      <c r="L33" s="7">
        <f t="shared" si="1"/>
        <v>90108</v>
      </c>
      <c r="M33" s="32">
        <f t="shared" si="2"/>
        <v>66.621817399999998</v>
      </c>
      <c r="N33" s="16">
        <f t="shared" si="0"/>
        <v>0</v>
      </c>
      <c r="O33" s="11" t="e">
        <f t="shared" si="3"/>
        <v>#DIV/0!</v>
      </c>
    </row>
    <row r="34" spans="1:15" x14ac:dyDescent="0.2">
      <c r="A34" s="136">
        <v>20130618</v>
      </c>
      <c r="B34" s="147">
        <v>2710</v>
      </c>
      <c r="C34" s="40">
        <v>95710</v>
      </c>
      <c r="D34" s="7">
        <v>66.665580800000001</v>
      </c>
      <c r="E34" s="7">
        <v>19.258655999999998</v>
      </c>
      <c r="F34" s="29">
        <v>5354.0766599999997</v>
      </c>
      <c r="G34" s="29"/>
      <c r="H34" s="148"/>
      <c r="I34" s="41">
        <v>0</v>
      </c>
      <c r="J34" s="8"/>
      <c r="K34" s="8"/>
      <c r="L34" s="7">
        <f t="shared" si="1"/>
        <v>95710</v>
      </c>
      <c r="M34" s="32">
        <f t="shared" si="2"/>
        <v>66.665580800000001</v>
      </c>
      <c r="N34" s="16">
        <f t="shared" si="0"/>
        <v>0</v>
      </c>
      <c r="O34" s="11" t="e">
        <f t="shared" si="3"/>
        <v>#DIV/0!</v>
      </c>
    </row>
    <row r="35" spans="1:15" x14ac:dyDescent="0.2">
      <c r="A35" s="136">
        <v>20130619</v>
      </c>
      <c r="B35" s="147">
        <v>2730</v>
      </c>
      <c r="C35" s="40">
        <v>96400</v>
      </c>
      <c r="D35" s="7">
        <v>66.644294000000002</v>
      </c>
      <c r="E35" s="7">
        <v>19.246829999999999</v>
      </c>
      <c r="F35" s="29">
        <v>5354.0766599999997</v>
      </c>
      <c r="G35" s="29"/>
      <c r="H35" s="148"/>
      <c r="I35" s="41">
        <v>0</v>
      </c>
      <c r="J35" s="8"/>
      <c r="K35" s="8"/>
      <c r="L35" s="7">
        <f t="shared" si="1"/>
        <v>96400</v>
      </c>
      <c r="M35" s="32">
        <f t="shared" si="2"/>
        <v>66.644294000000002</v>
      </c>
      <c r="N35" s="16">
        <f t="shared" si="0"/>
        <v>0</v>
      </c>
      <c r="O35" s="11" t="e">
        <f t="shared" si="3"/>
        <v>#DIV/0!</v>
      </c>
    </row>
    <row r="36" spans="1:15" x14ac:dyDescent="0.2">
      <c r="A36" s="136">
        <v>20130620</v>
      </c>
      <c r="B36" s="147">
        <v>2747</v>
      </c>
      <c r="C36" s="40">
        <v>97023</v>
      </c>
      <c r="D36" s="7">
        <v>66.591264200000012</v>
      </c>
      <c r="E36" s="7">
        <v>19.217369000000001</v>
      </c>
      <c r="F36" s="29">
        <v>5354.0766599999997</v>
      </c>
      <c r="G36" s="29"/>
      <c r="H36" s="148"/>
      <c r="I36" s="41">
        <v>0</v>
      </c>
      <c r="J36" s="8"/>
      <c r="K36" s="8"/>
      <c r="L36" s="7">
        <f t="shared" si="1"/>
        <v>97023</v>
      </c>
      <c r="M36" s="32">
        <f t="shared" si="2"/>
        <v>66.591264200000012</v>
      </c>
      <c r="N36" s="16">
        <f t="shared" si="0"/>
        <v>0</v>
      </c>
      <c r="O36" s="11" t="e">
        <f t="shared" si="3"/>
        <v>#DIV/0!</v>
      </c>
    </row>
    <row r="37" spans="1:15" x14ac:dyDescent="0.2">
      <c r="A37" s="136">
        <v>20130621</v>
      </c>
      <c r="B37" s="147">
        <v>2182</v>
      </c>
      <c r="C37" s="40">
        <v>77046</v>
      </c>
      <c r="D37" s="7">
        <v>67.120246399999999</v>
      </c>
      <c r="E37" s="7">
        <v>19.511247999999998</v>
      </c>
      <c r="F37" s="29">
        <v>5354.0766599999997</v>
      </c>
      <c r="G37" s="29"/>
      <c r="H37" s="148"/>
      <c r="I37" s="41">
        <v>0</v>
      </c>
      <c r="J37" s="8"/>
      <c r="K37" s="8"/>
      <c r="L37" s="7">
        <f t="shared" si="1"/>
        <v>77046</v>
      </c>
      <c r="M37" s="32">
        <f t="shared" si="2"/>
        <v>67.120246399999999</v>
      </c>
      <c r="N37" s="16">
        <f t="shared" si="0"/>
        <v>0</v>
      </c>
      <c r="O37" s="11" t="e">
        <f t="shared" si="3"/>
        <v>#DIV/0!</v>
      </c>
    </row>
    <row r="38" spans="1:15" x14ac:dyDescent="0.2">
      <c r="A38" s="136">
        <v>20130622</v>
      </c>
      <c r="B38" s="147">
        <v>1359</v>
      </c>
      <c r="C38" s="40">
        <v>47998</v>
      </c>
      <c r="D38" s="7">
        <v>67.271977399999997</v>
      </c>
      <c r="E38" s="7">
        <v>19.595542999999999</v>
      </c>
      <c r="F38" s="29">
        <v>5354.0766599999997</v>
      </c>
      <c r="G38" s="29"/>
      <c r="H38" s="148"/>
      <c r="I38" s="41">
        <v>0</v>
      </c>
      <c r="J38" s="9"/>
      <c r="K38" s="9"/>
      <c r="L38" s="7">
        <f t="shared" si="1"/>
        <v>47998</v>
      </c>
      <c r="M38" s="32">
        <f t="shared" si="2"/>
        <v>67.271977399999997</v>
      </c>
      <c r="N38" s="16">
        <f t="shared" si="0"/>
        <v>0</v>
      </c>
      <c r="O38" s="11" t="e">
        <f t="shared" si="3"/>
        <v>#DIV/0!</v>
      </c>
    </row>
    <row r="39" spans="1:15" x14ac:dyDescent="0.2">
      <c r="A39" s="136">
        <v>20130623</v>
      </c>
      <c r="B39" s="147">
        <v>1171</v>
      </c>
      <c r="C39" s="40">
        <v>41339</v>
      </c>
      <c r="D39" s="7">
        <v>66.87561740000001</v>
      </c>
      <c r="E39" s="7">
        <v>19.375343000000001</v>
      </c>
      <c r="F39" s="29">
        <v>5354.0766599999997</v>
      </c>
      <c r="G39" s="29"/>
      <c r="H39" s="148"/>
      <c r="I39" s="41">
        <v>0</v>
      </c>
      <c r="J39" s="9"/>
      <c r="K39" s="9"/>
      <c r="L39" s="7">
        <f t="shared" si="1"/>
        <v>41339</v>
      </c>
      <c r="M39" s="32">
        <f t="shared" si="2"/>
        <v>66.87561740000001</v>
      </c>
      <c r="N39" s="16">
        <f t="shared" si="0"/>
        <v>0</v>
      </c>
      <c r="O39" s="11" t="e">
        <f t="shared" si="3"/>
        <v>#DIV/0!</v>
      </c>
    </row>
    <row r="40" spans="1:15" x14ac:dyDescent="0.2">
      <c r="A40" s="136">
        <v>20130624</v>
      </c>
      <c r="B40" s="147">
        <v>2726</v>
      </c>
      <c r="C40" s="40">
        <v>96267</v>
      </c>
      <c r="D40" s="7">
        <v>66.915849199999997</v>
      </c>
      <c r="E40" s="7">
        <v>19.397694000000001</v>
      </c>
      <c r="F40" s="29">
        <v>5354.0766599999997</v>
      </c>
      <c r="G40" s="29"/>
      <c r="H40" s="148"/>
      <c r="I40" s="41">
        <v>0</v>
      </c>
      <c r="J40" s="9"/>
      <c r="K40" s="9"/>
      <c r="L40" s="7">
        <f t="shared" si="1"/>
        <v>96267</v>
      </c>
      <c r="M40" s="32">
        <f t="shared" si="2"/>
        <v>66.915849199999997</v>
      </c>
      <c r="N40" s="16">
        <f t="shared" si="0"/>
        <v>0</v>
      </c>
      <c r="O40" s="11" t="e">
        <f t="shared" si="3"/>
        <v>#DIV/0!</v>
      </c>
    </row>
    <row r="41" spans="1:15" x14ac:dyDescent="0.2">
      <c r="A41" s="136">
        <v>20130625</v>
      </c>
      <c r="B41" s="147">
        <v>2682</v>
      </c>
      <c r="C41" s="40">
        <v>94697</v>
      </c>
      <c r="D41" s="7">
        <v>66.915849199999997</v>
      </c>
      <c r="E41" s="7">
        <v>19.397694000000001</v>
      </c>
      <c r="F41" s="29">
        <v>5354.0766599999997</v>
      </c>
      <c r="G41" s="29"/>
      <c r="H41" s="148"/>
      <c r="I41" s="41">
        <v>0</v>
      </c>
      <c r="J41" s="9"/>
      <c r="K41" s="9"/>
      <c r="L41" s="7">
        <f t="shared" si="1"/>
        <v>94697</v>
      </c>
      <c r="M41" s="32">
        <f t="shared" si="2"/>
        <v>66.915849199999997</v>
      </c>
      <c r="N41" s="16">
        <f t="shared" si="0"/>
        <v>0</v>
      </c>
      <c r="O41" s="11" t="e">
        <f t="shared" si="3"/>
        <v>#DIV/0!</v>
      </c>
    </row>
    <row r="42" spans="1:15" x14ac:dyDescent="0.2">
      <c r="A42" s="136">
        <v>20130626</v>
      </c>
      <c r="B42" s="147">
        <v>2863</v>
      </c>
      <c r="C42" s="40">
        <v>101107</v>
      </c>
      <c r="D42" s="7">
        <v>66.915849199999997</v>
      </c>
      <c r="E42" s="7">
        <v>19.397694000000001</v>
      </c>
      <c r="F42" s="29">
        <v>5354.0766599999997</v>
      </c>
      <c r="G42" s="29"/>
      <c r="H42" s="148"/>
      <c r="I42" s="41">
        <v>0</v>
      </c>
      <c r="J42" s="9"/>
      <c r="K42" s="9"/>
      <c r="L42" s="7">
        <f t="shared" si="1"/>
        <v>101107</v>
      </c>
      <c r="M42" s="32">
        <f t="shared" si="2"/>
        <v>66.915849199999997</v>
      </c>
      <c r="N42" s="16">
        <f t="shared" si="0"/>
        <v>0</v>
      </c>
      <c r="O42" s="11" t="e">
        <f t="shared" si="3"/>
        <v>#DIV/0!</v>
      </c>
    </row>
    <row r="43" spans="1:15" x14ac:dyDescent="0.2">
      <c r="A43" s="136">
        <v>20130627</v>
      </c>
      <c r="B43" s="147">
        <v>2987</v>
      </c>
      <c r="C43" s="40">
        <v>105481</v>
      </c>
      <c r="D43" s="7">
        <v>66.915849199999997</v>
      </c>
      <c r="E43" s="7">
        <v>19.397694000000001</v>
      </c>
      <c r="F43" s="29">
        <v>5354.0766599999997</v>
      </c>
      <c r="G43" s="29"/>
      <c r="H43" s="148"/>
      <c r="I43" s="41">
        <v>0</v>
      </c>
      <c r="J43" s="9"/>
      <c r="K43" s="9"/>
      <c r="L43" s="7">
        <f t="shared" si="1"/>
        <v>105481</v>
      </c>
      <c r="M43" s="32">
        <f t="shared" si="2"/>
        <v>66.915849199999997</v>
      </c>
      <c r="N43" s="16">
        <f t="shared" si="0"/>
        <v>0</v>
      </c>
      <c r="O43" s="11" t="e">
        <f t="shared" si="3"/>
        <v>#DIV/0!</v>
      </c>
    </row>
    <row r="44" spans="1:15" x14ac:dyDescent="0.2">
      <c r="A44" s="136">
        <v>20130628</v>
      </c>
      <c r="B44" s="147">
        <v>2704</v>
      </c>
      <c r="C44" s="40">
        <v>95505</v>
      </c>
      <c r="D44" s="7">
        <v>66.915849199999997</v>
      </c>
      <c r="E44" s="7">
        <v>19.397694000000001</v>
      </c>
      <c r="F44" s="29">
        <v>5354.0766599999997</v>
      </c>
      <c r="G44" s="29"/>
      <c r="H44" s="148"/>
      <c r="I44" s="41">
        <v>0</v>
      </c>
      <c r="J44" s="9"/>
      <c r="K44" s="9"/>
      <c r="L44" s="7">
        <f t="shared" si="1"/>
        <v>95505</v>
      </c>
      <c r="M44" s="32">
        <f t="shared" si="2"/>
        <v>66.915849199999997</v>
      </c>
      <c r="N44" s="16">
        <f t="shared" si="0"/>
        <v>0</v>
      </c>
      <c r="O44" s="11" t="e">
        <f t="shared" si="3"/>
        <v>#DIV/0!</v>
      </c>
    </row>
    <row r="45" spans="1:15" x14ac:dyDescent="0.2">
      <c r="A45" s="136">
        <v>20130629</v>
      </c>
      <c r="B45" s="147">
        <v>1713</v>
      </c>
      <c r="C45" s="40">
        <v>60490</v>
      </c>
      <c r="D45" s="7">
        <v>66.915849199999997</v>
      </c>
      <c r="E45" s="7">
        <v>19.397694000000001</v>
      </c>
      <c r="F45" s="29">
        <v>5354.0766599999997</v>
      </c>
      <c r="G45" s="29"/>
      <c r="H45" s="148"/>
      <c r="I45" s="41">
        <v>0</v>
      </c>
      <c r="J45" s="9"/>
      <c r="K45" s="9"/>
      <c r="L45" s="7">
        <f t="shared" si="1"/>
        <v>60490</v>
      </c>
      <c r="M45" s="32">
        <f t="shared" si="2"/>
        <v>66.915849199999997</v>
      </c>
      <c r="N45" s="16">
        <f t="shared" si="0"/>
        <v>0</v>
      </c>
      <c r="O45" s="11" t="e">
        <f t="shared" si="3"/>
        <v>#DIV/0!</v>
      </c>
    </row>
    <row r="46" spans="1:15" x14ac:dyDescent="0.2">
      <c r="A46" s="136">
        <v>20130630</v>
      </c>
      <c r="B46" s="147">
        <v>1403</v>
      </c>
      <c r="C46" s="40">
        <v>49542</v>
      </c>
      <c r="D46" s="7">
        <v>66.915849199999997</v>
      </c>
      <c r="E46" s="7">
        <v>19.397694000000001</v>
      </c>
      <c r="F46" s="29">
        <v>5354.0766599999997</v>
      </c>
      <c r="G46" s="29"/>
      <c r="H46" s="148"/>
      <c r="I46" s="41">
        <v>0</v>
      </c>
      <c r="J46" s="9"/>
      <c r="K46" s="9"/>
      <c r="L46" s="7">
        <f t="shared" si="1"/>
        <v>49542</v>
      </c>
      <c r="M46" s="32">
        <f t="shared" si="2"/>
        <v>66.915849199999997</v>
      </c>
      <c r="N46" s="16">
        <f t="shared" si="0"/>
        <v>0</v>
      </c>
      <c r="O46" s="11" t="e">
        <f t="shared" si="3"/>
        <v>#DIV/0!</v>
      </c>
    </row>
    <row r="47" spans="1:15" ht="13.5" thickBot="1" x14ac:dyDescent="0.25">
      <c r="A47" s="136"/>
      <c r="B47" s="147"/>
      <c r="C47" s="40"/>
      <c r="D47" s="7"/>
      <c r="E47" s="7"/>
      <c r="F47" s="10"/>
      <c r="G47" s="29"/>
      <c r="H47" s="148"/>
      <c r="I47" s="42"/>
      <c r="J47" s="43"/>
      <c r="K47" s="43"/>
      <c r="L47" s="44"/>
      <c r="M47" s="32"/>
      <c r="N47" s="16"/>
      <c r="O47" s="11"/>
    </row>
    <row r="48" spans="1:15" s="21" customFormat="1" x14ac:dyDescent="0.2">
      <c r="A48" s="137" t="s">
        <v>35</v>
      </c>
      <c r="B48" s="166">
        <f>SUM(B17:B23)</f>
        <v>17477.242849800001</v>
      </c>
      <c r="C48" s="19">
        <f>SUM(C17:C23)</f>
        <v>525590.24284980004</v>
      </c>
      <c r="D48" s="19">
        <f>SUM(D17:D23)/7</f>
        <v>66.709874171428552</v>
      </c>
      <c r="E48" s="19">
        <f>SUM(E17:E23)/7</f>
        <v>19.283263428571427</v>
      </c>
      <c r="F48" s="19">
        <f>SUM(F17:F23)/7</f>
        <v>5354.0766599999997</v>
      </c>
      <c r="G48" s="19">
        <f>SUM(G17:G23)/7</f>
        <v>0</v>
      </c>
      <c r="H48" s="149"/>
      <c r="I48" s="142">
        <f>SUM(I17:I23)</f>
        <v>598533</v>
      </c>
      <c r="J48" s="18" t="e">
        <f>AVERAGE(J17:J23)</f>
        <v>#DIV/0!</v>
      </c>
      <c r="K48" s="45" t="e">
        <f>AVERAGE(K17:K23)</f>
        <v>#DIV/0!</v>
      </c>
      <c r="L48" s="17">
        <f>C48-I48</f>
        <v>-72942.757150199963</v>
      </c>
      <c r="M48" s="52" t="e">
        <f>E48-J48</f>
        <v>#DIV/0!</v>
      </c>
      <c r="N48" s="127" t="e">
        <f t="shared" ref="N48:N52" si="4">G48-K48</f>
        <v>#DIV/0!</v>
      </c>
      <c r="O48" s="20">
        <f t="shared" ref="O48:O52" si="5">L48/I48</f>
        <v>-0.12186923218970376</v>
      </c>
    </row>
    <row r="49" spans="1:17" s="21" customFormat="1" x14ac:dyDescent="0.2">
      <c r="A49" s="138" t="s">
        <v>36</v>
      </c>
      <c r="B49" s="167">
        <f>SUM(B24:B30)</f>
        <v>16829</v>
      </c>
      <c r="C49" s="168">
        <f>SUM(C24:C30)</f>
        <v>594279</v>
      </c>
      <c r="D49" s="168">
        <f>SUM(D24:D30)/7</f>
        <v>66.284469371428571</v>
      </c>
      <c r="E49" s="168">
        <f>SUM(E24:E30)/7</f>
        <v>19.046927428571426</v>
      </c>
      <c r="F49" s="168">
        <f>SUM(F24:F30)/7</f>
        <v>5354.0766599999997</v>
      </c>
      <c r="G49" s="168">
        <f>SUM(G24:G30)/7</f>
        <v>0</v>
      </c>
      <c r="H49" s="150"/>
      <c r="I49" s="143">
        <f>SUM(I24:I30)</f>
        <v>594279</v>
      </c>
      <c r="J49" s="22" t="e">
        <f t="shared" ref="J49:K52" si="6">AVERAGE(J24:J30)</f>
        <v>#DIV/0!</v>
      </c>
      <c r="K49" s="46" t="e">
        <f t="shared" si="6"/>
        <v>#DIV/0!</v>
      </c>
      <c r="L49" s="15">
        <f>C49-I49</f>
        <v>0</v>
      </c>
      <c r="M49" s="168" t="e">
        <f>E49-J49</f>
        <v>#DIV/0!</v>
      </c>
      <c r="N49" s="173" t="e">
        <f t="shared" si="4"/>
        <v>#DIV/0!</v>
      </c>
      <c r="O49" s="23">
        <f t="shared" si="5"/>
        <v>0</v>
      </c>
      <c r="P49" s="24">
        <f>C49-I49</f>
        <v>0</v>
      </c>
      <c r="Q49" s="21">
        <f>P49/7</f>
        <v>0</v>
      </c>
    </row>
    <row r="50" spans="1:17" s="21" customFormat="1" x14ac:dyDescent="0.2">
      <c r="A50" s="138" t="s">
        <v>37</v>
      </c>
      <c r="B50" s="167">
        <f>SUM(B31:B37)</f>
        <v>15646</v>
      </c>
      <c r="C50" s="168">
        <f>SUM(C31:C37)</f>
        <v>552511</v>
      </c>
      <c r="D50" s="168">
        <f>SUM(D38:D44)/7</f>
        <v>66.960977257142872</v>
      </c>
      <c r="E50" s="168">
        <f>SUM(E38:E44)/7</f>
        <v>19.422765142857145</v>
      </c>
      <c r="F50" s="168">
        <f>SUM(F31:F37)/7</f>
        <v>5354.0766599999997</v>
      </c>
      <c r="G50" s="168">
        <f>SUM(G31:G37)/7</f>
        <v>0</v>
      </c>
      <c r="H50" s="150"/>
      <c r="I50" s="143">
        <f>SUM(I31:I37)</f>
        <v>0</v>
      </c>
      <c r="J50" s="22" t="e">
        <f>AVERAGE(J31:J37)</f>
        <v>#DIV/0!</v>
      </c>
      <c r="K50" s="22" t="e">
        <f t="shared" si="6"/>
        <v>#DIV/0!</v>
      </c>
      <c r="L50" s="15">
        <f>C50-I50</f>
        <v>552511</v>
      </c>
      <c r="M50" s="168" t="e">
        <f>E50-J50</f>
        <v>#DIV/0!</v>
      </c>
      <c r="N50" s="173" t="e">
        <f t="shared" si="4"/>
        <v>#DIV/0!</v>
      </c>
      <c r="O50" s="23" t="e">
        <f t="shared" si="5"/>
        <v>#DIV/0!</v>
      </c>
      <c r="Q50" s="25"/>
    </row>
    <row r="51" spans="1:17" s="21" customFormat="1" x14ac:dyDescent="0.2">
      <c r="A51" s="138" t="s">
        <v>38</v>
      </c>
      <c r="B51" s="167">
        <f>SUM(B38:B44)</f>
        <v>16492</v>
      </c>
      <c r="C51" s="168">
        <f>SUM(C38:C44)</f>
        <v>582394</v>
      </c>
      <c r="D51" s="168">
        <f>SUM(D32:D38)/7</f>
        <v>66.787195485714278</v>
      </c>
      <c r="E51" s="168">
        <f>SUM(E32:E38)/7</f>
        <v>19.326219714285713</v>
      </c>
      <c r="F51" s="168">
        <f>SUM(F38:F44)/7</f>
        <v>5354.0766599999997</v>
      </c>
      <c r="G51" s="168">
        <f>SUM(G38:G44)/7</f>
        <v>0</v>
      </c>
      <c r="H51" s="150"/>
      <c r="I51" s="143">
        <f>SUM(I38:I44)</f>
        <v>0</v>
      </c>
      <c r="J51" s="22" t="e">
        <f>AVERAGE(J38:J44)</f>
        <v>#DIV/0!</v>
      </c>
      <c r="K51" s="22" t="e">
        <f t="shared" si="6"/>
        <v>#DIV/0!</v>
      </c>
      <c r="L51" s="15">
        <f>C51-I51</f>
        <v>582394</v>
      </c>
      <c r="M51" s="168" t="e">
        <f>E51-J51</f>
        <v>#DIV/0!</v>
      </c>
      <c r="N51" s="173" t="e">
        <f t="shared" si="4"/>
        <v>#DIV/0!</v>
      </c>
      <c r="O51" s="23" t="e">
        <f t="shared" si="5"/>
        <v>#DIV/0!</v>
      </c>
      <c r="Q51" s="25"/>
    </row>
    <row r="52" spans="1:17" s="21" customFormat="1" ht="13.5" thickBot="1" x14ac:dyDescent="0.25">
      <c r="A52" s="139" t="s">
        <v>39</v>
      </c>
      <c r="B52" s="169">
        <f>SUM(B45:B47)</f>
        <v>3116</v>
      </c>
      <c r="C52" s="170">
        <f>SUM(C45:C47)</f>
        <v>110032</v>
      </c>
      <c r="D52" s="170">
        <f>SUM(D45:D47)/7</f>
        <v>19.118814057142856</v>
      </c>
      <c r="E52" s="170">
        <f>SUM(E45:E47)/7</f>
        <v>5.542198285714286</v>
      </c>
      <c r="F52" s="170">
        <f>SUM(F45:F47)/7</f>
        <v>1529.7361885714286</v>
      </c>
      <c r="G52" s="170">
        <f>SUM(G45:G47)/7</f>
        <v>0</v>
      </c>
      <c r="H52" s="151"/>
      <c r="I52" s="144">
        <f>SUM(I45:I47)</f>
        <v>0</v>
      </c>
      <c r="J52" s="126" t="e">
        <f>AVERAGE(J45:J47)</f>
        <v>#DIV/0!</v>
      </c>
      <c r="K52" s="126" t="e">
        <f t="shared" si="6"/>
        <v>#DIV/0!</v>
      </c>
      <c r="L52" s="125">
        <f>C52-I52</f>
        <v>110032</v>
      </c>
      <c r="M52" s="171" t="e">
        <f>E52-J52</f>
        <v>#DIV/0!</v>
      </c>
      <c r="N52" s="172" t="e">
        <f t="shared" si="4"/>
        <v>#DIV/0!</v>
      </c>
      <c r="O52" s="128" t="e">
        <f t="shared" si="5"/>
        <v>#DIV/0!</v>
      </c>
      <c r="P52" s="26"/>
    </row>
    <row r="53" spans="1:17" s="21" customFormat="1" ht="13.5" thickBot="1" x14ac:dyDescent="0.25">
      <c r="A53" s="129"/>
      <c r="B53" s="152"/>
      <c r="C53" s="130"/>
      <c r="D53" s="130"/>
      <c r="E53" s="130"/>
      <c r="F53" s="131"/>
      <c r="G53" s="131"/>
      <c r="H53" s="153"/>
      <c r="I53" s="132"/>
      <c r="J53" s="133"/>
      <c r="K53" s="133"/>
      <c r="L53" s="130"/>
      <c r="M53" s="132"/>
      <c r="N53" s="134"/>
      <c r="O53" s="135"/>
      <c r="P53" s="26"/>
    </row>
    <row r="54" spans="1:17" x14ac:dyDescent="0.2">
      <c r="A54" s="112" t="s">
        <v>41</v>
      </c>
      <c r="B54" s="154"/>
      <c r="C54" s="113">
        <f>C48+C49</f>
        <v>1119869.2428498</v>
      </c>
      <c r="D54" s="113"/>
      <c r="E54" s="114"/>
      <c r="F54" s="114"/>
      <c r="G54" s="114"/>
      <c r="H54" s="155"/>
      <c r="I54" s="113">
        <f>I48+I49</f>
        <v>1192812</v>
      </c>
      <c r="J54" s="114"/>
      <c r="K54" s="114"/>
      <c r="L54" s="113">
        <f>C54-I54</f>
        <v>-72942.757150199963</v>
      </c>
      <c r="M54" s="114"/>
      <c r="N54" s="114"/>
      <c r="O54" s="115">
        <f>L54/I54</f>
        <v>-6.1151931025341763E-2</v>
      </c>
    </row>
    <row r="55" spans="1:17" x14ac:dyDescent="0.2">
      <c r="A55" s="112" t="s">
        <v>40</v>
      </c>
      <c r="B55" s="154"/>
      <c r="C55" s="113">
        <f>C52+C51+C50</f>
        <v>1244937</v>
      </c>
      <c r="D55" s="113"/>
      <c r="E55" s="114"/>
      <c r="F55" s="114"/>
      <c r="G55" s="114"/>
      <c r="H55" s="155"/>
      <c r="I55" s="113">
        <f>I52+I51+I50</f>
        <v>0</v>
      </c>
      <c r="J55" s="114"/>
      <c r="K55" s="114"/>
      <c r="L55" s="113">
        <f>C55-I55</f>
        <v>1244937</v>
      </c>
      <c r="M55" s="114"/>
      <c r="N55" s="114"/>
      <c r="O55" s="115" t="e">
        <f>L55/I55</f>
        <v>#DIV/0!</v>
      </c>
    </row>
    <row r="56" spans="1:17" x14ac:dyDescent="0.2">
      <c r="A56" s="50" t="s">
        <v>15</v>
      </c>
      <c r="B56" s="156"/>
      <c r="C56" s="47">
        <f>C55+C54</f>
        <v>2364806.2428497998</v>
      </c>
      <c r="D56" s="47"/>
      <c r="E56" s="48"/>
      <c r="F56" s="48"/>
      <c r="G56" s="48"/>
      <c r="H56" s="157"/>
      <c r="I56" s="47">
        <f>I55+I54</f>
        <v>1192812</v>
      </c>
      <c r="J56" s="48"/>
      <c r="K56" s="48"/>
      <c r="L56" s="47">
        <f>C56-I56</f>
        <v>1171994.2428497998</v>
      </c>
      <c r="M56" s="48"/>
      <c r="N56" s="48"/>
      <c r="O56" s="49">
        <f>L56/I56</f>
        <v>0.98254732753342511</v>
      </c>
    </row>
    <row r="57" spans="1:17" ht="13.5" thickBot="1" x14ac:dyDescent="0.25">
      <c r="A57" s="116" t="s">
        <v>14</v>
      </c>
      <c r="B57" s="158"/>
      <c r="C57" s="117">
        <f>+AVERAGE(C17:C47)</f>
        <v>78826.874761659987</v>
      </c>
      <c r="D57" s="117"/>
      <c r="E57" s="118"/>
      <c r="F57" s="118"/>
      <c r="G57" s="118"/>
      <c r="H57" s="159"/>
      <c r="I57" s="117">
        <f>SUM(I17:I46)</f>
        <v>1192812</v>
      </c>
      <c r="J57" s="118"/>
      <c r="K57" s="118"/>
      <c r="L57" s="117">
        <f>C57-I57</f>
        <v>-1113985.1252383401</v>
      </c>
      <c r="M57" s="118"/>
      <c r="N57" s="118"/>
      <c r="O57" s="119">
        <f>L57/I57</f>
        <v>-0.93391508908221921</v>
      </c>
    </row>
    <row r="58" spans="1:17" x14ac:dyDescent="0.2">
      <c r="K58" s="1"/>
      <c r="N58" s="1"/>
    </row>
    <row r="59" spans="1:17" x14ac:dyDescent="0.2">
      <c r="G59" s="12"/>
      <c r="H59" s="12"/>
      <c r="I59" s="12"/>
      <c r="J59" s="12"/>
      <c r="K59" s="12"/>
      <c r="L59" s="12"/>
      <c r="N59" s="1"/>
    </row>
    <row r="60" spans="1:17" x14ac:dyDescent="0.2">
      <c r="C60" s="4"/>
      <c r="G60" s="12"/>
      <c r="H60" s="12"/>
      <c r="I60" s="12"/>
      <c r="J60" s="12"/>
      <c r="K60" s="12"/>
      <c r="L60" s="12"/>
      <c r="M60" s="4"/>
      <c r="N60" s="1"/>
    </row>
    <row r="61" spans="1:17" x14ac:dyDescent="0.2">
      <c r="C61" s="4"/>
      <c r="G61" s="12"/>
      <c r="H61" s="12"/>
      <c r="I61" s="12"/>
      <c r="J61" s="12"/>
      <c r="K61" s="12"/>
      <c r="L61" s="12"/>
      <c r="M61" s="4"/>
      <c r="N61" s="1"/>
    </row>
    <row r="62" spans="1:17" x14ac:dyDescent="0.2">
      <c r="C62" s="4"/>
      <c r="D62" s="4"/>
      <c r="E62" s="4"/>
      <c r="F62" s="4"/>
      <c r="G62" s="4"/>
      <c r="H62" s="4"/>
      <c r="I62" s="4"/>
      <c r="J62" s="12"/>
      <c r="K62" s="12"/>
      <c r="L62" s="12"/>
      <c r="M62" s="4"/>
      <c r="N62" s="1"/>
    </row>
    <row r="63" spans="1:17" x14ac:dyDescent="0.2">
      <c r="C63" s="4"/>
      <c r="D63" s="4"/>
      <c r="E63" s="4"/>
      <c r="F63" s="4"/>
      <c r="G63" s="4"/>
      <c r="H63" s="4"/>
      <c r="I63" s="4"/>
      <c r="J63" s="12"/>
      <c r="K63" s="12"/>
      <c r="M63" s="4"/>
      <c r="N63" s="1"/>
    </row>
    <row r="64" spans="1:17" x14ac:dyDescent="0.2">
      <c r="H64" s="12"/>
      <c r="I64" s="12"/>
      <c r="J64" s="12"/>
      <c r="K64" s="12"/>
      <c r="M64" s="4"/>
      <c r="N64" s="1"/>
    </row>
    <row r="65" spans="10:14" x14ac:dyDescent="0.2">
      <c r="J65" s="3"/>
      <c r="K65" s="1"/>
      <c r="M65" s="4"/>
      <c r="N65" s="1"/>
    </row>
    <row r="66" spans="10:14" x14ac:dyDescent="0.2">
      <c r="J66" s="3"/>
      <c r="K66" s="1"/>
      <c r="M66" s="4"/>
      <c r="N66" s="1"/>
    </row>
    <row r="67" spans="10:14" x14ac:dyDescent="0.2">
      <c r="J67" s="3"/>
      <c r="K67" s="1"/>
      <c r="M67" s="4"/>
      <c r="N67" s="1"/>
    </row>
    <row r="68" spans="10:14" x14ac:dyDescent="0.2">
      <c r="J68" s="3"/>
      <c r="K68" s="1"/>
      <c r="M68" s="4"/>
      <c r="N68" s="1"/>
    </row>
    <row r="69" spans="10:14" x14ac:dyDescent="0.2">
      <c r="J69" s="3"/>
      <c r="K69" s="1"/>
      <c r="M69" s="4"/>
      <c r="N69" s="1"/>
    </row>
    <row r="70" spans="10:14" x14ac:dyDescent="0.2">
      <c r="J70" s="3"/>
      <c r="K70" s="1"/>
      <c r="M70" s="4"/>
      <c r="N70" s="1"/>
    </row>
    <row r="71" spans="10:14" x14ac:dyDescent="0.2">
      <c r="J71" s="3"/>
      <c r="K71" s="1"/>
      <c r="M71" s="4"/>
      <c r="N71" s="1"/>
    </row>
    <row r="72" spans="10:14" x14ac:dyDescent="0.2">
      <c r="J72" s="3"/>
      <c r="K72" s="1"/>
      <c r="M72" s="4"/>
      <c r="N72" s="1"/>
    </row>
    <row r="73" spans="10:14" x14ac:dyDescent="0.2">
      <c r="J73" s="3"/>
      <c r="K73" s="1"/>
      <c r="M73" s="4"/>
      <c r="N73" s="1"/>
    </row>
    <row r="74" spans="10:14" x14ac:dyDescent="0.2">
      <c r="J74" s="3"/>
      <c r="K74" s="1"/>
      <c r="M74" s="4"/>
      <c r="N74" s="1"/>
    </row>
    <row r="75" spans="10:14" x14ac:dyDescent="0.2">
      <c r="J75" s="3"/>
      <c r="K75" s="1"/>
      <c r="M75" s="4"/>
      <c r="N75" s="1"/>
    </row>
    <row r="76" spans="10:14" x14ac:dyDescent="0.2">
      <c r="J76" s="3"/>
      <c r="K76" s="1"/>
      <c r="M76" s="4"/>
      <c r="N76" s="1"/>
    </row>
    <row r="77" spans="10:14" x14ac:dyDescent="0.2">
      <c r="J77" s="3"/>
      <c r="K77" s="1"/>
      <c r="M77" s="4"/>
      <c r="N77" s="1"/>
    </row>
    <row r="78" spans="10:14" x14ac:dyDescent="0.2">
      <c r="J78" s="3"/>
      <c r="K78" s="1"/>
      <c r="M78" s="4"/>
      <c r="N78" s="1"/>
    </row>
    <row r="79" spans="10:14" x14ac:dyDescent="0.2">
      <c r="J79" s="3"/>
      <c r="K79" s="1"/>
      <c r="M79" s="4"/>
      <c r="N79" s="1"/>
    </row>
    <row r="80" spans="10:14" x14ac:dyDescent="0.2">
      <c r="J80" s="3"/>
      <c r="K80" s="1"/>
      <c r="M80" s="4"/>
      <c r="N80" s="1"/>
    </row>
    <row r="81" spans="10:14" x14ac:dyDescent="0.2">
      <c r="J81" s="3"/>
      <c r="K81" s="1"/>
      <c r="M81" s="4"/>
      <c r="N81" s="1"/>
    </row>
    <row r="82" spans="10:14" x14ac:dyDescent="0.2">
      <c r="J82" s="3"/>
      <c r="K82" s="1"/>
      <c r="M82" s="4"/>
      <c r="N82" s="1"/>
    </row>
    <row r="83" spans="10:14" x14ac:dyDescent="0.2">
      <c r="J83" s="3"/>
      <c r="K83" s="1"/>
      <c r="M83" s="4"/>
      <c r="N83" s="1"/>
    </row>
    <row r="84" spans="10:14" x14ac:dyDescent="0.2">
      <c r="J84" s="3"/>
      <c r="K84" s="1"/>
      <c r="M84" s="4"/>
      <c r="N84" s="1"/>
    </row>
    <row r="85" spans="10:14" x14ac:dyDescent="0.2">
      <c r="J85" s="3"/>
      <c r="K85" s="1"/>
      <c r="M85" s="4"/>
      <c r="N85" s="1"/>
    </row>
    <row r="86" spans="10:14" x14ac:dyDescent="0.2">
      <c r="J86" s="3"/>
      <c r="K86" s="1"/>
      <c r="M86" s="4"/>
      <c r="N86" s="1"/>
    </row>
    <row r="87" spans="10:14" x14ac:dyDescent="0.2">
      <c r="J87" s="3"/>
      <c r="K87" s="1"/>
      <c r="M87" s="4"/>
      <c r="N87" s="1"/>
    </row>
    <row r="88" spans="10:14" x14ac:dyDescent="0.2">
      <c r="J88" s="3"/>
      <c r="K88" s="1"/>
      <c r="M88" s="4"/>
      <c r="N88" s="1"/>
    </row>
    <row r="89" spans="10:14" x14ac:dyDescent="0.2">
      <c r="J89" s="3"/>
      <c r="K89" s="1"/>
      <c r="M89" s="4"/>
      <c r="N89" s="1"/>
    </row>
    <row r="90" spans="10:14" x14ac:dyDescent="0.2">
      <c r="J90" s="3"/>
      <c r="K90" s="1"/>
      <c r="M90" s="4"/>
      <c r="N90" s="1"/>
    </row>
    <row r="91" spans="10:14" x14ac:dyDescent="0.2">
      <c r="J91" s="3"/>
      <c r="K91" s="1"/>
      <c r="M91" s="4"/>
      <c r="N91" s="1"/>
    </row>
    <row r="92" spans="10:14" x14ac:dyDescent="0.2">
      <c r="J92" s="3"/>
      <c r="K92" s="1"/>
      <c r="M92" s="4"/>
      <c r="N92" s="1"/>
    </row>
    <row r="93" spans="10:14" x14ac:dyDescent="0.2">
      <c r="J93" s="3"/>
      <c r="K93" s="1"/>
      <c r="M93" s="4"/>
      <c r="N93" s="1"/>
    </row>
    <row r="94" spans="10:14" x14ac:dyDescent="0.2">
      <c r="J94" s="3"/>
      <c r="K94" s="1"/>
      <c r="M94" s="4"/>
      <c r="N94" s="1"/>
    </row>
    <row r="95" spans="10:14" x14ac:dyDescent="0.2">
      <c r="J95" s="3"/>
      <c r="K95" s="1"/>
      <c r="M95" s="4"/>
      <c r="N95" s="1"/>
    </row>
    <row r="96" spans="10:14" x14ac:dyDescent="0.2">
      <c r="J96" s="3"/>
      <c r="K96" s="1"/>
      <c r="M96" s="4"/>
      <c r="N96" s="1"/>
    </row>
    <row r="97" spans="10:14" x14ac:dyDescent="0.2">
      <c r="J97" s="3"/>
      <c r="K97" s="1"/>
      <c r="M97" s="4"/>
      <c r="N97" s="1"/>
    </row>
    <row r="98" spans="10:14" x14ac:dyDescent="0.2">
      <c r="J98" s="3"/>
      <c r="K98" s="1"/>
      <c r="M98" s="4"/>
      <c r="N98" s="1"/>
    </row>
    <row r="99" spans="10:14" x14ac:dyDescent="0.2">
      <c r="J99" s="3"/>
      <c r="K99" s="1"/>
      <c r="M99" s="4"/>
      <c r="N99" s="1"/>
    </row>
    <row r="100" spans="10:14" x14ac:dyDescent="0.2">
      <c r="J100" s="3"/>
      <c r="K100" s="1"/>
      <c r="M100" s="4"/>
      <c r="N100" s="1"/>
    </row>
    <row r="101" spans="10:14" x14ac:dyDescent="0.2">
      <c r="J101" s="3"/>
      <c r="K101" s="1"/>
      <c r="M101" s="4"/>
      <c r="N101" s="1"/>
    </row>
    <row r="102" spans="10:14" x14ac:dyDescent="0.2">
      <c r="J102" s="3"/>
      <c r="K102" s="1"/>
      <c r="M102" s="4"/>
      <c r="N102" s="1"/>
    </row>
    <row r="103" spans="10:14" x14ac:dyDescent="0.2">
      <c r="J103" s="3"/>
      <c r="K103" s="1"/>
      <c r="M103" s="4"/>
      <c r="N103" s="1"/>
    </row>
    <row r="104" spans="10:14" x14ac:dyDescent="0.2">
      <c r="J104" s="3"/>
      <c r="K104" s="1"/>
      <c r="M104" s="4"/>
      <c r="N104" s="1"/>
    </row>
    <row r="105" spans="10:14" x14ac:dyDescent="0.2">
      <c r="J105" s="3"/>
      <c r="K105" s="1"/>
      <c r="M105" s="4"/>
      <c r="N105" s="1"/>
    </row>
    <row r="106" spans="10:14" x14ac:dyDescent="0.2">
      <c r="J106" s="3"/>
      <c r="K106" s="1"/>
      <c r="M106" s="4"/>
      <c r="N106" s="1"/>
    </row>
    <row r="107" spans="10:14" x14ac:dyDescent="0.2">
      <c r="J107" s="3"/>
      <c r="K107" s="1"/>
      <c r="M107" s="4"/>
      <c r="N107" s="1"/>
    </row>
    <row r="108" spans="10:14" x14ac:dyDescent="0.2">
      <c r="J108" s="3"/>
      <c r="K108" s="1"/>
      <c r="M108" s="4"/>
      <c r="N108" s="1"/>
    </row>
    <row r="109" spans="10:14" x14ac:dyDescent="0.2">
      <c r="J109" s="3"/>
      <c r="K109" s="1"/>
      <c r="M109" s="4"/>
      <c r="N109" s="1"/>
    </row>
    <row r="110" spans="10:14" x14ac:dyDescent="0.2">
      <c r="J110" s="3"/>
      <c r="K110" s="1"/>
      <c r="M110" s="4"/>
      <c r="N110" s="1"/>
    </row>
    <row r="111" spans="10:14" x14ac:dyDescent="0.2">
      <c r="J111" s="3"/>
      <c r="K111" s="1"/>
      <c r="M111" s="4"/>
      <c r="N111" s="1"/>
    </row>
    <row r="112" spans="10:14" x14ac:dyDescent="0.2">
      <c r="J112" s="3"/>
      <c r="K112" s="1"/>
      <c r="M112" s="4"/>
      <c r="N112" s="1"/>
    </row>
    <row r="113" spans="10:14" x14ac:dyDescent="0.2">
      <c r="J113" s="3"/>
      <c r="K113" s="1"/>
      <c r="M113" s="4"/>
      <c r="N113" s="1"/>
    </row>
    <row r="114" spans="10:14" x14ac:dyDescent="0.2">
      <c r="J114" s="3"/>
      <c r="K114" s="1"/>
      <c r="M114" s="4"/>
      <c r="N114" s="1"/>
    </row>
    <row r="115" spans="10:14" x14ac:dyDescent="0.2">
      <c r="J115" s="3"/>
      <c r="K115" s="1"/>
      <c r="M115" s="4"/>
      <c r="N115" s="1"/>
    </row>
    <row r="116" spans="10:14" x14ac:dyDescent="0.2">
      <c r="J116" s="3"/>
      <c r="K116" s="1"/>
      <c r="M116" s="4"/>
      <c r="N116" s="1"/>
    </row>
    <row r="117" spans="10:14" x14ac:dyDescent="0.2">
      <c r="J117" s="3"/>
      <c r="K117" s="1"/>
      <c r="M117" s="4"/>
      <c r="N117" s="1"/>
    </row>
    <row r="118" spans="10:14" x14ac:dyDescent="0.2">
      <c r="J118" s="3"/>
      <c r="K118" s="1"/>
      <c r="M118" s="4"/>
      <c r="N118" s="1"/>
    </row>
    <row r="119" spans="10:14" x14ac:dyDescent="0.2">
      <c r="J119" s="3"/>
      <c r="K119" s="1"/>
      <c r="M119" s="4"/>
      <c r="N119" s="1"/>
    </row>
    <row r="120" spans="10:14" x14ac:dyDescent="0.2">
      <c r="J120" s="3"/>
      <c r="K120" s="1"/>
      <c r="M120" s="4"/>
      <c r="N120" s="1"/>
    </row>
    <row r="121" spans="10:14" x14ac:dyDescent="0.2">
      <c r="J121" s="3"/>
      <c r="K121" s="1"/>
      <c r="M121" s="4"/>
      <c r="N121" s="1"/>
    </row>
    <row r="122" spans="10:14" x14ac:dyDescent="0.2">
      <c r="J122" s="3"/>
      <c r="K122" s="1"/>
      <c r="M122" s="4"/>
      <c r="N122" s="1"/>
    </row>
    <row r="123" spans="10:14" x14ac:dyDescent="0.2">
      <c r="J123" s="3"/>
      <c r="K123" s="1"/>
      <c r="M123" s="4"/>
      <c r="N123" s="1"/>
    </row>
    <row r="124" spans="10:14" x14ac:dyDescent="0.2">
      <c r="J124" s="3"/>
      <c r="K124" s="1"/>
      <c r="M124" s="4"/>
      <c r="N124" s="1"/>
    </row>
    <row r="125" spans="10:14" x14ac:dyDescent="0.2">
      <c r="J125" s="3"/>
      <c r="K125" s="1"/>
      <c r="M125" s="4"/>
      <c r="N125" s="1"/>
    </row>
    <row r="126" spans="10:14" x14ac:dyDescent="0.2">
      <c r="J126" s="3"/>
      <c r="K126" s="1"/>
      <c r="M126" s="4"/>
      <c r="N126" s="1"/>
    </row>
    <row r="127" spans="10:14" x14ac:dyDescent="0.2">
      <c r="J127" s="3"/>
      <c r="K127" s="1"/>
      <c r="M127" s="4"/>
      <c r="N127" s="1"/>
    </row>
    <row r="128" spans="10:14" x14ac:dyDescent="0.2">
      <c r="J128" s="3"/>
      <c r="K128" s="1"/>
      <c r="M128" s="4"/>
      <c r="N128" s="1"/>
    </row>
    <row r="129" spans="10:14" x14ac:dyDescent="0.2">
      <c r="J129" s="3"/>
      <c r="K129" s="1"/>
      <c r="M129" s="4"/>
      <c r="N129" s="1"/>
    </row>
    <row r="130" spans="10:14" x14ac:dyDescent="0.2">
      <c r="J130" s="3"/>
      <c r="K130" s="1"/>
      <c r="M130" s="4"/>
      <c r="N130" s="1"/>
    </row>
    <row r="131" spans="10:14" x14ac:dyDescent="0.2">
      <c r="J131" s="3"/>
      <c r="K131" s="1"/>
      <c r="M131" s="4"/>
      <c r="N131" s="1"/>
    </row>
    <row r="132" spans="10:14" x14ac:dyDescent="0.2">
      <c r="J132" s="3"/>
      <c r="K132" s="1"/>
      <c r="M132" s="4"/>
      <c r="N132" s="1"/>
    </row>
    <row r="133" spans="10:14" x14ac:dyDescent="0.2">
      <c r="J133" s="3"/>
      <c r="K133" s="1"/>
      <c r="M133" s="4"/>
      <c r="N133" s="1"/>
    </row>
    <row r="134" spans="10:14" x14ac:dyDescent="0.2">
      <c r="J134" s="3"/>
      <c r="K134" s="1"/>
      <c r="M134" s="4"/>
      <c r="N134" s="1"/>
    </row>
    <row r="135" spans="10:14" x14ac:dyDescent="0.2">
      <c r="J135" s="3"/>
      <c r="K135" s="1"/>
      <c r="M135" s="4"/>
      <c r="N135" s="1"/>
    </row>
    <row r="136" spans="10:14" x14ac:dyDescent="0.2">
      <c r="J136" s="3"/>
      <c r="K136" s="1"/>
      <c r="M136" s="4"/>
      <c r="N136" s="1"/>
    </row>
    <row r="137" spans="10:14" x14ac:dyDescent="0.2">
      <c r="J137" s="3"/>
      <c r="K137" s="1"/>
      <c r="M137" s="4"/>
      <c r="N137" s="1"/>
    </row>
    <row r="138" spans="10:14" x14ac:dyDescent="0.2">
      <c r="J138" s="3"/>
      <c r="K138" s="1"/>
      <c r="M138" s="4"/>
      <c r="N138" s="1"/>
    </row>
    <row r="139" spans="10:14" x14ac:dyDescent="0.2">
      <c r="J139" s="3"/>
      <c r="K139" s="1"/>
      <c r="M139" s="4"/>
      <c r="N139" s="1"/>
    </row>
    <row r="140" spans="10:14" x14ac:dyDescent="0.2">
      <c r="J140" s="3"/>
      <c r="K140" s="1"/>
      <c r="M140" s="4"/>
      <c r="N140" s="1"/>
    </row>
    <row r="141" spans="10:14" x14ac:dyDescent="0.2">
      <c r="J141" s="3"/>
      <c r="K141" s="1"/>
      <c r="M141" s="4"/>
      <c r="N141" s="1"/>
    </row>
    <row r="142" spans="10:14" x14ac:dyDescent="0.2">
      <c r="J142" s="3"/>
      <c r="K142" s="1"/>
      <c r="M142" s="4"/>
      <c r="N142" s="1"/>
    </row>
    <row r="143" spans="10:14" x14ac:dyDescent="0.2">
      <c r="J143" s="3"/>
      <c r="K143" s="1"/>
      <c r="M143" s="4"/>
      <c r="N143" s="1"/>
    </row>
    <row r="144" spans="10:14" x14ac:dyDescent="0.2">
      <c r="J144" s="3"/>
      <c r="K144" s="1"/>
      <c r="M144" s="4"/>
      <c r="N144" s="1"/>
    </row>
    <row r="145" spans="10:14" x14ac:dyDescent="0.2">
      <c r="J145" s="3"/>
      <c r="K145" s="1"/>
      <c r="M145" s="4"/>
      <c r="N145" s="1"/>
    </row>
    <row r="146" spans="10:14" x14ac:dyDescent="0.2">
      <c r="J146" s="3"/>
      <c r="K146" s="1"/>
      <c r="M146" s="4"/>
      <c r="N146" s="1"/>
    </row>
    <row r="147" spans="10:14" x14ac:dyDescent="0.2">
      <c r="J147" s="3"/>
      <c r="K147" s="1"/>
      <c r="M147" s="4"/>
      <c r="N147" s="1"/>
    </row>
    <row r="148" spans="10:14" x14ac:dyDescent="0.2">
      <c r="J148" s="3"/>
      <c r="K148" s="1"/>
      <c r="M148" s="4"/>
      <c r="N148" s="1"/>
    </row>
    <row r="149" spans="10:14" x14ac:dyDescent="0.2">
      <c r="J149" s="3"/>
      <c r="K149" s="1"/>
      <c r="M149" s="4"/>
      <c r="N149" s="1"/>
    </row>
    <row r="150" spans="10:14" x14ac:dyDescent="0.2">
      <c r="J150" s="3"/>
      <c r="K150" s="1"/>
      <c r="M150" s="4"/>
      <c r="N150" s="1"/>
    </row>
    <row r="151" spans="10:14" x14ac:dyDescent="0.2">
      <c r="J151" s="3"/>
      <c r="K151" s="1"/>
      <c r="M151" s="4"/>
      <c r="N151" s="1"/>
    </row>
    <row r="152" spans="10:14" x14ac:dyDescent="0.2">
      <c r="J152" s="3"/>
      <c r="K152" s="1"/>
      <c r="M152" s="4"/>
      <c r="N152" s="1"/>
    </row>
    <row r="153" spans="10:14" x14ac:dyDescent="0.2">
      <c r="J153" s="3"/>
      <c r="K153" s="1"/>
      <c r="M153" s="4"/>
      <c r="N153" s="1"/>
    </row>
    <row r="154" spans="10:14" x14ac:dyDescent="0.2">
      <c r="J154" s="3"/>
      <c r="K154" s="1"/>
      <c r="M154" s="4"/>
      <c r="N154" s="1"/>
    </row>
    <row r="155" spans="10:14" x14ac:dyDescent="0.2">
      <c r="J155" s="3"/>
      <c r="K155" s="1"/>
      <c r="M155" s="4"/>
      <c r="N155" s="1"/>
    </row>
    <row r="156" spans="10:14" x14ac:dyDescent="0.2">
      <c r="J156" s="3"/>
      <c r="K156" s="1"/>
      <c r="M156" s="4"/>
      <c r="N156" s="1"/>
    </row>
    <row r="157" spans="10:14" x14ac:dyDescent="0.2">
      <c r="J157" s="3"/>
      <c r="K157" s="1"/>
      <c r="M157" s="4"/>
      <c r="N157" s="1"/>
    </row>
    <row r="158" spans="10:14" x14ac:dyDescent="0.2">
      <c r="J158" s="3"/>
      <c r="K158" s="1"/>
      <c r="M158" s="4"/>
      <c r="N158" s="1"/>
    </row>
    <row r="159" spans="10:14" x14ac:dyDescent="0.2">
      <c r="J159" s="3"/>
      <c r="K159" s="1"/>
      <c r="M159" s="4"/>
      <c r="N159" s="1"/>
    </row>
    <row r="160" spans="10:14" x14ac:dyDescent="0.2">
      <c r="J160" s="3"/>
      <c r="K160" s="1"/>
      <c r="M160" s="4"/>
      <c r="N160" s="1"/>
    </row>
    <row r="161" spans="10:14" x14ac:dyDescent="0.2">
      <c r="J161" s="3"/>
      <c r="K161" s="1"/>
      <c r="M161" s="4"/>
      <c r="N161" s="1"/>
    </row>
    <row r="162" spans="10:14" x14ac:dyDescent="0.2">
      <c r="J162" s="3"/>
      <c r="K162" s="1"/>
      <c r="M162" s="4"/>
      <c r="N162" s="1"/>
    </row>
    <row r="163" spans="10:14" x14ac:dyDescent="0.2">
      <c r="J163" s="3"/>
      <c r="K163" s="1"/>
      <c r="M163" s="4"/>
      <c r="N163" s="1"/>
    </row>
    <row r="164" spans="10:14" x14ac:dyDescent="0.2">
      <c r="J164" s="3"/>
      <c r="K164" s="1"/>
      <c r="M164" s="4"/>
      <c r="N164" s="1"/>
    </row>
    <row r="165" spans="10:14" x14ac:dyDescent="0.2">
      <c r="J165" s="3"/>
      <c r="K165" s="1"/>
      <c r="M165" s="4"/>
      <c r="N165" s="1"/>
    </row>
    <row r="166" spans="10:14" x14ac:dyDescent="0.2">
      <c r="J166" s="3"/>
      <c r="K166" s="1"/>
      <c r="M166" s="4"/>
      <c r="N166" s="1"/>
    </row>
    <row r="167" spans="10:14" x14ac:dyDescent="0.2">
      <c r="J167" s="3"/>
      <c r="K167" s="1"/>
      <c r="M167" s="4"/>
      <c r="N167" s="1"/>
    </row>
    <row r="168" spans="10:14" x14ac:dyDescent="0.2">
      <c r="J168" s="3"/>
      <c r="K168" s="1"/>
      <c r="M168" s="4"/>
      <c r="N168" s="1"/>
    </row>
    <row r="169" spans="10:14" x14ac:dyDescent="0.2">
      <c r="J169" s="3"/>
      <c r="K169" s="1"/>
      <c r="M169" s="4"/>
      <c r="N169" s="1"/>
    </row>
    <row r="170" spans="10:14" x14ac:dyDescent="0.2">
      <c r="J170" s="3"/>
      <c r="K170" s="1"/>
      <c r="M170" s="4"/>
      <c r="N170" s="1"/>
    </row>
    <row r="171" spans="10:14" x14ac:dyDescent="0.2">
      <c r="J171" s="3"/>
      <c r="K171" s="1"/>
      <c r="M171" s="4"/>
      <c r="N171" s="1"/>
    </row>
    <row r="172" spans="10:14" x14ac:dyDescent="0.2">
      <c r="J172" s="3"/>
      <c r="K172" s="1"/>
      <c r="M172" s="4"/>
      <c r="N172" s="1"/>
    </row>
    <row r="173" spans="10:14" x14ac:dyDescent="0.2">
      <c r="J173" s="3"/>
      <c r="K173" s="1"/>
      <c r="M173" s="4"/>
      <c r="N173" s="1"/>
    </row>
    <row r="174" spans="10:14" x14ac:dyDescent="0.2">
      <c r="J174" s="3"/>
      <c r="K174" s="1"/>
      <c r="M174" s="4"/>
      <c r="N174" s="1"/>
    </row>
    <row r="175" spans="10:14" x14ac:dyDescent="0.2">
      <c r="J175" s="3"/>
      <c r="K175" s="1"/>
      <c r="M175" s="4"/>
      <c r="N175" s="1"/>
    </row>
    <row r="176" spans="10:14" x14ac:dyDescent="0.2">
      <c r="J176" s="3"/>
      <c r="K176" s="1"/>
      <c r="M176" s="4"/>
      <c r="N176" s="1"/>
    </row>
    <row r="177" spans="10:14" x14ac:dyDescent="0.2">
      <c r="J177" s="3"/>
      <c r="K177" s="1"/>
      <c r="M177" s="4"/>
      <c r="N177" s="1"/>
    </row>
    <row r="178" spans="10:14" x14ac:dyDescent="0.2">
      <c r="J178" s="3"/>
      <c r="K178" s="1"/>
      <c r="M178" s="4"/>
      <c r="N178" s="1"/>
    </row>
    <row r="179" spans="10:14" x14ac:dyDescent="0.2">
      <c r="J179" s="3"/>
      <c r="K179" s="1"/>
      <c r="M179" s="4"/>
      <c r="N179" s="1"/>
    </row>
    <row r="180" spans="10:14" x14ac:dyDescent="0.2">
      <c r="J180" s="3"/>
      <c r="K180" s="1"/>
      <c r="M180" s="4"/>
      <c r="N180" s="1"/>
    </row>
    <row r="181" spans="10:14" x14ac:dyDescent="0.2">
      <c r="J181" s="3"/>
      <c r="K181" s="1"/>
      <c r="M181" s="4"/>
      <c r="N181" s="1"/>
    </row>
    <row r="182" spans="10:14" x14ac:dyDescent="0.2">
      <c r="J182" s="3"/>
      <c r="K182" s="1"/>
      <c r="M182" s="4"/>
      <c r="N182" s="1"/>
    </row>
    <row r="183" spans="10:14" x14ac:dyDescent="0.2">
      <c r="J183" s="3"/>
      <c r="K183" s="1"/>
      <c r="M183" s="4"/>
      <c r="N183" s="1"/>
    </row>
    <row r="184" spans="10:14" x14ac:dyDescent="0.2">
      <c r="J184" s="3"/>
      <c r="K184" s="1"/>
      <c r="M184" s="4"/>
      <c r="N184" s="1"/>
    </row>
    <row r="185" spans="10:14" x14ac:dyDescent="0.2">
      <c r="J185" s="3"/>
      <c r="K185" s="1"/>
      <c r="M185" s="4"/>
      <c r="N185" s="1"/>
    </row>
    <row r="186" spans="10:14" x14ac:dyDescent="0.2">
      <c r="J186" s="3"/>
      <c r="K186" s="1"/>
      <c r="M186" s="4"/>
      <c r="N186" s="1"/>
    </row>
    <row r="187" spans="10:14" x14ac:dyDescent="0.2">
      <c r="J187" s="3"/>
      <c r="K187" s="1"/>
      <c r="M187" s="4"/>
      <c r="N187" s="1"/>
    </row>
    <row r="188" spans="10:14" x14ac:dyDescent="0.2">
      <c r="J188" s="3"/>
      <c r="K188" s="1"/>
      <c r="M188" s="4"/>
      <c r="N188" s="1"/>
    </row>
    <row r="189" spans="10:14" x14ac:dyDescent="0.2">
      <c r="J189" s="3"/>
      <c r="K189" s="1"/>
      <c r="M189" s="4"/>
      <c r="N189" s="1"/>
    </row>
    <row r="190" spans="10:14" x14ac:dyDescent="0.2">
      <c r="J190" s="3"/>
      <c r="K190" s="1"/>
      <c r="M190" s="4"/>
      <c r="N190" s="1"/>
    </row>
    <row r="191" spans="10:14" x14ac:dyDescent="0.2">
      <c r="J191" s="3"/>
      <c r="K191" s="1"/>
      <c r="M191" s="4"/>
      <c r="N191" s="1"/>
    </row>
    <row r="192" spans="10:14" x14ac:dyDescent="0.2">
      <c r="J192" s="3"/>
      <c r="K192" s="1"/>
      <c r="M192" s="4"/>
      <c r="N192" s="1"/>
    </row>
    <row r="193" spans="10:14" x14ac:dyDescent="0.2">
      <c r="J193" s="3"/>
      <c r="K193" s="1"/>
      <c r="M193" s="4"/>
      <c r="N193" s="1"/>
    </row>
    <row r="194" spans="10:14" x14ac:dyDescent="0.2">
      <c r="J194" s="3"/>
      <c r="K194" s="1"/>
      <c r="M194" s="4"/>
      <c r="N194" s="1"/>
    </row>
    <row r="195" spans="10:14" x14ac:dyDescent="0.2">
      <c r="J195" s="3"/>
      <c r="K195" s="1"/>
      <c r="M195" s="4"/>
      <c r="N195" s="1"/>
    </row>
    <row r="196" spans="10:14" x14ac:dyDescent="0.2">
      <c r="J196" s="3"/>
      <c r="K196" s="1"/>
      <c r="M196" s="4"/>
      <c r="N196" s="1"/>
    </row>
    <row r="197" spans="10:14" x14ac:dyDescent="0.2">
      <c r="J197" s="3"/>
      <c r="K197" s="1"/>
      <c r="M197" s="4"/>
      <c r="N197" s="1"/>
    </row>
    <row r="198" spans="10:14" x14ac:dyDescent="0.2">
      <c r="J198" s="3"/>
      <c r="K198" s="1"/>
      <c r="M198" s="4"/>
      <c r="N198" s="1"/>
    </row>
    <row r="199" spans="10:14" x14ac:dyDescent="0.2">
      <c r="J199" s="3"/>
      <c r="K199" s="1"/>
      <c r="M199" s="4"/>
      <c r="N199" s="1"/>
    </row>
    <row r="200" spans="10:14" x14ac:dyDescent="0.2">
      <c r="J200" s="3"/>
      <c r="K200" s="1"/>
      <c r="M200" s="4"/>
      <c r="N200" s="1"/>
    </row>
    <row r="201" spans="10:14" x14ac:dyDescent="0.2">
      <c r="J201" s="3"/>
      <c r="K201" s="1"/>
      <c r="M201" s="4"/>
      <c r="N201" s="1"/>
    </row>
    <row r="202" spans="10:14" x14ac:dyDescent="0.2">
      <c r="J202" s="3"/>
      <c r="K202" s="1"/>
      <c r="M202" s="4"/>
      <c r="N202" s="1"/>
    </row>
    <row r="203" spans="10:14" x14ac:dyDescent="0.2">
      <c r="J203" s="3"/>
      <c r="K203" s="1"/>
      <c r="M203" s="4"/>
      <c r="N203" s="1"/>
    </row>
    <row r="204" spans="10:14" x14ac:dyDescent="0.2">
      <c r="J204" s="3"/>
      <c r="K204" s="1"/>
      <c r="M204" s="4"/>
      <c r="N204" s="1"/>
    </row>
    <row r="205" spans="10:14" x14ac:dyDescent="0.2">
      <c r="J205" s="3"/>
      <c r="K205" s="1"/>
      <c r="M205" s="4"/>
      <c r="N205" s="1"/>
    </row>
    <row r="206" spans="10:14" x14ac:dyDescent="0.2">
      <c r="J206" s="3"/>
      <c r="K206" s="1"/>
      <c r="M206" s="4"/>
      <c r="N206" s="1"/>
    </row>
    <row r="207" spans="10:14" x14ac:dyDescent="0.2">
      <c r="J207" s="3"/>
      <c r="K207" s="1"/>
      <c r="M207" s="4"/>
      <c r="N207" s="1"/>
    </row>
    <row r="208" spans="10:14" x14ac:dyDescent="0.2">
      <c r="J208" s="3"/>
      <c r="K208" s="1"/>
      <c r="M208" s="4"/>
      <c r="N208" s="1"/>
    </row>
    <row r="209" spans="10:14" x14ac:dyDescent="0.2">
      <c r="J209" s="3"/>
      <c r="K209" s="1"/>
      <c r="M209" s="4"/>
      <c r="N209" s="1"/>
    </row>
    <row r="210" spans="10:14" x14ac:dyDescent="0.2">
      <c r="J210" s="3"/>
      <c r="K210" s="1"/>
      <c r="M210" s="4"/>
      <c r="N210" s="1"/>
    </row>
    <row r="211" spans="10:14" x14ac:dyDescent="0.2">
      <c r="J211" s="3"/>
      <c r="K211" s="1"/>
      <c r="M211" s="4"/>
      <c r="N211" s="1"/>
    </row>
    <row r="212" spans="10:14" x14ac:dyDescent="0.2">
      <c r="J212" s="3"/>
      <c r="K212" s="1"/>
      <c r="M212" s="4"/>
      <c r="N212" s="1"/>
    </row>
    <row r="213" spans="10:14" x14ac:dyDescent="0.2">
      <c r="J213" s="3"/>
      <c r="K213" s="1"/>
      <c r="M213" s="4"/>
      <c r="N213" s="1"/>
    </row>
    <row r="214" spans="10:14" x14ac:dyDescent="0.2">
      <c r="J214" s="3"/>
      <c r="K214" s="1"/>
      <c r="M214" s="4"/>
      <c r="N214" s="1"/>
    </row>
    <row r="215" spans="10:14" x14ac:dyDescent="0.2">
      <c r="J215" s="3"/>
      <c r="K215" s="1"/>
      <c r="M215" s="4"/>
      <c r="N215" s="1"/>
    </row>
    <row r="216" spans="10:14" x14ac:dyDescent="0.2">
      <c r="J216" s="3"/>
      <c r="K216" s="1"/>
      <c r="M216" s="4"/>
      <c r="N216" s="1"/>
    </row>
    <row r="217" spans="10:14" x14ac:dyDescent="0.2">
      <c r="J217" s="3"/>
      <c r="K217" s="1"/>
      <c r="M217" s="4"/>
      <c r="N217" s="1"/>
    </row>
    <row r="218" spans="10:14" x14ac:dyDescent="0.2">
      <c r="J218" s="3"/>
      <c r="K218" s="1"/>
      <c r="M218" s="4"/>
      <c r="N218" s="1"/>
    </row>
    <row r="219" spans="10:14" x14ac:dyDescent="0.2">
      <c r="J219" s="3"/>
      <c r="K219" s="1"/>
      <c r="M219" s="4"/>
      <c r="N219" s="1"/>
    </row>
    <row r="220" spans="10:14" x14ac:dyDescent="0.2">
      <c r="J220" s="3"/>
      <c r="K220" s="1"/>
      <c r="M220" s="4"/>
      <c r="N220" s="1"/>
    </row>
    <row r="221" spans="10:14" x14ac:dyDescent="0.2">
      <c r="J221" s="3"/>
      <c r="K221" s="1"/>
      <c r="M221" s="4"/>
      <c r="N221" s="1"/>
    </row>
    <row r="222" spans="10:14" x14ac:dyDescent="0.2">
      <c r="J222" s="3"/>
      <c r="K222" s="1"/>
      <c r="M222" s="4"/>
      <c r="N222" s="1"/>
    </row>
    <row r="223" spans="10:14" x14ac:dyDescent="0.2">
      <c r="J223" s="3"/>
      <c r="K223" s="1"/>
      <c r="M223" s="4"/>
      <c r="N223" s="1"/>
    </row>
    <row r="224" spans="10:14" x14ac:dyDescent="0.2">
      <c r="J224" s="3"/>
      <c r="K224" s="1"/>
      <c r="M224" s="4"/>
      <c r="N224" s="1"/>
    </row>
    <row r="225" spans="10:14" x14ac:dyDescent="0.2">
      <c r="J225" s="3"/>
      <c r="K225" s="1"/>
      <c r="M225" s="4"/>
      <c r="N225" s="1"/>
    </row>
    <row r="226" spans="10:14" x14ac:dyDescent="0.2">
      <c r="J226" s="3"/>
      <c r="K226" s="1"/>
      <c r="M226" s="4"/>
      <c r="N226" s="1"/>
    </row>
    <row r="227" spans="10:14" x14ac:dyDescent="0.2">
      <c r="J227" s="3"/>
      <c r="K227" s="1"/>
      <c r="M227" s="4"/>
      <c r="N227" s="1"/>
    </row>
    <row r="228" spans="10:14" x14ac:dyDescent="0.2">
      <c r="J228" s="3"/>
      <c r="K228" s="1"/>
      <c r="M228" s="4"/>
      <c r="N228" s="1"/>
    </row>
    <row r="229" spans="10:14" x14ac:dyDescent="0.2">
      <c r="J229" s="3"/>
      <c r="K229" s="1"/>
      <c r="M229" s="4"/>
      <c r="N229" s="1"/>
    </row>
    <row r="230" spans="10:14" x14ac:dyDescent="0.2">
      <c r="J230" s="3"/>
      <c r="K230" s="1"/>
      <c r="M230" s="4"/>
      <c r="N230" s="1"/>
    </row>
    <row r="231" spans="10:14" x14ac:dyDescent="0.2">
      <c r="J231" s="3"/>
      <c r="K231" s="1"/>
      <c r="M231" s="4"/>
      <c r="N231" s="1"/>
    </row>
    <row r="232" spans="10:14" x14ac:dyDescent="0.2">
      <c r="J232" s="3"/>
      <c r="K232" s="1"/>
      <c r="M232" s="4"/>
      <c r="N232" s="1"/>
    </row>
    <row r="233" spans="10:14" x14ac:dyDescent="0.2">
      <c r="J233" s="3"/>
      <c r="K233" s="1"/>
      <c r="M233" s="4"/>
      <c r="N233" s="1"/>
    </row>
    <row r="234" spans="10:14" x14ac:dyDescent="0.2">
      <c r="J234" s="3"/>
      <c r="K234" s="1"/>
      <c r="M234" s="4"/>
      <c r="N234" s="1"/>
    </row>
    <row r="235" spans="10:14" x14ac:dyDescent="0.2">
      <c r="J235" s="3"/>
      <c r="K235" s="1"/>
      <c r="M235" s="4"/>
      <c r="N235" s="1"/>
    </row>
    <row r="236" spans="10:14" x14ac:dyDescent="0.2">
      <c r="J236" s="3"/>
      <c r="K236" s="1"/>
      <c r="M236" s="4"/>
      <c r="N236" s="1"/>
    </row>
    <row r="237" spans="10:14" x14ac:dyDescent="0.2">
      <c r="J237" s="3"/>
      <c r="K237" s="1"/>
      <c r="M237" s="4"/>
      <c r="N237" s="1"/>
    </row>
    <row r="238" spans="10:14" x14ac:dyDescent="0.2">
      <c r="J238" s="3"/>
      <c r="K238" s="1"/>
      <c r="M238" s="4"/>
      <c r="N238" s="1"/>
    </row>
    <row r="239" spans="10:14" x14ac:dyDescent="0.2">
      <c r="J239" s="3"/>
      <c r="K239" s="1"/>
      <c r="M239" s="4"/>
      <c r="N239" s="1"/>
    </row>
    <row r="240" spans="10:14" x14ac:dyDescent="0.2">
      <c r="J240" s="3"/>
      <c r="K240" s="1"/>
      <c r="M240" s="4"/>
      <c r="N240" s="1"/>
    </row>
    <row r="241" spans="10:14" x14ac:dyDescent="0.2">
      <c r="J241" s="3"/>
      <c r="K241" s="1"/>
      <c r="M241" s="4"/>
      <c r="N241" s="1"/>
    </row>
    <row r="242" spans="10:14" x14ac:dyDescent="0.2">
      <c r="J242" s="3"/>
      <c r="K242" s="1"/>
      <c r="M242" s="4"/>
      <c r="N242" s="1"/>
    </row>
    <row r="243" spans="10:14" x14ac:dyDescent="0.2">
      <c r="J243" s="3"/>
      <c r="K243" s="1"/>
      <c r="M243" s="4"/>
      <c r="N243" s="1"/>
    </row>
    <row r="244" spans="10:14" x14ac:dyDescent="0.2">
      <c r="J244" s="3"/>
      <c r="K244" s="1"/>
      <c r="M244" s="4"/>
      <c r="N244" s="1"/>
    </row>
    <row r="245" spans="10:14" x14ac:dyDescent="0.2">
      <c r="J245" s="3"/>
      <c r="K245" s="1"/>
      <c r="M245" s="4"/>
      <c r="N245" s="1"/>
    </row>
    <row r="246" spans="10:14" x14ac:dyDescent="0.2">
      <c r="J246" s="3"/>
      <c r="K246" s="1"/>
      <c r="M246" s="4"/>
      <c r="N246" s="1"/>
    </row>
    <row r="247" spans="10:14" x14ac:dyDescent="0.2">
      <c r="J247" s="3"/>
      <c r="K247" s="1"/>
      <c r="M247" s="4"/>
      <c r="N247" s="1"/>
    </row>
    <row r="248" spans="10:14" x14ac:dyDescent="0.2">
      <c r="J248" s="3"/>
      <c r="K248" s="1"/>
      <c r="M248" s="4"/>
      <c r="N248" s="1"/>
    </row>
    <row r="249" spans="10:14" x14ac:dyDescent="0.2">
      <c r="J249" s="3"/>
      <c r="K249" s="1"/>
      <c r="M249" s="4"/>
      <c r="N249" s="1"/>
    </row>
    <row r="250" spans="10:14" x14ac:dyDescent="0.2">
      <c r="J250" s="3"/>
      <c r="K250" s="1"/>
      <c r="M250" s="4"/>
      <c r="N250" s="1"/>
    </row>
    <row r="251" spans="10:14" x14ac:dyDescent="0.2">
      <c r="J251" s="3"/>
      <c r="K251" s="1"/>
      <c r="M251" s="4"/>
      <c r="N251" s="1"/>
    </row>
    <row r="252" spans="10:14" x14ac:dyDescent="0.2">
      <c r="J252" s="3"/>
      <c r="K252" s="1"/>
      <c r="M252" s="4"/>
      <c r="N252" s="1"/>
    </row>
    <row r="253" spans="10:14" x14ac:dyDescent="0.2">
      <c r="J253" s="3"/>
      <c r="K253" s="1"/>
      <c r="M253" s="4"/>
      <c r="N253" s="1"/>
    </row>
    <row r="254" spans="10:14" x14ac:dyDescent="0.2">
      <c r="J254" s="3"/>
      <c r="K254" s="1"/>
      <c r="M254" s="4"/>
      <c r="N254" s="1"/>
    </row>
    <row r="255" spans="10:14" x14ac:dyDescent="0.2">
      <c r="J255" s="3"/>
      <c r="K255" s="1"/>
      <c r="M255" s="4"/>
      <c r="N255" s="1"/>
    </row>
    <row r="256" spans="10:14" x14ac:dyDescent="0.2">
      <c r="J256" s="3"/>
      <c r="K256" s="1"/>
      <c r="M256" s="4"/>
      <c r="N256" s="1"/>
    </row>
    <row r="257" spans="10:14" x14ac:dyDescent="0.2">
      <c r="J257" s="3"/>
      <c r="K257" s="1"/>
      <c r="M257" s="4"/>
      <c r="N257" s="1"/>
    </row>
    <row r="258" spans="10:14" x14ac:dyDescent="0.2">
      <c r="J258" s="3"/>
      <c r="K258" s="1"/>
      <c r="M258" s="4"/>
      <c r="N258" s="1"/>
    </row>
    <row r="259" spans="10:14" x14ac:dyDescent="0.2">
      <c r="J259" s="3"/>
      <c r="K259" s="1"/>
      <c r="M259" s="4"/>
      <c r="N259" s="1"/>
    </row>
    <row r="260" spans="10:14" x14ac:dyDescent="0.2">
      <c r="J260" s="3"/>
      <c r="K260" s="1"/>
      <c r="M260" s="4"/>
      <c r="N260" s="1"/>
    </row>
    <row r="261" spans="10:14" x14ac:dyDescent="0.2">
      <c r="J261" s="3"/>
      <c r="K261" s="1"/>
      <c r="M261" s="4"/>
      <c r="N261" s="1"/>
    </row>
    <row r="262" spans="10:14" x14ac:dyDescent="0.2">
      <c r="J262" s="3"/>
      <c r="K262" s="1"/>
      <c r="M262" s="4"/>
      <c r="N262" s="1"/>
    </row>
    <row r="263" spans="10:14" x14ac:dyDescent="0.2">
      <c r="J263" s="3"/>
      <c r="K263" s="1"/>
      <c r="M263" s="4"/>
      <c r="N263" s="1"/>
    </row>
    <row r="264" spans="10:14" x14ac:dyDescent="0.2">
      <c r="J264" s="3"/>
      <c r="K264" s="1"/>
      <c r="M264" s="4"/>
      <c r="N264" s="1"/>
    </row>
    <row r="265" spans="10:14" x14ac:dyDescent="0.2">
      <c r="J265" s="3"/>
      <c r="K265" s="1"/>
      <c r="M265" s="4"/>
      <c r="N265" s="1"/>
    </row>
    <row r="266" spans="10:14" x14ac:dyDescent="0.2">
      <c r="J266" s="3"/>
      <c r="K266" s="1"/>
      <c r="M266" s="4"/>
      <c r="N266" s="1"/>
    </row>
    <row r="267" spans="10:14" x14ac:dyDescent="0.2">
      <c r="J267" s="3"/>
      <c r="K267" s="1"/>
      <c r="M267" s="4"/>
      <c r="N267" s="1"/>
    </row>
    <row r="268" spans="10:14" x14ac:dyDescent="0.2">
      <c r="J268" s="3"/>
      <c r="K268" s="1"/>
      <c r="M268" s="4"/>
      <c r="N268" s="1"/>
    </row>
    <row r="269" spans="10:14" x14ac:dyDescent="0.2">
      <c r="J269" s="3"/>
      <c r="K269" s="1"/>
      <c r="M269" s="4"/>
      <c r="N269" s="1"/>
    </row>
    <row r="270" spans="10:14" x14ac:dyDescent="0.2">
      <c r="J270" s="3"/>
      <c r="K270" s="1"/>
      <c r="M270" s="4"/>
      <c r="N270" s="1"/>
    </row>
    <row r="271" spans="10:14" x14ac:dyDescent="0.2">
      <c r="J271" s="3"/>
      <c r="K271" s="1"/>
      <c r="M271" s="4"/>
      <c r="N271" s="1"/>
    </row>
    <row r="272" spans="10:14" x14ac:dyDescent="0.2">
      <c r="J272" s="3"/>
      <c r="K272" s="1"/>
      <c r="M272" s="4"/>
      <c r="N272" s="1"/>
    </row>
    <row r="273" spans="10:14" x14ac:dyDescent="0.2">
      <c r="J273" s="3"/>
      <c r="K273" s="1"/>
      <c r="M273" s="4"/>
      <c r="N273" s="1"/>
    </row>
    <row r="274" spans="10:14" x14ac:dyDescent="0.2">
      <c r="J274" s="3"/>
      <c r="K274" s="1"/>
      <c r="M274" s="4"/>
      <c r="N274" s="1"/>
    </row>
    <row r="275" spans="10:14" x14ac:dyDescent="0.2">
      <c r="J275" s="3"/>
      <c r="K275" s="1"/>
      <c r="M275" s="4"/>
      <c r="N275" s="1"/>
    </row>
    <row r="276" spans="10:14" x14ac:dyDescent="0.2">
      <c r="J276" s="3"/>
      <c r="K276" s="1"/>
      <c r="M276" s="4"/>
      <c r="N276" s="1"/>
    </row>
    <row r="277" spans="10:14" x14ac:dyDescent="0.2">
      <c r="J277" s="3"/>
      <c r="K277" s="1"/>
      <c r="M277" s="4"/>
      <c r="N277" s="1"/>
    </row>
    <row r="278" spans="10:14" x14ac:dyDescent="0.2">
      <c r="J278" s="3"/>
      <c r="K278" s="1"/>
      <c r="M278" s="4"/>
      <c r="N278" s="1"/>
    </row>
    <row r="279" spans="10:14" x14ac:dyDescent="0.2">
      <c r="J279" s="3"/>
      <c r="K279" s="1"/>
      <c r="M279" s="4"/>
      <c r="N279" s="1"/>
    </row>
    <row r="280" spans="10:14" x14ac:dyDescent="0.2">
      <c r="J280" s="3"/>
      <c r="K280" s="1"/>
      <c r="M280" s="4"/>
      <c r="N280" s="1"/>
    </row>
    <row r="281" spans="10:14" x14ac:dyDescent="0.2">
      <c r="J281" s="3"/>
      <c r="K281" s="1"/>
      <c r="M281" s="4"/>
      <c r="N281" s="1"/>
    </row>
    <row r="282" spans="10:14" x14ac:dyDescent="0.2">
      <c r="J282" s="3"/>
      <c r="K282" s="1"/>
      <c r="M282" s="4"/>
      <c r="N282" s="1"/>
    </row>
    <row r="283" spans="10:14" x14ac:dyDescent="0.2">
      <c r="J283" s="3"/>
      <c r="K283" s="1"/>
      <c r="M283" s="4"/>
      <c r="N283" s="1"/>
    </row>
    <row r="284" spans="10:14" x14ac:dyDescent="0.2">
      <c r="J284" s="3"/>
      <c r="K284" s="1"/>
      <c r="M284" s="4"/>
      <c r="N284" s="1"/>
    </row>
    <row r="285" spans="10:14" x14ac:dyDescent="0.2">
      <c r="J285" s="3"/>
      <c r="K285" s="1"/>
      <c r="M285" s="4"/>
      <c r="N285" s="1"/>
    </row>
    <row r="286" spans="10:14" x14ac:dyDescent="0.2">
      <c r="J286" s="3"/>
      <c r="K286" s="1"/>
      <c r="M286" s="4"/>
      <c r="N286" s="1"/>
    </row>
    <row r="287" spans="10:14" x14ac:dyDescent="0.2">
      <c r="J287" s="3"/>
      <c r="K287" s="1"/>
      <c r="M287" s="4"/>
      <c r="N287" s="1"/>
    </row>
    <row r="288" spans="10:14" x14ac:dyDescent="0.2">
      <c r="J288" s="3"/>
      <c r="K288" s="1"/>
      <c r="M288" s="4"/>
      <c r="N288" s="1"/>
    </row>
    <row r="289" spans="10:14" x14ac:dyDescent="0.2">
      <c r="J289" s="3"/>
      <c r="K289" s="1"/>
      <c r="M289" s="4"/>
      <c r="N289" s="1"/>
    </row>
    <row r="290" spans="10:14" x14ac:dyDescent="0.2">
      <c r="J290" s="3"/>
      <c r="K290" s="1"/>
      <c r="M290" s="4"/>
      <c r="N290" s="1"/>
    </row>
    <row r="291" spans="10:14" x14ac:dyDescent="0.2">
      <c r="J291" s="3"/>
      <c r="K291" s="1"/>
      <c r="M291" s="4"/>
      <c r="N291" s="1"/>
    </row>
    <row r="292" spans="10:14" x14ac:dyDescent="0.2">
      <c r="J292" s="3"/>
      <c r="K292" s="1"/>
      <c r="M292" s="4"/>
      <c r="N292" s="1"/>
    </row>
    <row r="293" spans="10:14" x14ac:dyDescent="0.2">
      <c r="J293" s="3"/>
      <c r="K293" s="1"/>
      <c r="M293" s="4"/>
      <c r="N293" s="1"/>
    </row>
    <row r="294" spans="10:14" x14ac:dyDescent="0.2">
      <c r="J294" s="3"/>
      <c r="K294" s="1"/>
      <c r="M294" s="4"/>
      <c r="N294" s="1"/>
    </row>
    <row r="295" spans="10:14" x14ac:dyDescent="0.2">
      <c r="J295" s="3"/>
      <c r="K295" s="1"/>
      <c r="M295" s="4"/>
      <c r="N295" s="1"/>
    </row>
    <row r="296" spans="10:14" x14ac:dyDescent="0.2">
      <c r="J296" s="3"/>
      <c r="K296" s="1"/>
      <c r="M296" s="4"/>
      <c r="N296" s="1"/>
    </row>
    <row r="297" spans="10:14" x14ac:dyDescent="0.2">
      <c r="J297" s="3"/>
      <c r="K297" s="1"/>
      <c r="M297" s="4"/>
      <c r="N297" s="1"/>
    </row>
    <row r="298" spans="10:14" x14ac:dyDescent="0.2">
      <c r="J298" s="3"/>
      <c r="K298" s="1"/>
      <c r="M298" s="4"/>
      <c r="N298" s="1"/>
    </row>
    <row r="299" spans="10:14" x14ac:dyDescent="0.2">
      <c r="J299" s="3"/>
      <c r="K299" s="1"/>
      <c r="M299" s="4"/>
      <c r="N299" s="1"/>
    </row>
    <row r="300" spans="10:14" x14ac:dyDescent="0.2">
      <c r="J300" s="3"/>
      <c r="K300" s="1"/>
      <c r="M300" s="4"/>
      <c r="N300" s="1"/>
    </row>
    <row r="301" spans="10:14" x14ac:dyDescent="0.2">
      <c r="J301" s="3"/>
      <c r="K301" s="1"/>
      <c r="M301" s="4"/>
      <c r="N301" s="1"/>
    </row>
    <row r="302" spans="10:14" x14ac:dyDescent="0.2">
      <c r="J302" s="3"/>
      <c r="K302" s="1"/>
      <c r="M302" s="4"/>
      <c r="N302" s="1"/>
    </row>
    <row r="303" spans="10:14" x14ac:dyDescent="0.2">
      <c r="J303" s="3"/>
      <c r="K303" s="1"/>
      <c r="M303" s="4"/>
      <c r="N303" s="1"/>
    </row>
    <row r="304" spans="10:14" x14ac:dyDescent="0.2">
      <c r="J304" s="3"/>
      <c r="K304" s="1"/>
      <c r="M304" s="4"/>
      <c r="N304" s="1"/>
    </row>
    <row r="305" spans="10:14" x14ac:dyDescent="0.2">
      <c r="J305" s="3"/>
      <c r="K305" s="1"/>
      <c r="M305" s="4"/>
      <c r="N305" s="1"/>
    </row>
    <row r="306" spans="10:14" x14ac:dyDescent="0.2">
      <c r="J306" s="3"/>
      <c r="K306" s="1"/>
      <c r="M306" s="4"/>
      <c r="N306" s="1"/>
    </row>
    <row r="307" spans="10:14" x14ac:dyDescent="0.2">
      <c r="J307" s="3"/>
      <c r="K307" s="1"/>
      <c r="M307" s="4"/>
      <c r="N307" s="1"/>
    </row>
    <row r="308" spans="10:14" x14ac:dyDescent="0.2">
      <c r="J308" s="3"/>
      <c r="K308" s="1"/>
      <c r="M308" s="4"/>
      <c r="N308" s="1"/>
    </row>
    <row r="309" spans="10:14" x14ac:dyDescent="0.2">
      <c r="J309" s="3"/>
      <c r="K309" s="1"/>
      <c r="M309" s="4"/>
      <c r="N309" s="1"/>
    </row>
    <row r="310" spans="10:14" x14ac:dyDescent="0.2">
      <c r="J310" s="3"/>
      <c r="K310" s="1"/>
      <c r="M310" s="4"/>
      <c r="N310" s="1"/>
    </row>
    <row r="311" spans="10:14" x14ac:dyDescent="0.2">
      <c r="J311" s="3"/>
      <c r="K311" s="1"/>
      <c r="M311" s="4"/>
      <c r="N311" s="1"/>
    </row>
    <row r="312" spans="10:14" x14ac:dyDescent="0.2">
      <c r="J312" s="3"/>
      <c r="K312" s="1"/>
      <c r="M312" s="4"/>
      <c r="N312" s="1"/>
    </row>
    <row r="313" spans="10:14" x14ac:dyDescent="0.2">
      <c r="J313" s="3"/>
      <c r="K313" s="1"/>
      <c r="M313" s="4"/>
      <c r="N313" s="1"/>
    </row>
    <row r="314" spans="10:14" x14ac:dyDescent="0.2">
      <c r="J314" s="3"/>
      <c r="K314" s="1"/>
      <c r="M314" s="4"/>
      <c r="N314" s="1"/>
    </row>
    <row r="315" spans="10:14" x14ac:dyDescent="0.2">
      <c r="J315" s="3"/>
      <c r="K315" s="1"/>
      <c r="M315" s="4"/>
      <c r="N315" s="1"/>
    </row>
    <row r="316" spans="10:14" x14ac:dyDescent="0.2">
      <c r="J316" s="3"/>
      <c r="K316" s="1"/>
      <c r="M316" s="4"/>
      <c r="N316" s="1"/>
    </row>
    <row r="317" spans="10:14" x14ac:dyDescent="0.2">
      <c r="J317" s="3"/>
      <c r="K317" s="1"/>
      <c r="M317" s="4"/>
      <c r="N317" s="1"/>
    </row>
    <row r="318" spans="10:14" x14ac:dyDescent="0.2">
      <c r="J318" s="3"/>
      <c r="K318" s="1"/>
      <c r="M318" s="4"/>
      <c r="N318" s="1"/>
    </row>
    <row r="319" spans="10:14" x14ac:dyDescent="0.2">
      <c r="J319" s="3"/>
      <c r="K319" s="1"/>
      <c r="M319" s="4"/>
      <c r="N319" s="1"/>
    </row>
    <row r="320" spans="10:14" x14ac:dyDescent="0.2">
      <c r="J320" s="3"/>
      <c r="K320" s="1"/>
      <c r="M320" s="4"/>
      <c r="N320" s="1"/>
    </row>
    <row r="321" spans="10:14" x14ac:dyDescent="0.2">
      <c r="J321" s="3"/>
      <c r="K321" s="1"/>
      <c r="M321" s="4"/>
      <c r="N321" s="1"/>
    </row>
    <row r="322" spans="10:14" x14ac:dyDescent="0.2">
      <c r="J322" s="3"/>
      <c r="K322" s="1"/>
      <c r="M322" s="4"/>
      <c r="N322" s="1"/>
    </row>
    <row r="323" spans="10:14" x14ac:dyDescent="0.2">
      <c r="J323" s="3"/>
      <c r="K323" s="1"/>
      <c r="M323" s="4"/>
      <c r="N323" s="1"/>
    </row>
    <row r="324" spans="10:14" x14ac:dyDescent="0.2">
      <c r="J324" s="3"/>
      <c r="K324" s="1"/>
      <c r="M324" s="4"/>
      <c r="N324" s="1"/>
    </row>
    <row r="325" spans="10:14" x14ac:dyDescent="0.2">
      <c r="J325" s="3"/>
      <c r="K325" s="1"/>
      <c r="M325" s="4"/>
      <c r="N325" s="1"/>
    </row>
    <row r="326" spans="10:14" x14ac:dyDescent="0.2">
      <c r="J326" s="3"/>
      <c r="K326" s="1"/>
      <c r="M326" s="4"/>
      <c r="N326" s="1"/>
    </row>
    <row r="327" spans="10:14" x14ac:dyDescent="0.2">
      <c r="J327" s="3"/>
      <c r="K327" s="1"/>
      <c r="M327" s="4"/>
      <c r="N327" s="1"/>
    </row>
    <row r="328" spans="10:14" x14ac:dyDescent="0.2">
      <c r="J328" s="3"/>
      <c r="K328" s="1"/>
      <c r="M328" s="4"/>
      <c r="N328" s="1"/>
    </row>
    <row r="329" spans="10:14" x14ac:dyDescent="0.2">
      <c r="J329" s="3"/>
      <c r="K329" s="1"/>
      <c r="M329" s="4"/>
      <c r="N329" s="1"/>
    </row>
    <row r="330" spans="10:14" x14ac:dyDescent="0.2">
      <c r="J330" s="3"/>
      <c r="K330" s="1"/>
      <c r="M330" s="4"/>
      <c r="N330" s="1"/>
    </row>
    <row r="331" spans="10:14" x14ac:dyDescent="0.2">
      <c r="J331" s="3"/>
      <c r="K331" s="1"/>
      <c r="M331" s="4"/>
      <c r="N331" s="1"/>
    </row>
    <row r="332" spans="10:14" x14ac:dyDescent="0.2">
      <c r="J332" s="3"/>
      <c r="K332" s="1"/>
      <c r="M332" s="4"/>
      <c r="N332" s="1"/>
    </row>
    <row r="333" spans="10:14" x14ac:dyDescent="0.2">
      <c r="J333" s="3"/>
      <c r="K333" s="1"/>
      <c r="M333" s="4"/>
      <c r="N333" s="1"/>
    </row>
    <row r="334" spans="10:14" x14ac:dyDescent="0.2">
      <c r="J334" s="3"/>
      <c r="K334" s="1"/>
      <c r="M334" s="4"/>
      <c r="N334" s="1"/>
    </row>
    <row r="335" spans="10:14" x14ac:dyDescent="0.2">
      <c r="J335" s="3"/>
      <c r="K335" s="1"/>
      <c r="M335" s="4"/>
      <c r="N335" s="1"/>
    </row>
    <row r="336" spans="10:14" x14ac:dyDescent="0.2">
      <c r="J336" s="3"/>
      <c r="K336" s="1"/>
      <c r="M336" s="4"/>
      <c r="N336" s="1"/>
    </row>
    <row r="337" spans="10:14" x14ac:dyDescent="0.2">
      <c r="J337" s="3"/>
      <c r="K337" s="1"/>
      <c r="M337" s="4"/>
      <c r="N337" s="1"/>
    </row>
    <row r="338" spans="10:14" x14ac:dyDescent="0.2">
      <c r="J338" s="3"/>
      <c r="K338" s="1"/>
      <c r="M338" s="4"/>
      <c r="N338" s="1"/>
    </row>
    <row r="339" spans="10:14" x14ac:dyDescent="0.2">
      <c r="J339" s="3"/>
      <c r="K339" s="1"/>
      <c r="M339" s="4"/>
      <c r="N339" s="1"/>
    </row>
    <row r="340" spans="10:14" x14ac:dyDescent="0.2">
      <c r="J340" s="3"/>
      <c r="K340" s="1"/>
      <c r="M340" s="4"/>
      <c r="N340" s="1"/>
    </row>
    <row r="341" spans="10:14" x14ac:dyDescent="0.2">
      <c r="J341" s="3"/>
      <c r="K341" s="1"/>
      <c r="M341" s="4"/>
      <c r="N341" s="1"/>
    </row>
    <row r="342" spans="10:14" x14ac:dyDescent="0.2">
      <c r="J342" s="3"/>
      <c r="K342" s="1"/>
      <c r="M342" s="4"/>
      <c r="N342" s="1"/>
    </row>
    <row r="343" spans="10:14" x14ac:dyDescent="0.2">
      <c r="J343" s="3"/>
      <c r="K343" s="1"/>
      <c r="M343" s="4"/>
      <c r="N343" s="1"/>
    </row>
    <row r="344" spans="10:14" x14ac:dyDescent="0.2">
      <c r="J344" s="3"/>
      <c r="K344" s="1"/>
      <c r="M344" s="4"/>
      <c r="N344" s="1"/>
    </row>
    <row r="345" spans="10:14" x14ac:dyDescent="0.2">
      <c r="J345" s="3"/>
      <c r="K345" s="1"/>
      <c r="M345" s="4"/>
      <c r="N345" s="1"/>
    </row>
    <row r="346" spans="10:14" x14ac:dyDescent="0.2">
      <c r="J346" s="3"/>
      <c r="K346" s="1"/>
      <c r="M346" s="4"/>
      <c r="N346" s="1"/>
    </row>
    <row r="347" spans="10:14" x14ac:dyDescent="0.2">
      <c r="J347" s="3"/>
      <c r="K347" s="1"/>
      <c r="M347" s="4"/>
      <c r="N347" s="1"/>
    </row>
    <row r="348" spans="10:14" x14ac:dyDescent="0.2">
      <c r="J348" s="3"/>
      <c r="K348" s="1"/>
      <c r="M348" s="4"/>
      <c r="N348" s="1"/>
    </row>
    <row r="349" spans="10:14" x14ac:dyDescent="0.2">
      <c r="J349" s="3"/>
      <c r="K349" s="1"/>
      <c r="M349" s="4"/>
      <c r="N349" s="1"/>
    </row>
    <row r="350" spans="10:14" x14ac:dyDescent="0.2">
      <c r="J350" s="3"/>
      <c r="K350" s="1"/>
      <c r="M350" s="4"/>
      <c r="N350" s="1"/>
    </row>
    <row r="351" spans="10:14" x14ac:dyDescent="0.2">
      <c r="J351" s="3"/>
      <c r="K351" s="1"/>
      <c r="M351" s="4"/>
      <c r="N351" s="1"/>
    </row>
    <row r="352" spans="10:14" x14ac:dyDescent="0.2">
      <c r="J352" s="3"/>
      <c r="K352" s="1"/>
      <c r="M352" s="4"/>
      <c r="N352" s="1"/>
    </row>
    <row r="353" spans="10:14" x14ac:dyDescent="0.2">
      <c r="J353" s="3"/>
      <c r="K353" s="1"/>
      <c r="M353" s="4"/>
      <c r="N353" s="1"/>
    </row>
    <row r="354" spans="10:14" x14ac:dyDescent="0.2">
      <c r="J354" s="3"/>
      <c r="K354" s="1"/>
      <c r="M354" s="4"/>
      <c r="N354" s="1"/>
    </row>
    <row r="355" spans="10:14" x14ac:dyDescent="0.2">
      <c r="J355" s="3"/>
      <c r="K355" s="1"/>
      <c r="M355" s="4"/>
      <c r="N355" s="1"/>
    </row>
    <row r="356" spans="10:14" x14ac:dyDescent="0.2">
      <c r="J356" s="3"/>
      <c r="K356" s="1"/>
      <c r="M356" s="4"/>
      <c r="N356" s="1"/>
    </row>
    <row r="357" spans="10:14" x14ac:dyDescent="0.2">
      <c r="J357" s="3"/>
      <c r="K357" s="1"/>
      <c r="M357" s="4"/>
      <c r="N357" s="1"/>
    </row>
    <row r="358" spans="10:14" x14ac:dyDescent="0.2">
      <c r="J358" s="3"/>
      <c r="K358" s="1"/>
      <c r="M358" s="4"/>
      <c r="N358" s="1"/>
    </row>
    <row r="359" spans="10:14" x14ac:dyDescent="0.2">
      <c r="J359" s="3"/>
      <c r="K359" s="1"/>
      <c r="M359" s="4"/>
      <c r="N359" s="1"/>
    </row>
    <row r="360" spans="10:14" x14ac:dyDescent="0.2">
      <c r="J360" s="3"/>
      <c r="K360" s="1"/>
      <c r="M360" s="4"/>
      <c r="N360" s="1"/>
    </row>
    <row r="361" spans="10:14" x14ac:dyDescent="0.2">
      <c r="J361" s="3"/>
      <c r="K361" s="1"/>
      <c r="M361" s="4"/>
      <c r="N361" s="1"/>
    </row>
    <row r="362" spans="10:14" x14ac:dyDescent="0.2">
      <c r="J362" s="3"/>
      <c r="K362" s="1"/>
      <c r="M362" s="4"/>
      <c r="N362" s="1"/>
    </row>
    <row r="363" spans="10:14" x14ac:dyDescent="0.2">
      <c r="J363" s="3"/>
      <c r="K363" s="1"/>
      <c r="M363" s="4"/>
      <c r="N363" s="1"/>
    </row>
    <row r="364" spans="10:14" x14ac:dyDescent="0.2">
      <c r="J364" s="3"/>
      <c r="K364" s="1"/>
      <c r="M364" s="4"/>
      <c r="N364" s="1"/>
    </row>
    <row r="365" spans="10:14" x14ac:dyDescent="0.2">
      <c r="J365" s="3"/>
      <c r="K365" s="1"/>
      <c r="M365" s="4"/>
      <c r="N365" s="1"/>
    </row>
    <row r="366" spans="10:14" x14ac:dyDescent="0.2">
      <c r="J366" s="3"/>
      <c r="K366" s="1"/>
      <c r="M366" s="4"/>
      <c r="N366" s="1"/>
    </row>
    <row r="367" spans="10:14" x14ac:dyDescent="0.2">
      <c r="J367" s="3"/>
      <c r="K367" s="1"/>
      <c r="M367" s="4"/>
      <c r="N367" s="1"/>
    </row>
    <row r="368" spans="10:14" x14ac:dyDescent="0.2">
      <c r="J368" s="3"/>
      <c r="K368" s="1"/>
      <c r="M368" s="4"/>
      <c r="N368" s="1"/>
    </row>
    <row r="369" spans="10:14" x14ac:dyDescent="0.2">
      <c r="J369" s="3"/>
      <c r="K369" s="1"/>
      <c r="M369" s="4"/>
      <c r="N369" s="1"/>
    </row>
    <row r="370" spans="10:14" x14ac:dyDescent="0.2">
      <c r="J370" s="3"/>
      <c r="K370" s="1"/>
      <c r="M370" s="4"/>
      <c r="N370" s="1"/>
    </row>
    <row r="371" spans="10:14" x14ac:dyDescent="0.2">
      <c r="J371" s="3"/>
      <c r="K371" s="1"/>
      <c r="M371" s="4"/>
      <c r="N371" s="1"/>
    </row>
    <row r="372" spans="10:14" x14ac:dyDescent="0.2">
      <c r="J372" s="3"/>
      <c r="K372" s="1"/>
      <c r="M372" s="4"/>
      <c r="N372" s="1"/>
    </row>
    <row r="373" spans="10:14" x14ac:dyDescent="0.2">
      <c r="J373" s="3"/>
      <c r="K373" s="1"/>
      <c r="M373" s="4"/>
      <c r="N373" s="1"/>
    </row>
    <row r="374" spans="10:14" x14ac:dyDescent="0.2">
      <c r="J374" s="3"/>
      <c r="K374" s="1"/>
      <c r="M374" s="4"/>
      <c r="N374" s="1"/>
    </row>
    <row r="375" spans="10:14" x14ac:dyDescent="0.2">
      <c r="J375" s="3"/>
      <c r="K375" s="1"/>
      <c r="M375" s="4"/>
      <c r="N375" s="1"/>
    </row>
    <row r="376" spans="10:14" x14ac:dyDescent="0.2">
      <c r="J376" s="3"/>
      <c r="K376" s="1"/>
      <c r="M376" s="4"/>
      <c r="N376" s="1"/>
    </row>
    <row r="377" spans="10:14" x14ac:dyDescent="0.2">
      <c r="J377" s="3"/>
      <c r="K377" s="1"/>
      <c r="M377" s="4"/>
      <c r="N377" s="1"/>
    </row>
    <row r="378" spans="10:14" x14ac:dyDescent="0.2">
      <c r="J378" s="3"/>
      <c r="K378" s="1"/>
      <c r="M378" s="4"/>
      <c r="N378" s="1"/>
    </row>
    <row r="379" spans="10:14" x14ac:dyDescent="0.2">
      <c r="J379" s="3"/>
      <c r="K379" s="1"/>
      <c r="M379" s="4"/>
      <c r="N379" s="1"/>
    </row>
    <row r="380" spans="10:14" x14ac:dyDescent="0.2">
      <c r="J380" s="3"/>
      <c r="K380" s="1"/>
      <c r="M380" s="4"/>
      <c r="N380" s="1"/>
    </row>
    <row r="381" spans="10:14" x14ac:dyDescent="0.2">
      <c r="J381" s="3"/>
      <c r="K381" s="1"/>
      <c r="M381" s="4"/>
      <c r="N381" s="1"/>
    </row>
    <row r="382" spans="10:14" x14ac:dyDescent="0.2">
      <c r="J382" s="3"/>
      <c r="K382" s="1"/>
      <c r="M382" s="4"/>
      <c r="N382" s="1"/>
    </row>
    <row r="383" spans="10:14" x14ac:dyDescent="0.2">
      <c r="J383" s="3"/>
      <c r="K383" s="1"/>
      <c r="M383" s="4"/>
      <c r="N383" s="1"/>
    </row>
    <row r="384" spans="10:14" x14ac:dyDescent="0.2">
      <c r="J384" s="3"/>
      <c r="K384" s="1"/>
      <c r="M384" s="4"/>
      <c r="N384" s="1"/>
    </row>
    <row r="385" spans="10:14" x14ac:dyDescent="0.2">
      <c r="J385" s="3"/>
      <c r="K385" s="1"/>
      <c r="M385" s="4"/>
      <c r="N385" s="1"/>
    </row>
    <row r="386" spans="10:14" x14ac:dyDescent="0.2">
      <c r="J386" s="3"/>
      <c r="K386" s="1"/>
      <c r="M386" s="4"/>
      <c r="N386" s="1"/>
    </row>
    <row r="387" spans="10:14" x14ac:dyDescent="0.2">
      <c r="J387" s="3"/>
      <c r="K387" s="1"/>
      <c r="M387" s="4"/>
      <c r="N387" s="1"/>
    </row>
    <row r="388" spans="10:14" x14ac:dyDescent="0.2">
      <c r="J388" s="3"/>
      <c r="K388" s="1"/>
      <c r="M388" s="4"/>
      <c r="N388" s="1"/>
    </row>
    <row r="389" spans="10:14" x14ac:dyDescent="0.2">
      <c r="J389" s="3"/>
      <c r="K389" s="1"/>
      <c r="M389" s="4"/>
      <c r="N389" s="1"/>
    </row>
    <row r="390" spans="10:14" x14ac:dyDescent="0.2">
      <c r="J390" s="3"/>
      <c r="K390" s="1"/>
      <c r="M390" s="4"/>
      <c r="N390" s="1"/>
    </row>
    <row r="391" spans="10:14" x14ac:dyDescent="0.2">
      <c r="J391" s="3"/>
      <c r="K391" s="1"/>
      <c r="M391" s="4"/>
      <c r="N391" s="1"/>
    </row>
    <row r="392" spans="10:14" x14ac:dyDescent="0.2">
      <c r="J392" s="3"/>
      <c r="K392" s="1"/>
      <c r="M392" s="4"/>
      <c r="N392" s="1"/>
    </row>
    <row r="393" spans="10:14" x14ac:dyDescent="0.2">
      <c r="J393" s="3"/>
      <c r="K393" s="1"/>
      <c r="M393" s="4"/>
      <c r="N393" s="1"/>
    </row>
    <row r="394" spans="10:14" x14ac:dyDescent="0.2">
      <c r="J394" s="3"/>
      <c r="K394" s="1"/>
      <c r="M394" s="4"/>
      <c r="N394" s="1"/>
    </row>
    <row r="395" spans="10:14" x14ac:dyDescent="0.2">
      <c r="J395" s="3"/>
      <c r="K395" s="1"/>
      <c r="M395" s="4"/>
      <c r="N395" s="1"/>
    </row>
    <row r="396" spans="10:14" x14ac:dyDescent="0.2">
      <c r="J396" s="3"/>
      <c r="K396" s="1"/>
      <c r="M396" s="4"/>
      <c r="N396" s="1"/>
    </row>
    <row r="397" spans="10:14" x14ac:dyDescent="0.2">
      <c r="J397" s="3"/>
      <c r="K397" s="1"/>
      <c r="M397" s="4"/>
      <c r="N397" s="1"/>
    </row>
    <row r="398" spans="10:14" x14ac:dyDescent="0.2">
      <c r="J398" s="3"/>
      <c r="K398" s="1"/>
      <c r="M398" s="4"/>
      <c r="N398" s="1"/>
    </row>
    <row r="399" spans="10:14" x14ac:dyDescent="0.2">
      <c r="J399" s="3"/>
      <c r="K399" s="1"/>
      <c r="M399" s="4"/>
      <c r="N399" s="1"/>
    </row>
    <row r="400" spans="10:14" x14ac:dyDescent="0.2">
      <c r="J400" s="3"/>
      <c r="K400" s="1"/>
      <c r="M400" s="4"/>
      <c r="N400" s="1"/>
    </row>
    <row r="401" spans="10:14" x14ac:dyDescent="0.2">
      <c r="J401" s="3"/>
      <c r="K401" s="1"/>
      <c r="M401" s="4"/>
      <c r="N401" s="1"/>
    </row>
    <row r="402" spans="10:14" x14ac:dyDescent="0.2">
      <c r="J402" s="3"/>
      <c r="K402" s="1"/>
      <c r="M402" s="4"/>
      <c r="N402" s="1"/>
    </row>
    <row r="403" spans="10:14" x14ac:dyDescent="0.2">
      <c r="J403" s="3"/>
      <c r="K403" s="1"/>
      <c r="M403" s="4"/>
      <c r="N403" s="1"/>
    </row>
    <row r="404" spans="10:14" x14ac:dyDescent="0.2">
      <c r="J404" s="3"/>
      <c r="K404" s="1"/>
      <c r="M404" s="4"/>
      <c r="N404" s="1"/>
    </row>
    <row r="405" spans="10:14" x14ac:dyDescent="0.2">
      <c r="J405" s="3"/>
      <c r="K405" s="1"/>
      <c r="M405" s="4"/>
      <c r="N405" s="1"/>
    </row>
    <row r="406" spans="10:14" x14ac:dyDescent="0.2">
      <c r="J406" s="3"/>
      <c r="K406" s="1"/>
      <c r="M406" s="4"/>
      <c r="N406" s="1"/>
    </row>
    <row r="407" spans="10:14" x14ac:dyDescent="0.2">
      <c r="J407" s="3"/>
      <c r="K407" s="1"/>
      <c r="M407" s="4"/>
      <c r="N407" s="1"/>
    </row>
    <row r="408" spans="10:14" x14ac:dyDescent="0.2">
      <c r="J408" s="3"/>
      <c r="K408" s="1"/>
      <c r="M408" s="4"/>
      <c r="N408" s="1"/>
    </row>
    <row r="409" spans="10:14" x14ac:dyDescent="0.2">
      <c r="J409" s="3"/>
      <c r="K409" s="1"/>
      <c r="M409" s="4"/>
      <c r="N409" s="1"/>
    </row>
    <row r="410" spans="10:14" x14ac:dyDescent="0.2">
      <c r="J410" s="3"/>
      <c r="K410" s="1"/>
      <c r="M410" s="4"/>
      <c r="N410" s="1"/>
    </row>
    <row r="411" spans="10:14" x14ac:dyDescent="0.2">
      <c r="J411" s="3"/>
      <c r="K411" s="1"/>
      <c r="M411" s="4"/>
      <c r="N411" s="1"/>
    </row>
    <row r="412" spans="10:14" x14ac:dyDescent="0.2">
      <c r="J412" s="3"/>
      <c r="K412" s="1"/>
      <c r="M412" s="4"/>
      <c r="N412" s="1"/>
    </row>
    <row r="413" spans="10:14" x14ac:dyDescent="0.2">
      <c r="J413" s="3"/>
      <c r="K413" s="1"/>
      <c r="M413" s="4"/>
      <c r="N413" s="1"/>
    </row>
    <row r="414" spans="10:14" x14ac:dyDescent="0.2">
      <c r="J414" s="3"/>
      <c r="K414" s="1"/>
      <c r="M414" s="4"/>
      <c r="N414" s="1"/>
    </row>
    <row r="415" spans="10:14" x14ac:dyDescent="0.2">
      <c r="J415" s="3"/>
      <c r="K415" s="1"/>
      <c r="M415" s="4"/>
      <c r="N415" s="1"/>
    </row>
    <row r="416" spans="10:14" x14ac:dyDescent="0.2">
      <c r="J416" s="3"/>
      <c r="K416" s="1"/>
      <c r="M416" s="4"/>
      <c r="N416" s="1"/>
    </row>
    <row r="417" spans="10:14" x14ac:dyDescent="0.2">
      <c r="J417" s="3"/>
      <c r="K417" s="1"/>
      <c r="M417" s="4"/>
      <c r="N417" s="1"/>
    </row>
    <row r="418" spans="10:14" x14ac:dyDescent="0.2">
      <c r="J418" s="3"/>
      <c r="K418" s="1"/>
      <c r="M418" s="4"/>
      <c r="N418" s="1"/>
    </row>
    <row r="419" spans="10:14" x14ac:dyDescent="0.2">
      <c r="J419" s="3"/>
      <c r="K419" s="1"/>
      <c r="M419" s="4"/>
      <c r="N419" s="1"/>
    </row>
    <row r="420" spans="10:14" x14ac:dyDescent="0.2">
      <c r="J420" s="3"/>
      <c r="K420" s="1"/>
      <c r="M420" s="4"/>
      <c r="N420" s="1"/>
    </row>
    <row r="421" spans="10:14" x14ac:dyDescent="0.2">
      <c r="J421" s="3"/>
      <c r="K421" s="1"/>
      <c r="M421" s="4"/>
      <c r="N421" s="1"/>
    </row>
    <row r="422" spans="10:14" x14ac:dyDescent="0.2">
      <c r="J422" s="3"/>
      <c r="K422" s="1"/>
      <c r="M422" s="4"/>
      <c r="N422" s="1"/>
    </row>
    <row r="423" spans="10:14" x14ac:dyDescent="0.2">
      <c r="J423" s="3"/>
      <c r="K423" s="1"/>
      <c r="M423" s="4"/>
      <c r="N423" s="1"/>
    </row>
    <row r="424" spans="10:14" x14ac:dyDescent="0.2">
      <c r="J424" s="3"/>
      <c r="K424" s="1"/>
      <c r="M424" s="4"/>
      <c r="N424" s="1"/>
    </row>
    <row r="425" spans="10:14" x14ac:dyDescent="0.2">
      <c r="J425" s="3"/>
      <c r="K425" s="1"/>
      <c r="M425" s="4"/>
      <c r="N425" s="1"/>
    </row>
    <row r="426" spans="10:14" x14ac:dyDescent="0.2">
      <c r="J426" s="3"/>
      <c r="K426" s="1"/>
      <c r="M426" s="4"/>
      <c r="N426" s="1"/>
    </row>
    <row r="427" spans="10:14" x14ac:dyDescent="0.2">
      <c r="J427" s="3"/>
      <c r="K427" s="1"/>
      <c r="M427" s="4"/>
      <c r="N427" s="1"/>
    </row>
    <row r="428" spans="10:14" x14ac:dyDescent="0.2">
      <c r="J428" s="3"/>
      <c r="K428" s="1"/>
      <c r="M428" s="4"/>
      <c r="N428" s="1"/>
    </row>
    <row r="429" spans="10:14" x14ac:dyDescent="0.2">
      <c r="J429" s="3"/>
      <c r="K429" s="1"/>
      <c r="M429" s="4"/>
      <c r="N429" s="1"/>
    </row>
    <row r="430" spans="10:14" x14ac:dyDescent="0.2">
      <c r="J430" s="3"/>
      <c r="K430" s="1"/>
      <c r="M430" s="4"/>
      <c r="N430" s="1"/>
    </row>
    <row r="431" spans="10:14" x14ac:dyDescent="0.2">
      <c r="J431" s="3"/>
      <c r="K431" s="1"/>
      <c r="M431" s="4"/>
      <c r="N431" s="1"/>
    </row>
    <row r="432" spans="10:14" x14ac:dyDescent="0.2">
      <c r="J432" s="3"/>
      <c r="K432" s="1"/>
      <c r="M432" s="4"/>
      <c r="N432" s="1"/>
    </row>
    <row r="433" spans="10:14" x14ac:dyDescent="0.2">
      <c r="J433" s="3"/>
      <c r="K433" s="1"/>
      <c r="M433" s="4"/>
      <c r="N433" s="1"/>
    </row>
    <row r="434" spans="10:14" x14ac:dyDescent="0.2">
      <c r="J434" s="3"/>
      <c r="K434" s="1"/>
      <c r="M434" s="4"/>
      <c r="N434" s="1"/>
    </row>
    <row r="435" spans="10:14" x14ac:dyDescent="0.2">
      <c r="J435" s="3"/>
      <c r="K435" s="1"/>
      <c r="M435" s="4"/>
      <c r="N435" s="1"/>
    </row>
    <row r="436" spans="10:14" x14ac:dyDescent="0.2">
      <c r="J436" s="3"/>
      <c r="K436" s="1"/>
      <c r="M436" s="4"/>
      <c r="N436" s="1"/>
    </row>
    <row r="437" spans="10:14" x14ac:dyDescent="0.2">
      <c r="J437" s="3"/>
      <c r="K437" s="1"/>
      <c r="M437" s="4"/>
      <c r="N437" s="1"/>
    </row>
    <row r="438" spans="10:14" x14ac:dyDescent="0.2">
      <c r="J438" s="3"/>
      <c r="K438" s="1"/>
      <c r="M438" s="4"/>
      <c r="N438" s="1"/>
    </row>
    <row r="439" spans="10:14" x14ac:dyDescent="0.2">
      <c r="J439" s="3"/>
      <c r="K439" s="1"/>
      <c r="M439" s="4"/>
      <c r="N439" s="1"/>
    </row>
    <row r="440" spans="10:14" x14ac:dyDescent="0.2">
      <c r="J440" s="3"/>
      <c r="K440" s="1"/>
      <c r="M440" s="4"/>
      <c r="N440" s="1"/>
    </row>
    <row r="441" spans="10:14" x14ac:dyDescent="0.2">
      <c r="J441" s="3"/>
      <c r="K441" s="1"/>
      <c r="M441" s="4"/>
      <c r="N441" s="1"/>
    </row>
    <row r="442" spans="10:14" x14ac:dyDescent="0.2">
      <c r="J442" s="3"/>
      <c r="K442" s="1"/>
      <c r="M442" s="4"/>
      <c r="N442" s="1"/>
    </row>
    <row r="443" spans="10:14" x14ac:dyDescent="0.2">
      <c r="J443" s="3"/>
      <c r="K443" s="1"/>
      <c r="M443" s="4"/>
      <c r="N443" s="1"/>
    </row>
    <row r="444" spans="10:14" x14ac:dyDescent="0.2">
      <c r="J444" s="3"/>
      <c r="K444" s="1"/>
      <c r="M444" s="4"/>
      <c r="N444" s="1"/>
    </row>
    <row r="445" spans="10:14" x14ac:dyDescent="0.2">
      <c r="J445" s="3"/>
      <c r="K445" s="1"/>
      <c r="M445" s="4"/>
      <c r="N445" s="1"/>
    </row>
    <row r="446" spans="10:14" x14ac:dyDescent="0.2">
      <c r="J446" s="3"/>
      <c r="K446" s="1"/>
      <c r="M446" s="4"/>
      <c r="N446" s="1"/>
    </row>
    <row r="447" spans="10:14" x14ac:dyDescent="0.2">
      <c r="J447" s="3"/>
      <c r="K447" s="1"/>
      <c r="M447" s="4"/>
      <c r="N447" s="1"/>
    </row>
    <row r="448" spans="10:14" x14ac:dyDescent="0.2">
      <c r="J448" s="3"/>
      <c r="K448" s="1"/>
      <c r="M448" s="4"/>
      <c r="N448" s="1"/>
    </row>
    <row r="449" spans="10:14" x14ac:dyDescent="0.2">
      <c r="J449" s="3"/>
      <c r="K449" s="1"/>
      <c r="M449" s="4"/>
      <c r="N449" s="1"/>
    </row>
    <row r="450" spans="10:14" x14ac:dyDescent="0.2">
      <c r="J450" s="3"/>
      <c r="K450" s="1"/>
      <c r="M450" s="4"/>
      <c r="N450" s="1"/>
    </row>
    <row r="451" spans="10:14" x14ac:dyDescent="0.2">
      <c r="J451" s="3"/>
      <c r="K451" s="1"/>
      <c r="M451" s="4"/>
      <c r="N451" s="1"/>
    </row>
    <row r="452" spans="10:14" x14ac:dyDescent="0.2">
      <c r="J452" s="3"/>
      <c r="K452" s="1"/>
      <c r="M452" s="4"/>
      <c r="N452" s="1"/>
    </row>
    <row r="453" spans="10:14" x14ac:dyDescent="0.2">
      <c r="J453" s="3"/>
      <c r="K453" s="1"/>
      <c r="M453" s="4"/>
      <c r="N453" s="1"/>
    </row>
    <row r="454" spans="10:14" x14ac:dyDescent="0.2">
      <c r="J454" s="3"/>
      <c r="K454" s="1"/>
      <c r="M454" s="4"/>
      <c r="N454" s="1"/>
    </row>
    <row r="455" spans="10:14" x14ac:dyDescent="0.2">
      <c r="J455" s="3"/>
      <c r="K455" s="1"/>
      <c r="M455" s="4"/>
      <c r="N455" s="1"/>
    </row>
    <row r="456" spans="10:14" x14ac:dyDescent="0.2">
      <c r="J456" s="3"/>
      <c r="K456" s="1"/>
      <c r="M456" s="4"/>
      <c r="N456" s="1"/>
    </row>
    <row r="457" spans="10:14" x14ac:dyDescent="0.2">
      <c r="J457" s="3"/>
      <c r="K457" s="1"/>
      <c r="M457" s="4"/>
      <c r="N457" s="1"/>
    </row>
    <row r="458" spans="10:14" x14ac:dyDescent="0.2">
      <c r="J458" s="3"/>
      <c r="K458" s="1"/>
      <c r="M458" s="4"/>
      <c r="N458" s="1"/>
    </row>
    <row r="459" spans="10:14" x14ac:dyDescent="0.2">
      <c r="J459" s="3"/>
      <c r="K459" s="1"/>
      <c r="M459" s="4"/>
      <c r="N459" s="1"/>
    </row>
    <row r="460" spans="10:14" x14ac:dyDescent="0.2">
      <c r="J460" s="3"/>
      <c r="K460" s="1"/>
      <c r="M460" s="4"/>
      <c r="N460" s="1"/>
    </row>
    <row r="461" spans="10:14" x14ac:dyDescent="0.2">
      <c r="J461" s="3"/>
      <c r="K461" s="1"/>
      <c r="M461" s="4"/>
      <c r="N461" s="1"/>
    </row>
    <row r="462" spans="10:14" x14ac:dyDescent="0.2">
      <c r="J462" s="3"/>
      <c r="K462" s="1"/>
      <c r="M462" s="4"/>
      <c r="N462" s="1"/>
    </row>
    <row r="463" spans="10:14" x14ac:dyDescent="0.2">
      <c r="J463" s="3"/>
      <c r="K463" s="1"/>
      <c r="M463" s="4"/>
      <c r="N463" s="1"/>
    </row>
    <row r="464" spans="10:14" x14ac:dyDescent="0.2">
      <c r="J464" s="3"/>
      <c r="K464" s="1"/>
      <c r="M464" s="4"/>
      <c r="N464" s="1"/>
    </row>
    <row r="465" spans="10:14" x14ac:dyDescent="0.2">
      <c r="J465" s="3"/>
      <c r="K465" s="1"/>
      <c r="M465" s="4"/>
      <c r="N465" s="1"/>
    </row>
    <row r="466" spans="10:14" x14ac:dyDescent="0.2">
      <c r="J466" s="3"/>
      <c r="K466" s="1"/>
      <c r="M466" s="4"/>
      <c r="N466" s="1"/>
    </row>
    <row r="467" spans="10:14" x14ac:dyDescent="0.2">
      <c r="J467" s="3"/>
      <c r="K467" s="1"/>
      <c r="M467" s="4"/>
      <c r="N467" s="1"/>
    </row>
    <row r="468" spans="10:14" x14ac:dyDescent="0.2">
      <c r="J468" s="3"/>
      <c r="K468" s="1"/>
      <c r="M468" s="4"/>
      <c r="N468" s="1"/>
    </row>
    <row r="469" spans="10:14" x14ac:dyDescent="0.2">
      <c r="J469" s="3"/>
      <c r="K469" s="1"/>
      <c r="M469" s="4"/>
      <c r="N469" s="1"/>
    </row>
    <row r="470" spans="10:14" x14ac:dyDescent="0.2">
      <c r="J470" s="3"/>
      <c r="K470" s="1"/>
      <c r="M470" s="4"/>
      <c r="N470" s="1"/>
    </row>
    <row r="471" spans="10:14" x14ac:dyDescent="0.2">
      <c r="J471" s="3"/>
      <c r="K471" s="1"/>
      <c r="M471" s="4"/>
      <c r="N471" s="1"/>
    </row>
    <row r="472" spans="10:14" x14ac:dyDescent="0.2">
      <c r="J472" s="3"/>
      <c r="K472" s="1"/>
      <c r="M472" s="4"/>
      <c r="N472" s="1"/>
    </row>
    <row r="473" spans="10:14" x14ac:dyDescent="0.2">
      <c r="J473" s="3"/>
      <c r="K473" s="1"/>
      <c r="M473" s="4"/>
      <c r="N473" s="1"/>
    </row>
    <row r="474" spans="10:14" x14ac:dyDescent="0.2">
      <c r="J474" s="3"/>
      <c r="K474" s="1"/>
      <c r="M474" s="4"/>
      <c r="N474" s="1"/>
    </row>
    <row r="475" spans="10:14" x14ac:dyDescent="0.2">
      <c r="J475" s="3"/>
      <c r="K475" s="1"/>
      <c r="M475" s="4"/>
      <c r="N475" s="1"/>
    </row>
    <row r="476" spans="10:14" x14ac:dyDescent="0.2">
      <c r="J476" s="3"/>
      <c r="K476" s="1"/>
      <c r="M476" s="4"/>
      <c r="N476" s="1"/>
    </row>
    <row r="477" spans="10:14" x14ac:dyDescent="0.2">
      <c r="J477" s="3"/>
      <c r="K477" s="1"/>
      <c r="M477" s="4"/>
      <c r="N477" s="1"/>
    </row>
    <row r="478" spans="10:14" x14ac:dyDescent="0.2">
      <c r="J478" s="3"/>
      <c r="K478" s="1"/>
      <c r="M478" s="4"/>
      <c r="N478" s="1"/>
    </row>
    <row r="479" spans="10:14" x14ac:dyDescent="0.2">
      <c r="J479" s="3"/>
      <c r="K479" s="1"/>
      <c r="M479" s="4"/>
      <c r="N479" s="1"/>
    </row>
    <row r="480" spans="10:14" x14ac:dyDescent="0.2">
      <c r="J480" s="3"/>
      <c r="K480" s="1"/>
      <c r="M480" s="4"/>
      <c r="N480" s="1"/>
    </row>
    <row r="481" spans="10:14" x14ac:dyDescent="0.2">
      <c r="J481" s="3"/>
      <c r="K481" s="1"/>
      <c r="M481" s="4"/>
      <c r="N481" s="1"/>
    </row>
    <row r="482" spans="10:14" x14ac:dyDescent="0.2">
      <c r="J482" s="3"/>
      <c r="K482" s="1"/>
      <c r="M482" s="4"/>
      <c r="N482" s="1"/>
    </row>
    <row r="483" spans="10:14" x14ac:dyDescent="0.2">
      <c r="J483" s="3"/>
      <c r="K483" s="1"/>
      <c r="M483" s="4"/>
      <c r="N483" s="1"/>
    </row>
    <row r="484" spans="10:14" x14ac:dyDescent="0.2">
      <c r="J484" s="3"/>
      <c r="K484" s="1"/>
      <c r="M484" s="4"/>
      <c r="N484" s="1"/>
    </row>
    <row r="485" spans="10:14" x14ac:dyDescent="0.2">
      <c r="J485" s="3"/>
      <c r="K485" s="1"/>
      <c r="M485" s="4"/>
      <c r="N485" s="1"/>
    </row>
    <row r="486" spans="10:14" x14ac:dyDescent="0.2">
      <c r="J486" s="3"/>
      <c r="K486" s="1"/>
      <c r="M486" s="4"/>
      <c r="N486" s="1"/>
    </row>
    <row r="487" spans="10:14" x14ac:dyDescent="0.2">
      <c r="J487" s="3"/>
      <c r="K487" s="1"/>
      <c r="M487" s="4"/>
      <c r="N487" s="1"/>
    </row>
    <row r="488" spans="10:14" x14ac:dyDescent="0.2">
      <c r="J488" s="3"/>
      <c r="K488" s="1"/>
      <c r="M488" s="4"/>
      <c r="N488" s="1"/>
    </row>
    <row r="489" spans="10:14" x14ac:dyDescent="0.2">
      <c r="J489" s="3"/>
      <c r="K489" s="1"/>
      <c r="M489" s="4"/>
      <c r="N489" s="1"/>
    </row>
    <row r="490" spans="10:14" x14ac:dyDescent="0.2">
      <c r="J490" s="3"/>
      <c r="K490" s="1"/>
      <c r="M490" s="4"/>
      <c r="N490" s="1"/>
    </row>
    <row r="491" spans="10:14" x14ac:dyDescent="0.2">
      <c r="J491" s="3"/>
      <c r="K491" s="1"/>
      <c r="M491" s="4"/>
      <c r="N491" s="1"/>
    </row>
    <row r="492" spans="10:14" x14ac:dyDescent="0.2">
      <c r="J492" s="3"/>
      <c r="K492" s="1"/>
      <c r="M492" s="4"/>
      <c r="N492" s="1"/>
    </row>
    <row r="493" spans="10:14" x14ac:dyDescent="0.2">
      <c r="J493" s="3"/>
      <c r="K493" s="1"/>
      <c r="M493" s="4"/>
      <c r="N493" s="1"/>
    </row>
    <row r="494" spans="10:14" x14ac:dyDescent="0.2">
      <c r="J494" s="3"/>
      <c r="K494" s="1"/>
      <c r="M494" s="4"/>
      <c r="N494" s="1"/>
    </row>
    <row r="495" spans="10:14" x14ac:dyDescent="0.2">
      <c r="J495" s="3"/>
      <c r="K495" s="1"/>
      <c r="M495" s="4"/>
      <c r="N495" s="1"/>
    </row>
    <row r="496" spans="10:14" x14ac:dyDescent="0.2">
      <c r="J496" s="3"/>
      <c r="K496" s="1"/>
      <c r="M496" s="4"/>
      <c r="N496" s="1"/>
    </row>
    <row r="497" spans="10:14" x14ac:dyDescent="0.2">
      <c r="J497" s="3"/>
      <c r="K497" s="1"/>
      <c r="M497" s="4"/>
      <c r="N497" s="1"/>
    </row>
    <row r="498" spans="10:14" x14ac:dyDescent="0.2">
      <c r="J498" s="3"/>
      <c r="K498" s="1"/>
      <c r="M498" s="4"/>
      <c r="N498" s="1"/>
    </row>
    <row r="499" spans="10:14" x14ac:dyDescent="0.2">
      <c r="J499" s="3"/>
      <c r="K499" s="1"/>
      <c r="M499" s="4"/>
      <c r="N499" s="1"/>
    </row>
    <row r="500" spans="10:14" x14ac:dyDescent="0.2">
      <c r="J500" s="3"/>
      <c r="K500" s="1"/>
      <c r="M500" s="4"/>
      <c r="N500" s="1"/>
    </row>
    <row r="501" spans="10:14" x14ac:dyDescent="0.2">
      <c r="J501" s="3"/>
      <c r="K501" s="1"/>
      <c r="M501" s="4"/>
      <c r="N501" s="1"/>
    </row>
    <row r="502" spans="10:14" x14ac:dyDescent="0.2">
      <c r="J502" s="3"/>
      <c r="K502" s="1"/>
      <c r="M502" s="4"/>
      <c r="N502" s="1"/>
    </row>
    <row r="503" spans="10:14" x14ac:dyDescent="0.2">
      <c r="J503" s="3"/>
      <c r="K503" s="1"/>
      <c r="M503" s="4"/>
      <c r="N503" s="1"/>
    </row>
    <row r="504" spans="10:14" x14ac:dyDescent="0.2">
      <c r="J504" s="3"/>
      <c r="K504" s="1"/>
      <c r="M504" s="4"/>
      <c r="N504" s="1"/>
    </row>
    <row r="505" spans="10:14" x14ac:dyDescent="0.2">
      <c r="J505" s="3"/>
      <c r="K505" s="1"/>
      <c r="M505" s="4"/>
      <c r="N505" s="1"/>
    </row>
    <row r="506" spans="10:14" x14ac:dyDescent="0.2">
      <c r="J506" s="3"/>
      <c r="K506" s="1"/>
      <c r="M506" s="4"/>
      <c r="N506" s="1"/>
    </row>
    <row r="507" spans="10:14" x14ac:dyDescent="0.2">
      <c r="J507" s="3"/>
      <c r="K507" s="1"/>
      <c r="M507" s="4"/>
      <c r="N507" s="1"/>
    </row>
    <row r="508" spans="10:14" x14ac:dyDescent="0.2">
      <c r="J508" s="3"/>
      <c r="K508" s="1"/>
      <c r="M508" s="4"/>
      <c r="N508" s="1"/>
    </row>
    <row r="509" spans="10:14" x14ac:dyDescent="0.2">
      <c r="J509" s="3"/>
      <c r="K509" s="1"/>
      <c r="M509" s="4"/>
      <c r="N509" s="1"/>
    </row>
    <row r="510" spans="10:14" x14ac:dyDescent="0.2">
      <c r="J510" s="3"/>
      <c r="K510" s="1"/>
      <c r="M510" s="4"/>
      <c r="N510" s="1"/>
    </row>
    <row r="511" spans="10:14" x14ac:dyDescent="0.2">
      <c r="J511" s="3"/>
      <c r="K511" s="1"/>
      <c r="M511" s="4"/>
      <c r="N511" s="1"/>
    </row>
    <row r="512" spans="10:14" x14ac:dyDescent="0.2">
      <c r="J512" s="3"/>
      <c r="K512" s="1"/>
      <c r="M512" s="4"/>
      <c r="N512" s="1"/>
    </row>
    <row r="513" spans="10:14" x14ac:dyDescent="0.2">
      <c r="J513" s="3"/>
      <c r="K513" s="1"/>
      <c r="M513" s="4"/>
      <c r="N513" s="1"/>
    </row>
    <row r="514" spans="10:14" x14ac:dyDescent="0.2">
      <c r="J514" s="3"/>
      <c r="K514" s="1"/>
      <c r="M514" s="4"/>
      <c r="N514" s="1"/>
    </row>
    <row r="515" spans="10:14" x14ac:dyDescent="0.2">
      <c r="J515" s="3"/>
      <c r="K515" s="1"/>
      <c r="M515" s="4"/>
      <c r="N515" s="1"/>
    </row>
    <row r="516" spans="10:14" x14ac:dyDescent="0.2">
      <c r="J516" s="3"/>
      <c r="K516" s="1"/>
      <c r="M516" s="4"/>
      <c r="N516" s="1"/>
    </row>
    <row r="517" spans="10:14" x14ac:dyDescent="0.2">
      <c r="J517" s="3"/>
      <c r="K517" s="1"/>
      <c r="M517" s="4"/>
      <c r="N517" s="1"/>
    </row>
    <row r="518" spans="10:14" x14ac:dyDescent="0.2">
      <c r="J518" s="3"/>
      <c r="K518" s="1"/>
      <c r="M518" s="4"/>
      <c r="N518" s="1"/>
    </row>
    <row r="519" spans="10:14" x14ac:dyDescent="0.2">
      <c r="J519" s="3"/>
      <c r="K519" s="1"/>
      <c r="M519" s="4"/>
      <c r="N519" s="1"/>
    </row>
    <row r="520" spans="10:14" x14ac:dyDescent="0.2">
      <c r="J520" s="3"/>
      <c r="K520" s="1"/>
      <c r="M520" s="4"/>
      <c r="N520" s="1"/>
    </row>
    <row r="521" spans="10:14" x14ac:dyDescent="0.2">
      <c r="J521" s="3"/>
      <c r="K521" s="1"/>
      <c r="M521" s="4"/>
      <c r="N521" s="1"/>
    </row>
    <row r="522" spans="10:14" x14ac:dyDescent="0.2">
      <c r="J522" s="3"/>
      <c r="K522" s="1"/>
      <c r="M522" s="4"/>
      <c r="N522" s="1"/>
    </row>
    <row r="523" spans="10:14" x14ac:dyDescent="0.2">
      <c r="J523" s="3"/>
      <c r="K523" s="1"/>
      <c r="M523" s="4"/>
      <c r="N523" s="1"/>
    </row>
    <row r="524" spans="10:14" x14ac:dyDescent="0.2">
      <c r="J524" s="3"/>
      <c r="K524" s="1"/>
      <c r="M524" s="4"/>
      <c r="N524" s="1"/>
    </row>
    <row r="525" spans="10:14" x14ac:dyDescent="0.2">
      <c r="J525" s="3"/>
      <c r="K525" s="1"/>
      <c r="M525" s="4"/>
      <c r="N525" s="1"/>
    </row>
    <row r="526" spans="10:14" x14ac:dyDescent="0.2">
      <c r="J526" s="3"/>
      <c r="K526" s="1"/>
      <c r="M526" s="4"/>
      <c r="N526" s="1"/>
    </row>
    <row r="527" spans="10:14" x14ac:dyDescent="0.2">
      <c r="J527" s="3"/>
      <c r="K527" s="1"/>
      <c r="M527" s="4"/>
      <c r="N527" s="1"/>
    </row>
    <row r="528" spans="10:14" x14ac:dyDescent="0.2">
      <c r="J528" s="3"/>
      <c r="K528" s="1"/>
      <c r="M528" s="4"/>
      <c r="N528" s="1"/>
    </row>
    <row r="529" spans="10:14" x14ac:dyDescent="0.2">
      <c r="J529" s="3"/>
      <c r="K529" s="1"/>
      <c r="M529" s="4"/>
      <c r="N529" s="1"/>
    </row>
    <row r="530" spans="10:14" x14ac:dyDescent="0.2">
      <c r="J530" s="3"/>
      <c r="K530" s="1"/>
      <c r="M530" s="4"/>
      <c r="N530" s="1"/>
    </row>
    <row r="531" spans="10:14" x14ac:dyDescent="0.2">
      <c r="J531" s="3"/>
      <c r="K531" s="1"/>
      <c r="M531" s="4"/>
      <c r="N531" s="1"/>
    </row>
    <row r="532" spans="10:14" x14ac:dyDescent="0.2">
      <c r="J532" s="3"/>
      <c r="K532" s="1"/>
      <c r="M532" s="4"/>
      <c r="N532" s="1"/>
    </row>
    <row r="533" spans="10:14" x14ac:dyDescent="0.2">
      <c r="J533" s="3"/>
      <c r="K533" s="1"/>
      <c r="M533" s="4"/>
      <c r="N533" s="1"/>
    </row>
    <row r="534" spans="10:14" x14ac:dyDescent="0.2">
      <c r="J534" s="3"/>
      <c r="K534" s="1"/>
      <c r="M534" s="4"/>
      <c r="N534" s="1"/>
    </row>
    <row r="535" spans="10:14" x14ac:dyDescent="0.2">
      <c r="J535" s="3"/>
      <c r="K535" s="1"/>
      <c r="M535" s="4"/>
      <c r="N535" s="1"/>
    </row>
    <row r="536" spans="10:14" x14ac:dyDescent="0.2">
      <c r="J536" s="3"/>
      <c r="K536" s="1"/>
      <c r="M536" s="4"/>
      <c r="N536" s="1"/>
    </row>
    <row r="537" spans="10:14" x14ac:dyDescent="0.2">
      <c r="J537" s="3"/>
      <c r="K537" s="1"/>
      <c r="M537" s="4"/>
      <c r="N537" s="1"/>
    </row>
    <row r="538" spans="10:14" x14ac:dyDescent="0.2">
      <c r="J538" s="3"/>
      <c r="K538" s="1"/>
      <c r="M538" s="4"/>
      <c r="N538" s="1"/>
    </row>
    <row r="539" spans="10:14" x14ac:dyDescent="0.2">
      <c r="J539" s="3"/>
      <c r="K539" s="1"/>
      <c r="M539" s="4"/>
      <c r="N539" s="1"/>
    </row>
    <row r="540" spans="10:14" x14ac:dyDescent="0.2">
      <c r="J540" s="3"/>
      <c r="K540" s="1"/>
      <c r="M540" s="4"/>
      <c r="N540" s="1"/>
    </row>
    <row r="541" spans="10:14" x14ac:dyDescent="0.2">
      <c r="J541" s="3"/>
      <c r="K541" s="1"/>
      <c r="M541" s="4"/>
      <c r="N541" s="1"/>
    </row>
    <row r="542" spans="10:14" x14ac:dyDescent="0.2">
      <c r="J542" s="3"/>
      <c r="K542" s="1"/>
      <c r="M542" s="4"/>
      <c r="N542" s="1"/>
    </row>
    <row r="543" spans="10:14" x14ac:dyDescent="0.2">
      <c r="J543" s="3"/>
      <c r="K543" s="1"/>
      <c r="M543" s="4"/>
      <c r="N543" s="1"/>
    </row>
    <row r="544" spans="10:14" x14ac:dyDescent="0.2">
      <c r="J544" s="3"/>
      <c r="K544" s="1"/>
      <c r="M544" s="4"/>
      <c r="N544" s="1"/>
    </row>
    <row r="545" spans="10:14" x14ac:dyDescent="0.2">
      <c r="J545" s="3"/>
      <c r="K545" s="1"/>
      <c r="M545" s="4"/>
      <c r="N545" s="1"/>
    </row>
    <row r="546" spans="10:14" x14ac:dyDescent="0.2">
      <c r="J546" s="3"/>
      <c r="K546" s="1"/>
      <c r="M546" s="4"/>
      <c r="N546" s="1"/>
    </row>
    <row r="547" spans="10:14" x14ac:dyDescent="0.2">
      <c r="J547" s="3"/>
      <c r="K547" s="1"/>
      <c r="M547" s="4"/>
      <c r="N547" s="1"/>
    </row>
    <row r="548" spans="10:14" x14ac:dyDescent="0.2">
      <c r="J548" s="3"/>
      <c r="K548" s="1"/>
      <c r="M548" s="4"/>
      <c r="N548" s="1"/>
    </row>
    <row r="549" spans="10:14" x14ac:dyDescent="0.2">
      <c r="J549" s="3"/>
      <c r="K549" s="1"/>
      <c r="M549" s="4"/>
      <c r="N549" s="1"/>
    </row>
    <row r="550" spans="10:14" x14ac:dyDescent="0.2">
      <c r="J550" s="3"/>
      <c r="K550" s="1"/>
      <c r="M550" s="4"/>
      <c r="N550" s="1"/>
    </row>
    <row r="551" spans="10:14" x14ac:dyDescent="0.2">
      <c r="J551" s="3"/>
      <c r="K551" s="1"/>
      <c r="M551" s="4"/>
      <c r="N551" s="1"/>
    </row>
    <row r="552" spans="10:14" x14ac:dyDescent="0.2">
      <c r="J552" s="3"/>
      <c r="K552" s="1"/>
      <c r="M552" s="4"/>
      <c r="N552" s="1"/>
    </row>
    <row r="553" spans="10:14" x14ac:dyDescent="0.2">
      <c r="J553" s="3"/>
      <c r="K553" s="1"/>
      <c r="M553" s="4"/>
      <c r="N553" s="1"/>
    </row>
    <row r="554" spans="10:14" x14ac:dyDescent="0.2">
      <c r="J554" s="3"/>
      <c r="K554" s="1"/>
      <c r="M554" s="4"/>
      <c r="N554" s="1"/>
    </row>
    <row r="555" spans="10:14" x14ac:dyDescent="0.2">
      <c r="J555" s="3"/>
      <c r="K555" s="1"/>
      <c r="M555" s="4"/>
      <c r="N555" s="1"/>
    </row>
    <row r="556" spans="10:14" x14ac:dyDescent="0.2">
      <c r="J556" s="3"/>
      <c r="K556" s="1"/>
      <c r="M556" s="4"/>
      <c r="N556" s="1"/>
    </row>
    <row r="557" spans="10:14" x14ac:dyDescent="0.2">
      <c r="J557" s="3"/>
      <c r="K557" s="1"/>
      <c r="M557" s="4"/>
      <c r="N557" s="1"/>
    </row>
    <row r="558" spans="10:14" x14ac:dyDescent="0.2">
      <c r="J558" s="3"/>
      <c r="K558" s="1"/>
      <c r="M558" s="4"/>
      <c r="N558" s="1"/>
    </row>
    <row r="559" spans="10:14" x14ac:dyDescent="0.2">
      <c r="J559" s="3"/>
      <c r="K559" s="1"/>
      <c r="M559" s="4"/>
      <c r="N559" s="1"/>
    </row>
    <row r="560" spans="10:14" x14ac:dyDescent="0.2">
      <c r="J560" s="3"/>
      <c r="K560" s="1"/>
      <c r="M560" s="4"/>
      <c r="N560" s="1"/>
    </row>
    <row r="561" spans="10:14" x14ac:dyDescent="0.2">
      <c r="J561" s="3"/>
      <c r="K561" s="1"/>
      <c r="M561" s="4"/>
      <c r="N561" s="1"/>
    </row>
    <row r="562" spans="10:14" x14ac:dyDescent="0.2">
      <c r="J562" s="3"/>
      <c r="K562" s="1"/>
      <c r="M562" s="4"/>
      <c r="N562" s="1"/>
    </row>
    <row r="563" spans="10:14" x14ac:dyDescent="0.2">
      <c r="J563" s="3"/>
      <c r="K563" s="1"/>
      <c r="M563" s="4"/>
      <c r="N563" s="1"/>
    </row>
    <row r="564" spans="10:14" x14ac:dyDescent="0.2">
      <c r="J564" s="3"/>
      <c r="K564" s="1"/>
      <c r="M564" s="4"/>
      <c r="N564" s="1"/>
    </row>
    <row r="565" spans="10:14" x14ac:dyDescent="0.2">
      <c r="J565" s="3"/>
      <c r="K565" s="1"/>
      <c r="M565" s="4"/>
      <c r="N565" s="1"/>
    </row>
    <row r="566" spans="10:14" x14ac:dyDescent="0.2">
      <c r="J566" s="3"/>
      <c r="K566" s="1"/>
      <c r="M566" s="4"/>
      <c r="N566" s="1"/>
    </row>
    <row r="567" spans="10:14" x14ac:dyDescent="0.2">
      <c r="J567" s="3"/>
      <c r="K567" s="1"/>
      <c r="M567" s="4"/>
      <c r="N567" s="1"/>
    </row>
    <row r="568" spans="10:14" x14ac:dyDescent="0.2">
      <c r="J568" s="3"/>
      <c r="K568" s="1"/>
      <c r="M568" s="4"/>
      <c r="N568" s="1"/>
    </row>
    <row r="569" spans="10:14" x14ac:dyDescent="0.2">
      <c r="J569" s="3"/>
      <c r="K569" s="1"/>
      <c r="M569" s="4"/>
      <c r="N569" s="1"/>
    </row>
    <row r="570" spans="10:14" x14ac:dyDescent="0.2">
      <c r="J570" s="3"/>
      <c r="K570" s="1"/>
      <c r="M570" s="4"/>
      <c r="N570" s="1"/>
    </row>
    <row r="571" spans="10:14" x14ac:dyDescent="0.2">
      <c r="J571" s="3"/>
      <c r="K571" s="1"/>
      <c r="M571" s="4"/>
      <c r="N571" s="1"/>
    </row>
    <row r="572" spans="10:14" x14ac:dyDescent="0.2">
      <c r="J572" s="3"/>
      <c r="K572" s="1"/>
      <c r="M572" s="4"/>
      <c r="N572" s="1"/>
    </row>
    <row r="573" spans="10:14" x14ac:dyDescent="0.2">
      <c r="J573" s="3"/>
      <c r="K573" s="1"/>
      <c r="M573" s="4"/>
      <c r="N573" s="1"/>
    </row>
    <row r="574" spans="10:14" x14ac:dyDescent="0.2">
      <c r="J574" s="3"/>
      <c r="K574" s="1"/>
      <c r="M574" s="4"/>
      <c r="N574" s="1"/>
    </row>
    <row r="575" spans="10:14" x14ac:dyDescent="0.2">
      <c r="J575" s="3"/>
      <c r="K575" s="1"/>
      <c r="M575" s="4"/>
      <c r="N575" s="1"/>
    </row>
    <row r="576" spans="10:14" x14ac:dyDescent="0.2">
      <c r="J576" s="3"/>
      <c r="K576" s="1"/>
      <c r="M576" s="4"/>
      <c r="N576" s="1"/>
    </row>
    <row r="577" spans="10:14" x14ac:dyDescent="0.2">
      <c r="J577" s="3"/>
      <c r="K577" s="1"/>
      <c r="M577" s="4"/>
      <c r="N577" s="1"/>
    </row>
    <row r="578" spans="10:14" x14ac:dyDescent="0.2">
      <c r="J578" s="3"/>
      <c r="K578" s="1"/>
      <c r="M578" s="4"/>
      <c r="N578" s="1"/>
    </row>
    <row r="579" spans="10:14" x14ac:dyDescent="0.2">
      <c r="J579" s="3"/>
      <c r="K579" s="1"/>
      <c r="M579" s="4"/>
      <c r="N579" s="1"/>
    </row>
    <row r="580" spans="10:14" x14ac:dyDescent="0.2">
      <c r="J580" s="3"/>
      <c r="K580" s="1"/>
      <c r="M580" s="4"/>
      <c r="N580" s="1"/>
    </row>
    <row r="581" spans="10:14" x14ac:dyDescent="0.2">
      <c r="J581" s="3"/>
      <c r="K581" s="1"/>
      <c r="M581" s="4"/>
      <c r="N581" s="1"/>
    </row>
    <row r="582" spans="10:14" x14ac:dyDescent="0.2">
      <c r="J582" s="3"/>
      <c r="K582" s="1"/>
      <c r="M582" s="4"/>
      <c r="N582" s="1"/>
    </row>
    <row r="583" spans="10:14" x14ac:dyDescent="0.2">
      <c r="J583" s="3"/>
      <c r="K583" s="1"/>
      <c r="M583" s="4"/>
      <c r="N583" s="1"/>
    </row>
    <row r="584" spans="10:14" x14ac:dyDescent="0.2">
      <c r="J584" s="3"/>
      <c r="K584" s="1"/>
      <c r="M584" s="4"/>
      <c r="N584" s="1"/>
    </row>
    <row r="585" spans="10:14" x14ac:dyDescent="0.2">
      <c r="J585" s="3"/>
      <c r="K585" s="1"/>
      <c r="M585" s="4"/>
      <c r="N585" s="1"/>
    </row>
    <row r="586" spans="10:14" x14ac:dyDescent="0.2">
      <c r="J586" s="3"/>
      <c r="K586" s="1"/>
      <c r="M586" s="4"/>
      <c r="N586" s="1"/>
    </row>
    <row r="587" spans="10:14" x14ac:dyDescent="0.2">
      <c r="J587" s="3"/>
      <c r="K587" s="1"/>
      <c r="M587" s="4"/>
      <c r="N587" s="1"/>
    </row>
    <row r="588" spans="10:14" x14ac:dyDescent="0.2">
      <c r="J588" s="3"/>
      <c r="K588" s="1"/>
      <c r="M588" s="4"/>
      <c r="N588" s="1"/>
    </row>
    <row r="589" spans="10:14" x14ac:dyDescent="0.2">
      <c r="J589" s="3"/>
      <c r="K589" s="1"/>
      <c r="M589" s="4"/>
      <c r="N589" s="1"/>
    </row>
    <row r="590" spans="10:14" x14ac:dyDescent="0.2">
      <c r="J590" s="3"/>
      <c r="K590" s="1"/>
      <c r="M590" s="4"/>
      <c r="N590" s="1"/>
    </row>
    <row r="591" spans="10:14" x14ac:dyDescent="0.2">
      <c r="J591" s="3"/>
      <c r="K591" s="1"/>
      <c r="M591" s="4"/>
      <c r="N591" s="1"/>
    </row>
    <row r="592" spans="10:14" x14ac:dyDescent="0.2">
      <c r="J592" s="3"/>
      <c r="K592" s="1"/>
      <c r="M592" s="4"/>
      <c r="N592" s="1"/>
    </row>
    <row r="593" spans="10:14" x14ac:dyDescent="0.2">
      <c r="J593" s="3"/>
      <c r="K593" s="1"/>
      <c r="M593" s="4"/>
      <c r="N593" s="1"/>
    </row>
    <row r="594" spans="10:14" x14ac:dyDescent="0.2">
      <c r="J594" s="3"/>
      <c r="K594" s="1"/>
      <c r="M594" s="4"/>
      <c r="N594" s="1"/>
    </row>
    <row r="595" spans="10:14" x14ac:dyDescent="0.2">
      <c r="J595" s="3"/>
      <c r="K595" s="1"/>
      <c r="M595" s="4"/>
      <c r="N595" s="1"/>
    </row>
    <row r="596" spans="10:14" x14ac:dyDescent="0.2">
      <c r="J596" s="3"/>
      <c r="K596" s="1"/>
      <c r="M596" s="4"/>
      <c r="N596" s="1"/>
    </row>
    <row r="597" spans="10:14" x14ac:dyDescent="0.2">
      <c r="J597" s="3"/>
      <c r="K597" s="1"/>
      <c r="M597" s="4"/>
      <c r="N597" s="1"/>
    </row>
    <row r="598" spans="10:14" x14ac:dyDescent="0.2">
      <c r="J598" s="3"/>
      <c r="K598" s="1"/>
      <c r="M598" s="4"/>
      <c r="N598" s="1"/>
    </row>
    <row r="599" spans="10:14" x14ac:dyDescent="0.2">
      <c r="J599" s="3"/>
      <c r="K599" s="1"/>
      <c r="M599" s="4"/>
      <c r="N599" s="1"/>
    </row>
    <row r="600" spans="10:14" x14ac:dyDescent="0.2">
      <c r="J600" s="3"/>
      <c r="K600" s="1"/>
      <c r="M600" s="4"/>
      <c r="N600" s="1"/>
    </row>
    <row r="601" spans="10:14" x14ac:dyDescent="0.2">
      <c r="J601" s="3"/>
      <c r="K601" s="1"/>
      <c r="M601" s="4"/>
      <c r="N601" s="1"/>
    </row>
    <row r="602" spans="10:14" x14ac:dyDescent="0.2">
      <c r="J602" s="3"/>
      <c r="K602" s="1"/>
      <c r="M602" s="4"/>
      <c r="N602" s="1"/>
    </row>
    <row r="603" spans="10:14" x14ac:dyDescent="0.2">
      <c r="J603" s="3"/>
      <c r="K603" s="1"/>
      <c r="M603" s="4"/>
      <c r="N603" s="1"/>
    </row>
    <row r="604" spans="10:14" x14ac:dyDescent="0.2">
      <c r="J604" s="3"/>
      <c r="K604" s="1"/>
      <c r="M604" s="4"/>
      <c r="N604" s="1"/>
    </row>
    <row r="605" spans="10:14" x14ac:dyDescent="0.2">
      <c r="J605" s="3"/>
      <c r="K605" s="1"/>
      <c r="M605" s="4"/>
      <c r="N605" s="1"/>
    </row>
    <row r="606" spans="10:14" x14ac:dyDescent="0.2">
      <c r="J606" s="3"/>
      <c r="K606" s="1"/>
      <c r="M606" s="4"/>
      <c r="N606" s="1"/>
    </row>
    <row r="607" spans="10:14" x14ac:dyDescent="0.2">
      <c r="J607" s="3"/>
      <c r="K607" s="1"/>
      <c r="M607" s="4"/>
      <c r="N607" s="1"/>
    </row>
    <row r="608" spans="10:14" x14ac:dyDescent="0.2">
      <c r="J608" s="3"/>
      <c r="K608" s="1"/>
      <c r="M608" s="4"/>
      <c r="N608" s="1"/>
    </row>
    <row r="609" spans="10:14" x14ac:dyDescent="0.2">
      <c r="J609" s="3"/>
      <c r="K609" s="1"/>
      <c r="M609" s="4"/>
      <c r="N609" s="1"/>
    </row>
    <row r="610" spans="10:14" x14ac:dyDescent="0.2">
      <c r="J610" s="3"/>
      <c r="K610" s="1"/>
      <c r="M610" s="4"/>
      <c r="N610" s="1"/>
    </row>
    <row r="611" spans="10:14" x14ac:dyDescent="0.2">
      <c r="J611" s="3"/>
      <c r="K611" s="1"/>
      <c r="M611" s="4"/>
      <c r="N611" s="1"/>
    </row>
    <row r="612" spans="10:14" x14ac:dyDescent="0.2">
      <c r="J612" s="3"/>
      <c r="K612" s="1"/>
      <c r="M612" s="4"/>
      <c r="N612" s="1"/>
    </row>
    <row r="613" spans="10:14" x14ac:dyDescent="0.2">
      <c r="J613" s="3"/>
      <c r="K613" s="1"/>
      <c r="M613" s="4"/>
      <c r="N613" s="1"/>
    </row>
    <row r="614" spans="10:14" x14ac:dyDescent="0.2">
      <c r="J614" s="3"/>
      <c r="K614" s="1"/>
      <c r="M614" s="4"/>
      <c r="N614" s="1"/>
    </row>
    <row r="615" spans="10:14" x14ac:dyDescent="0.2">
      <c r="J615" s="3"/>
      <c r="K615" s="1"/>
      <c r="M615" s="4"/>
      <c r="N615" s="1"/>
    </row>
    <row r="616" spans="10:14" x14ac:dyDescent="0.2">
      <c r="J616" s="3"/>
      <c r="K616" s="1"/>
      <c r="M616" s="4"/>
      <c r="N616" s="1"/>
    </row>
    <row r="617" spans="10:14" x14ac:dyDescent="0.2">
      <c r="J617" s="3"/>
      <c r="K617" s="1"/>
      <c r="M617" s="4"/>
      <c r="N617" s="1"/>
    </row>
    <row r="618" spans="10:14" x14ac:dyDescent="0.2">
      <c r="J618" s="3"/>
      <c r="K618" s="1"/>
      <c r="M618" s="4"/>
      <c r="N618" s="1"/>
    </row>
    <row r="619" spans="10:14" x14ac:dyDescent="0.2">
      <c r="J619" s="3"/>
      <c r="K619" s="1"/>
      <c r="M619" s="4"/>
      <c r="N619" s="1"/>
    </row>
    <row r="620" spans="10:14" x14ac:dyDescent="0.2">
      <c r="J620" s="3"/>
      <c r="K620" s="1"/>
      <c r="M620" s="4"/>
      <c r="N620" s="1"/>
    </row>
    <row r="621" spans="10:14" x14ac:dyDescent="0.2">
      <c r="J621" s="3"/>
      <c r="K621" s="1"/>
      <c r="M621" s="4"/>
      <c r="N621" s="1"/>
    </row>
    <row r="622" spans="10:14" x14ac:dyDescent="0.2">
      <c r="J622" s="3"/>
      <c r="K622" s="1"/>
      <c r="M622" s="4"/>
      <c r="N622" s="1"/>
    </row>
    <row r="623" spans="10:14" x14ac:dyDescent="0.2">
      <c r="J623" s="3"/>
      <c r="K623" s="1"/>
      <c r="M623" s="4"/>
      <c r="N623" s="1"/>
    </row>
    <row r="624" spans="10:14" x14ac:dyDescent="0.2">
      <c r="J624" s="3"/>
      <c r="K624" s="1"/>
      <c r="M624" s="4"/>
      <c r="N624" s="1"/>
    </row>
    <row r="625" spans="10:14" x14ac:dyDescent="0.2">
      <c r="J625" s="3"/>
      <c r="K625" s="1"/>
      <c r="M625" s="4"/>
      <c r="N625" s="1"/>
    </row>
    <row r="626" spans="10:14" x14ac:dyDescent="0.2">
      <c r="J626" s="3"/>
      <c r="K626" s="1"/>
      <c r="M626" s="4"/>
      <c r="N626" s="1"/>
    </row>
    <row r="627" spans="10:14" x14ac:dyDescent="0.2">
      <c r="J627" s="3"/>
      <c r="K627" s="1"/>
      <c r="M627" s="4"/>
      <c r="N627" s="1"/>
    </row>
    <row r="628" spans="10:14" x14ac:dyDescent="0.2">
      <c r="J628" s="3"/>
      <c r="K628" s="1"/>
      <c r="M628" s="4"/>
      <c r="N628" s="1"/>
    </row>
    <row r="629" spans="10:14" x14ac:dyDescent="0.2">
      <c r="J629" s="3"/>
      <c r="K629" s="1"/>
      <c r="M629" s="4"/>
      <c r="N629" s="1"/>
    </row>
    <row r="630" spans="10:14" x14ac:dyDescent="0.2">
      <c r="J630" s="3"/>
      <c r="K630" s="1"/>
      <c r="M630" s="4"/>
      <c r="N630" s="1"/>
    </row>
    <row r="631" spans="10:14" x14ac:dyDescent="0.2">
      <c r="J631" s="3"/>
      <c r="K631" s="1"/>
      <c r="M631" s="4"/>
      <c r="N631" s="1"/>
    </row>
    <row r="632" spans="10:14" x14ac:dyDescent="0.2">
      <c r="J632" s="3"/>
      <c r="K632" s="1"/>
      <c r="M632" s="4"/>
      <c r="N632" s="1"/>
    </row>
    <row r="633" spans="10:14" x14ac:dyDescent="0.2">
      <c r="J633" s="3"/>
      <c r="K633" s="1"/>
      <c r="M633" s="4"/>
      <c r="N633" s="1"/>
    </row>
    <row r="634" spans="10:14" x14ac:dyDescent="0.2">
      <c r="J634" s="3"/>
      <c r="K634" s="1"/>
      <c r="M634" s="4"/>
      <c r="N634" s="1"/>
    </row>
    <row r="635" spans="10:14" x14ac:dyDescent="0.2">
      <c r="J635" s="3"/>
      <c r="K635" s="1"/>
      <c r="M635" s="4"/>
      <c r="N635" s="1"/>
    </row>
    <row r="636" spans="10:14" x14ac:dyDescent="0.2">
      <c r="J636" s="3"/>
      <c r="K636" s="1"/>
      <c r="M636" s="4"/>
      <c r="N636" s="1"/>
    </row>
    <row r="637" spans="10:14" x14ac:dyDescent="0.2">
      <c r="J637" s="3"/>
      <c r="K637" s="1"/>
      <c r="M637" s="4"/>
      <c r="N637" s="1"/>
    </row>
    <row r="638" spans="10:14" x14ac:dyDescent="0.2">
      <c r="J638" s="3"/>
      <c r="K638" s="1"/>
      <c r="M638" s="4"/>
      <c r="N638" s="1"/>
    </row>
    <row r="639" spans="10:14" x14ac:dyDescent="0.2">
      <c r="J639" s="3"/>
      <c r="K639" s="1"/>
      <c r="M639" s="4"/>
      <c r="N639" s="1"/>
    </row>
    <row r="640" spans="10:14" x14ac:dyDescent="0.2">
      <c r="J640" s="3"/>
      <c r="K640" s="1"/>
      <c r="M640" s="4"/>
      <c r="N640" s="1"/>
    </row>
    <row r="641" spans="10:14" x14ac:dyDescent="0.2">
      <c r="J641" s="3"/>
      <c r="K641" s="1"/>
      <c r="M641" s="4"/>
      <c r="N641" s="1"/>
    </row>
    <row r="642" spans="10:14" x14ac:dyDescent="0.2">
      <c r="J642" s="3"/>
      <c r="K642" s="1"/>
      <c r="M642" s="4"/>
      <c r="N642" s="1"/>
    </row>
    <row r="643" spans="10:14" x14ac:dyDescent="0.2">
      <c r="J643" s="3"/>
      <c r="K643" s="1"/>
      <c r="M643" s="4"/>
      <c r="N643" s="1"/>
    </row>
    <row r="644" spans="10:14" x14ac:dyDescent="0.2">
      <c r="J644" s="3"/>
      <c r="K644" s="1"/>
      <c r="M644" s="4"/>
      <c r="N644" s="1"/>
    </row>
  </sheetData>
  <mergeCells count="10">
    <mergeCell ref="A4:Q4"/>
    <mergeCell ref="A1:O1"/>
    <mergeCell ref="A2:O2"/>
    <mergeCell ref="A3:O3"/>
    <mergeCell ref="A14:A16"/>
    <mergeCell ref="I14:K14"/>
    <mergeCell ref="B14:H14"/>
    <mergeCell ref="L14:O14"/>
    <mergeCell ref="A6:O6"/>
    <mergeCell ref="A7:O7"/>
  </mergeCells>
  <phoneticPr fontId="2" type="noConversion"/>
  <printOptions horizontalCentered="1"/>
  <pageMargins left="0.75" right="0.75" top="1" bottom="1" header="0" footer="0"/>
  <pageSetup scale="60" orientation="landscape" r:id="rId1"/>
  <headerFooter alignWithMargins="0">
    <oddFooter>&amp;RFSCI 7.5.9.B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228600</xdr:colOff>
                <xdr:row>0</xdr:row>
                <xdr:rowOff>142875</xdr:rowOff>
              </from>
              <to>
                <xdr:col>1</xdr:col>
                <xdr:colOff>66675</xdr:colOff>
                <xdr:row>7</xdr:row>
                <xdr:rowOff>47625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>
    <pageSetUpPr fitToPage="1"/>
  </sheetPr>
  <dimension ref="A1:AU63"/>
  <sheetViews>
    <sheetView tabSelected="1" zoomScaleNormal="100" workbookViewId="0">
      <selection sqref="A1:AQ1"/>
    </sheetView>
  </sheetViews>
  <sheetFormatPr baseColWidth="10" defaultRowHeight="12.75" x14ac:dyDescent="0.2"/>
  <cols>
    <col min="1" max="1" width="19.85546875" style="54" bestFit="1" customWidth="1"/>
    <col min="2" max="2" width="11" style="54" bestFit="1" customWidth="1"/>
    <col min="3" max="3" width="10.5703125" style="54" bestFit="1" customWidth="1"/>
    <col min="4" max="4" width="14.85546875" style="54" bestFit="1" customWidth="1"/>
    <col min="5" max="5" width="10.28515625" style="54" customWidth="1"/>
    <col min="6" max="6" width="11.5703125" style="54" customWidth="1"/>
    <col min="7" max="7" width="10.5703125" style="54" customWidth="1"/>
    <col min="8" max="8" width="16.42578125" style="54" bestFit="1" customWidth="1"/>
    <col min="9" max="9" width="22.85546875" style="54" bestFit="1" customWidth="1"/>
    <col min="10" max="10" width="22.42578125" style="54" bestFit="1" customWidth="1"/>
    <col min="11" max="11" width="12.42578125" style="54" customWidth="1"/>
    <col min="12" max="12" width="10.28515625" style="54" customWidth="1"/>
    <col min="13" max="13" width="10.5703125" style="54" customWidth="1"/>
    <col min="14" max="14" width="11.7109375" style="54" customWidth="1"/>
    <col min="15" max="15" width="24.28515625" style="54" bestFit="1" customWidth="1"/>
    <col min="16" max="16" width="13.42578125" style="54" customWidth="1"/>
    <col min="17" max="18" width="10.42578125" style="54" customWidth="1"/>
    <col min="19" max="19" width="13.85546875" style="54" bestFit="1" customWidth="1"/>
    <col min="20" max="20" width="11" style="54" bestFit="1" customWidth="1"/>
    <col min="21" max="21" width="9.5703125" style="54" hidden="1" customWidth="1"/>
    <col min="22" max="23" width="19.140625" style="54" hidden="1" customWidth="1"/>
    <col min="24" max="24" width="16.85546875" style="54" hidden="1" customWidth="1"/>
    <col min="25" max="26" width="14.140625" style="54" hidden="1" customWidth="1"/>
    <col min="27" max="27" width="9.42578125" style="54" hidden="1" customWidth="1"/>
    <col min="28" max="31" width="15.42578125" style="54" hidden="1" customWidth="1"/>
    <col min="32" max="36" width="10.140625" style="54" hidden="1" customWidth="1"/>
    <col min="37" max="38" width="11.7109375" style="54" bestFit="1" customWidth="1"/>
    <col min="39" max="39" width="17" style="54" customWidth="1"/>
    <col min="40" max="40" width="14.7109375" style="54" customWidth="1"/>
    <col min="41" max="41" width="14.5703125" style="54" bestFit="1" customWidth="1"/>
    <col min="42" max="42" width="8.85546875" style="54" bestFit="1" customWidth="1"/>
    <col min="43" max="43" width="13.85546875" style="54" customWidth="1"/>
    <col min="44" max="44" width="6.42578125" style="54" bestFit="1" customWidth="1"/>
    <col min="45" max="45" width="13.140625" style="54" bestFit="1" customWidth="1"/>
    <col min="46" max="46" width="6.7109375" style="54" bestFit="1" customWidth="1"/>
    <col min="47" max="47" width="11.5703125" style="54" bestFit="1" customWidth="1"/>
    <col min="48" max="16384" width="11.42578125" style="54"/>
  </cols>
  <sheetData>
    <row r="1" spans="1:47" x14ac:dyDescent="0.2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</row>
    <row r="2" spans="1:47" x14ac:dyDescent="0.2">
      <c r="A2" s="383" t="s">
        <v>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383"/>
    </row>
    <row r="3" spans="1:47" x14ac:dyDescent="0.2">
      <c r="A3" s="53" t="s">
        <v>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7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1:47" x14ac:dyDescent="0.2">
      <c r="A5" s="363"/>
      <c r="B5" s="363"/>
      <c r="C5" s="363"/>
      <c r="D5" s="363"/>
      <c r="E5" s="363"/>
      <c r="F5" s="363"/>
      <c r="G5" s="363"/>
      <c r="H5" s="363"/>
      <c r="I5" s="53"/>
    </row>
    <row r="6" spans="1:47" x14ac:dyDescent="0.2">
      <c r="A6" s="364" t="s">
        <v>1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</row>
    <row r="7" spans="1:47" x14ac:dyDescent="0.2">
      <c r="A7" s="365" t="s">
        <v>147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</row>
    <row r="8" spans="1:47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</row>
    <row r="9" spans="1:47" s="63" customFormat="1" ht="24" x14ac:dyDescent="0.2">
      <c r="A9" s="56" t="s">
        <v>10</v>
      </c>
      <c r="B9" s="367" t="s">
        <v>148</v>
      </c>
      <c r="C9" s="367" t="s">
        <v>149</v>
      </c>
      <c r="D9" s="367" t="s">
        <v>150</v>
      </c>
      <c r="E9" s="367" t="s">
        <v>151</v>
      </c>
      <c r="F9" s="367" t="s">
        <v>152</v>
      </c>
      <c r="G9" s="367" t="s">
        <v>153</v>
      </c>
      <c r="H9" s="367" t="s">
        <v>154</v>
      </c>
      <c r="I9" s="367" t="s">
        <v>155</v>
      </c>
      <c r="J9" s="367" t="s">
        <v>156</v>
      </c>
      <c r="K9" s="367" t="s">
        <v>157</v>
      </c>
      <c r="L9" s="367" t="s">
        <v>158</v>
      </c>
      <c r="M9" s="367" t="s">
        <v>159</v>
      </c>
      <c r="N9" s="367" t="s">
        <v>160</v>
      </c>
      <c r="O9" s="367" t="s">
        <v>161</v>
      </c>
      <c r="P9" s="367" t="s">
        <v>162</v>
      </c>
      <c r="Q9" s="367" t="s">
        <v>163</v>
      </c>
      <c r="R9" s="367" t="s">
        <v>164</v>
      </c>
      <c r="S9" s="367" t="s">
        <v>165</v>
      </c>
      <c r="T9" s="367" t="s">
        <v>166</v>
      </c>
      <c r="U9" s="62" t="s">
        <v>129</v>
      </c>
      <c r="V9" s="62" t="s">
        <v>130</v>
      </c>
      <c r="W9" s="62" t="s">
        <v>131</v>
      </c>
      <c r="X9" s="62" t="s">
        <v>132</v>
      </c>
      <c r="Y9" s="62" t="s">
        <v>133</v>
      </c>
      <c r="Z9" s="62" t="s">
        <v>134</v>
      </c>
      <c r="AA9" s="62" t="s">
        <v>135</v>
      </c>
      <c r="AB9" s="62" t="s">
        <v>136</v>
      </c>
      <c r="AC9" s="62" t="s">
        <v>137</v>
      </c>
      <c r="AD9" s="62" t="s">
        <v>138</v>
      </c>
      <c r="AE9" s="62" t="s">
        <v>139</v>
      </c>
      <c r="AF9" s="62" t="s">
        <v>140</v>
      </c>
      <c r="AG9" s="62" t="s">
        <v>141</v>
      </c>
      <c r="AH9" s="62" t="s">
        <v>142</v>
      </c>
      <c r="AI9" s="62" t="s">
        <v>143</v>
      </c>
      <c r="AJ9" s="62" t="s">
        <v>144</v>
      </c>
      <c r="AK9" s="390" t="s">
        <v>18</v>
      </c>
      <c r="AL9" s="391"/>
      <c r="AM9" s="392" t="s">
        <v>19</v>
      </c>
      <c r="AN9" s="392"/>
      <c r="AO9" s="92" t="s">
        <v>16</v>
      </c>
      <c r="AP9" s="393" t="s">
        <v>29</v>
      </c>
      <c r="AQ9" s="394"/>
    </row>
    <row r="10" spans="1:47" x14ac:dyDescent="0.2">
      <c r="A10" s="56"/>
      <c r="B10" s="388" t="s">
        <v>26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107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57"/>
      <c r="AL10" s="57"/>
      <c r="AM10" s="57"/>
      <c r="AN10" s="57"/>
      <c r="AO10" s="65"/>
      <c r="AP10" s="66" t="s">
        <v>17</v>
      </c>
      <c r="AQ10" s="67" t="s">
        <v>30</v>
      </c>
    </row>
    <row r="11" spans="1:47" x14ac:dyDescent="0.2">
      <c r="A11" s="105">
        <v>20130601</v>
      </c>
      <c r="B11" s="58">
        <v>0</v>
      </c>
      <c r="C11" s="58">
        <v>2251</v>
      </c>
      <c r="D11" s="58">
        <v>0</v>
      </c>
      <c r="E11" s="58">
        <v>443</v>
      </c>
      <c r="F11" s="58">
        <v>585</v>
      </c>
      <c r="G11" s="58">
        <v>7070</v>
      </c>
      <c r="H11" s="58">
        <v>986</v>
      </c>
      <c r="I11" s="58">
        <v>28837</v>
      </c>
      <c r="J11" s="58">
        <v>174</v>
      </c>
      <c r="K11" s="58">
        <v>11390</v>
      </c>
      <c r="L11" s="58">
        <v>115</v>
      </c>
      <c r="M11" s="58">
        <v>194</v>
      </c>
      <c r="N11" s="58">
        <v>9502</v>
      </c>
      <c r="O11" s="58">
        <v>6557</v>
      </c>
      <c r="P11" s="58">
        <v>169</v>
      </c>
      <c r="Q11" s="58">
        <v>8</v>
      </c>
      <c r="R11" s="58">
        <v>533</v>
      </c>
      <c r="S11" s="58">
        <v>6047</v>
      </c>
      <c r="T11" s="58">
        <v>752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>
        <f>SUM(B11:AJ11)</f>
        <v>75613</v>
      </c>
      <c r="AL11" s="58">
        <f>AVERAGE($AK$11:$AK$17)</f>
        <v>85504.71428571429</v>
      </c>
      <c r="AM11" s="58">
        <v>75613</v>
      </c>
      <c r="AN11" s="58">
        <f>AVERAGE($AM$11:$AM$17)</f>
        <v>85504.71428571429</v>
      </c>
      <c r="AO11" s="58">
        <v>75613</v>
      </c>
      <c r="AP11" s="68">
        <f>(AM11-AK11)/AM11</f>
        <v>0</v>
      </c>
      <c r="AQ11" s="68">
        <f>(AO11-AM11)/AO11</f>
        <v>0</v>
      </c>
      <c r="AR11" s="3"/>
      <c r="AS11" s="69"/>
      <c r="AT11" s="69"/>
      <c r="AU11" s="69"/>
    </row>
    <row r="12" spans="1:47" x14ac:dyDescent="0.2">
      <c r="A12" s="105">
        <v>20130602</v>
      </c>
      <c r="B12" s="58">
        <v>8</v>
      </c>
      <c r="C12" s="58">
        <v>3665</v>
      </c>
      <c r="D12" s="58">
        <v>676</v>
      </c>
      <c r="E12" s="58">
        <v>527</v>
      </c>
      <c r="F12" s="58">
        <v>477</v>
      </c>
      <c r="G12" s="58">
        <v>5579</v>
      </c>
      <c r="H12" s="58">
        <v>820</v>
      </c>
      <c r="I12" s="58">
        <v>19523</v>
      </c>
      <c r="J12" s="58">
        <v>213</v>
      </c>
      <c r="K12" s="58">
        <v>6010</v>
      </c>
      <c r="L12" s="58">
        <v>288</v>
      </c>
      <c r="M12" s="58">
        <v>120</v>
      </c>
      <c r="N12" s="58">
        <v>9358</v>
      </c>
      <c r="O12" s="58">
        <v>6157</v>
      </c>
      <c r="P12" s="58">
        <v>2121</v>
      </c>
      <c r="Q12" s="58">
        <v>21</v>
      </c>
      <c r="R12" s="58">
        <v>0</v>
      </c>
      <c r="S12" s="58">
        <v>6063</v>
      </c>
      <c r="T12" s="58">
        <v>181</v>
      </c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>
        <f t="shared" ref="AK12:AK40" si="0">SUM(B12:AJ12)</f>
        <v>61807</v>
      </c>
      <c r="AL12" s="58">
        <f t="shared" ref="AL12:AL17" si="1">AVERAGE($AK$11:$AK$17)</f>
        <v>85504.71428571429</v>
      </c>
      <c r="AM12" s="58">
        <v>61807</v>
      </c>
      <c r="AN12" s="58">
        <f t="shared" ref="AN12:AN17" si="2">AVERAGE($AM$11:$AM$17)</f>
        <v>85504.71428571429</v>
      </c>
      <c r="AO12" s="58">
        <v>61807</v>
      </c>
      <c r="AP12" s="68">
        <f t="shared" ref="AP12:AP40" si="3">(AM12-AK12)/AM12</f>
        <v>0</v>
      </c>
      <c r="AQ12" s="68">
        <f t="shared" ref="AQ12:AQ40" si="4">(AO12-AM12)/AO12</f>
        <v>0</v>
      </c>
      <c r="AR12" s="3"/>
      <c r="AS12" s="70"/>
      <c r="AT12" s="71"/>
    </row>
    <row r="13" spans="1:47" x14ac:dyDescent="0.2">
      <c r="A13" s="105">
        <v>20130603</v>
      </c>
      <c r="B13" s="58">
        <v>74</v>
      </c>
      <c r="C13" s="58">
        <v>6601</v>
      </c>
      <c r="D13" s="58">
        <v>1344</v>
      </c>
      <c r="E13" s="58">
        <v>2913</v>
      </c>
      <c r="F13" s="58">
        <v>3583</v>
      </c>
      <c r="G13" s="58">
        <v>7187</v>
      </c>
      <c r="H13" s="58">
        <v>712</v>
      </c>
      <c r="I13" s="58">
        <v>12555</v>
      </c>
      <c r="J13" s="58">
        <v>2017</v>
      </c>
      <c r="K13" s="58">
        <v>26798</v>
      </c>
      <c r="L13" s="58">
        <v>2011</v>
      </c>
      <c r="M13" s="58">
        <v>391</v>
      </c>
      <c r="N13" s="58">
        <v>1376</v>
      </c>
      <c r="O13" s="58">
        <v>8653</v>
      </c>
      <c r="P13" s="58">
        <v>2974</v>
      </c>
      <c r="Q13" s="58">
        <v>204</v>
      </c>
      <c r="R13" s="58">
        <v>350</v>
      </c>
      <c r="S13" s="58">
        <v>5947</v>
      </c>
      <c r="T13" s="58">
        <v>6138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>
        <f t="shared" si="0"/>
        <v>91828</v>
      </c>
      <c r="AL13" s="58">
        <f t="shared" si="1"/>
        <v>85504.71428571429</v>
      </c>
      <c r="AM13" s="58">
        <v>91828</v>
      </c>
      <c r="AN13" s="58">
        <f t="shared" si="2"/>
        <v>85504.71428571429</v>
      </c>
      <c r="AO13" s="58">
        <v>91828</v>
      </c>
      <c r="AP13" s="68">
        <f t="shared" si="3"/>
        <v>0</v>
      </c>
      <c r="AQ13" s="68">
        <f t="shared" si="4"/>
        <v>0</v>
      </c>
      <c r="AR13" s="3"/>
      <c r="AS13" s="70"/>
      <c r="AT13" s="71"/>
    </row>
    <row r="14" spans="1:47" x14ac:dyDescent="0.2">
      <c r="A14" s="105">
        <v>20130604</v>
      </c>
      <c r="B14" s="58">
        <v>8</v>
      </c>
      <c r="C14" s="58">
        <v>6960</v>
      </c>
      <c r="D14" s="58">
        <v>1545</v>
      </c>
      <c r="E14" s="58">
        <v>2550</v>
      </c>
      <c r="F14" s="58">
        <v>1516</v>
      </c>
      <c r="G14" s="58">
        <v>7962</v>
      </c>
      <c r="H14" s="58">
        <v>696</v>
      </c>
      <c r="I14" s="58">
        <v>2587</v>
      </c>
      <c r="J14" s="58">
        <v>1797</v>
      </c>
      <c r="K14" s="58">
        <v>26785</v>
      </c>
      <c r="L14" s="58">
        <v>1816</v>
      </c>
      <c r="M14" s="58">
        <v>534</v>
      </c>
      <c r="N14" s="58">
        <v>5632</v>
      </c>
      <c r="O14" s="58">
        <v>9559</v>
      </c>
      <c r="P14" s="58">
        <v>2733</v>
      </c>
      <c r="Q14" s="58">
        <v>106</v>
      </c>
      <c r="R14" s="58">
        <v>1596</v>
      </c>
      <c r="S14" s="58">
        <v>5803</v>
      </c>
      <c r="T14" s="58">
        <v>5939</v>
      </c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>
        <f t="shared" si="0"/>
        <v>86124</v>
      </c>
      <c r="AL14" s="58">
        <f>AVERAGE($AK$11:$AK$17)</f>
        <v>85504.71428571429</v>
      </c>
      <c r="AM14" s="58">
        <v>86124</v>
      </c>
      <c r="AN14" s="58">
        <f t="shared" si="2"/>
        <v>85504.71428571429</v>
      </c>
      <c r="AO14" s="58">
        <v>86124</v>
      </c>
      <c r="AP14" s="68">
        <f t="shared" si="3"/>
        <v>0</v>
      </c>
      <c r="AQ14" s="68">
        <f t="shared" si="4"/>
        <v>0</v>
      </c>
      <c r="AR14" s="3"/>
      <c r="AS14" s="70"/>
      <c r="AT14" s="71"/>
    </row>
    <row r="15" spans="1:47" x14ac:dyDescent="0.2">
      <c r="A15" s="105">
        <v>20130605</v>
      </c>
      <c r="B15" s="58">
        <v>65</v>
      </c>
      <c r="C15" s="58">
        <v>7449</v>
      </c>
      <c r="D15" s="58">
        <v>1363</v>
      </c>
      <c r="E15" s="58">
        <v>1754</v>
      </c>
      <c r="F15" s="58">
        <v>1926</v>
      </c>
      <c r="G15" s="58">
        <v>8080</v>
      </c>
      <c r="H15" s="58">
        <v>955</v>
      </c>
      <c r="I15" s="58">
        <v>7829</v>
      </c>
      <c r="J15" s="58">
        <v>1910</v>
      </c>
      <c r="K15" s="58">
        <v>25908</v>
      </c>
      <c r="L15" s="58">
        <v>1754</v>
      </c>
      <c r="M15" s="58">
        <v>480</v>
      </c>
      <c r="N15" s="58">
        <v>9540</v>
      </c>
      <c r="O15" s="58">
        <v>8745</v>
      </c>
      <c r="P15" s="58">
        <v>2410</v>
      </c>
      <c r="Q15" s="58">
        <v>40</v>
      </c>
      <c r="R15" s="58">
        <v>1610</v>
      </c>
      <c r="S15" s="58">
        <v>5576</v>
      </c>
      <c r="T15" s="58">
        <v>5668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>
        <f t="shared" si="0"/>
        <v>93062</v>
      </c>
      <c r="AL15" s="58">
        <f t="shared" si="1"/>
        <v>85504.71428571429</v>
      </c>
      <c r="AM15" s="58">
        <v>93062</v>
      </c>
      <c r="AN15" s="58">
        <f t="shared" si="2"/>
        <v>85504.71428571429</v>
      </c>
      <c r="AO15" s="58">
        <v>93062</v>
      </c>
      <c r="AP15" s="68">
        <f t="shared" si="3"/>
        <v>0</v>
      </c>
      <c r="AQ15" s="68">
        <f t="shared" si="4"/>
        <v>0</v>
      </c>
      <c r="AR15" s="3"/>
      <c r="AS15" s="70"/>
      <c r="AT15" s="71"/>
    </row>
    <row r="16" spans="1:47" x14ac:dyDescent="0.2">
      <c r="A16" s="105">
        <v>20130606</v>
      </c>
      <c r="B16" s="58">
        <v>0</v>
      </c>
      <c r="C16" s="58">
        <v>5476</v>
      </c>
      <c r="D16" s="58">
        <v>1407</v>
      </c>
      <c r="E16" s="58">
        <v>766</v>
      </c>
      <c r="F16" s="58">
        <v>1768</v>
      </c>
      <c r="G16" s="58">
        <v>8500</v>
      </c>
      <c r="H16" s="58">
        <v>958</v>
      </c>
      <c r="I16" s="58">
        <v>11898</v>
      </c>
      <c r="J16" s="58">
        <v>1786</v>
      </c>
      <c r="K16" s="58">
        <v>26081</v>
      </c>
      <c r="L16" s="58">
        <v>1836</v>
      </c>
      <c r="M16" s="58">
        <v>497</v>
      </c>
      <c r="N16" s="58">
        <v>9116</v>
      </c>
      <c r="O16" s="58">
        <v>8231</v>
      </c>
      <c r="P16" s="58">
        <v>3085</v>
      </c>
      <c r="Q16" s="58">
        <v>47</v>
      </c>
      <c r="R16" s="58">
        <v>1606</v>
      </c>
      <c r="S16" s="58">
        <v>5578</v>
      </c>
      <c r="T16" s="58">
        <v>6154</v>
      </c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>
        <f t="shared" si="0"/>
        <v>94790</v>
      </c>
      <c r="AL16" s="58">
        <f>AVERAGE($AK$11:$AK$17)</f>
        <v>85504.71428571429</v>
      </c>
      <c r="AM16" s="58">
        <v>94790</v>
      </c>
      <c r="AN16" s="58">
        <f t="shared" si="2"/>
        <v>85504.71428571429</v>
      </c>
      <c r="AO16" s="58">
        <v>94790</v>
      </c>
      <c r="AP16" s="68">
        <f t="shared" si="3"/>
        <v>0</v>
      </c>
      <c r="AQ16" s="68">
        <f t="shared" si="4"/>
        <v>0</v>
      </c>
      <c r="AR16" s="3"/>
      <c r="AS16" s="70"/>
      <c r="AT16" s="71"/>
    </row>
    <row r="17" spans="1:47" x14ac:dyDescent="0.2">
      <c r="A17" s="105">
        <v>20130607</v>
      </c>
      <c r="B17" s="58">
        <v>0</v>
      </c>
      <c r="C17" s="58">
        <v>6527</v>
      </c>
      <c r="D17" s="58">
        <v>1173</v>
      </c>
      <c r="E17" s="58">
        <v>561</v>
      </c>
      <c r="F17" s="58">
        <v>1260</v>
      </c>
      <c r="G17" s="58">
        <v>8454</v>
      </c>
      <c r="H17" s="58">
        <v>971</v>
      </c>
      <c r="I17" s="58">
        <v>14863</v>
      </c>
      <c r="J17" s="58">
        <v>1236</v>
      </c>
      <c r="K17" s="58">
        <v>25973</v>
      </c>
      <c r="L17" s="58">
        <v>1711</v>
      </c>
      <c r="M17" s="58">
        <v>667</v>
      </c>
      <c r="N17" s="58">
        <v>9725</v>
      </c>
      <c r="O17" s="58">
        <v>7532</v>
      </c>
      <c r="P17" s="58">
        <v>1665</v>
      </c>
      <c r="Q17" s="58">
        <v>288</v>
      </c>
      <c r="R17" s="58">
        <v>1429</v>
      </c>
      <c r="S17" s="58">
        <v>5694</v>
      </c>
      <c r="T17" s="58">
        <v>5580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>
        <f t="shared" si="0"/>
        <v>95309</v>
      </c>
      <c r="AL17" s="58">
        <f t="shared" si="1"/>
        <v>85504.71428571429</v>
      </c>
      <c r="AM17" s="58">
        <v>95309</v>
      </c>
      <c r="AN17" s="58">
        <f t="shared" si="2"/>
        <v>85504.71428571429</v>
      </c>
      <c r="AO17" s="58">
        <v>95309</v>
      </c>
      <c r="AP17" s="68">
        <f t="shared" si="3"/>
        <v>0</v>
      </c>
      <c r="AQ17" s="68">
        <f t="shared" si="4"/>
        <v>0</v>
      </c>
      <c r="AR17" s="3"/>
      <c r="AS17" s="70"/>
      <c r="AT17" s="71"/>
    </row>
    <row r="18" spans="1:47" x14ac:dyDescent="0.2">
      <c r="A18" s="105">
        <v>20130608</v>
      </c>
      <c r="B18" s="58">
        <v>0</v>
      </c>
      <c r="C18" s="58">
        <v>3254</v>
      </c>
      <c r="D18" s="58">
        <v>55</v>
      </c>
      <c r="E18" s="58">
        <v>481</v>
      </c>
      <c r="F18" s="58">
        <v>2</v>
      </c>
      <c r="G18" s="58">
        <v>7895</v>
      </c>
      <c r="H18" s="58">
        <v>989</v>
      </c>
      <c r="I18" s="58">
        <v>11343</v>
      </c>
      <c r="J18" s="58">
        <v>232</v>
      </c>
      <c r="K18" s="58">
        <v>8158</v>
      </c>
      <c r="L18" s="58">
        <v>38</v>
      </c>
      <c r="M18" s="58">
        <v>158</v>
      </c>
      <c r="N18" s="58">
        <v>9663</v>
      </c>
      <c r="O18" s="58">
        <v>5844</v>
      </c>
      <c r="P18" s="58">
        <v>165</v>
      </c>
      <c r="Q18" s="58">
        <v>117</v>
      </c>
      <c r="R18" s="58">
        <v>453</v>
      </c>
      <c r="S18" s="58">
        <v>5649</v>
      </c>
      <c r="T18" s="58">
        <v>302</v>
      </c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>
        <f t="shared" si="0"/>
        <v>54798</v>
      </c>
      <c r="AL18" s="58">
        <f>AVERAGE($AK$18:$AK$24)</f>
        <v>84897</v>
      </c>
      <c r="AM18" s="58">
        <v>54798</v>
      </c>
      <c r="AN18" s="58">
        <f t="shared" ref="AN18:AN24" si="5">AVERAGE($AM$18:$AM$24)</f>
        <v>84897</v>
      </c>
      <c r="AO18" s="58">
        <v>54798</v>
      </c>
      <c r="AP18" s="68">
        <f t="shared" si="3"/>
        <v>0</v>
      </c>
      <c r="AQ18" s="68">
        <f t="shared" si="4"/>
        <v>0</v>
      </c>
      <c r="AR18" s="3"/>
      <c r="AS18" s="72"/>
      <c r="AT18" s="71"/>
    </row>
    <row r="19" spans="1:47" x14ac:dyDescent="0.2">
      <c r="A19" s="105">
        <v>20130609</v>
      </c>
      <c r="B19" s="58">
        <v>0</v>
      </c>
      <c r="C19" s="58">
        <v>3285</v>
      </c>
      <c r="D19" s="58">
        <v>646</v>
      </c>
      <c r="E19" s="58">
        <v>565</v>
      </c>
      <c r="F19" s="58">
        <v>576</v>
      </c>
      <c r="G19" s="58">
        <v>6282</v>
      </c>
      <c r="H19" s="58">
        <v>1028</v>
      </c>
      <c r="I19" s="58">
        <v>11638</v>
      </c>
      <c r="J19" s="58">
        <v>244</v>
      </c>
      <c r="K19" s="58">
        <v>5073</v>
      </c>
      <c r="L19" s="58">
        <v>121</v>
      </c>
      <c r="M19" s="58">
        <v>0</v>
      </c>
      <c r="N19" s="58">
        <v>9335</v>
      </c>
      <c r="O19" s="58">
        <v>6061</v>
      </c>
      <c r="P19" s="58">
        <v>2110</v>
      </c>
      <c r="Q19" s="58">
        <v>38</v>
      </c>
      <c r="R19" s="58">
        <v>0</v>
      </c>
      <c r="S19" s="58">
        <v>5677</v>
      </c>
      <c r="T19" s="58">
        <v>145</v>
      </c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>
        <f t="shared" si="0"/>
        <v>52824</v>
      </c>
      <c r="AL19" s="58">
        <f t="shared" ref="AL19:AL24" si="6">AVERAGE($AK$18:$AK$24)</f>
        <v>84897</v>
      </c>
      <c r="AM19" s="58">
        <v>52824</v>
      </c>
      <c r="AN19" s="58">
        <f t="shared" si="5"/>
        <v>84897</v>
      </c>
      <c r="AO19" s="58">
        <v>52824</v>
      </c>
      <c r="AP19" s="68">
        <f t="shared" si="3"/>
        <v>0</v>
      </c>
      <c r="AQ19" s="68">
        <f t="shared" si="4"/>
        <v>0</v>
      </c>
      <c r="AR19" s="3"/>
      <c r="AS19" s="72"/>
      <c r="AT19" s="71"/>
    </row>
    <row r="20" spans="1:47" s="77" customFormat="1" x14ac:dyDescent="0.2">
      <c r="A20" s="106">
        <v>20130610</v>
      </c>
      <c r="B20" s="58">
        <v>6</v>
      </c>
      <c r="C20" s="58">
        <v>6769</v>
      </c>
      <c r="D20" s="58">
        <v>1210</v>
      </c>
      <c r="E20" s="58">
        <v>3538</v>
      </c>
      <c r="F20" s="58">
        <v>4772</v>
      </c>
      <c r="G20" s="58">
        <v>9725</v>
      </c>
      <c r="H20" s="58">
        <v>1032</v>
      </c>
      <c r="I20" s="58">
        <v>11342</v>
      </c>
      <c r="J20" s="58">
        <v>2339</v>
      </c>
      <c r="K20" s="58">
        <v>26966</v>
      </c>
      <c r="L20" s="58">
        <v>1948</v>
      </c>
      <c r="M20" s="58">
        <v>372</v>
      </c>
      <c r="N20" s="58">
        <v>9586</v>
      </c>
      <c r="O20" s="58">
        <v>7640</v>
      </c>
      <c r="P20" s="58">
        <v>2978</v>
      </c>
      <c r="Q20" s="58">
        <v>195</v>
      </c>
      <c r="R20" s="58">
        <v>332</v>
      </c>
      <c r="S20" s="58">
        <v>5831</v>
      </c>
      <c r="T20" s="58">
        <v>6480</v>
      </c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>
        <f t="shared" si="0"/>
        <v>103061</v>
      </c>
      <c r="AL20" s="73">
        <f t="shared" si="6"/>
        <v>84897</v>
      </c>
      <c r="AM20" s="58">
        <v>103061</v>
      </c>
      <c r="AN20" s="73">
        <f t="shared" si="5"/>
        <v>84897</v>
      </c>
      <c r="AO20" s="73">
        <v>103061</v>
      </c>
      <c r="AP20" s="74">
        <f t="shared" si="3"/>
        <v>0</v>
      </c>
      <c r="AQ20" s="74">
        <f t="shared" si="4"/>
        <v>0</v>
      </c>
      <c r="AR20" s="75"/>
      <c r="AS20" s="72"/>
      <c r="AT20" s="76"/>
    </row>
    <row r="21" spans="1:47" s="77" customFormat="1" x14ac:dyDescent="0.2">
      <c r="A21" s="106">
        <v>20130611</v>
      </c>
      <c r="B21" s="58">
        <v>87</v>
      </c>
      <c r="C21" s="58">
        <v>7122</v>
      </c>
      <c r="D21" s="58">
        <v>1455</v>
      </c>
      <c r="E21" s="58">
        <v>3248</v>
      </c>
      <c r="F21" s="58">
        <v>4801</v>
      </c>
      <c r="G21" s="58">
        <v>8140</v>
      </c>
      <c r="H21" s="58">
        <v>860</v>
      </c>
      <c r="I21" s="58">
        <v>9960</v>
      </c>
      <c r="J21" s="58">
        <v>1972</v>
      </c>
      <c r="K21" s="58">
        <v>27440</v>
      </c>
      <c r="L21" s="58">
        <v>1820</v>
      </c>
      <c r="M21" s="58">
        <v>439</v>
      </c>
      <c r="N21" s="58">
        <v>10086</v>
      </c>
      <c r="O21" s="58">
        <v>6959</v>
      </c>
      <c r="P21" s="58">
        <v>3034</v>
      </c>
      <c r="Q21" s="58">
        <v>450</v>
      </c>
      <c r="R21" s="58">
        <v>1633</v>
      </c>
      <c r="S21" s="58">
        <v>6248</v>
      </c>
      <c r="T21" s="58">
        <v>6661</v>
      </c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>
        <f t="shared" si="0"/>
        <v>102415</v>
      </c>
      <c r="AL21" s="73">
        <f t="shared" si="6"/>
        <v>84897</v>
      </c>
      <c r="AM21" s="58">
        <v>102415</v>
      </c>
      <c r="AN21" s="73">
        <f t="shared" si="5"/>
        <v>84897</v>
      </c>
      <c r="AO21" s="73">
        <v>102415</v>
      </c>
      <c r="AP21" s="74">
        <f t="shared" si="3"/>
        <v>0</v>
      </c>
      <c r="AQ21" s="74">
        <f t="shared" si="4"/>
        <v>0</v>
      </c>
      <c r="AR21" s="75"/>
      <c r="AS21" s="72"/>
      <c r="AT21" s="76"/>
    </row>
    <row r="22" spans="1:47" s="77" customFormat="1" x14ac:dyDescent="0.2">
      <c r="A22" s="106">
        <v>20130612</v>
      </c>
      <c r="B22" s="58">
        <v>89</v>
      </c>
      <c r="C22" s="58">
        <v>7421</v>
      </c>
      <c r="D22" s="58">
        <v>1078</v>
      </c>
      <c r="E22" s="58">
        <v>3177</v>
      </c>
      <c r="F22" s="58">
        <v>4796</v>
      </c>
      <c r="G22" s="58">
        <v>7834</v>
      </c>
      <c r="H22" s="58">
        <v>984</v>
      </c>
      <c r="I22" s="58">
        <v>11574</v>
      </c>
      <c r="J22" s="58">
        <v>1705</v>
      </c>
      <c r="K22" s="58">
        <v>26478</v>
      </c>
      <c r="L22" s="58">
        <v>1966</v>
      </c>
      <c r="M22" s="58">
        <v>250</v>
      </c>
      <c r="N22" s="58">
        <v>9088</v>
      </c>
      <c r="O22" s="58">
        <v>7791</v>
      </c>
      <c r="P22" s="58">
        <v>3021</v>
      </c>
      <c r="Q22" s="58">
        <v>216</v>
      </c>
      <c r="R22" s="58">
        <v>1646</v>
      </c>
      <c r="S22" s="58">
        <v>6201</v>
      </c>
      <c r="T22" s="58">
        <v>6592</v>
      </c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>
        <f t="shared" si="0"/>
        <v>101907</v>
      </c>
      <c r="AL22" s="73">
        <f t="shared" si="6"/>
        <v>84897</v>
      </c>
      <c r="AM22" s="58">
        <v>101907</v>
      </c>
      <c r="AN22" s="73">
        <f t="shared" si="5"/>
        <v>84897</v>
      </c>
      <c r="AO22" s="73">
        <v>101907</v>
      </c>
      <c r="AP22" s="74">
        <f t="shared" si="3"/>
        <v>0</v>
      </c>
      <c r="AQ22" s="74">
        <f t="shared" si="4"/>
        <v>0</v>
      </c>
      <c r="AR22" s="75"/>
      <c r="AS22" s="72"/>
      <c r="AT22" s="76"/>
    </row>
    <row r="23" spans="1:47" s="77" customFormat="1" x14ac:dyDescent="0.2">
      <c r="A23" s="106">
        <v>20130613</v>
      </c>
      <c r="B23" s="58">
        <v>80</v>
      </c>
      <c r="C23" s="58">
        <v>6353</v>
      </c>
      <c r="D23" s="58">
        <v>1307</v>
      </c>
      <c r="E23" s="58">
        <v>2591</v>
      </c>
      <c r="F23" s="58">
        <v>4350</v>
      </c>
      <c r="G23" s="58">
        <v>8211</v>
      </c>
      <c r="H23" s="58">
        <v>1051</v>
      </c>
      <c r="I23" s="58">
        <v>7748</v>
      </c>
      <c r="J23" s="58">
        <v>1911</v>
      </c>
      <c r="K23" s="58">
        <v>26455</v>
      </c>
      <c r="L23" s="58">
        <v>1806</v>
      </c>
      <c r="M23" s="58">
        <v>498</v>
      </c>
      <c r="N23" s="58">
        <v>4520</v>
      </c>
      <c r="O23" s="58">
        <v>6002</v>
      </c>
      <c r="P23" s="58">
        <v>3033</v>
      </c>
      <c r="Q23" s="58">
        <v>314</v>
      </c>
      <c r="R23" s="58">
        <v>1632</v>
      </c>
      <c r="S23" s="58">
        <v>5953</v>
      </c>
      <c r="T23" s="58">
        <v>6575</v>
      </c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>
        <f t="shared" si="0"/>
        <v>90390</v>
      </c>
      <c r="AL23" s="73">
        <f t="shared" si="6"/>
        <v>84897</v>
      </c>
      <c r="AM23" s="58">
        <v>90390</v>
      </c>
      <c r="AN23" s="73">
        <f t="shared" si="5"/>
        <v>84897</v>
      </c>
      <c r="AO23" s="73">
        <v>90390</v>
      </c>
      <c r="AP23" s="74">
        <f t="shared" si="3"/>
        <v>0</v>
      </c>
      <c r="AQ23" s="74">
        <f t="shared" si="4"/>
        <v>0</v>
      </c>
      <c r="AR23" s="75"/>
      <c r="AS23" s="72"/>
      <c r="AT23" s="76"/>
    </row>
    <row r="24" spans="1:47" s="77" customFormat="1" x14ac:dyDescent="0.2">
      <c r="A24" s="106">
        <v>20130614</v>
      </c>
      <c r="B24" s="58">
        <v>9</v>
      </c>
      <c r="C24" s="58">
        <v>6972</v>
      </c>
      <c r="D24" s="58">
        <v>595</v>
      </c>
      <c r="E24" s="58">
        <v>404</v>
      </c>
      <c r="F24" s="58">
        <v>4807</v>
      </c>
      <c r="G24" s="58">
        <v>8159</v>
      </c>
      <c r="H24" s="58">
        <v>1052</v>
      </c>
      <c r="I24" s="58">
        <v>9444</v>
      </c>
      <c r="J24" s="58">
        <v>1664</v>
      </c>
      <c r="K24" s="58">
        <v>26206</v>
      </c>
      <c r="L24" s="58">
        <v>1644</v>
      </c>
      <c r="M24" s="58">
        <v>168</v>
      </c>
      <c r="N24" s="58">
        <v>9098</v>
      </c>
      <c r="O24" s="58">
        <v>6513</v>
      </c>
      <c r="P24" s="58">
        <v>3161</v>
      </c>
      <c r="Q24" s="58">
        <v>349</v>
      </c>
      <c r="R24" s="58">
        <v>1589</v>
      </c>
      <c r="S24" s="58">
        <v>6114</v>
      </c>
      <c r="T24" s="58">
        <v>936</v>
      </c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>
        <f t="shared" si="0"/>
        <v>88884</v>
      </c>
      <c r="AL24" s="73">
        <f t="shared" si="6"/>
        <v>84897</v>
      </c>
      <c r="AM24" s="58">
        <v>88884</v>
      </c>
      <c r="AN24" s="73">
        <f t="shared" si="5"/>
        <v>84897</v>
      </c>
      <c r="AO24" s="73">
        <v>88884</v>
      </c>
      <c r="AP24" s="74">
        <f t="shared" si="3"/>
        <v>0</v>
      </c>
      <c r="AQ24" s="74">
        <f t="shared" si="4"/>
        <v>0</v>
      </c>
      <c r="AR24" s="78"/>
      <c r="AS24" s="72"/>
      <c r="AT24" s="76"/>
    </row>
    <row r="25" spans="1:47" s="77" customFormat="1" x14ac:dyDescent="0.2">
      <c r="A25" s="106">
        <v>20130615</v>
      </c>
      <c r="B25" s="58">
        <v>38</v>
      </c>
      <c r="C25" s="58">
        <v>5049</v>
      </c>
      <c r="D25" s="58">
        <v>1</v>
      </c>
      <c r="E25" s="58">
        <v>402</v>
      </c>
      <c r="F25" s="58">
        <v>1009</v>
      </c>
      <c r="G25" s="58">
        <v>8003</v>
      </c>
      <c r="H25" s="58">
        <v>1029</v>
      </c>
      <c r="I25" s="58">
        <v>8807</v>
      </c>
      <c r="J25" s="58">
        <v>413</v>
      </c>
      <c r="K25" s="58">
        <v>9090</v>
      </c>
      <c r="L25" s="58">
        <v>50</v>
      </c>
      <c r="M25" s="58">
        <v>73</v>
      </c>
      <c r="N25" s="58">
        <v>8551</v>
      </c>
      <c r="O25" s="58">
        <v>1025</v>
      </c>
      <c r="P25" s="58">
        <v>7</v>
      </c>
      <c r="Q25" s="58">
        <v>186</v>
      </c>
      <c r="R25" s="58">
        <v>526</v>
      </c>
      <c r="S25" s="58">
        <v>6107</v>
      </c>
      <c r="T25" s="58">
        <v>6446</v>
      </c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>
        <f t="shared" si="0"/>
        <v>56812</v>
      </c>
      <c r="AL25" s="73">
        <f>AVERAGE($AK$25:$AK$31)</f>
        <v>78930.142857142855</v>
      </c>
      <c r="AM25" s="58">
        <v>56812</v>
      </c>
      <c r="AN25" s="73">
        <f t="shared" ref="AN25:AN31" si="7">AVERAGE($AM$25:$AM$31)</f>
        <v>78930.142857142855</v>
      </c>
      <c r="AO25" s="73">
        <v>0</v>
      </c>
      <c r="AP25" s="74">
        <f t="shared" si="3"/>
        <v>0</v>
      </c>
      <c r="AQ25" s="74" t="e">
        <f t="shared" si="4"/>
        <v>#DIV/0!</v>
      </c>
      <c r="AR25" s="79"/>
      <c r="AS25" s="80"/>
      <c r="AT25" s="81"/>
      <c r="AU25" s="82"/>
    </row>
    <row r="26" spans="1:47" s="77" customFormat="1" x14ac:dyDescent="0.2">
      <c r="A26" s="106">
        <v>20130616</v>
      </c>
      <c r="B26" s="58">
        <v>8</v>
      </c>
      <c r="C26" s="58">
        <v>2813</v>
      </c>
      <c r="D26" s="58">
        <v>657</v>
      </c>
      <c r="E26" s="58">
        <v>796</v>
      </c>
      <c r="F26" s="58">
        <v>0</v>
      </c>
      <c r="G26" s="58">
        <v>6892</v>
      </c>
      <c r="H26" s="58">
        <v>1073</v>
      </c>
      <c r="I26" s="58">
        <v>6588</v>
      </c>
      <c r="J26" s="58">
        <v>223</v>
      </c>
      <c r="K26" s="58">
        <v>3191</v>
      </c>
      <c r="L26" s="58">
        <v>85</v>
      </c>
      <c r="M26" s="58">
        <v>0</v>
      </c>
      <c r="N26" s="58">
        <v>8430</v>
      </c>
      <c r="O26" s="58">
        <v>1197</v>
      </c>
      <c r="P26" s="58">
        <v>935</v>
      </c>
      <c r="Q26" s="58">
        <v>133</v>
      </c>
      <c r="R26" s="58">
        <v>0</v>
      </c>
      <c r="S26" s="58">
        <v>5994</v>
      </c>
      <c r="T26" s="58">
        <v>397</v>
      </c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>
        <f t="shared" si="0"/>
        <v>39412</v>
      </c>
      <c r="AL26" s="73">
        <f t="shared" ref="AL26:AL31" si="8">AVERAGE($AK$25:$AK$31)</f>
        <v>78930.142857142855</v>
      </c>
      <c r="AM26" s="58">
        <v>39412</v>
      </c>
      <c r="AN26" s="73">
        <f t="shared" si="7"/>
        <v>78930.142857142855</v>
      </c>
      <c r="AO26" s="73">
        <v>0</v>
      </c>
      <c r="AP26" s="74">
        <f t="shared" si="3"/>
        <v>0</v>
      </c>
      <c r="AQ26" s="74" t="e">
        <f t="shared" si="4"/>
        <v>#DIV/0!</v>
      </c>
      <c r="AR26" s="79"/>
      <c r="AS26" s="78"/>
      <c r="AT26" s="81"/>
      <c r="AU26" s="82"/>
    </row>
    <row r="27" spans="1:47" x14ac:dyDescent="0.2">
      <c r="A27" s="105">
        <v>20130617</v>
      </c>
      <c r="B27" s="58">
        <v>89</v>
      </c>
      <c r="C27" s="58">
        <v>6378</v>
      </c>
      <c r="D27" s="58">
        <v>1262</v>
      </c>
      <c r="E27" s="58">
        <v>3783</v>
      </c>
      <c r="F27" s="58">
        <v>1178</v>
      </c>
      <c r="G27" s="58">
        <v>10309</v>
      </c>
      <c r="H27" s="58">
        <v>1003</v>
      </c>
      <c r="I27" s="58">
        <v>11592</v>
      </c>
      <c r="J27" s="58">
        <v>1279</v>
      </c>
      <c r="K27" s="58">
        <v>18958</v>
      </c>
      <c r="L27" s="58">
        <v>1739</v>
      </c>
      <c r="M27" s="58">
        <v>361</v>
      </c>
      <c r="N27" s="58">
        <v>9200</v>
      </c>
      <c r="O27" s="58">
        <v>5764</v>
      </c>
      <c r="P27" s="58">
        <v>3234</v>
      </c>
      <c r="Q27" s="58">
        <v>523</v>
      </c>
      <c r="R27" s="58">
        <v>345</v>
      </c>
      <c r="S27" s="58">
        <v>6061</v>
      </c>
      <c r="T27" s="58">
        <v>7050</v>
      </c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>
        <f t="shared" si="0"/>
        <v>90108</v>
      </c>
      <c r="AL27" s="58">
        <f t="shared" si="8"/>
        <v>78930.142857142855</v>
      </c>
      <c r="AM27" s="58">
        <v>90108</v>
      </c>
      <c r="AN27" s="58">
        <f t="shared" si="7"/>
        <v>78930.142857142855</v>
      </c>
      <c r="AO27" s="58">
        <v>0</v>
      </c>
      <c r="AP27" s="68">
        <f t="shared" si="3"/>
        <v>0</v>
      </c>
      <c r="AQ27" s="68" t="e">
        <f t="shared" si="4"/>
        <v>#DIV/0!</v>
      </c>
      <c r="AR27" s="83"/>
      <c r="AS27" s="84"/>
      <c r="AT27" s="85"/>
      <c r="AU27" s="86"/>
    </row>
    <row r="28" spans="1:47" x14ac:dyDescent="0.2">
      <c r="A28" s="105">
        <v>20130618</v>
      </c>
      <c r="B28" s="58">
        <v>84</v>
      </c>
      <c r="C28" s="58">
        <v>7833</v>
      </c>
      <c r="D28" s="58">
        <v>1239</v>
      </c>
      <c r="E28" s="58">
        <v>3631</v>
      </c>
      <c r="F28" s="58">
        <v>1789</v>
      </c>
      <c r="G28" s="58">
        <v>7816</v>
      </c>
      <c r="H28" s="58">
        <v>954</v>
      </c>
      <c r="I28" s="58">
        <v>7970</v>
      </c>
      <c r="J28" s="58">
        <v>1721</v>
      </c>
      <c r="K28" s="58">
        <v>26513</v>
      </c>
      <c r="L28" s="58">
        <v>1662</v>
      </c>
      <c r="M28" s="58">
        <v>405</v>
      </c>
      <c r="N28" s="58">
        <v>9452</v>
      </c>
      <c r="O28" s="58">
        <v>6856</v>
      </c>
      <c r="P28" s="58">
        <v>3160</v>
      </c>
      <c r="Q28" s="58">
        <v>231</v>
      </c>
      <c r="R28" s="58">
        <v>1632</v>
      </c>
      <c r="S28" s="58">
        <v>6149</v>
      </c>
      <c r="T28" s="58">
        <v>6613</v>
      </c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>
        <f t="shared" si="0"/>
        <v>95710</v>
      </c>
      <c r="AL28" s="58">
        <f t="shared" si="8"/>
        <v>78930.142857142855</v>
      </c>
      <c r="AM28" s="58">
        <v>95710</v>
      </c>
      <c r="AN28" s="58">
        <f t="shared" si="7"/>
        <v>78930.142857142855</v>
      </c>
      <c r="AO28" s="58">
        <v>0</v>
      </c>
      <c r="AP28" s="68">
        <f t="shared" si="3"/>
        <v>0</v>
      </c>
      <c r="AQ28" s="68" t="e">
        <f t="shared" si="4"/>
        <v>#DIV/0!</v>
      </c>
      <c r="AR28" s="83"/>
      <c r="AS28" s="84"/>
      <c r="AT28" s="85"/>
      <c r="AU28" s="86"/>
    </row>
    <row r="29" spans="1:47" x14ac:dyDescent="0.2">
      <c r="A29" s="105">
        <v>20130619</v>
      </c>
      <c r="B29" s="58">
        <v>84</v>
      </c>
      <c r="C29" s="58">
        <v>6637</v>
      </c>
      <c r="D29" s="58">
        <v>1492</v>
      </c>
      <c r="E29" s="58">
        <v>2355</v>
      </c>
      <c r="F29" s="58">
        <v>1145</v>
      </c>
      <c r="G29" s="58">
        <v>8145</v>
      </c>
      <c r="H29" s="58">
        <v>825</v>
      </c>
      <c r="I29" s="58">
        <v>8145</v>
      </c>
      <c r="J29" s="58">
        <v>1802</v>
      </c>
      <c r="K29" s="58">
        <v>28358</v>
      </c>
      <c r="L29" s="58">
        <v>1588</v>
      </c>
      <c r="M29" s="58">
        <v>308</v>
      </c>
      <c r="N29" s="58">
        <v>9393</v>
      </c>
      <c r="O29" s="58">
        <v>9652</v>
      </c>
      <c r="P29" s="58">
        <v>2839</v>
      </c>
      <c r="Q29" s="58">
        <v>179</v>
      </c>
      <c r="R29" s="58">
        <v>1591</v>
      </c>
      <c r="S29" s="58">
        <v>5410</v>
      </c>
      <c r="T29" s="58">
        <v>6452</v>
      </c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>
        <f t="shared" si="0"/>
        <v>96400</v>
      </c>
      <c r="AL29" s="58">
        <f t="shared" si="8"/>
        <v>78930.142857142855</v>
      </c>
      <c r="AM29" s="58">
        <v>96400</v>
      </c>
      <c r="AN29" s="58">
        <f t="shared" si="7"/>
        <v>78930.142857142855</v>
      </c>
      <c r="AO29" s="58">
        <v>0</v>
      </c>
      <c r="AP29" s="68">
        <f t="shared" si="3"/>
        <v>0</v>
      </c>
      <c r="AQ29" s="68" t="e">
        <f t="shared" si="4"/>
        <v>#DIV/0!</v>
      </c>
      <c r="AR29" s="83"/>
      <c r="AS29" s="84"/>
      <c r="AT29" s="85"/>
      <c r="AU29" s="86"/>
    </row>
    <row r="30" spans="1:47" x14ac:dyDescent="0.2">
      <c r="A30" s="105">
        <v>20130620</v>
      </c>
      <c r="B30" s="58">
        <v>86</v>
      </c>
      <c r="C30" s="58">
        <v>7341</v>
      </c>
      <c r="D30" s="58">
        <v>1297</v>
      </c>
      <c r="E30" s="58">
        <v>2449</v>
      </c>
      <c r="F30" s="58">
        <v>1346</v>
      </c>
      <c r="G30" s="58">
        <v>8223</v>
      </c>
      <c r="H30" s="58">
        <v>840</v>
      </c>
      <c r="I30" s="58">
        <v>8966</v>
      </c>
      <c r="J30" s="58">
        <v>1533</v>
      </c>
      <c r="K30" s="58">
        <v>28312</v>
      </c>
      <c r="L30" s="58">
        <v>1556</v>
      </c>
      <c r="M30" s="58">
        <v>275</v>
      </c>
      <c r="N30" s="58">
        <v>8704</v>
      </c>
      <c r="O30" s="58">
        <v>10119</v>
      </c>
      <c r="P30" s="58">
        <v>2250</v>
      </c>
      <c r="Q30" s="58">
        <v>352</v>
      </c>
      <c r="R30" s="58">
        <v>1602</v>
      </c>
      <c r="S30" s="58">
        <v>5375</v>
      </c>
      <c r="T30" s="58">
        <v>6397</v>
      </c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>
        <f t="shared" si="0"/>
        <v>97023</v>
      </c>
      <c r="AL30" s="58">
        <f t="shared" si="8"/>
        <v>78930.142857142855</v>
      </c>
      <c r="AM30" s="58">
        <v>97023</v>
      </c>
      <c r="AN30" s="58">
        <f t="shared" si="7"/>
        <v>78930.142857142855</v>
      </c>
      <c r="AO30" s="58">
        <v>0</v>
      </c>
      <c r="AP30" s="68">
        <f t="shared" si="3"/>
        <v>0</v>
      </c>
      <c r="AQ30" s="68" t="e">
        <f t="shared" si="4"/>
        <v>#DIV/0!</v>
      </c>
      <c r="AS30" s="84"/>
      <c r="AT30" s="85"/>
      <c r="AU30" s="86"/>
    </row>
    <row r="31" spans="1:47" x14ac:dyDescent="0.2">
      <c r="A31" s="105">
        <v>20130621</v>
      </c>
      <c r="B31" s="58">
        <v>55</v>
      </c>
      <c r="C31" s="58">
        <v>7419</v>
      </c>
      <c r="D31" s="58">
        <v>633</v>
      </c>
      <c r="E31" s="58">
        <v>952</v>
      </c>
      <c r="F31" s="58">
        <v>552</v>
      </c>
      <c r="G31" s="58">
        <v>9577</v>
      </c>
      <c r="H31" s="58">
        <v>838</v>
      </c>
      <c r="I31" s="58">
        <v>2577</v>
      </c>
      <c r="J31" s="58">
        <v>1921</v>
      </c>
      <c r="K31" s="58">
        <v>26051</v>
      </c>
      <c r="L31" s="58">
        <v>1643</v>
      </c>
      <c r="M31" s="58">
        <v>261</v>
      </c>
      <c r="N31" s="58">
        <v>8850</v>
      </c>
      <c r="O31" s="58">
        <v>6881</v>
      </c>
      <c r="P31" s="58">
        <v>136</v>
      </c>
      <c r="Q31" s="58">
        <v>122</v>
      </c>
      <c r="R31" s="58">
        <v>1525</v>
      </c>
      <c r="S31" s="58">
        <v>5685</v>
      </c>
      <c r="T31" s="58">
        <v>1368</v>
      </c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>
        <f t="shared" si="0"/>
        <v>77046</v>
      </c>
      <c r="AL31" s="58">
        <f t="shared" si="8"/>
        <v>78930.142857142855</v>
      </c>
      <c r="AM31" s="58">
        <v>77046</v>
      </c>
      <c r="AN31" s="58">
        <f t="shared" si="7"/>
        <v>78930.142857142855</v>
      </c>
      <c r="AO31" s="58">
        <v>0</v>
      </c>
      <c r="AP31" s="68">
        <f t="shared" si="3"/>
        <v>0</v>
      </c>
      <c r="AQ31" s="68" t="e">
        <f t="shared" si="4"/>
        <v>#DIV/0!</v>
      </c>
      <c r="AR31" s="83"/>
      <c r="AS31" s="84"/>
      <c r="AT31" s="85"/>
      <c r="AU31" s="86"/>
    </row>
    <row r="32" spans="1:47" x14ac:dyDescent="0.2">
      <c r="A32" s="105">
        <v>20130622</v>
      </c>
      <c r="B32" s="58">
        <v>0</v>
      </c>
      <c r="C32" s="58">
        <v>5952</v>
      </c>
      <c r="D32" s="58">
        <v>0</v>
      </c>
      <c r="E32" s="58">
        <v>530</v>
      </c>
      <c r="F32" s="58">
        <v>2</v>
      </c>
      <c r="G32" s="58">
        <v>7120</v>
      </c>
      <c r="H32" s="58">
        <v>873</v>
      </c>
      <c r="I32" s="58">
        <v>5859</v>
      </c>
      <c r="J32" s="58">
        <v>384</v>
      </c>
      <c r="K32" s="58">
        <v>5115</v>
      </c>
      <c r="L32" s="58">
        <v>67</v>
      </c>
      <c r="M32" s="58">
        <v>0</v>
      </c>
      <c r="N32" s="58">
        <v>8931</v>
      </c>
      <c r="O32" s="58">
        <v>6733</v>
      </c>
      <c r="P32" s="58">
        <v>0</v>
      </c>
      <c r="Q32" s="58">
        <v>12</v>
      </c>
      <c r="R32" s="58">
        <v>543</v>
      </c>
      <c r="S32" s="58">
        <v>5840</v>
      </c>
      <c r="T32" s="58">
        <v>37</v>
      </c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>
        <f t="shared" si="0"/>
        <v>47998</v>
      </c>
      <c r="AL32" s="58">
        <f t="shared" ref="AL32:AL38" si="9">AVERAGE($AK$32:$AK$38)</f>
        <v>83199.142857142855</v>
      </c>
      <c r="AM32" s="58">
        <v>47998</v>
      </c>
      <c r="AN32" s="58">
        <f>AVERAGE($AM$32:$AM$38)</f>
        <v>83199.142857142855</v>
      </c>
      <c r="AO32" s="58">
        <v>0</v>
      </c>
      <c r="AP32" s="68">
        <f t="shared" si="3"/>
        <v>0</v>
      </c>
      <c r="AQ32" s="68" t="e">
        <f t="shared" si="4"/>
        <v>#DIV/0!</v>
      </c>
      <c r="AR32" s="83"/>
      <c r="AS32" s="84"/>
      <c r="AT32" s="86"/>
      <c r="AU32" s="86"/>
    </row>
    <row r="33" spans="1:47" x14ac:dyDescent="0.2">
      <c r="A33" s="105">
        <v>20130623</v>
      </c>
      <c r="B33" s="58">
        <v>0</v>
      </c>
      <c r="C33" s="58">
        <v>4020</v>
      </c>
      <c r="D33" s="58">
        <v>517</v>
      </c>
      <c r="E33" s="58">
        <v>596</v>
      </c>
      <c r="F33" s="58">
        <v>2366</v>
      </c>
      <c r="G33" s="58">
        <v>5053</v>
      </c>
      <c r="H33" s="58">
        <v>871</v>
      </c>
      <c r="I33" s="58">
        <v>1532</v>
      </c>
      <c r="J33" s="58">
        <v>274</v>
      </c>
      <c r="K33" s="58">
        <v>3153</v>
      </c>
      <c r="L33" s="58">
        <v>439</v>
      </c>
      <c r="M33" s="58">
        <v>0</v>
      </c>
      <c r="N33" s="58">
        <v>8673</v>
      </c>
      <c r="O33" s="58">
        <v>6944</v>
      </c>
      <c r="P33" s="58">
        <v>1051</v>
      </c>
      <c r="Q33" s="58">
        <v>124</v>
      </c>
      <c r="R33" s="58">
        <v>0</v>
      </c>
      <c r="S33" s="58">
        <v>5671</v>
      </c>
      <c r="T33" s="58">
        <v>55</v>
      </c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>
        <f t="shared" si="0"/>
        <v>41339</v>
      </c>
      <c r="AL33" s="58">
        <f t="shared" si="9"/>
        <v>83199.142857142855</v>
      </c>
      <c r="AM33" s="58">
        <v>41339</v>
      </c>
      <c r="AN33" s="58">
        <f t="shared" ref="AN33:AN38" si="10">AVERAGE($AM$32:$AM$38)</f>
        <v>83199.142857142855</v>
      </c>
      <c r="AO33" s="58">
        <v>0</v>
      </c>
      <c r="AP33" s="68">
        <f t="shared" si="3"/>
        <v>0</v>
      </c>
      <c r="AQ33" s="68" t="e">
        <f t="shared" si="4"/>
        <v>#DIV/0!</v>
      </c>
      <c r="AR33" s="83"/>
      <c r="AS33" s="84"/>
      <c r="AT33" s="86"/>
      <c r="AU33" s="86"/>
    </row>
    <row r="34" spans="1:47" x14ac:dyDescent="0.2">
      <c r="A34" s="105">
        <v>20130624</v>
      </c>
      <c r="B34" s="58">
        <v>1</v>
      </c>
      <c r="C34" s="58">
        <v>6761</v>
      </c>
      <c r="D34" s="58">
        <v>1584</v>
      </c>
      <c r="E34" s="58">
        <v>2425</v>
      </c>
      <c r="F34" s="58">
        <v>4785</v>
      </c>
      <c r="G34" s="58">
        <v>11481</v>
      </c>
      <c r="H34" s="58">
        <v>769</v>
      </c>
      <c r="I34" s="58">
        <v>2356</v>
      </c>
      <c r="J34" s="58">
        <v>1901</v>
      </c>
      <c r="K34" s="58">
        <v>25943</v>
      </c>
      <c r="L34" s="58">
        <v>2099</v>
      </c>
      <c r="M34" s="58">
        <v>329</v>
      </c>
      <c r="N34" s="58">
        <v>8998</v>
      </c>
      <c r="O34" s="58">
        <v>10126</v>
      </c>
      <c r="P34" s="58">
        <v>2832</v>
      </c>
      <c r="Q34" s="58">
        <v>465</v>
      </c>
      <c r="R34" s="58">
        <v>378</v>
      </c>
      <c r="S34" s="58">
        <v>5740</v>
      </c>
      <c r="T34" s="58">
        <v>7294</v>
      </c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>
        <f t="shared" si="0"/>
        <v>96267</v>
      </c>
      <c r="AL34" s="58">
        <f t="shared" si="9"/>
        <v>83199.142857142855</v>
      </c>
      <c r="AM34" s="58">
        <v>96267</v>
      </c>
      <c r="AN34" s="58">
        <f t="shared" si="10"/>
        <v>83199.142857142855</v>
      </c>
      <c r="AO34" s="58">
        <v>0</v>
      </c>
      <c r="AP34" s="68">
        <f t="shared" si="3"/>
        <v>0</v>
      </c>
      <c r="AQ34" s="68" t="e">
        <f t="shared" si="4"/>
        <v>#DIV/0!</v>
      </c>
      <c r="AR34" s="83"/>
      <c r="AS34" s="84"/>
      <c r="AT34" s="86"/>
      <c r="AU34" s="86"/>
    </row>
    <row r="35" spans="1:47" x14ac:dyDescent="0.2">
      <c r="A35" s="105">
        <v>20130625</v>
      </c>
      <c r="B35" s="58">
        <v>0</v>
      </c>
      <c r="C35" s="58">
        <v>7721</v>
      </c>
      <c r="D35" s="58">
        <v>1521</v>
      </c>
      <c r="E35" s="58">
        <v>3381</v>
      </c>
      <c r="F35" s="58">
        <v>4556</v>
      </c>
      <c r="G35" s="58">
        <v>11210</v>
      </c>
      <c r="H35" s="58">
        <v>668</v>
      </c>
      <c r="I35" s="58">
        <v>1802</v>
      </c>
      <c r="J35" s="58">
        <v>2082</v>
      </c>
      <c r="K35" s="58">
        <v>23281</v>
      </c>
      <c r="L35" s="58">
        <v>1849</v>
      </c>
      <c r="M35" s="58">
        <v>556</v>
      </c>
      <c r="N35" s="58">
        <v>8213</v>
      </c>
      <c r="O35" s="58">
        <v>9969</v>
      </c>
      <c r="P35" s="58">
        <v>3187</v>
      </c>
      <c r="Q35" s="58">
        <v>264</v>
      </c>
      <c r="R35" s="58">
        <v>1615</v>
      </c>
      <c r="S35" s="58">
        <v>5897</v>
      </c>
      <c r="T35" s="58">
        <v>6925</v>
      </c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>
        <f t="shared" si="0"/>
        <v>94697</v>
      </c>
      <c r="AL35" s="58">
        <f t="shared" si="9"/>
        <v>83199.142857142855</v>
      </c>
      <c r="AM35" s="58">
        <v>94697</v>
      </c>
      <c r="AN35" s="58">
        <f t="shared" si="10"/>
        <v>83199.142857142855</v>
      </c>
      <c r="AO35" s="58">
        <v>0</v>
      </c>
      <c r="AP35" s="68">
        <f t="shared" si="3"/>
        <v>0</v>
      </c>
      <c r="AQ35" s="68" t="e">
        <f t="shared" si="4"/>
        <v>#DIV/0!</v>
      </c>
      <c r="AR35" s="83"/>
      <c r="AS35" s="84"/>
      <c r="AT35" s="86"/>
      <c r="AU35" s="86"/>
    </row>
    <row r="36" spans="1:47" x14ac:dyDescent="0.2">
      <c r="A36" s="105">
        <v>20130626</v>
      </c>
      <c r="B36" s="58">
        <v>0</v>
      </c>
      <c r="C36" s="58">
        <v>7224</v>
      </c>
      <c r="D36" s="58">
        <v>1356</v>
      </c>
      <c r="E36" s="58">
        <v>3097</v>
      </c>
      <c r="F36" s="58">
        <v>2387</v>
      </c>
      <c r="G36" s="58">
        <v>9982</v>
      </c>
      <c r="H36" s="58">
        <v>1017</v>
      </c>
      <c r="I36" s="58">
        <v>9236</v>
      </c>
      <c r="J36" s="58">
        <v>1986</v>
      </c>
      <c r="K36" s="58">
        <v>26554</v>
      </c>
      <c r="L36" s="58">
        <v>1882</v>
      </c>
      <c r="M36" s="58">
        <v>444</v>
      </c>
      <c r="N36" s="58">
        <v>8644</v>
      </c>
      <c r="O36" s="58">
        <v>9926</v>
      </c>
      <c r="P36" s="58">
        <v>2758</v>
      </c>
      <c r="Q36" s="58">
        <v>285</v>
      </c>
      <c r="R36" s="58">
        <v>1630</v>
      </c>
      <c r="S36" s="58">
        <v>6331</v>
      </c>
      <c r="T36" s="58">
        <v>6368</v>
      </c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>
        <f t="shared" si="0"/>
        <v>101107</v>
      </c>
      <c r="AL36" s="58">
        <f t="shared" si="9"/>
        <v>83199.142857142855</v>
      </c>
      <c r="AM36" s="58">
        <v>101107</v>
      </c>
      <c r="AN36" s="58">
        <f t="shared" si="10"/>
        <v>83199.142857142855</v>
      </c>
      <c r="AO36" s="58">
        <v>0</v>
      </c>
      <c r="AP36" s="68">
        <f t="shared" si="3"/>
        <v>0</v>
      </c>
      <c r="AQ36" s="68" t="e">
        <f t="shared" si="4"/>
        <v>#DIV/0!</v>
      </c>
      <c r="AR36" s="83"/>
      <c r="AS36" s="84"/>
      <c r="AT36" s="86"/>
      <c r="AU36" s="86"/>
    </row>
    <row r="37" spans="1:47" x14ac:dyDescent="0.2">
      <c r="A37" s="105">
        <v>20130627</v>
      </c>
      <c r="B37" s="58">
        <v>1</v>
      </c>
      <c r="C37" s="58">
        <v>6641</v>
      </c>
      <c r="D37" s="58">
        <v>1356</v>
      </c>
      <c r="E37" s="58">
        <v>3122</v>
      </c>
      <c r="F37" s="58">
        <v>4240</v>
      </c>
      <c r="G37" s="58">
        <v>11029</v>
      </c>
      <c r="H37" s="58">
        <v>1011</v>
      </c>
      <c r="I37" s="58">
        <v>10307</v>
      </c>
      <c r="J37" s="58">
        <v>1875</v>
      </c>
      <c r="K37" s="58">
        <v>27777</v>
      </c>
      <c r="L37" s="58">
        <v>2125</v>
      </c>
      <c r="M37" s="58">
        <v>359</v>
      </c>
      <c r="N37" s="58">
        <v>8742</v>
      </c>
      <c r="O37" s="58">
        <v>9652</v>
      </c>
      <c r="P37" s="58">
        <v>2323</v>
      </c>
      <c r="Q37" s="58">
        <v>326</v>
      </c>
      <c r="R37" s="58">
        <v>1627</v>
      </c>
      <c r="S37" s="58">
        <v>6178</v>
      </c>
      <c r="T37" s="58">
        <v>6790</v>
      </c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>
        <f t="shared" si="0"/>
        <v>105481</v>
      </c>
      <c r="AL37" s="58">
        <f t="shared" si="9"/>
        <v>83199.142857142855</v>
      </c>
      <c r="AM37" s="58">
        <v>105481</v>
      </c>
      <c r="AN37" s="58">
        <f t="shared" si="10"/>
        <v>83199.142857142855</v>
      </c>
      <c r="AO37" s="58">
        <v>0</v>
      </c>
      <c r="AP37" s="68">
        <f t="shared" si="3"/>
        <v>0</v>
      </c>
      <c r="AQ37" s="68" t="e">
        <f t="shared" si="4"/>
        <v>#DIV/0!</v>
      </c>
      <c r="AR37" s="83"/>
      <c r="AS37" s="84"/>
      <c r="AT37" s="86"/>
      <c r="AU37" s="86"/>
    </row>
    <row r="38" spans="1:47" x14ac:dyDescent="0.2">
      <c r="A38" s="105">
        <v>20130628</v>
      </c>
      <c r="B38" s="58">
        <v>0</v>
      </c>
      <c r="C38" s="58">
        <v>7785</v>
      </c>
      <c r="D38" s="58">
        <v>931</v>
      </c>
      <c r="E38" s="58">
        <v>2941</v>
      </c>
      <c r="F38" s="58">
        <v>3936</v>
      </c>
      <c r="G38" s="58">
        <v>10185</v>
      </c>
      <c r="H38" s="58">
        <v>1026</v>
      </c>
      <c r="I38" s="58">
        <v>10510</v>
      </c>
      <c r="J38" s="58">
        <v>1553</v>
      </c>
      <c r="K38" s="58">
        <v>22879</v>
      </c>
      <c r="L38" s="58">
        <v>1760</v>
      </c>
      <c r="M38" s="58">
        <v>426</v>
      </c>
      <c r="N38" s="58">
        <v>7846</v>
      </c>
      <c r="O38" s="58">
        <v>9050</v>
      </c>
      <c r="P38" s="58">
        <v>577</v>
      </c>
      <c r="Q38" s="58">
        <v>213</v>
      </c>
      <c r="R38" s="58">
        <v>1622</v>
      </c>
      <c r="S38" s="58">
        <v>6139</v>
      </c>
      <c r="T38" s="58">
        <v>6126</v>
      </c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>
        <f t="shared" si="0"/>
        <v>95505</v>
      </c>
      <c r="AL38" s="58">
        <f t="shared" si="9"/>
        <v>83199.142857142855</v>
      </c>
      <c r="AM38" s="58">
        <v>95505</v>
      </c>
      <c r="AN38" s="58">
        <f t="shared" si="10"/>
        <v>83199.142857142855</v>
      </c>
      <c r="AO38" s="58">
        <v>0</v>
      </c>
      <c r="AP38" s="68">
        <f t="shared" si="3"/>
        <v>0</v>
      </c>
      <c r="AQ38" s="68" t="e">
        <f t="shared" si="4"/>
        <v>#DIV/0!</v>
      </c>
      <c r="AR38" s="84"/>
      <c r="AS38" s="84"/>
      <c r="AT38" s="86"/>
      <c r="AU38" s="86"/>
    </row>
    <row r="39" spans="1:47" x14ac:dyDescent="0.2">
      <c r="A39" s="105">
        <v>20130629</v>
      </c>
      <c r="B39" s="58">
        <v>0</v>
      </c>
      <c r="C39" s="58">
        <v>3524</v>
      </c>
      <c r="D39" s="58">
        <v>0</v>
      </c>
      <c r="E39" s="58">
        <v>644</v>
      </c>
      <c r="F39" s="58">
        <v>3231</v>
      </c>
      <c r="G39" s="58">
        <v>9575</v>
      </c>
      <c r="H39" s="58">
        <v>1044</v>
      </c>
      <c r="I39" s="58">
        <v>11804</v>
      </c>
      <c r="J39" s="58">
        <v>324</v>
      </c>
      <c r="K39" s="58">
        <v>6739</v>
      </c>
      <c r="L39" s="58">
        <v>36</v>
      </c>
      <c r="M39" s="58">
        <v>122</v>
      </c>
      <c r="N39" s="58">
        <v>9229</v>
      </c>
      <c r="O39" s="58">
        <v>7261</v>
      </c>
      <c r="P39" s="58">
        <v>0</v>
      </c>
      <c r="Q39" s="58">
        <v>165</v>
      </c>
      <c r="R39" s="58">
        <v>528</v>
      </c>
      <c r="S39" s="58">
        <v>6134</v>
      </c>
      <c r="T39" s="58">
        <v>130</v>
      </c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>
        <f t="shared" si="0"/>
        <v>60490</v>
      </c>
      <c r="AL39" s="58">
        <f>AVERAGE($AK$39:$AK$41)</f>
        <v>55016</v>
      </c>
      <c r="AM39" s="58">
        <v>60490</v>
      </c>
      <c r="AN39" s="58">
        <f>AVERAGE($AM$39:$AM$41)</f>
        <v>55016</v>
      </c>
      <c r="AO39" s="58">
        <v>0</v>
      </c>
      <c r="AP39" s="68">
        <f t="shared" si="3"/>
        <v>0</v>
      </c>
      <c r="AQ39" s="68" t="e">
        <f t="shared" si="4"/>
        <v>#DIV/0!</v>
      </c>
      <c r="AR39" s="84"/>
      <c r="AS39" s="84"/>
      <c r="AT39" s="86"/>
      <c r="AU39" s="86"/>
    </row>
    <row r="40" spans="1:47" x14ac:dyDescent="0.2">
      <c r="A40" s="105">
        <v>20130630</v>
      </c>
      <c r="B40" s="58">
        <v>4</v>
      </c>
      <c r="C40" s="58">
        <v>3606</v>
      </c>
      <c r="D40" s="58">
        <v>715</v>
      </c>
      <c r="E40" s="58">
        <v>569</v>
      </c>
      <c r="F40" s="58">
        <v>0</v>
      </c>
      <c r="G40" s="58">
        <v>6816</v>
      </c>
      <c r="H40" s="58">
        <v>1043</v>
      </c>
      <c r="I40" s="58">
        <v>9216</v>
      </c>
      <c r="J40" s="58">
        <v>388</v>
      </c>
      <c r="K40" s="58">
        <v>4615</v>
      </c>
      <c r="L40" s="58">
        <v>304</v>
      </c>
      <c r="M40" s="58">
        <v>0</v>
      </c>
      <c r="N40" s="58">
        <v>8105</v>
      </c>
      <c r="O40" s="58">
        <v>6927</v>
      </c>
      <c r="P40" s="58">
        <v>1188</v>
      </c>
      <c r="Q40" s="58">
        <v>3</v>
      </c>
      <c r="R40" s="58">
        <v>0</v>
      </c>
      <c r="S40" s="58">
        <v>5615</v>
      </c>
      <c r="T40" s="58">
        <v>428</v>
      </c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>
        <f t="shared" si="0"/>
        <v>49542</v>
      </c>
      <c r="AL40" s="58">
        <f>AVERAGE($AK$39:$AK$41)</f>
        <v>55016</v>
      </c>
      <c r="AM40" s="58">
        <v>49542</v>
      </c>
      <c r="AN40" s="58">
        <f>AVERAGE($AM$39:$AM$41)</f>
        <v>55016</v>
      </c>
      <c r="AO40" s="58">
        <v>0</v>
      </c>
      <c r="AP40" s="68">
        <f t="shared" si="3"/>
        <v>0</v>
      </c>
      <c r="AQ40" s="68" t="e">
        <f t="shared" si="4"/>
        <v>#DIV/0!</v>
      </c>
      <c r="AR40" s="84"/>
      <c r="AS40" s="84"/>
      <c r="AT40" s="86"/>
      <c r="AU40" s="86"/>
    </row>
    <row r="41" spans="1:47" x14ac:dyDescent="0.2">
      <c r="A41" s="105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68"/>
      <c r="AQ41" s="68"/>
      <c r="AR41" s="84"/>
      <c r="AS41" s="84"/>
      <c r="AT41" s="86"/>
      <c r="AU41" s="86"/>
    </row>
    <row r="42" spans="1:47" s="61" customFormat="1" ht="13.5" thickBot="1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>
        <f>SUM(AK11:AK41)</f>
        <v>2437749</v>
      </c>
      <c r="AL42" s="102">
        <f>SUM(AL11:AL41)</f>
        <v>2437749.0000000009</v>
      </c>
      <c r="AM42" s="102">
        <f>SUM(AM11:AM41)</f>
        <v>2437749</v>
      </c>
      <c r="AN42" s="102">
        <f>SUM(AN11:AN41)</f>
        <v>2437749.0000000009</v>
      </c>
      <c r="AO42" s="102">
        <f>SUM(AO11:AO41)</f>
        <v>1192812</v>
      </c>
      <c r="AP42" s="176">
        <f>(AM42-AK42)/AM42</f>
        <v>0</v>
      </c>
      <c r="AQ42" s="103">
        <f>(AO42-AM42)/AO42</f>
        <v>-1.043699258558767</v>
      </c>
      <c r="AR42" s="25"/>
    </row>
    <row r="43" spans="1:47" s="87" customFormat="1" x14ac:dyDescent="0.2">
      <c r="A43" s="385" t="s">
        <v>27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7"/>
      <c r="AR43" s="94"/>
    </row>
    <row r="44" spans="1:47" s="60" customFormat="1" x14ac:dyDescent="0.2">
      <c r="A44" s="160" t="s">
        <v>20</v>
      </c>
      <c r="B44" s="59">
        <f>SUM(B11:B24)</f>
        <v>426</v>
      </c>
      <c r="C44" s="59">
        <f t="shared" ref="C44:Z44" si="11">SUM(C11:C24)</f>
        <v>80105</v>
      </c>
      <c r="D44" s="59">
        <f t="shared" si="11"/>
        <v>13854</v>
      </c>
      <c r="E44" s="59">
        <f t="shared" si="11"/>
        <v>23518</v>
      </c>
      <c r="F44" s="59">
        <f t="shared" si="11"/>
        <v>35219</v>
      </c>
      <c r="G44" s="59">
        <f t="shared" si="11"/>
        <v>109078</v>
      </c>
      <c r="H44" s="59">
        <f t="shared" si="11"/>
        <v>13094</v>
      </c>
      <c r="I44" s="59">
        <f t="shared" si="11"/>
        <v>171141</v>
      </c>
      <c r="J44" s="59">
        <f t="shared" si="11"/>
        <v>19200</v>
      </c>
      <c r="K44" s="59">
        <f t="shared" si="11"/>
        <v>295721</v>
      </c>
      <c r="L44" s="59">
        <f t="shared" si="11"/>
        <v>18874</v>
      </c>
      <c r="M44" s="59">
        <f t="shared" si="11"/>
        <v>4768</v>
      </c>
      <c r="N44" s="59">
        <f t="shared" si="11"/>
        <v>115625</v>
      </c>
      <c r="O44" s="59">
        <f t="shared" si="11"/>
        <v>102244</v>
      </c>
      <c r="P44" s="59">
        <f t="shared" si="11"/>
        <v>32659</v>
      </c>
      <c r="Q44" s="59">
        <f t="shared" si="11"/>
        <v>2393</v>
      </c>
      <c r="R44" s="59">
        <f t="shared" si="11"/>
        <v>14409</v>
      </c>
      <c r="S44" s="59">
        <f t="shared" si="11"/>
        <v>82381</v>
      </c>
      <c r="T44" s="59">
        <f t="shared" si="11"/>
        <v>58103</v>
      </c>
      <c r="U44" s="59">
        <f t="shared" si="11"/>
        <v>0</v>
      </c>
      <c r="V44" s="59">
        <f t="shared" si="11"/>
        <v>0</v>
      </c>
      <c r="W44" s="59">
        <f t="shared" si="11"/>
        <v>0</v>
      </c>
      <c r="X44" s="59">
        <f t="shared" si="11"/>
        <v>0</v>
      </c>
      <c r="Y44" s="59">
        <f t="shared" si="11"/>
        <v>0</v>
      </c>
      <c r="Z44" s="59">
        <f t="shared" si="11"/>
        <v>0</v>
      </c>
      <c r="AA44" s="59">
        <f t="shared" ref="AA44:AO44" si="12">SUM(AA11:AA24)</f>
        <v>0</v>
      </c>
      <c r="AB44" s="59">
        <f t="shared" si="12"/>
        <v>0</v>
      </c>
      <c r="AC44" s="59">
        <f>SUM(AC11:AC24)</f>
        <v>0</v>
      </c>
      <c r="AD44" s="59">
        <f>SUM(AD11:AD24)</f>
        <v>0</v>
      </c>
      <c r="AE44" s="59">
        <f>SUM(AE11:AE24)</f>
        <v>0</v>
      </c>
      <c r="AF44" s="59">
        <f t="shared" si="12"/>
        <v>0</v>
      </c>
      <c r="AG44" s="59">
        <f>SUM(AG11:AG24)</f>
        <v>0</v>
      </c>
      <c r="AH44" s="59">
        <f>SUM(AH11:AH24)</f>
        <v>0</v>
      </c>
      <c r="AI44" s="59">
        <f>SUM(AI11:AI24)</f>
        <v>0</v>
      </c>
      <c r="AJ44" s="59">
        <f>SUM(AJ11:AJ24)</f>
        <v>0</v>
      </c>
      <c r="AK44" s="59">
        <f t="shared" si="12"/>
        <v>1192812</v>
      </c>
      <c r="AL44" s="59">
        <f t="shared" si="12"/>
        <v>1192812</v>
      </c>
      <c r="AM44" s="59">
        <f t="shared" si="12"/>
        <v>1192812</v>
      </c>
      <c r="AN44" s="59">
        <f t="shared" si="12"/>
        <v>1192812</v>
      </c>
      <c r="AO44" s="59">
        <f t="shared" si="12"/>
        <v>1192812</v>
      </c>
      <c r="AP44" s="51">
        <f>(AM44-AK44)/AM44</f>
        <v>0</v>
      </c>
      <c r="AQ44" s="23">
        <f>(AO44-AM44)/AO44</f>
        <v>0</v>
      </c>
    </row>
    <row r="45" spans="1:47" s="60" customFormat="1" x14ac:dyDescent="0.2">
      <c r="A45" s="104" t="s">
        <v>21</v>
      </c>
      <c r="B45" s="88">
        <f t="shared" ref="B45:W45" si="13">B44/$AK$44</f>
        <v>3.5713926419251316E-4</v>
      </c>
      <c r="C45" s="88">
        <f t="shared" si="13"/>
        <v>6.7156433704556956E-2</v>
      </c>
      <c r="D45" s="88">
        <f t="shared" si="13"/>
        <v>1.1614571281979055E-2</v>
      </c>
      <c r="E45" s="88">
        <f t="shared" si="13"/>
        <v>1.9716434777651465E-2</v>
      </c>
      <c r="F45" s="88">
        <f t="shared" si="13"/>
        <v>2.9526027571821881E-2</v>
      </c>
      <c r="G45" s="88">
        <f t="shared" si="13"/>
        <v>9.1446095445049183E-2</v>
      </c>
      <c r="H45" s="88">
        <f t="shared" si="13"/>
        <v>1.0977421420978326E-2</v>
      </c>
      <c r="I45" s="88">
        <f t="shared" si="13"/>
        <v>0.14347692679148097</v>
      </c>
      <c r="J45" s="88">
        <f t="shared" si="13"/>
        <v>1.6096417541071016E-2</v>
      </c>
      <c r="K45" s="88">
        <f t="shared" si="13"/>
        <v>0.24791920269078446</v>
      </c>
      <c r="L45" s="88">
        <f t="shared" si="13"/>
        <v>1.5823113784904915E-2</v>
      </c>
      <c r="M45" s="88">
        <f t="shared" si="13"/>
        <v>3.9972770226993021E-3</v>
      </c>
      <c r="N45" s="88">
        <f t="shared" si="13"/>
        <v>9.6934806155538344E-2</v>
      </c>
      <c r="O45" s="88">
        <f t="shared" si="13"/>
        <v>8.5716776826524219E-2</v>
      </c>
      <c r="P45" s="88">
        <f t="shared" si="13"/>
        <v>2.7379838566345745E-2</v>
      </c>
      <c r="Q45" s="88">
        <f t="shared" si="13"/>
        <v>2.006183707072028E-3</v>
      </c>
      <c r="R45" s="88">
        <f t="shared" si="13"/>
        <v>1.2079858351525639E-2</v>
      </c>
      <c r="S45" s="88">
        <f t="shared" si="13"/>
        <v>6.9064529867238086E-2</v>
      </c>
      <c r="T45" s="88">
        <f t="shared" si="13"/>
        <v>4.8710945228585899E-2</v>
      </c>
      <c r="U45" s="88">
        <f t="shared" si="13"/>
        <v>0</v>
      </c>
      <c r="V45" s="88">
        <f t="shared" si="13"/>
        <v>0</v>
      </c>
      <c r="W45" s="88">
        <f t="shared" si="13"/>
        <v>0</v>
      </c>
      <c r="X45" s="88">
        <f>X44/$AK$44</f>
        <v>0</v>
      </c>
      <c r="Y45" s="88">
        <f>Y44/$AK$44</f>
        <v>0</v>
      </c>
      <c r="Z45" s="88">
        <f>Z44/$AK$44</f>
        <v>0</v>
      </c>
      <c r="AA45" s="88">
        <f t="shared" ref="AA45:AF45" si="14">AA44/$AK$44</f>
        <v>0</v>
      </c>
      <c r="AB45" s="88">
        <f t="shared" si="14"/>
        <v>0</v>
      </c>
      <c r="AC45" s="88">
        <f t="shared" si="14"/>
        <v>0</v>
      </c>
      <c r="AD45" s="88">
        <f t="shared" si="14"/>
        <v>0</v>
      </c>
      <c r="AE45" s="88">
        <f t="shared" si="14"/>
        <v>0</v>
      </c>
      <c r="AF45" s="88">
        <f t="shared" si="14"/>
        <v>0</v>
      </c>
      <c r="AG45" s="88">
        <f>AG44/$AK$44</f>
        <v>0</v>
      </c>
      <c r="AH45" s="88">
        <f>AH44/$AK$44</f>
        <v>0</v>
      </c>
      <c r="AI45" s="88">
        <f>AI44/$AK$44</f>
        <v>0</v>
      </c>
      <c r="AJ45" s="88">
        <f>AJ44/$AK$44</f>
        <v>0</v>
      </c>
      <c r="AK45" s="89">
        <f>SUM(B45:AJ45)</f>
        <v>0.99999999999999978</v>
      </c>
      <c r="AL45" s="95"/>
      <c r="AM45" s="95"/>
      <c r="AN45" s="95"/>
      <c r="AO45" s="95"/>
      <c r="AP45" s="95"/>
      <c r="AQ45" s="97"/>
    </row>
    <row r="46" spans="1:47" s="60" customFormat="1" x14ac:dyDescent="0.2">
      <c r="A46" s="161" t="s">
        <v>22</v>
      </c>
      <c r="B46" s="90">
        <f t="shared" ref="B46:AF46" si="15">B45*$AM$44</f>
        <v>426</v>
      </c>
      <c r="C46" s="90">
        <f t="shared" si="15"/>
        <v>80104.999999999985</v>
      </c>
      <c r="D46" s="90">
        <f t="shared" si="15"/>
        <v>13854.000000000002</v>
      </c>
      <c r="E46" s="90">
        <f t="shared" si="15"/>
        <v>23518</v>
      </c>
      <c r="F46" s="90">
        <f t="shared" si="15"/>
        <v>35219</v>
      </c>
      <c r="G46" s="90">
        <f t="shared" si="15"/>
        <v>109078</v>
      </c>
      <c r="H46" s="90">
        <f t="shared" si="15"/>
        <v>13094</v>
      </c>
      <c r="I46" s="90">
        <f t="shared" si="15"/>
        <v>171141</v>
      </c>
      <c r="J46" s="90">
        <f t="shared" si="15"/>
        <v>19200</v>
      </c>
      <c r="K46" s="90">
        <f t="shared" si="15"/>
        <v>295721</v>
      </c>
      <c r="L46" s="90">
        <f t="shared" si="15"/>
        <v>18874</v>
      </c>
      <c r="M46" s="90">
        <f t="shared" si="15"/>
        <v>4768</v>
      </c>
      <c r="N46" s="90">
        <f t="shared" si="15"/>
        <v>115625</v>
      </c>
      <c r="O46" s="90">
        <f t="shared" si="15"/>
        <v>102244</v>
      </c>
      <c r="P46" s="90">
        <f t="shared" si="15"/>
        <v>32659</v>
      </c>
      <c r="Q46" s="90">
        <f t="shared" si="15"/>
        <v>2393</v>
      </c>
      <c r="R46" s="90">
        <f t="shared" si="15"/>
        <v>14409</v>
      </c>
      <c r="S46" s="90">
        <f t="shared" si="15"/>
        <v>82381</v>
      </c>
      <c r="T46" s="90">
        <f t="shared" si="15"/>
        <v>58103</v>
      </c>
      <c r="U46" s="90">
        <f t="shared" si="15"/>
        <v>0</v>
      </c>
      <c r="V46" s="90">
        <f t="shared" si="15"/>
        <v>0</v>
      </c>
      <c r="W46" s="90">
        <f t="shared" si="15"/>
        <v>0</v>
      </c>
      <c r="X46" s="90">
        <f t="shared" si="15"/>
        <v>0</v>
      </c>
      <c r="Y46" s="90">
        <f t="shared" si="15"/>
        <v>0</v>
      </c>
      <c r="Z46" s="90">
        <f t="shared" si="15"/>
        <v>0</v>
      </c>
      <c r="AA46" s="90">
        <f t="shared" si="15"/>
        <v>0</v>
      </c>
      <c r="AB46" s="90">
        <f t="shared" si="15"/>
        <v>0</v>
      </c>
      <c r="AC46" s="90">
        <f t="shared" si="15"/>
        <v>0</v>
      </c>
      <c r="AD46" s="90">
        <f t="shared" si="15"/>
        <v>0</v>
      </c>
      <c r="AE46" s="90">
        <f t="shared" si="15"/>
        <v>0</v>
      </c>
      <c r="AF46" s="90">
        <f t="shared" si="15"/>
        <v>0</v>
      </c>
      <c r="AG46" s="90">
        <f>AG45*$AM$44</f>
        <v>0</v>
      </c>
      <c r="AH46" s="90">
        <f>AH45*$AM$44</f>
        <v>0</v>
      </c>
      <c r="AI46" s="90">
        <f>AI45*$AM$44</f>
        <v>0</v>
      </c>
      <c r="AJ46" s="90">
        <f>AJ45*$AM$44</f>
        <v>0</v>
      </c>
      <c r="AK46" s="91">
        <f>SUM(B46:AJ46)</f>
        <v>1192812</v>
      </c>
      <c r="AL46" s="95"/>
      <c r="AM46" s="96"/>
      <c r="AN46" s="95"/>
      <c r="AO46" s="95"/>
      <c r="AP46" s="95"/>
      <c r="AQ46" s="97"/>
    </row>
    <row r="47" spans="1:47" s="60" customFormat="1" ht="13.5" thickBot="1" x14ac:dyDescent="0.25">
      <c r="A47" s="162" t="s">
        <v>48</v>
      </c>
      <c r="B47" s="93">
        <f>(B46-B44)/B44</f>
        <v>0</v>
      </c>
      <c r="C47" s="93">
        <f t="shared" ref="C47:AK47" si="16">(C46-C44)/C44</f>
        <v>-1.816605109339848E-16</v>
      </c>
      <c r="D47" s="93">
        <f t="shared" si="16"/>
        <v>1.3129705525811003E-16</v>
      </c>
      <c r="E47" s="93">
        <f t="shared" si="16"/>
        <v>0</v>
      </c>
      <c r="F47" s="93">
        <f t="shared" si="16"/>
        <v>0</v>
      </c>
      <c r="G47" s="93">
        <f t="shared" si="16"/>
        <v>0</v>
      </c>
      <c r="H47" s="93">
        <f t="shared" si="16"/>
        <v>0</v>
      </c>
      <c r="I47" s="93">
        <f t="shared" si="16"/>
        <v>0</v>
      </c>
      <c r="J47" s="93">
        <f t="shared" si="16"/>
        <v>0</v>
      </c>
      <c r="K47" s="93">
        <f t="shared" si="16"/>
        <v>0</v>
      </c>
      <c r="L47" s="93">
        <f t="shared" si="16"/>
        <v>0</v>
      </c>
      <c r="M47" s="93">
        <f t="shared" si="16"/>
        <v>0</v>
      </c>
      <c r="N47" s="93">
        <f t="shared" si="16"/>
        <v>0</v>
      </c>
      <c r="O47" s="93">
        <f t="shared" si="16"/>
        <v>0</v>
      </c>
      <c r="P47" s="93">
        <f t="shared" si="16"/>
        <v>0</v>
      </c>
      <c r="Q47" s="93">
        <f t="shared" si="16"/>
        <v>0</v>
      </c>
      <c r="R47" s="93">
        <f t="shared" si="16"/>
        <v>0</v>
      </c>
      <c r="S47" s="93">
        <f t="shared" si="16"/>
        <v>0</v>
      </c>
      <c r="T47" s="93">
        <f t="shared" si="16"/>
        <v>0</v>
      </c>
      <c r="U47" s="93" t="e">
        <f t="shared" si="16"/>
        <v>#DIV/0!</v>
      </c>
      <c r="V47" s="93" t="e">
        <f t="shared" si="16"/>
        <v>#DIV/0!</v>
      </c>
      <c r="W47" s="93" t="e">
        <f t="shared" si="16"/>
        <v>#DIV/0!</v>
      </c>
      <c r="X47" s="93" t="e">
        <f t="shared" si="16"/>
        <v>#DIV/0!</v>
      </c>
      <c r="Y47" s="93" t="e">
        <f t="shared" si="16"/>
        <v>#DIV/0!</v>
      </c>
      <c r="Z47" s="93" t="e">
        <f t="shared" si="16"/>
        <v>#DIV/0!</v>
      </c>
      <c r="AA47" s="93" t="e">
        <f t="shared" si="16"/>
        <v>#DIV/0!</v>
      </c>
      <c r="AB47" s="93" t="e">
        <f t="shared" si="16"/>
        <v>#DIV/0!</v>
      </c>
      <c r="AC47" s="93" t="e">
        <f t="shared" si="16"/>
        <v>#DIV/0!</v>
      </c>
      <c r="AD47" s="93" t="e">
        <f t="shared" si="16"/>
        <v>#DIV/0!</v>
      </c>
      <c r="AE47" s="93" t="e">
        <f t="shared" si="16"/>
        <v>#DIV/0!</v>
      </c>
      <c r="AF47" s="93" t="e">
        <f t="shared" si="16"/>
        <v>#DIV/0!</v>
      </c>
      <c r="AG47" s="93" t="e">
        <f>(AG46-AG44)/AG44</f>
        <v>#DIV/0!</v>
      </c>
      <c r="AH47" s="93" t="e">
        <f>(AH46-AH44)/AH44</f>
        <v>#DIV/0!</v>
      </c>
      <c r="AI47" s="93" t="e">
        <f>(AI46-AI44)/AI44</f>
        <v>#DIV/0!</v>
      </c>
      <c r="AJ47" s="93" t="e">
        <f>(AJ46-AJ44)/AJ44</f>
        <v>#DIV/0!</v>
      </c>
      <c r="AK47" s="93">
        <f t="shared" si="16"/>
        <v>0</v>
      </c>
      <c r="AL47" s="98"/>
      <c r="AM47" s="99"/>
      <c r="AN47" s="98"/>
      <c r="AO47" s="98"/>
      <c r="AP47" s="98"/>
      <c r="AQ47" s="100"/>
    </row>
    <row r="48" spans="1:47" s="87" customFormat="1" ht="13.5" thickBot="1" x14ac:dyDescent="0.25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M48" s="165"/>
    </row>
    <row r="49" spans="1:43" s="87" customFormat="1" x14ac:dyDescent="0.2">
      <c r="A49" s="385" t="s">
        <v>28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6"/>
      <c r="AI49" s="386"/>
      <c r="AJ49" s="386"/>
      <c r="AK49" s="386"/>
      <c r="AL49" s="386"/>
      <c r="AM49" s="386"/>
      <c r="AN49" s="386"/>
      <c r="AO49" s="386"/>
      <c r="AP49" s="386"/>
      <c r="AQ49" s="387"/>
    </row>
    <row r="50" spans="1:43" s="60" customFormat="1" x14ac:dyDescent="0.2">
      <c r="A50" s="160" t="s">
        <v>20</v>
      </c>
      <c r="B50" s="59">
        <f>SUM(B25:B41)</f>
        <v>450</v>
      </c>
      <c r="C50" s="59">
        <f t="shared" ref="C50:AN50" si="17">SUM(C25:C41)</f>
        <v>96704</v>
      </c>
      <c r="D50" s="59">
        <f t="shared" si="17"/>
        <v>14561</v>
      </c>
      <c r="E50" s="59">
        <f t="shared" si="17"/>
        <v>31673</v>
      </c>
      <c r="F50" s="59">
        <f t="shared" si="17"/>
        <v>32522</v>
      </c>
      <c r="G50" s="59">
        <f t="shared" si="17"/>
        <v>141416</v>
      </c>
      <c r="H50" s="59">
        <f t="shared" si="17"/>
        <v>14884</v>
      </c>
      <c r="I50" s="59">
        <f t="shared" si="17"/>
        <v>117267</v>
      </c>
      <c r="J50" s="59">
        <f t="shared" si="17"/>
        <v>19659</v>
      </c>
      <c r="K50" s="59">
        <f t="shared" si="17"/>
        <v>286529</v>
      </c>
      <c r="L50" s="59">
        <f t="shared" si="17"/>
        <v>18884</v>
      </c>
      <c r="M50" s="59">
        <f t="shared" si="17"/>
        <v>3919</v>
      </c>
      <c r="N50" s="59">
        <f t="shared" si="17"/>
        <v>139961</v>
      </c>
      <c r="O50" s="59">
        <f t="shared" si="17"/>
        <v>118082</v>
      </c>
      <c r="P50" s="59">
        <f t="shared" si="17"/>
        <v>26477</v>
      </c>
      <c r="Q50" s="59">
        <f t="shared" si="17"/>
        <v>3583</v>
      </c>
      <c r="R50" s="59">
        <f t="shared" si="17"/>
        <v>15164</v>
      </c>
      <c r="S50" s="59">
        <f t="shared" si="17"/>
        <v>94326</v>
      </c>
      <c r="T50" s="59">
        <f t="shared" si="17"/>
        <v>68876</v>
      </c>
      <c r="U50" s="59">
        <f t="shared" si="17"/>
        <v>0</v>
      </c>
      <c r="V50" s="59">
        <f t="shared" si="17"/>
        <v>0</v>
      </c>
      <c r="W50" s="59">
        <f t="shared" si="17"/>
        <v>0</v>
      </c>
      <c r="X50" s="59">
        <f t="shared" si="17"/>
        <v>0</v>
      </c>
      <c r="Y50" s="59">
        <f t="shared" si="17"/>
        <v>0</v>
      </c>
      <c r="Z50" s="59">
        <f t="shared" si="17"/>
        <v>0</v>
      </c>
      <c r="AA50" s="59">
        <f t="shared" si="17"/>
        <v>0</v>
      </c>
      <c r="AB50" s="59">
        <f t="shared" si="17"/>
        <v>0</v>
      </c>
      <c r="AC50" s="59">
        <f>SUM(AC25:AC41)</f>
        <v>0</v>
      </c>
      <c r="AD50" s="59">
        <f>SUM(AD25:AD41)</f>
        <v>0</v>
      </c>
      <c r="AE50" s="59">
        <f>SUM(AE25:AE41)</f>
        <v>0</v>
      </c>
      <c r="AF50" s="59">
        <f t="shared" si="17"/>
        <v>0</v>
      </c>
      <c r="AG50" s="59">
        <f t="shared" ref="AG50:AL50" si="18">SUM(AG25:AG41)</f>
        <v>0</v>
      </c>
      <c r="AH50" s="59">
        <f t="shared" si="18"/>
        <v>0</v>
      </c>
      <c r="AI50" s="59">
        <f t="shared" si="18"/>
        <v>0</v>
      </c>
      <c r="AJ50" s="59">
        <f t="shared" si="18"/>
        <v>0</v>
      </c>
      <c r="AK50" s="59">
        <f t="shared" si="18"/>
        <v>1244937</v>
      </c>
      <c r="AL50" s="59">
        <f t="shared" si="18"/>
        <v>1244937</v>
      </c>
      <c r="AM50" s="59">
        <f t="shared" si="17"/>
        <v>1244937</v>
      </c>
      <c r="AN50" s="59">
        <f t="shared" si="17"/>
        <v>1244937</v>
      </c>
      <c r="AO50" s="59">
        <f>SUM(AO25:AO41)</f>
        <v>0</v>
      </c>
      <c r="AP50" s="103">
        <f>(AM50-AK50)/AM50</f>
        <v>0</v>
      </c>
      <c r="AQ50" s="128" t="e">
        <f>(AO50-AM50)/AO50</f>
        <v>#DIV/0!</v>
      </c>
    </row>
    <row r="51" spans="1:43" s="60" customFormat="1" x14ac:dyDescent="0.2">
      <c r="A51" s="104" t="s">
        <v>21</v>
      </c>
      <c r="B51" s="88">
        <f t="shared" ref="B51:AF51" si="19">B50/$AK$50</f>
        <v>3.6146407408567665E-4</v>
      </c>
      <c r="C51" s="88">
        <f t="shared" si="19"/>
        <v>7.7677826267513933E-2</v>
      </c>
      <c r="D51" s="88">
        <f t="shared" si="19"/>
        <v>1.1696174183914528E-2</v>
      </c>
      <c r="E51" s="88">
        <f t="shared" si="19"/>
        <v>2.5441448041145856E-2</v>
      </c>
      <c r="F51" s="88">
        <f t="shared" si="19"/>
        <v>2.6123410260920833E-2</v>
      </c>
      <c r="G51" s="88">
        <f t="shared" si="19"/>
        <v>0.11359289666866677</v>
      </c>
      <c r="H51" s="88">
        <f t="shared" si="19"/>
        <v>1.1955625063758246E-2</v>
      </c>
      <c r="I51" s="88">
        <f t="shared" si="19"/>
        <v>9.4195127946233428E-2</v>
      </c>
      <c r="J51" s="88">
        <f t="shared" si="19"/>
        <v>1.5791160516556258E-2</v>
      </c>
      <c r="K51" s="88">
        <f t="shared" si="19"/>
        <v>0.23015542151932186</v>
      </c>
      <c r="L51" s="88">
        <f t="shared" si="19"/>
        <v>1.5168639055630928E-2</v>
      </c>
      <c r="M51" s="88">
        <f t="shared" si="19"/>
        <v>3.1479504585372594E-3</v>
      </c>
      <c r="N51" s="88">
        <f t="shared" si="19"/>
        <v>0.11242416282912308</v>
      </c>
      <c r="O51" s="88">
        <f t="shared" si="19"/>
        <v>9.4849779547077476E-2</v>
      </c>
      <c r="P51" s="88">
        <f t="shared" si="19"/>
        <v>2.1267742865703244E-2</v>
      </c>
      <c r="Q51" s="88">
        <f t="shared" si="19"/>
        <v>2.8780572832199543E-3</v>
      </c>
      <c r="R51" s="88">
        <f t="shared" si="19"/>
        <v>1.2180536043189335E-2</v>
      </c>
      <c r="S51" s="88">
        <f t="shared" si="19"/>
        <v>7.5767689449345629E-2</v>
      </c>
      <c r="T51" s="88">
        <f t="shared" si="19"/>
        <v>5.5324887926055694E-2</v>
      </c>
      <c r="U51" s="88">
        <f t="shared" si="19"/>
        <v>0</v>
      </c>
      <c r="V51" s="88">
        <f t="shared" si="19"/>
        <v>0</v>
      </c>
      <c r="W51" s="88">
        <f t="shared" si="19"/>
        <v>0</v>
      </c>
      <c r="X51" s="88">
        <f t="shared" si="19"/>
        <v>0</v>
      </c>
      <c r="Y51" s="88">
        <f t="shared" si="19"/>
        <v>0</v>
      </c>
      <c r="Z51" s="88">
        <f t="shared" si="19"/>
        <v>0</v>
      </c>
      <c r="AA51" s="88">
        <f t="shared" si="19"/>
        <v>0</v>
      </c>
      <c r="AB51" s="88">
        <f t="shared" si="19"/>
        <v>0</v>
      </c>
      <c r="AC51" s="88">
        <f t="shared" si="19"/>
        <v>0</v>
      </c>
      <c r="AD51" s="88">
        <f t="shared" si="19"/>
        <v>0</v>
      </c>
      <c r="AE51" s="88">
        <f t="shared" si="19"/>
        <v>0</v>
      </c>
      <c r="AF51" s="88">
        <f t="shared" si="19"/>
        <v>0</v>
      </c>
      <c r="AG51" s="88">
        <f>AG50/$AK$50</f>
        <v>0</v>
      </c>
      <c r="AH51" s="88">
        <f>AH50/$AK$50</f>
        <v>0</v>
      </c>
      <c r="AI51" s="88">
        <f>AI50/$AK$50</f>
        <v>0</v>
      </c>
      <c r="AJ51" s="88">
        <f>AJ50/$AK$50</f>
        <v>0</v>
      </c>
      <c r="AK51" s="88">
        <f>SUM(B51:AJ51)</f>
        <v>1</v>
      </c>
      <c r="AL51" s="95"/>
      <c r="AM51" s="95"/>
      <c r="AN51" s="95"/>
      <c r="AO51" s="95"/>
      <c r="AP51" s="95"/>
      <c r="AQ51" s="97"/>
    </row>
    <row r="52" spans="1:43" s="60" customFormat="1" x14ac:dyDescent="0.2">
      <c r="A52" s="161" t="s">
        <v>22</v>
      </c>
      <c r="B52" s="90">
        <f t="shared" ref="B52:AF52" si="20">B51*$AM$50</f>
        <v>450</v>
      </c>
      <c r="C52" s="90">
        <f t="shared" si="20"/>
        <v>96704</v>
      </c>
      <c r="D52" s="90">
        <f t="shared" si="20"/>
        <v>14561</v>
      </c>
      <c r="E52" s="90">
        <f t="shared" si="20"/>
        <v>31673</v>
      </c>
      <c r="F52" s="90">
        <f t="shared" si="20"/>
        <v>32522</v>
      </c>
      <c r="G52" s="90">
        <f t="shared" si="20"/>
        <v>141416</v>
      </c>
      <c r="H52" s="90">
        <f t="shared" si="20"/>
        <v>14884</v>
      </c>
      <c r="I52" s="90">
        <f t="shared" si="20"/>
        <v>117267</v>
      </c>
      <c r="J52" s="90">
        <f t="shared" si="20"/>
        <v>19659</v>
      </c>
      <c r="K52" s="90">
        <f t="shared" si="20"/>
        <v>286529</v>
      </c>
      <c r="L52" s="90">
        <f t="shared" si="20"/>
        <v>18884</v>
      </c>
      <c r="M52" s="90">
        <f t="shared" si="20"/>
        <v>3919</v>
      </c>
      <c r="N52" s="90">
        <f t="shared" si="20"/>
        <v>139961</v>
      </c>
      <c r="O52" s="90">
        <f t="shared" si="20"/>
        <v>118081.99999999999</v>
      </c>
      <c r="P52" s="90">
        <f t="shared" si="20"/>
        <v>26477</v>
      </c>
      <c r="Q52" s="90">
        <f t="shared" si="20"/>
        <v>3583</v>
      </c>
      <c r="R52" s="90">
        <f t="shared" si="20"/>
        <v>15164</v>
      </c>
      <c r="S52" s="90">
        <f t="shared" si="20"/>
        <v>94326</v>
      </c>
      <c r="T52" s="90">
        <f t="shared" si="20"/>
        <v>68876</v>
      </c>
      <c r="U52" s="90">
        <f t="shared" si="20"/>
        <v>0</v>
      </c>
      <c r="V52" s="90">
        <f t="shared" si="20"/>
        <v>0</v>
      </c>
      <c r="W52" s="90">
        <f t="shared" si="20"/>
        <v>0</v>
      </c>
      <c r="X52" s="90">
        <f t="shared" si="20"/>
        <v>0</v>
      </c>
      <c r="Y52" s="90">
        <f t="shared" si="20"/>
        <v>0</v>
      </c>
      <c r="Z52" s="90">
        <f t="shared" si="20"/>
        <v>0</v>
      </c>
      <c r="AA52" s="90">
        <f t="shared" si="20"/>
        <v>0</v>
      </c>
      <c r="AB52" s="90">
        <f t="shared" si="20"/>
        <v>0</v>
      </c>
      <c r="AC52" s="90">
        <f t="shared" si="20"/>
        <v>0</v>
      </c>
      <c r="AD52" s="90">
        <f t="shared" si="20"/>
        <v>0</v>
      </c>
      <c r="AE52" s="90">
        <f t="shared" si="20"/>
        <v>0</v>
      </c>
      <c r="AF52" s="90">
        <f t="shared" si="20"/>
        <v>0</v>
      </c>
      <c r="AG52" s="90">
        <f>AG51*$AM$50</f>
        <v>0</v>
      </c>
      <c r="AH52" s="90">
        <f>AH51*$AM$50</f>
        <v>0</v>
      </c>
      <c r="AI52" s="90">
        <f>AI51*$AM$50</f>
        <v>0</v>
      </c>
      <c r="AJ52" s="90">
        <f>AJ51*$AM$50</f>
        <v>0</v>
      </c>
      <c r="AK52" s="90">
        <f>SUM(B52:AJ52)</f>
        <v>1244937</v>
      </c>
      <c r="AL52" s="95"/>
      <c r="AM52" s="95"/>
      <c r="AN52" s="95"/>
      <c r="AO52" s="95"/>
      <c r="AP52" s="95"/>
      <c r="AQ52" s="97"/>
    </row>
    <row r="53" spans="1:43" s="60" customFormat="1" ht="13.5" thickBot="1" x14ac:dyDescent="0.25">
      <c r="A53" s="162" t="s">
        <v>48</v>
      </c>
      <c r="B53" s="93">
        <f t="shared" ref="B53:AF53" si="21">(B52-B50)/B50</f>
        <v>0</v>
      </c>
      <c r="C53" s="93">
        <f t="shared" si="21"/>
        <v>0</v>
      </c>
      <c r="D53" s="93">
        <f t="shared" si="21"/>
        <v>0</v>
      </c>
      <c r="E53" s="93">
        <f t="shared" si="21"/>
        <v>0</v>
      </c>
      <c r="F53" s="93">
        <f t="shared" si="21"/>
        <v>0</v>
      </c>
      <c r="G53" s="93">
        <f t="shared" si="21"/>
        <v>0</v>
      </c>
      <c r="H53" s="93">
        <f t="shared" si="21"/>
        <v>0</v>
      </c>
      <c r="I53" s="93">
        <f t="shared" si="21"/>
        <v>0</v>
      </c>
      <c r="J53" s="93">
        <f t="shared" si="21"/>
        <v>0</v>
      </c>
      <c r="K53" s="93">
        <f t="shared" si="21"/>
        <v>0</v>
      </c>
      <c r="L53" s="93">
        <f t="shared" si="21"/>
        <v>0</v>
      </c>
      <c r="M53" s="93">
        <f t="shared" si="21"/>
        <v>0</v>
      </c>
      <c r="N53" s="93">
        <f t="shared" si="21"/>
        <v>0</v>
      </c>
      <c r="O53" s="93">
        <f t="shared" si="21"/>
        <v>-1.2323567714272159E-16</v>
      </c>
      <c r="P53" s="93">
        <f t="shared" si="21"/>
        <v>0</v>
      </c>
      <c r="Q53" s="93">
        <f t="shared" si="21"/>
        <v>0</v>
      </c>
      <c r="R53" s="93">
        <f t="shared" si="21"/>
        <v>0</v>
      </c>
      <c r="S53" s="93">
        <f t="shared" si="21"/>
        <v>0</v>
      </c>
      <c r="T53" s="93">
        <f t="shared" si="21"/>
        <v>0</v>
      </c>
      <c r="U53" s="93" t="e">
        <f t="shared" si="21"/>
        <v>#DIV/0!</v>
      </c>
      <c r="V53" s="93" t="e">
        <f t="shared" si="21"/>
        <v>#DIV/0!</v>
      </c>
      <c r="W53" s="93" t="e">
        <f t="shared" si="21"/>
        <v>#DIV/0!</v>
      </c>
      <c r="X53" s="93" t="e">
        <f t="shared" si="21"/>
        <v>#DIV/0!</v>
      </c>
      <c r="Y53" s="93" t="e">
        <f t="shared" si="21"/>
        <v>#DIV/0!</v>
      </c>
      <c r="Z53" s="93" t="e">
        <f t="shared" si="21"/>
        <v>#DIV/0!</v>
      </c>
      <c r="AA53" s="93" t="e">
        <f t="shared" si="21"/>
        <v>#DIV/0!</v>
      </c>
      <c r="AB53" s="93" t="e">
        <f t="shared" si="21"/>
        <v>#DIV/0!</v>
      </c>
      <c r="AC53" s="93" t="e">
        <f t="shared" si="21"/>
        <v>#DIV/0!</v>
      </c>
      <c r="AD53" s="93" t="e">
        <f t="shared" si="21"/>
        <v>#DIV/0!</v>
      </c>
      <c r="AE53" s="93" t="e">
        <f t="shared" si="21"/>
        <v>#DIV/0!</v>
      </c>
      <c r="AF53" s="93" t="e">
        <f t="shared" si="21"/>
        <v>#DIV/0!</v>
      </c>
      <c r="AG53" s="93" t="e">
        <f>(AG52-AG50)/AG50</f>
        <v>#DIV/0!</v>
      </c>
      <c r="AH53" s="93" t="e">
        <f>(AH52-AH50)/AH50</f>
        <v>#DIV/0!</v>
      </c>
      <c r="AI53" s="93" t="e">
        <f>(AI52-AI50)/AI50</f>
        <v>#DIV/0!</v>
      </c>
      <c r="AJ53" s="93" t="e">
        <f>(AJ52-AJ50)/AJ50</f>
        <v>#DIV/0!</v>
      </c>
      <c r="AK53" s="93">
        <f>(AK52-AK50)/AK50</f>
        <v>0</v>
      </c>
      <c r="AL53" s="98"/>
      <c r="AM53" s="99"/>
      <c r="AN53" s="98"/>
      <c r="AO53" s="98"/>
      <c r="AP53" s="98"/>
      <c r="AQ53" s="100"/>
    </row>
    <row r="55" spans="1:43" x14ac:dyDescent="0.2">
      <c r="L55" s="54">
        <f>L46-L44</f>
        <v>0</v>
      </c>
      <c r="P55" s="54">
        <f>P46-P44</f>
        <v>0</v>
      </c>
      <c r="U55" s="54">
        <f>U46-U44</f>
        <v>0</v>
      </c>
      <c r="X55" s="54">
        <f>X46-X44</f>
        <v>0</v>
      </c>
    </row>
    <row r="56" spans="1:43" x14ac:dyDescent="0.2">
      <c r="L56" s="70">
        <f>L55/L44</f>
        <v>0</v>
      </c>
      <c r="P56" s="70">
        <f>P55/P44</f>
        <v>0</v>
      </c>
      <c r="T56" s="70"/>
      <c r="U56" s="70" t="e">
        <f>U55/U44</f>
        <v>#DIV/0!</v>
      </c>
      <c r="X56" s="70" t="e">
        <f>X55/X44</f>
        <v>#DIV/0!</v>
      </c>
    </row>
    <row r="57" spans="1:43" x14ac:dyDescent="0.2">
      <c r="L57" s="54">
        <f>L44*1.12%</f>
        <v>211.38880000000003</v>
      </c>
      <c r="P57" s="54">
        <f>P44*1.12%</f>
        <v>365.78080000000006</v>
      </c>
      <c r="U57" s="54">
        <f>U44*1.12%</f>
        <v>0</v>
      </c>
      <c r="X57" s="54">
        <f>X44*1.12%</f>
        <v>0</v>
      </c>
    </row>
    <row r="58" spans="1:43" x14ac:dyDescent="0.2">
      <c r="L58" s="54">
        <f>L52-L50</f>
        <v>0</v>
      </c>
      <c r="P58" s="54">
        <f>P52-P50</f>
        <v>0</v>
      </c>
      <c r="U58" s="54">
        <f>U52-U50</f>
        <v>0</v>
      </c>
      <c r="X58" s="54">
        <f>X52-X50</f>
        <v>0</v>
      </c>
    </row>
    <row r="59" spans="1:43" x14ac:dyDescent="0.2">
      <c r="L59" s="70">
        <f>L58/L50</f>
        <v>0</v>
      </c>
      <c r="P59" s="70">
        <f>P58/P50</f>
        <v>0</v>
      </c>
      <c r="T59" s="70"/>
      <c r="U59" s="70" t="e">
        <f>U58/U50</f>
        <v>#DIV/0!</v>
      </c>
      <c r="X59" s="70" t="e">
        <f>X58/X50</f>
        <v>#DIV/0!</v>
      </c>
    </row>
    <row r="60" spans="1:43" x14ac:dyDescent="0.2">
      <c r="L60" s="54">
        <f>L50*1.31%</f>
        <v>247.38040000000001</v>
      </c>
      <c r="P60" s="54">
        <f>P50*1.31%</f>
        <v>346.84870000000001</v>
      </c>
      <c r="U60" s="54">
        <f>U50*1.31%</f>
        <v>0</v>
      </c>
      <c r="X60" s="54">
        <f>X50*1.31%</f>
        <v>0</v>
      </c>
    </row>
    <row r="63" spans="1:43" x14ac:dyDescent="0.2">
      <c r="L63" s="54" t="e">
        <f>((L57+L60)*#REF!)/1000000</f>
        <v>#REF!</v>
      </c>
      <c r="P63" s="54" t="e">
        <f>((P57+P60)*#REF!)/1000000</f>
        <v>#REF!</v>
      </c>
      <c r="U63" s="54" t="e">
        <f>((U57+U60)*#REF!)/1000000</f>
        <v>#REF!</v>
      </c>
      <c r="X63" s="54" t="e">
        <f>((X57+X60)*#REF!)/1000000</f>
        <v>#REF!</v>
      </c>
    </row>
  </sheetData>
  <mergeCells count="8">
    <mergeCell ref="A2:AQ2"/>
    <mergeCell ref="A1:AQ1"/>
    <mergeCell ref="A43:AQ43"/>
    <mergeCell ref="A49:AQ49"/>
    <mergeCell ref="B10:Y10"/>
    <mergeCell ref="AK9:AL9"/>
    <mergeCell ref="AM9:AN9"/>
    <mergeCell ref="AP9:AQ9"/>
  </mergeCells>
  <phoneticPr fontId="2" type="noConversion"/>
  <printOptions verticalCentered="1" headings="1"/>
  <pageMargins left="0.39370078740157483" right="0.39370078740157483" top="0.78740157480314965" bottom="0.78740157480314965" header="0" footer="0"/>
  <pageSetup scale="31" fitToHeight="10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7" r:id="rId4">
          <objectPr defaultSize="0" autoPict="0" r:id="rId5">
            <anchor moveWithCells="1">
              <from>
                <xdr:col>1</xdr:col>
                <xdr:colOff>180975</xdr:colOff>
                <xdr:row>0</xdr:row>
                <xdr:rowOff>9525</xdr:rowOff>
              </from>
              <to>
                <xdr:col>2</xdr:col>
                <xdr:colOff>247650</xdr:colOff>
                <xdr:row>4</xdr:row>
                <xdr:rowOff>152400</xdr:rowOff>
              </to>
            </anchor>
          </objectPr>
        </oleObject>
      </mc:Choice>
      <mc:Fallback>
        <oleObject progId="Word.Document.8" shapeId="81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E52" sqref="E5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275</v>
      </c>
      <c r="B3" s="191">
        <v>0.375</v>
      </c>
      <c r="C3" s="192">
        <v>2013</v>
      </c>
      <c r="D3" s="192">
        <v>6</v>
      </c>
      <c r="E3" s="192">
        <v>1</v>
      </c>
      <c r="F3" s="193">
        <v>52798</v>
      </c>
      <c r="G3" s="192">
        <v>0</v>
      </c>
      <c r="H3" s="193">
        <v>355405</v>
      </c>
      <c r="I3" s="192">
        <v>0</v>
      </c>
      <c r="J3" s="192">
        <v>0</v>
      </c>
      <c r="K3" s="192">
        <v>0</v>
      </c>
      <c r="L3" s="194">
        <v>309.12299999999999</v>
      </c>
      <c r="M3" s="193">
        <v>25.7</v>
      </c>
      <c r="N3" s="195">
        <v>0</v>
      </c>
      <c r="O3" s="196">
        <v>9502</v>
      </c>
      <c r="P3" s="197">
        <f>F4-F3</f>
        <v>9502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9502</v>
      </c>
      <c r="W3" s="202">
        <f>V3*35.31467</f>
        <v>335559.99433999998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52798</v>
      </c>
      <c r="AF3" s="190">
        <v>275</v>
      </c>
      <c r="AG3" s="195">
        <v>1</v>
      </c>
      <c r="AH3" s="303">
        <v>52820</v>
      </c>
      <c r="AI3" s="304">
        <f>IFERROR(AE3*1,0)</f>
        <v>52798</v>
      </c>
      <c r="AJ3" s="305">
        <f>(AI3-AH3)</f>
        <v>-22</v>
      </c>
      <c r="AL3" s="306">
        <f>AH4-AH3</f>
        <v>9505</v>
      </c>
      <c r="AM3" s="307">
        <f>AI4-AI3</f>
        <v>9502</v>
      </c>
      <c r="AN3" s="308">
        <f>(AM3-AL3)</f>
        <v>-3</v>
      </c>
      <c r="AO3" s="309">
        <f>IFERROR(AN3/AM3,"")</f>
        <v>-3.1572300568301408E-4</v>
      </c>
    </row>
    <row r="4" spans="1:41" x14ac:dyDescent="0.2">
      <c r="A4" s="206">
        <v>275</v>
      </c>
      <c r="B4" s="207">
        <v>0.375</v>
      </c>
      <c r="C4" s="208">
        <v>2013</v>
      </c>
      <c r="D4" s="208">
        <v>6</v>
      </c>
      <c r="E4" s="208">
        <v>2</v>
      </c>
      <c r="F4" s="209">
        <v>62300</v>
      </c>
      <c r="G4" s="208">
        <v>0</v>
      </c>
      <c r="H4" s="209">
        <v>355826</v>
      </c>
      <c r="I4" s="208">
        <v>0</v>
      </c>
      <c r="J4" s="208">
        <v>0</v>
      </c>
      <c r="K4" s="208">
        <v>0</v>
      </c>
      <c r="L4" s="210">
        <v>315.28899999999999</v>
      </c>
      <c r="M4" s="209">
        <v>25.9</v>
      </c>
      <c r="N4" s="211">
        <v>0</v>
      </c>
      <c r="O4" s="212">
        <v>9358</v>
      </c>
      <c r="P4" s="197">
        <f t="shared" ref="P4:P33" si="0">F5-F4</f>
        <v>9358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9358</v>
      </c>
      <c r="W4" s="216">
        <f>V4*35.31467</f>
        <v>330474.68186000001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62300</v>
      </c>
      <c r="AF4" s="206">
        <v>275</v>
      </c>
      <c r="AG4" s="310">
        <v>2</v>
      </c>
      <c r="AH4" s="311">
        <v>62325</v>
      </c>
      <c r="AI4" s="312">
        <f t="shared" ref="AI4:AI34" si="4">IFERROR(AE4*1,0)</f>
        <v>62300</v>
      </c>
      <c r="AJ4" s="313">
        <f t="shared" ref="AJ4:AJ34" si="5">(AI4-AH4)</f>
        <v>-25</v>
      </c>
      <c r="AL4" s="306">
        <f t="shared" ref="AL4:AM33" si="6">AH5-AH4</f>
        <v>9370</v>
      </c>
      <c r="AM4" s="314">
        <f t="shared" si="6"/>
        <v>9358</v>
      </c>
      <c r="AN4" s="315">
        <f t="shared" ref="AN4:AN33" si="7">(AM4-AL4)</f>
        <v>-12</v>
      </c>
      <c r="AO4" s="316">
        <f t="shared" ref="AO4:AO33" si="8">IFERROR(AN4/AM4,"")</f>
        <v>-1.2823252831801668E-3</v>
      </c>
    </row>
    <row r="5" spans="1:41" x14ac:dyDescent="0.2">
      <c r="A5" s="206">
        <v>275</v>
      </c>
      <c r="B5" s="207">
        <v>0.375</v>
      </c>
      <c r="C5" s="208">
        <v>2013</v>
      </c>
      <c r="D5" s="208">
        <v>6</v>
      </c>
      <c r="E5" s="208">
        <v>3</v>
      </c>
      <c r="F5" s="209">
        <v>71658</v>
      </c>
      <c r="G5" s="208">
        <v>0</v>
      </c>
      <c r="H5" s="209">
        <v>356239</v>
      </c>
      <c r="I5" s="208">
        <v>0</v>
      </c>
      <c r="J5" s="208">
        <v>0</v>
      </c>
      <c r="K5" s="208">
        <v>0</v>
      </c>
      <c r="L5" s="210">
        <v>315.887</v>
      </c>
      <c r="M5" s="209">
        <v>25.9</v>
      </c>
      <c r="N5" s="211">
        <v>0</v>
      </c>
      <c r="O5" s="212">
        <v>1376</v>
      </c>
      <c r="P5" s="197">
        <f t="shared" si="0"/>
        <v>1376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1376</v>
      </c>
      <c r="W5" s="216">
        <f t="shared" ref="W5:W33" si="10">V5*35.31467</f>
        <v>48592.985919999999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71658</v>
      </c>
      <c r="AF5" s="206">
        <v>275</v>
      </c>
      <c r="AG5" s="310">
        <v>3</v>
      </c>
      <c r="AH5" s="311">
        <v>71695</v>
      </c>
      <c r="AI5" s="312">
        <f t="shared" si="4"/>
        <v>71658</v>
      </c>
      <c r="AJ5" s="313">
        <f t="shared" si="5"/>
        <v>-37</v>
      </c>
      <c r="AL5" s="306">
        <f t="shared" si="6"/>
        <v>1339</v>
      </c>
      <c r="AM5" s="314">
        <f t="shared" si="6"/>
        <v>1376</v>
      </c>
      <c r="AN5" s="315">
        <f t="shared" si="7"/>
        <v>37</v>
      </c>
      <c r="AO5" s="316">
        <f t="shared" si="8"/>
        <v>2.6889534883720929E-2</v>
      </c>
    </row>
    <row r="6" spans="1:41" x14ac:dyDescent="0.2">
      <c r="A6" s="206">
        <v>275</v>
      </c>
      <c r="B6" s="207">
        <v>0.375</v>
      </c>
      <c r="C6" s="208">
        <v>2013</v>
      </c>
      <c r="D6" s="208">
        <v>6</v>
      </c>
      <c r="E6" s="208">
        <v>4</v>
      </c>
      <c r="F6" s="209">
        <v>73034</v>
      </c>
      <c r="G6" s="208">
        <v>0</v>
      </c>
      <c r="H6" s="209">
        <v>356302</v>
      </c>
      <c r="I6" s="208">
        <v>0</v>
      </c>
      <c r="J6" s="208">
        <v>0</v>
      </c>
      <c r="K6" s="208">
        <v>0</v>
      </c>
      <c r="L6" s="210">
        <v>310.60399999999998</v>
      </c>
      <c r="M6" s="209">
        <v>22.4</v>
      </c>
      <c r="N6" s="211">
        <v>0</v>
      </c>
      <c r="O6" s="212">
        <v>5632</v>
      </c>
      <c r="P6" s="197">
        <f t="shared" si="0"/>
        <v>5632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5632</v>
      </c>
      <c r="W6" s="216">
        <f t="shared" si="10"/>
        <v>198892.22143999999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73034</v>
      </c>
      <c r="AF6" s="206">
        <v>275</v>
      </c>
      <c r="AG6" s="310">
        <v>4</v>
      </c>
      <c r="AH6" s="311">
        <v>73034</v>
      </c>
      <c r="AI6" s="312">
        <f t="shared" si="4"/>
        <v>73034</v>
      </c>
      <c r="AJ6" s="313">
        <f t="shared" si="5"/>
        <v>0</v>
      </c>
      <c r="AL6" s="306">
        <f t="shared" si="6"/>
        <v>5671</v>
      </c>
      <c r="AM6" s="314">
        <f t="shared" si="6"/>
        <v>5632</v>
      </c>
      <c r="AN6" s="315">
        <f t="shared" si="7"/>
        <v>-39</v>
      </c>
      <c r="AO6" s="316">
        <f t="shared" si="8"/>
        <v>-6.924715909090909E-3</v>
      </c>
    </row>
    <row r="7" spans="1:41" x14ac:dyDescent="0.2">
      <c r="A7" s="206">
        <v>275</v>
      </c>
      <c r="B7" s="207">
        <v>0.375</v>
      </c>
      <c r="C7" s="208">
        <v>2013</v>
      </c>
      <c r="D7" s="208">
        <v>6</v>
      </c>
      <c r="E7" s="208">
        <v>5</v>
      </c>
      <c r="F7" s="209">
        <v>78666</v>
      </c>
      <c r="G7" s="208">
        <v>0</v>
      </c>
      <c r="H7" s="209">
        <v>356555</v>
      </c>
      <c r="I7" s="208">
        <v>0</v>
      </c>
      <c r="J7" s="208">
        <v>0</v>
      </c>
      <c r="K7" s="208">
        <v>0</v>
      </c>
      <c r="L7" s="210">
        <v>309.29599999999999</v>
      </c>
      <c r="M7" s="209">
        <v>26.1</v>
      </c>
      <c r="N7" s="211">
        <v>0</v>
      </c>
      <c r="O7" s="212">
        <v>9540</v>
      </c>
      <c r="P7" s="197">
        <f t="shared" si="0"/>
        <v>9540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9540</v>
      </c>
      <c r="W7" s="216">
        <f t="shared" si="10"/>
        <v>336901.95179999998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78666</v>
      </c>
      <c r="AF7" s="206">
        <v>275</v>
      </c>
      <c r="AG7" s="310">
        <v>5</v>
      </c>
      <c r="AH7" s="311">
        <v>78705</v>
      </c>
      <c r="AI7" s="312">
        <f t="shared" si="4"/>
        <v>78666</v>
      </c>
      <c r="AJ7" s="313">
        <f t="shared" si="5"/>
        <v>-39</v>
      </c>
      <c r="AL7" s="306">
        <f t="shared" si="6"/>
        <v>9531</v>
      </c>
      <c r="AM7" s="314">
        <f t="shared" si="6"/>
        <v>9540</v>
      </c>
      <c r="AN7" s="315">
        <f t="shared" si="7"/>
        <v>9</v>
      </c>
      <c r="AO7" s="316">
        <f t="shared" si="8"/>
        <v>9.4339622641509435E-4</v>
      </c>
    </row>
    <row r="8" spans="1:41" x14ac:dyDescent="0.2">
      <c r="A8" s="206">
        <v>275</v>
      </c>
      <c r="B8" s="207">
        <v>0.375</v>
      </c>
      <c r="C8" s="208">
        <v>2013</v>
      </c>
      <c r="D8" s="208">
        <v>6</v>
      </c>
      <c r="E8" s="208">
        <v>6</v>
      </c>
      <c r="F8" s="209">
        <v>88206</v>
      </c>
      <c r="G8" s="208">
        <v>0</v>
      </c>
      <c r="H8" s="209">
        <v>356986</v>
      </c>
      <c r="I8" s="208">
        <v>0</v>
      </c>
      <c r="J8" s="208">
        <v>0</v>
      </c>
      <c r="K8" s="208">
        <v>0</v>
      </c>
      <c r="L8" s="210">
        <v>308.76299999999998</v>
      </c>
      <c r="M8" s="209">
        <v>25.9</v>
      </c>
      <c r="N8" s="211">
        <v>0</v>
      </c>
      <c r="O8" s="212">
        <v>9116</v>
      </c>
      <c r="P8" s="197">
        <f t="shared" si="0"/>
        <v>9116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9116</v>
      </c>
      <c r="W8" s="216">
        <f t="shared" si="10"/>
        <v>321928.53171999997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88206</v>
      </c>
      <c r="AF8" s="206">
        <v>275</v>
      </c>
      <c r="AG8" s="310">
        <v>6</v>
      </c>
      <c r="AH8" s="311">
        <v>88236</v>
      </c>
      <c r="AI8" s="312">
        <f t="shared" si="4"/>
        <v>88206</v>
      </c>
      <c r="AJ8" s="313">
        <f t="shared" si="5"/>
        <v>-30</v>
      </c>
      <c r="AL8" s="306">
        <f t="shared" si="6"/>
        <v>9116</v>
      </c>
      <c r="AM8" s="314">
        <f t="shared" si="6"/>
        <v>9116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275</v>
      </c>
      <c r="B9" s="207">
        <v>0.375</v>
      </c>
      <c r="C9" s="208">
        <v>2013</v>
      </c>
      <c r="D9" s="208">
        <v>6</v>
      </c>
      <c r="E9" s="208">
        <v>7</v>
      </c>
      <c r="F9" s="209">
        <v>97322</v>
      </c>
      <c r="G9" s="208">
        <v>0</v>
      </c>
      <c r="H9" s="209">
        <v>357399</v>
      </c>
      <c r="I9" s="208">
        <v>0</v>
      </c>
      <c r="J9" s="208">
        <v>0</v>
      </c>
      <c r="K9" s="208">
        <v>0</v>
      </c>
      <c r="L9" s="210">
        <v>308.90499999999997</v>
      </c>
      <c r="M9" s="209">
        <v>25.9</v>
      </c>
      <c r="N9" s="211">
        <v>0</v>
      </c>
      <c r="O9" s="212">
        <v>9725</v>
      </c>
      <c r="P9" s="197">
        <f t="shared" si="0"/>
        <v>9725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9725</v>
      </c>
      <c r="W9" s="216">
        <f t="shared" si="10"/>
        <v>343435.16574999999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97322</v>
      </c>
      <c r="AF9" s="206">
        <v>275</v>
      </c>
      <c r="AG9" s="310">
        <v>7</v>
      </c>
      <c r="AH9" s="311">
        <v>97352</v>
      </c>
      <c r="AI9" s="312">
        <f t="shared" si="4"/>
        <v>97322</v>
      </c>
      <c r="AJ9" s="313">
        <f t="shared" si="5"/>
        <v>-30</v>
      </c>
      <c r="AL9" s="306">
        <f t="shared" si="6"/>
        <v>9728</v>
      </c>
      <c r="AM9" s="314">
        <f t="shared" si="6"/>
        <v>9725</v>
      </c>
      <c r="AN9" s="315">
        <f t="shared" si="7"/>
        <v>-3</v>
      </c>
      <c r="AO9" s="316">
        <f t="shared" si="8"/>
        <v>-3.0848329048843189E-4</v>
      </c>
    </row>
    <row r="10" spans="1:41" x14ac:dyDescent="0.2">
      <c r="A10" s="206">
        <v>275</v>
      </c>
      <c r="B10" s="207">
        <v>0.375</v>
      </c>
      <c r="C10" s="208">
        <v>2013</v>
      </c>
      <c r="D10" s="208">
        <v>6</v>
      </c>
      <c r="E10" s="208">
        <v>8</v>
      </c>
      <c r="F10" s="209">
        <v>107047</v>
      </c>
      <c r="G10" s="208">
        <v>0</v>
      </c>
      <c r="H10" s="209">
        <v>357839</v>
      </c>
      <c r="I10" s="208">
        <v>0</v>
      </c>
      <c r="J10" s="208">
        <v>0</v>
      </c>
      <c r="K10" s="208">
        <v>0</v>
      </c>
      <c r="L10" s="210">
        <v>309.101</v>
      </c>
      <c r="M10" s="209">
        <v>26.2</v>
      </c>
      <c r="N10" s="211">
        <v>0</v>
      </c>
      <c r="O10" s="212">
        <v>9663</v>
      </c>
      <c r="P10" s="197">
        <f t="shared" si="0"/>
        <v>9663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9663</v>
      </c>
      <c r="W10" s="216">
        <f t="shared" si="10"/>
        <v>341245.65620999999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107047</v>
      </c>
      <c r="AF10" s="206">
        <v>275</v>
      </c>
      <c r="AG10" s="310">
        <v>8</v>
      </c>
      <c r="AH10" s="311">
        <v>107080</v>
      </c>
      <c r="AI10" s="312">
        <f t="shared" si="4"/>
        <v>107047</v>
      </c>
      <c r="AJ10" s="313">
        <f t="shared" si="5"/>
        <v>-33</v>
      </c>
      <c r="AL10" s="306">
        <f t="shared" si="6"/>
        <v>9673</v>
      </c>
      <c r="AM10" s="314">
        <f t="shared" si="6"/>
        <v>9663</v>
      </c>
      <c r="AN10" s="315">
        <f t="shared" si="7"/>
        <v>-10</v>
      </c>
      <c r="AO10" s="316">
        <f t="shared" si="8"/>
        <v>-1.0348752975266481E-3</v>
      </c>
    </row>
    <row r="11" spans="1:41" x14ac:dyDescent="0.2">
      <c r="A11" s="206">
        <v>275</v>
      </c>
      <c r="B11" s="207">
        <v>0.375</v>
      </c>
      <c r="C11" s="208">
        <v>2013</v>
      </c>
      <c r="D11" s="208">
        <v>6</v>
      </c>
      <c r="E11" s="208">
        <v>9</v>
      </c>
      <c r="F11" s="209">
        <v>116710</v>
      </c>
      <c r="G11" s="208">
        <v>0</v>
      </c>
      <c r="H11" s="209">
        <v>358268</v>
      </c>
      <c r="I11" s="208">
        <v>0</v>
      </c>
      <c r="J11" s="208">
        <v>0</v>
      </c>
      <c r="K11" s="208">
        <v>0</v>
      </c>
      <c r="L11" s="210">
        <v>315.08100000000002</v>
      </c>
      <c r="M11" s="209">
        <v>26.4</v>
      </c>
      <c r="N11" s="211">
        <v>0</v>
      </c>
      <c r="O11" s="212">
        <v>9335</v>
      </c>
      <c r="P11" s="197">
        <f t="shared" si="0"/>
        <v>9335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9335</v>
      </c>
      <c r="W11" s="219">
        <f t="shared" si="10"/>
        <v>329662.44445000001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116710</v>
      </c>
      <c r="AF11" s="206">
        <v>275</v>
      </c>
      <c r="AG11" s="310">
        <v>9</v>
      </c>
      <c r="AH11" s="311">
        <v>116753</v>
      </c>
      <c r="AI11" s="312">
        <f t="shared" si="4"/>
        <v>116710</v>
      </c>
      <c r="AJ11" s="313">
        <f t="shared" si="5"/>
        <v>-43</v>
      </c>
      <c r="AL11" s="306">
        <f t="shared" si="6"/>
        <v>9325</v>
      </c>
      <c r="AM11" s="314">
        <f t="shared" si="6"/>
        <v>9335</v>
      </c>
      <c r="AN11" s="315">
        <f t="shared" si="7"/>
        <v>10</v>
      </c>
      <c r="AO11" s="316">
        <f t="shared" si="8"/>
        <v>1.0712372790573112E-3</v>
      </c>
    </row>
    <row r="12" spans="1:41" x14ac:dyDescent="0.2">
      <c r="A12" s="206">
        <v>275</v>
      </c>
      <c r="B12" s="207">
        <v>0.375</v>
      </c>
      <c r="C12" s="208">
        <v>2013</v>
      </c>
      <c r="D12" s="208">
        <v>6</v>
      </c>
      <c r="E12" s="208">
        <v>10</v>
      </c>
      <c r="F12" s="209">
        <v>126045</v>
      </c>
      <c r="G12" s="208">
        <v>0</v>
      </c>
      <c r="H12" s="209">
        <v>358680</v>
      </c>
      <c r="I12" s="208">
        <v>0</v>
      </c>
      <c r="J12" s="208">
        <v>0</v>
      </c>
      <c r="K12" s="208">
        <v>0</v>
      </c>
      <c r="L12" s="210">
        <v>315.84300000000002</v>
      </c>
      <c r="M12" s="209">
        <v>26</v>
      </c>
      <c r="N12" s="211">
        <v>0</v>
      </c>
      <c r="O12" s="212">
        <v>9586</v>
      </c>
      <c r="P12" s="197">
        <f t="shared" si="0"/>
        <v>9586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9586</v>
      </c>
      <c r="W12" s="219">
        <f t="shared" si="10"/>
        <v>338526.42661999998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126045</v>
      </c>
      <c r="AF12" s="206">
        <v>275</v>
      </c>
      <c r="AG12" s="310">
        <v>10</v>
      </c>
      <c r="AH12" s="311">
        <v>126078</v>
      </c>
      <c r="AI12" s="312">
        <f t="shared" si="4"/>
        <v>126045</v>
      </c>
      <c r="AJ12" s="313">
        <f t="shared" si="5"/>
        <v>-33</v>
      </c>
      <c r="AL12" s="306">
        <f t="shared" si="6"/>
        <v>9601</v>
      </c>
      <c r="AM12" s="314">
        <f t="shared" si="6"/>
        <v>9586</v>
      </c>
      <c r="AN12" s="315">
        <f t="shared" si="7"/>
        <v>-15</v>
      </c>
      <c r="AO12" s="316">
        <f t="shared" si="8"/>
        <v>-1.5647819737116628E-3</v>
      </c>
    </row>
    <row r="13" spans="1:41" x14ac:dyDescent="0.2">
      <c r="A13" s="206">
        <v>275</v>
      </c>
      <c r="B13" s="207">
        <v>0.375</v>
      </c>
      <c r="C13" s="208">
        <v>2013</v>
      </c>
      <c r="D13" s="208">
        <v>6</v>
      </c>
      <c r="E13" s="208">
        <v>11</v>
      </c>
      <c r="F13" s="209">
        <v>135631</v>
      </c>
      <c r="G13" s="208">
        <v>0</v>
      </c>
      <c r="H13" s="209">
        <v>359116</v>
      </c>
      <c r="I13" s="208">
        <v>0</v>
      </c>
      <c r="J13" s="208">
        <v>0</v>
      </c>
      <c r="K13" s="208">
        <v>0</v>
      </c>
      <c r="L13" s="210">
        <v>307.45299999999997</v>
      </c>
      <c r="M13" s="209">
        <v>25.8</v>
      </c>
      <c r="N13" s="211">
        <v>0</v>
      </c>
      <c r="O13" s="212">
        <v>10086</v>
      </c>
      <c r="P13" s="197">
        <f t="shared" si="0"/>
        <v>10086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10086</v>
      </c>
      <c r="W13" s="219">
        <f t="shared" si="10"/>
        <v>356183.76162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135631</v>
      </c>
      <c r="AF13" s="206">
        <v>275</v>
      </c>
      <c r="AG13" s="310">
        <v>11</v>
      </c>
      <c r="AH13" s="311">
        <v>135679</v>
      </c>
      <c r="AI13" s="312">
        <f t="shared" si="4"/>
        <v>135631</v>
      </c>
      <c r="AJ13" s="313">
        <f t="shared" si="5"/>
        <v>-48</v>
      </c>
      <c r="AL13" s="306">
        <f t="shared" si="6"/>
        <v>10086</v>
      </c>
      <c r="AM13" s="314">
        <f t="shared" si="6"/>
        <v>10086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275</v>
      </c>
      <c r="B14" s="207">
        <v>0.375</v>
      </c>
      <c r="C14" s="208">
        <v>2013</v>
      </c>
      <c r="D14" s="208">
        <v>6</v>
      </c>
      <c r="E14" s="208">
        <v>12</v>
      </c>
      <c r="F14" s="209">
        <v>145717</v>
      </c>
      <c r="G14" s="208">
        <v>0</v>
      </c>
      <c r="H14" s="209">
        <v>359574</v>
      </c>
      <c r="I14" s="208">
        <v>0</v>
      </c>
      <c r="J14" s="208">
        <v>0</v>
      </c>
      <c r="K14" s="208">
        <v>0</v>
      </c>
      <c r="L14" s="210">
        <v>307.44600000000003</v>
      </c>
      <c r="M14" s="209">
        <v>25.9</v>
      </c>
      <c r="N14" s="211">
        <v>0</v>
      </c>
      <c r="O14" s="212">
        <v>9088</v>
      </c>
      <c r="P14" s="197">
        <f t="shared" si="0"/>
        <v>9088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9088</v>
      </c>
      <c r="W14" s="219">
        <f t="shared" si="10"/>
        <v>320939.72096000001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145717</v>
      </c>
      <c r="AF14" s="206">
        <v>275</v>
      </c>
      <c r="AG14" s="310">
        <v>12</v>
      </c>
      <c r="AH14" s="311">
        <v>145765</v>
      </c>
      <c r="AI14" s="312">
        <f t="shared" si="4"/>
        <v>145717</v>
      </c>
      <c r="AJ14" s="313">
        <f t="shared" si="5"/>
        <v>-48</v>
      </c>
      <c r="AL14" s="306">
        <f t="shared" si="6"/>
        <v>9079</v>
      </c>
      <c r="AM14" s="314">
        <f t="shared" si="6"/>
        <v>9088</v>
      </c>
      <c r="AN14" s="315">
        <f t="shared" si="7"/>
        <v>9</v>
      </c>
      <c r="AO14" s="316">
        <f t="shared" si="8"/>
        <v>9.9031690140845069E-4</v>
      </c>
    </row>
    <row r="15" spans="1:41" x14ac:dyDescent="0.2">
      <c r="A15" s="206">
        <v>275</v>
      </c>
      <c r="B15" s="207">
        <v>0.375</v>
      </c>
      <c r="C15" s="208">
        <v>2013</v>
      </c>
      <c r="D15" s="208">
        <v>6</v>
      </c>
      <c r="E15" s="208">
        <v>13</v>
      </c>
      <c r="F15" s="209">
        <v>154805</v>
      </c>
      <c r="G15" s="208">
        <v>0</v>
      </c>
      <c r="H15" s="209">
        <v>359986</v>
      </c>
      <c r="I15" s="208">
        <v>0</v>
      </c>
      <c r="J15" s="208">
        <v>0</v>
      </c>
      <c r="K15" s="208">
        <v>0</v>
      </c>
      <c r="L15" s="210">
        <v>307.83</v>
      </c>
      <c r="M15" s="209">
        <v>25.8</v>
      </c>
      <c r="N15" s="211">
        <v>0</v>
      </c>
      <c r="O15" s="212">
        <v>4520</v>
      </c>
      <c r="P15" s="197">
        <f t="shared" si="0"/>
        <v>4520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4520</v>
      </c>
      <c r="W15" s="219">
        <f t="shared" si="10"/>
        <v>159622.30840000001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154805</v>
      </c>
      <c r="AF15" s="206">
        <v>275</v>
      </c>
      <c r="AG15" s="310">
        <v>13</v>
      </c>
      <c r="AH15" s="311">
        <v>154844</v>
      </c>
      <c r="AI15" s="312">
        <f t="shared" si="4"/>
        <v>154805</v>
      </c>
      <c r="AJ15" s="313">
        <f t="shared" si="5"/>
        <v>-39</v>
      </c>
      <c r="AL15" s="306">
        <f t="shared" si="6"/>
        <v>4507</v>
      </c>
      <c r="AM15" s="314">
        <f t="shared" si="6"/>
        <v>4520</v>
      </c>
      <c r="AN15" s="315">
        <f t="shared" si="7"/>
        <v>13</v>
      </c>
      <c r="AO15" s="316">
        <f t="shared" si="8"/>
        <v>2.8761061946902654E-3</v>
      </c>
    </row>
    <row r="16" spans="1:41" x14ac:dyDescent="0.2">
      <c r="A16" s="206">
        <v>275</v>
      </c>
      <c r="B16" s="207">
        <v>0.375</v>
      </c>
      <c r="C16" s="208">
        <v>2013</v>
      </c>
      <c r="D16" s="208">
        <v>6</v>
      </c>
      <c r="E16" s="208">
        <v>14</v>
      </c>
      <c r="F16" s="209">
        <v>159325</v>
      </c>
      <c r="G16" s="208">
        <v>0</v>
      </c>
      <c r="H16" s="209">
        <v>360190</v>
      </c>
      <c r="I16" s="208">
        <v>0</v>
      </c>
      <c r="J16" s="208">
        <v>0</v>
      </c>
      <c r="K16" s="208">
        <v>0</v>
      </c>
      <c r="L16" s="210">
        <v>309.47399999999999</v>
      </c>
      <c r="M16" s="209">
        <v>25</v>
      </c>
      <c r="N16" s="211">
        <v>0</v>
      </c>
      <c r="O16" s="212">
        <v>9098</v>
      </c>
      <c r="P16" s="197">
        <f t="shared" si="0"/>
        <v>9098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9098</v>
      </c>
      <c r="W16" s="219">
        <f t="shared" si="10"/>
        <v>321292.86765999999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159325</v>
      </c>
      <c r="AF16" s="206">
        <v>275</v>
      </c>
      <c r="AG16" s="310">
        <v>14</v>
      </c>
      <c r="AH16" s="311">
        <v>159351</v>
      </c>
      <c r="AI16" s="312">
        <f t="shared" si="4"/>
        <v>159325</v>
      </c>
      <c r="AJ16" s="313">
        <f t="shared" si="5"/>
        <v>-26</v>
      </c>
      <c r="AL16" s="306">
        <f t="shared" si="6"/>
        <v>9072</v>
      </c>
      <c r="AM16" s="314">
        <f t="shared" si="6"/>
        <v>9098</v>
      </c>
      <c r="AN16" s="315">
        <f t="shared" si="7"/>
        <v>26</v>
      </c>
      <c r="AO16" s="316">
        <f t="shared" si="8"/>
        <v>2.8577709386678391E-3</v>
      </c>
    </row>
    <row r="17" spans="1:41" x14ac:dyDescent="0.2">
      <c r="A17" s="206">
        <v>275</v>
      </c>
      <c r="B17" s="207">
        <v>0.375</v>
      </c>
      <c r="C17" s="208">
        <v>2013</v>
      </c>
      <c r="D17" s="208">
        <v>6</v>
      </c>
      <c r="E17" s="208">
        <v>15</v>
      </c>
      <c r="F17" s="209">
        <v>168423</v>
      </c>
      <c r="G17" s="208">
        <v>0</v>
      </c>
      <c r="H17" s="209">
        <v>360190</v>
      </c>
      <c r="I17" s="208">
        <v>0</v>
      </c>
      <c r="J17" s="208">
        <v>0</v>
      </c>
      <c r="K17" s="208">
        <v>0</v>
      </c>
      <c r="L17" s="210">
        <v>309.47399999999999</v>
      </c>
      <c r="M17" s="209">
        <v>25</v>
      </c>
      <c r="N17" s="211">
        <v>0</v>
      </c>
      <c r="O17" s="212">
        <v>8551</v>
      </c>
      <c r="P17" s="197">
        <f t="shared" si="0"/>
        <v>8551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8551</v>
      </c>
      <c r="W17" s="219">
        <f t="shared" si="10"/>
        <v>301975.74316999997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168423</v>
      </c>
      <c r="AF17" s="206">
        <v>275</v>
      </c>
      <c r="AG17" s="310">
        <v>15</v>
      </c>
      <c r="AH17" s="311">
        <v>168423</v>
      </c>
      <c r="AI17" s="312">
        <f t="shared" si="4"/>
        <v>168423</v>
      </c>
      <c r="AJ17" s="313">
        <f t="shared" si="5"/>
        <v>0</v>
      </c>
      <c r="AL17" s="306">
        <f t="shared" si="6"/>
        <v>8576</v>
      </c>
      <c r="AM17" s="314">
        <f t="shared" si="6"/>
        <v>8551</v>
      </c>
      <c r="AN17" s="315">
        <f t="shared" si="7"/>
        <v>-25</v>
      </c>
      <c r="AO17" s="316">
        <f t="shared" si="8"/>
        <v>-2.9236346626125599E-3</v>
      </c>
    </row>
    <row r="18" spans="1:41" x14ac:dyDescent="0.2">
      <c r="A18" s="206">
        <v>275</v>
      </c>
      <c r="B18" s="207">
        <v>0.375</v>
      </c>
      <c r="C18" s="208">
        <v>2013</v>
      </c>
      <c r="D18" s="208">
        <v>6</v>
      </c>
      <c r="E18" s="208">
        <v>16</v>
      </c>
      <c r="F18" s="209">
        <v>176974</v>
      </c>
      <c r="G18" s="208">
        <v>0</v>
      </c>
      <c r="H18" s="209">
        <v>360978</v>
      </c>
      <c r="I18" s="208">
        <v>0</v>
      </c>
      <c r="J18" s="208">
        <v>0</v>
      </c>
      <c r="K18" s="208">
        <v>0</v>
      </c>
      <c r="L18" s="210">
        <v>315.22680000000003</v>
      </c>
      <c r="M18" s="209">
        <v>25.2</v>
      </c>
      <c r="N18" s="211">
        <v>0</v>
      </c>
      <c r="O18" s="212">
        <v>8430</v>
      </c>
      <c r="P18" s="197">
        <f t="shared" si="0"/>
        <v>8430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8430</v>
      </c>
      <c r="W18" s="219">
        <f t="shared" si="10"/>
        <v>297702.66810000001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176974</v>
      </c>
      <c r="AF18" s="206">
        <v>275</v>
      </c>
      <c r="AG18" s="310">
        <v>16</v>
      </c>
      <c r="AH18" s="311">
        <v>176999</v>
      </c>
      <c r="AI18" s="312">
        <f t="shared" si="4"/>
        <v>176974</v>
      </c>
      <c r="AJ18" s="313">
        <f t="shared" si="5"/>
        <v>-25</v>
      </c>
      <c r="AL18" s="306">
        <f t="shared" si="6"/>
        <v>8453</v>
      </c>
      <c r="AM18" s="314">
        <f t="shared" si="6"/>
        <v>8430</v>
      </c>
      <c r="AN18" s="315">
        <f t="shared" si="7"/>
        <v>-23</v>
      </c>
      <c r="AO18" s="316">
        <f t="shared" si="8"/>
        <v>-2.7283511269276394E-3</v>
      </c>
    </row>
    <row r="19" spans="1:41" x14ac:dyDescent="0.2">
      <c r="A19" s="206">
        <v>275</v>
      </c>
      <c r="B19" s="207">
        <v>0.375</v>
      </c>
      <c r="C19" s="208">
        <v>2013</v>
      </c>
      <c r="D19" s="208">
        <v>6</v>
      </c>
      <c r="E19" s="208">
        <v>17</v>
      </c>
      <c r="F19" s="209">
        <v>185404</v>
      </c>
      <c r="G19" s="208">
        <v>0</v>
      </c>
      <c r="H19" s="209">
        <v>361349</v>
      </c>
      <c r="I19" s="208">
        <v>0</v>
      </c>
      <c r="J19" s="208">
        <v>0</v>
      </c>
      <c r="K19" s="208">
        <v>0</v>
      </c>
      <c r="L19" s="210">
        <v>316.50400000000002</v>
      </c>
      <c r="M19" s="209">
        <v>25.6</v>
      </c>
      <c r="N19" s="211">
        <v>0</v>
      </c>
      <c r="O19" s="212">
        <v>9200</v>
      </c>
      <c r="P19" s="197">
        <f t="shared" si="0"/>
        <v>9200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9200</v>
      </c>
      <c r="W19" s="219">
        <f t="shared" si="10"/>
        <v>324894.96399999998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185404</v>
      </c>
      <c r="AF19" s="206">
        <v>275</v>
      </c>
      <c r="AG19" s="310">
        <v>17</v>
      </c>
      <c r="AH19" s="311">
        <v>185452</v>
      </c>
      <c r="AI19" s="312">
        <f t="shared" si="4"/>
        <v>185404</v>
      </c>
      <c r="AJ19" s="313">
        <f t="shared" si="5"/>
        <v>-48</v>
      </c>
      <c r="AL19" s="306">
        <f t="shared" si="6"/>
        <v>9198</v>
      </c>
      <c r="AM19" s="314">
        <f t="shared" si="6"/>
        <v>9200</v>
      </c>
      <c r="AN19" s="315">
        <f t="shared" si="7"/>
        <v>2</v>
      </c>
      <c r="AO19" s="316">
        <f t="shared" si="8"/>
        <v>2.173913043478261E-4</v>
      </c>
    </row>
    <row r="20" spans="1:41" x14ac:dyDescent="0.2">
      <c r="A20" s="206">
        <v>275</v>
      </c>
      <c r="B20" s="207">
        <v>0.375</v>
      </c>
      <c r="C20" s="208">
        <v>2013</v>
      </c>
      <c r="D20" s="208">
        <v>6</v>
      </c>
      <c r="E20" s="208">
        <v>18</v>
      </c>
      <c r="F20" s="209">
        <v>194604</v>
      </c>
      <c r="G20" s="208">
        <v>0</v>
      </c>
      <c r="H20" s="209">
        <v>361763</v>
      </c>
      <c r="I20" s="208">
        <v>0</v>
      </c>
      <c r="J20" s="208">
        <v>0</v>
      </c>
      <c r="K20" s="208">
        <v>0</v>
      </c>
      <c r="L20" s="210">
        <v>310.11360000000002</v>
      </c>
      <c r="M20" s="209">
        <v>25.5</v>
      </c>
      <c r="N20" s="211">
        <v>0</v>
      </c>
      <c r="O20" s="212">
        <v>9452</v>
      </c>
      <c r="P20" s="197">
        <f t="shared" si="0"/>
        <v>9452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9452</v>
      </c>
      <c r="W20" s="219">
        <f t="shared" si="10"/>
        <v>333794.26084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194604</v>
      </c>
      <c r="AF20" s="206">
        <v>275</v>
      </c>
      <c r="AG20" s="310">
        <v>18</v>
      </c>
      <c r="AH20" s="311">
        <v>194650</v>
      </c>
      <c r="AI20" s="312">
        <f t="shared" si="4"/>
        <v>194604</v>
      </c>
      <c r="AJ20" s="313">
        <f t="shared" si="5"/>
        <v>-46</v>
      </c>
      <c r="AL20" s="306">
        <f t="shared" si="6"/>
        <v>9450</v>
      </c>
      <c r="AM20" s="314">
        <f t="shared" si="6"/>
        <v>9452</v>
      </c>
      <c r="AN20" s="315">
        <f t="shared" si="7"/>
        <v>2</v>
      </c>
      <c r="AO20" s="316">
        <f t="shared" si="8"/>
        <v>2.1159542953872197E-4</v>
      </c>
    </row>
    <row r="21" spans="1:41" x14ac:dyDescent="0.2">
      <c r="A21" s="206">
        <v>275</v>
      </c>
      <c r="B21" s="207">
        <v>0.375</v>
      </c>
      <c r="C21" s="208">
        <v>2013</v>
      </c>
      <c r="D21" s="208">
        <v>6</v>
      </c>
      <c r="E21" s="208">
        <v>19</v>
      </c>
      <c r="F21" s="209">
        <v>204056</v>
      </c>
      <c r="G21" s="208">
        <v>0</v>
      </c>
      <c r="H21" s="209">
        <v>362191</v>
      </c>
      <c r="I21" s="208">
        <v>0</v>
      </c>
      <c r="J21" s="208">
        <v>0</v>
      </c>
      <c r="K21" s="208">
        <v>0</v>
      </c>
      <c r="L21" s="210">
        <v>308.17450000000002</v>
      </c>
      <c r="M21" s="209">
        <v>25.7</v>
      </c>
      <c r="N21" s="211">
        <v>0</v>
      </c>
      <c r="O21" s="212">
        <v>9393</v>
      </c>
      <c r="P21" s="197">
        <f t="shared" si="0"/>
        <v>9393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9393</v>
      </c>
      <c r="W21" s="219">
        <f t="shared" si="10"/>
        <v>331710.69530999998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204056</v>
      </c>
      <c r="AF21" s="206">
        <v>275</v>
      </c>
      <c r="AG21" s="310">
        <v>19</v>
      </c>
      <c r="AH21" s="311">
        <v>204100</v>
      </c>
      <c r="AI21" s="312">
        <f t="shared" si="4"/>
        <v>204056</v>
      </c>
      <c r="AJ21" s="313">
        <f t="shared" si="5"/>
        <v>-44</v>
      </c>
      <c r="AL21" s="306">
        <f t="shared" si="6"/>
        <v>9386</v>
      </c>
      <c r="AM21" s="314">
        <f t="shared" si="6"/>
        <v>9393</v>
      </c>
      <c r="AN21" s="315">
        <f t="shared" si="7"/>
        <v>7</v>
      </c>
      <c r="AO21" s="316">
        <f t="shared" si="8"/>
        <v>7.4523581390397104E-4</v>
      </c>
    </row>
    <row r="22" spans="1:41" x14ac:dyDescent="0.2">
      <c r="A22" s="206">
        <v>275</v>
      </c>
      <c r="B22" s="207">
        <v>0.375</v>
      </c>
      <c r="C22" s="208">
        <v>2013</v>
      </c>
      <c r="D22" s="208">
        <v>6</v>
      </c>
      <c r="E22" s="208">
        <v>20</v>
      </c>
      <c r="F22" s="209">
        <v>213449</v>
      </c>
      <c r="G22" s="208">
        <v>0</v>
      </c>
      <c r="H22" s="209">
        <v>362616</v>
      </c>
      <c r="I22" s="208">
        <v>0</v>
      </c>
      <c r="J22" s="208">
        <v>0</v>
      </c>
      <c r="K22" s="208">
        <v>0</v>
      </c>
      <c r="L22" s="210">
        <v>307.78570000000002</v>
      </c>
      <c r="M22" s="209">
        <v>25.4</v>
      </c>
      <c r="N22" s="211">
        <v>0</v>
      </c>
      <c r="O22" s="212">
        <v>8704</v>
      </c>
      <c r="P22" s="197">
        <f t="shared" si="0"/>
        <v>8704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8704</v>
      </c>
      <c r="W22" s="219">
        <f t="shared" si="10"/>
        <v>307378.88767999999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213449</v>
      </c>
      <c r="AF22" s="206">
        <v>275</v>
      </c>
      <c r="AG22" s="310">
        <v>20</v>
      </c>
      <c r="AH22" s="311">
        <v>213486</v>
      </c>
      <c r="AI22" s="312">
        <f t="shared" si="4"/>
        <v>213449</v>
      </c>
      <c r="AJ22" s="313">
        <f t="shared" si="5"/>
        <v>-37</v>
      </c>
      <c r="AL22" s="306">
        <f t="shared" si="6"/>
        <v>8711</v>
      </c>
      <c r="AM22" s="314">
        <f t="shared" si="6"/>
        <v>8704</v>
      </c>
      <c r="AN22" s="315">
        <f t="shared" si="7"/>
        <v>-7</v>
      </c>
      <c r="AO22" s="316">
        <f t="shared" si="8"/>
        <v>-8.0422794117647055E-4</v>
      </c>
    </row>
    <row r="23" spans="1:41" x14ac:dyDescent="0.2">
      <c r="A23" s="206">
        <v>275</v>
      </c>
      <c r="B23" s="207">
        <v>0.375</v>
      </c>
      <c r="C23" s="208">
        <v>2013</v>
      </c>
      <c r="D23" s="208">
        <v>6</v>
      </c>
      <c r="E23" s="208">
        <v>21</v>
      </c>
      <c r="F23" s="209">
        <v>222153</v>
      </c>
      <c r="G23" s="208">
        <v>0</v>
      </c>
      <c r="H23" s="209">
        <v>363008</v>
      </c>
      <c r="I23" s="208">
        <v>0</v>
      </c>
      <c r="J23" s="208">
        <v>0</v>
      </c>
      <c r="K23" s="208">
        <v>0</v>
      </c>
      <c r="L23" s="210">
        <v>308.4461</v>
      </c>
      <c r="M23" s="209">
        <v>24.5</v>
      </c>
      <c r="N23" s="211">
        <v>0</v>
      </c>
      <c r="O23" s="212">
        <v>8850</v>
      </c>
      <c r="P23" s="197">
        <f t="shared" si="0"/>
        <v>8850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8850</v>
      </c>
      <c r="W23" s="219">
        <f t="shared" si="10"/>
        <v>312534.82949999999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222153</v>
      </c>
      <c r="AF23" s="206">
        <v>275</v>
      </c>
      <c r="AG23" s="310">
        <v>21</v>
      </c>
      <c r="AH23" s="311">
        <v>222197</v>
      </c>
      <c r="AI23" s="312">
        <f t="shared" si="4"/>
        <v>222153</v>
      </c>
      <c r="AJ23" s="313">
        <f t="shared" si="5"/>
        <v>-44</v>
      </c>
      <c r="AL23" s="306">
        <f t="shared" si="6"/>
        <v>8846</v>
      </c>
      <c r="AM23" s="314">
        <f t="shared" si="6"/>
        <v>8850</v>
      </c>
      <c r="AN23" s="315">
        <f t="shared" si="7"/>
        <v>4</v>
      </c>
      <c r="AO23" s="316">
        <f t="shared" si="8"/>
        <v>4.519774011299435E-4</v>
      </c>
    </row>
    <row r="24" spans="1:41" x14ac:dyDescent="0.2">
      <c r="A24" s="206">
        <v>275</v>
      </c>
      <c r="B24" s="207">
        <v>0.375</v>
      </c>
      <c r="C24" s="208">
        <v>2013</v>
      </c>
      <c r="D24" s="208">
        <v>6</v>
      </c>
      <c r="E24" s="208">
        <v>22</v>
      </c>
      <c r="F24" s="209">
        <v>231003</v>
      </c>
      <c r="G24" s="208">
        <v>0</v>
      </c>
      <c r="H24" s="209">
        <v>363403</v>
      </c>
      <c r="I24" s="208">
        <v>0</v>
      </c>
      <c r="J24" s="208">
        <v>0</v>
      </c>
      <c r="K24" s="208">
        <v>0</v>
      </c>
      <c r="L24" s="210">
        <v>310.76119999999997</v>
      </c>
      <c r="M24" s="209">
        <v>24.4</v>
      </c>
      <c r="N24" s="211">
        <v>0</v>
      </c>
      <c r="O24" s="212">
        <v>8931</v>
      </c>
      <c r="P24" s="197">
        <f t="shared" si="0"/>
        <v>8931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8931</v>
      </c>
      <c r="W24" s="219">
        <f t="shared" si="10"/>
        <v>315395.31777000002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231003</v>
      </c>
      <c r="AF24" s="206">
        <v>275</v>
      </c>
      <c r="AG24" s="310">
        <v>22</v>
      </c>
      <c r="AH24" s="311">
        <v>231043</v>
      </c>
      <c r="AI24" s="312">
        <f t="shared" si="4"/>
        <v>231003</v>
      </c>
      <c r="AJ24" s="313">
        <f t="shared" si="5"/>
        <v>-40</v>
      </c>
      <c r="AL24" s="306">
        <f t="shared" si="6"/>
        <v>8925</v>
      </c>
      <c r="AM24" s="314">
        <f t="shared" si="6"/>
        <v>8931</v>
      </c>
      <c r="AN24" s="315">
        <f t="shared" si="7"/>
        <v>6</v>
      </c>
      <c r="AO24" s="316">
        <f t="shared" si="8"/>
        <v>6.7181726570372856E-4</v>
      </c>
    </row>
    <row r="25" spans="1:41" x14ac:dyDescent="0.2">
      <c r="A25" s="206">
        <v>275</v>
      </c>
      <c r="B25" s="207">
        <v>0.375</v>
      </c>
      <c r="C25" s="208">
        <v>2013</v>
      </c>
      <c r="D25" s="208">
        <v>6</v>
      </c>
      <c r="E25" s="208">
        <v>23</v>
      </c>
      <c r="F25" s="209">
        <v>239934</v>
      </c>
      <c r="G25" s="208">
        <v>0</v>
      </c>
      <c r="H25" s="209">
        <v>363796</v>
      </c>
      <c r="I25" s="208">
        <v>0</v>
      </c>
      <c r="J25" s="208">
        <v>0</v>
      </c>
      <c r="K25" s="208">
        <v>0</v>
      </c>
      <c r="L25" s="210">
        <v>316.01819999999998</v>
      </c>
      <c r="M25" s="209">
        <v>24.6</v>
      </c>
      <c r="N25" s="211">
        <v>0</v>
      </c>
      <c r="O25" s="212">
        <v>8673</v>
      </c>
      <c r="P25" s="197">
        <f t="shared" si="0"/>
        <v>8673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8673</v>
      </c>
      <c r="W25" s="219">
        <f t="shared" si="10"/>
        <v>306284.13290999999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239934</v>
      </c>
      <c r="AF25" s="206">
        <v>275</v>
      </c>
      <c r="AG25" s="310">
        <v>23</v>
      </c>
      <c r="AH25" s="311">
        <v>239968</v>
      </c>
      <c r="AI25" s="312">
        <f t="shared" si="4"/>
        <v>239934</v>
      </c>
      <c r="AJ25" s="313">
        <f t="shared" si="5"/>
        <v>-34</v>
      </c>
      <c r="AL25" s="306">
        <f t="shared" si="6"/>
        <v>8689</v>
      </c>
      <c r="AM25" s="314">
        <f t="shared" si="6"/>
        <v>8673</v>
      </c>
      <c r="AN25" s="315">
        <f t="shared" si="7"/>
        <v>-16</v>
      </c>
      <c r="AO25" s="316">
        <f t="shared" si="8"/>
        <v>-1.8448057188977286E-3</v>
      </c>
    </row>
    <row r="26" spans="1:41" x14ac:dyDescent="0.2">
      <c r="A26" s="206">
        <v>275</v>
      </c>
      <c r="B26" s="207">
        <v>0.375</v>
      </c>
      <c r="C26" s="208">
        <v>2013</v>
      </c>
      <c r="D26" s="208">
        <v>6</v>
      </c>
      <c r="E26" s="208">
        <v>24</v>
      </c>
      <c r="F26" s="209">
        <v>248607</v>
      </c>
      <c r="G26" s="208">
        <v>0</v>
      </c>
      <c r="H26" s="209">
        <v>364177</v>
      </c>
      <c r="I26" s="208">
        <v>0</v>
      </c>
      <c r="J26" s="208">
        <v>0</v>
      </c>
      <c r="K26" s="208">
        <v>0</v>
      </c>
      <c r="L26" s="210">
        <v>316.53370000000001</v>
      </c>
      <c r="M26" s="209">
        <v>24.8</v>
      </c>
      <c r="N26" s="211">
        <v>0</v>
      </c>
      <c r="O26" s="212">
        <v>8998</v>
      </c>
      <c r="P26" s="197">
        <f t="shared" si="0"/>
        <v>8998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8998</v>
      </c>
      <c r="W26" s="219">
        <f t="shared" si="10"/>
        <v>317761.40065999998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248607</v>
      </c>
      <c r="AF26" s="206">
        <v>275</v>
      </c>
      <c r="AG26" s="310">
        <v>24</v>
      </c>
      <c r="AH26" s="311">
        <v>248657</v>
      </c>
      <c r="AI26" s="312">
        <f t="shared" si="4"/>
        <v>248607</v>
      </c>
      <c r="AJ26" s="313">
        <f t="shared" si="5"/>
        <v>-50</v>
      </c>
      <c r="AL26" s="306">
        <f t="shared" si="6"/>
        <v>8996</v>
      </c>
      <c r="AM26" s="314">
        <f t="shared" si="6"/>
        <v>8998</v>
      </c>
      <c r="AN26" s="315">
        <f t="shared" si="7"/>
        <v>2</v>
      </c>
      <c r="AO26" s="316">
        <f t="shared" si="8"/>
        <v>2.2227161591464769E-4</v>
      </c>
    </row>
    <row r="27" spans="1:41" x14ac:dyDescent="0.2">
      <c r="A27" s="206">
        <v>275</v>
      </c>
      <c r="B27" s="207">
        <v>0.375</v>
      </c>
      <c r="C27" s="208">
        <v>2013</v>
      </c>
      <c r="D27" s="208">
        <v>6</v>
      </c>
      <c r="E27" s="208">
        <v>25</v>
      </c>
      <c r="F27" s="209">
        <v>257605</v>
      </c>
      <c r="G27" s="208">
        <v>0</v>
      </c>
      <c r="H27" s="209">
        <v>364584</v>
      </c>
      <c r="I27" s="208">
        <v>0</v>
      </c>
      <c r="J27" s="208">
        <v>0</v>
      </c>
      <c r="K27" s="208">
        <v>0</v>
      </c>
      <c r="L27" s="210">
        <v>307.06569999999999</v>
      </c>
      <c r="M27" s="209">
        <v>24.8</v>
      </c>
      <c r="N27" s="211">
        <v>0</v>
      </c>
      <c r="O27" s="212">
        <v>8213</v>
      </c>
      <c r="P27" s="197">
        <f t="shared" si="0"/>
        <v>8213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8213</v>
      </c>
      <c r="W27" s="219">
        <f t="shared" si="10"/>
        <v>290039.38471000001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257605</v>
      </c>
      <c r="AF27" s="206">
        <v>275</v>
      </c>
      <c r="AG27" s="310">
        <v>25</v>
      </c>
      <c r="AH27" s="311">
        <v>257653</v>
      </c>
      <c r="AI27" s="312">
        <f t="shared" si="4"/>
        <v>257605</v>
      </c>
      <c r="AJ27" s="313">
        <f t="shared" si="5"/>
        <v>-48</v>
      </c>
      <c r="AL27" s="306">
        <f t="shared" si="6"/>
        <v>8212</v>
      </c>
      <c r="AM27" s="314">
        <f t="shared" si="6"/>
        <v>8213</v>
      </c>
      <c r="AN27" s="315">
        <f t="shared" si="7"/>
        <v>1</v>
      </c>
      <c r="AO27" s="316">
        <f t="shared" si="8"/>
        <v>1.2175818823815901E-4</v>
      </c>
    </row>
    <row r="28" spans="1:41" x14ac:dyDescent="0.2">
      <c r="A28" s="206">
        <v>275</v>
      </c>
      <c r="B28" s="207">
        <v>0.375</v>
      </c>
      <c r="C28" s="208">
        <v>2013</v>
      </c>
      <c r="D28" s="208">
        <v>6</v>
      </c>
      <c r="E28" s="208">
        <v>26</v>
      </c>
      <c r="F28" s="209">
        <v>265818</v>
      </c>
      <c r="G28" s="208">
        <v>0</v>
      </c>
      <c r="H28" s="209">
        <v>364956</v>
      </c>
      <c r="I28" s="208">
        <v>0</v>
      </c>
      <c r="J28" s="208">
        <v>0</v>
      </c>
      <c r="K28" s="208">
        <v>0</v>
      </c>
      <c r="L28" s="210">
        <v>307.51979999999998</v>
      </c>
      <c r="M28" s="209">
        <v>24.8</v>
      </c>
      <c r="N28" s="211">
        <v>0</v>
      </c>
      <c r="O28" s="212">
        <v>8644</v>
      </c>
      <c r="P28" s="197">
        <f t="shared" si="0"/>
        <v>8644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8644</v>
      </c>
      <c r="W28" s="219">
        <f t="shared" si="10"/>
        <v>305260.00747999997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265818</v>
      </c>
      <c r="AF28" s="206">
        <v>275</v>
      </c>
      <c r="AG28" s="310">
        <v>26</v>
      </c>
      <c r="AH28" s="311">
        <v>265865</v>
      </c>
      <c r="AI28" s="312">
        <f t="shared" si="4"/>
        <v>265818</v>
      </c>
      <c r="AJ28" s="313">
        <f t="shared" si="5"/>
        <v>-47</v>
      </c>
      <c r="AL28" s="306">
        <f t="shared" si="6"/>
        <v>8632</v>
      </c>
      <c r="AM28" s="314">
        <f t="shared" si="6"/>
        <v>8644</v>
      </c>
      <c r="AN28" s="315">
        <f t="shared" si="7"/>
        <v>12</v>
      </c>
      <c r="AO28" s="316">
        <f t="shared" si="8"/>
        <v>1.3882461823229986E-3</v>
      </c>
    </row>
    <row r="29" spans="1:41" x14ac:dyDescent="0.2">
      <c r="A29" s="206">
        <v>275</v>
      </c>
      <c r="B29" s="207">
        <v>0.375</v>
      </c>
      <c r="C29" s="208">
        <v>2013</v>
      </c>
      <c r="D29" s="208">
        <v>6</v>
      </c>
      <c r="E29" s="208">
        <v>27</v>
      </c>
      <c r="F29" s="209">
        <v>274462</v>
      </c>
      <c r="G29" s="208">
        <v>0</v>
      </c>
      <c r="H29" s="209">
        <v>365346</v>
      </c>
      <c r="I29" s="208">
        <v>0</v>
      </c>
      <c r="J29" s="208">
        <v>0</v>
      </c>
      <c r="K29" s="208">
        <v>0</v>
      </c>
      <c r="L29" s="210">
        <v>307.43939999999998</v>
      </c>
      <c r="M29" s="209">
        <v>24.3</v>
      </c>
      <c r="N29" s="211">
        <v>0</v>
      </c>
      <c r="O29" s="212">
        <v>8742</v>
      </c>
      <c r="P29" s="197">
        <f t="shared" si="0"/>
        <v>8742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8742</v>
      </c>
      <c r="W29" s="219">
        <f t="shared" si="10"/>
        <v>308720.84513999999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274462</v>
      </c>
      <c r="AF29" s="206">
        <v>275</v>
      </c>
      <c r="AG29" s="310">
        <v>27</v>
      </c>
      <c r="AH29" s="311">
        <v>274497</v>
      </c>
      <c r="AI29" s="312">
        <f t="shared" si="4"/>
        <v>274462</v>
      </c>
      <c r="AJ29" s="313">
        <f t="shared" si="5"/>
        <v>-35</v>
      </c>
      <c r="AL29" s="306">
        <f t="shared" si="6"/>
        <v>8735</v>
      </c>
      <c r="AM29" s="314">
        <f t="shared" si="6"/>
        <v>8742</v>
      </c>
      <c r="AN29" s="315">
        <f t="shared" si="7"/>
        <v>7</v>
      </c>
      <c r="AO29" s="316">
        <f t="shared" si="8"/>
        <v>8.0073209791809655E-4</v>
      </c>
    </row>
    <row r="30" spans="1:41" x14ac:dyDescent="0.2">
      <c r="A30" s="206">
        <v>275</v>
      </c>
      <c r="B30" s="207">
        <v>0.375</v>
      </c>
      <c r="C30" s="208">
        <v>2013</v>
      </c>
      <c r="D30" s="208">
        <v>6</v>
      </c>
      <c r="E30" s="208">
        <v>28</v>
      </c>
      <c r="F30" s="209">
        <v>283204</v>
      </c>
      <c r="G30" s="208">
        <v>0</v>
      </c>
      <c r="H30" s="209">
        <v>365741</v>
      </c>
      <c r="I30" s="208">
        <v>0</v>
      </c>
      <c r="J30" s="208">
        <v>0</v>
      </c>
      <c r="K30" s="208">
        <v>0</v>
      </c>
      <c r="L30" s="210">
        <v>307.02080000000001</v>
      </c>
      <c r="M30" s="209">
        <v>23.9</v>
      </c>
      <c r="N30" s="211">
        <v>0</v>
      </c>
      <c r="O30" s="212">
        <v>7846</v>
      </c>
      <c r="P30" s="197">
        <f t="shared" si="0"/>
        <v>7846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7846</v>
      </c>
      <c r="W30" s="219">
        <f t="shared" si="10"/>
        <v>277078.90081999998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283204</v>
      </c>
      <c r="AF30" s="206">
        <v>275</v>
      </c>
      <c r="AG30" s="310">
        <v>28</v>
      </c>
      <c r="AH30" s="311">
        <v>283232</v>
      </c>
      <c r="AI30" s="312">
        <f t="shared" si="4"/>
        <v>283204</v>
      </c>
      <c r="AJ30" s="313">
        <f t="shared" si="5"/>
        <v>-28</v>
      </c>
      <c r="AL30" s="306">
        <f t="shared" si="6"/>
        <v>7873</v>
      </c>
      <c r="AM30" s="314">
        <f t="shared" si="6"/>
        <v>7846</v>
      </c>
      <c r="AN30" s="315">
        <f t="shared" si="7"/>
        <v>-27</v>
      </c>
      <c r="AO30" s="316">
        <f t="shared" si="8"/>
        <v>-3.4412439459597247E-3</v>
      </c>
    </row>
    <row r="31" spans="1:41" x14ac:dyDescent="0.2">
      <c r="A31" s="206">
        <v>275</v>
      </c>
      <c r="B31" s="207">
        <v>0.375</v>
      </c>
      <c r="C31" s="208">
        <v>2013</v>
      </c>
      <c r="D31" s="208">
        <v>6</v>
      </c>
      <c r="E31" s="208">
        <v>29</v>
      </c>
      <c r="F31" s="209">
        <v>291050</v>
      </c>
      <c r="G31" s="208">
        <v>0</v>
      </c>
      <c r="H31" s="209">
        <v>366093</v>
      </c>
      <c r="I31" s="208">
        <v>0</v>
      </c>
      <c r="J31" s="208">
        <v>0</v>
      </c>
      <c r="K31" s="208">
        <v>0</v>
      </c>
      <c r="L31" s="210">
        <v>308.89089999999999</v>
      </c>
      <c r="M31" s="209">
        <v>24.3</v>
      </c>
      <c r="N31" s="211">
        <v>0</v>
      </c>
      <c r="O31" s="212">
        <v>9229</v>
      </c>
      <c r="P31" s="197">
        <f t="shared" si="0"/>
        <v>9229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9229</v>
      </c>
      <c r="W31" s="219">
        <f t="shared" si="10"/>
        <v>325919.08942999999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291050</v>
      </c>
      <c r="AF31" s="206">
        <v>275</v>
      </c>
      <c r="AG31" s="310">
        <v>29</v>
      </c>
      <c r="AH31" s="311">
        <v>291105</v>
      </c>
      <c r="AI31" s="312">
        <f t="shared" si="4"/>
        <v>291050</v>
      </c>
      <c r="AJ31" s="313">
        <f t="shared" si="5"/>
        <v>-55</v>
      </c>
      <c r="AL31" s="306">
        <f t="shared" si="6"/>
        <v>9219</v>
      </c>
      <c r="AM31" s="314">
        <f t="shared" si="6"/>
        <v>9229</v>
      </c>
      <c r="AN31" s="315">
        <f t="shared" si="7"/>
        <v>10</v>
      </c>
      <c r="AO31" s="316">
        <f t="shared" si="8"/>
        <v>1.0835410120273053E-3</v>
      </c>
    </row>
    <row r="32" spans="1:41" x14ac:dyDescent="0.2">
      <c r="A32" s="206">
        <v>275</v>
      </c>
      <c r="B32" s="207">
        <v>0.375</v>
      </c>
      <c r="C32" s="208">
        <v>2013</v>
      </c>
      <c r="D32" s="208">
        <v>6</v>
      </c>
      <c r="E32" s="208">
        <v>30</v>
      </c>
      <c r="F32" s="209">
        <v>300279</v>
      </c>
      <c r="G32" s="208">
        <v>0</v>
      </c>
      <c r="H32" s="209">
        <v>366499</v>
      </c>
      <c r="I32" s="208">
        <v>0</v>
      </c>
      <c r="J32" s="208">
        <v>0</v>
      </c>
      <c r="K32" s="208">
        <v>0</v>
      </c>
      <c r="L32" s="210">
        <v>315.1773</v>
      </c>
      <c r="M32" s="209">
        <v>24.3</v>
      </c>
      <c r="N32" s="211">
        <v>0</v>
      </c>
      <c r="O32" s="212">
        <v>8105</v>
      </c>
      <c r="P32" s="197">
        <f t="shared" si="0"/>
        <v>8105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8105</v>
      </c>
      <c r="W32" s="219">
        <f t="shared" si="10"/>
        <v>286225.40035000001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300279</v>
      </c>
      <c r="AF32" s="206">
        <v>275</v>
      </c>
      <c r="AG32" s="310">
        <v>30</v>
      </c>
      <c r="AH32" s="311">
        <v>300324</v>
      </c>
      <c r="AI32" s="312">
        <f t="shared" si="4"/>
        <v>300279</v>
      </c>
      <c r="AJ32" s="313">
        <f t="shared" si="5"/>
        <v>-45</v>
      </c>
      <c r="AL32" s="306">
        <f t="shared" si="6"/>
        <v>8115</v>
      </c>
      <c r="AM32" s="314">
        <f t="shared" si="6"/>
        <v>8105</v>
      </c>
      <c r="AN32" s="315">
        <f t="shared" si="7"/>
        <v>-10</v>
      </c>
      <c r="AO32" s="316">
        <f t="shared" si="8"/>
        <v>-1.2338062924120913E-3</v>
      </c>
    </row>
    <row r="33" spans="1:41" ht="13.5" thickBot="1" x14ac:dyDescent="0.25">
      <c r="A33" s="206">
        <v>275</v>
      </c>
      <c r="B33" s="207">
        <v>0.375</v>
      </c>
      <c r="C33" s="208">
        <v>2013</v>
      </c>
      <c r="D33" s="208">
        <v>7</v>
      </c>
      <c r="E33" s="208">
        <v>1</v>
      </c>
      <c r="F33" s="209">
        <v>308384</v>
      </c>
      <c r="G33" s="208">
        <v>0</v>
      </c>
      <c r="H33" s="209">
        <v>366855</v>
      </c>
      <c r="I33" s="208">
        <v>0</v>
      </c>
      <c r="J33" s="208">
        <v>0</v>
      </c>
      <c r="K33" s="208">
        <v>0</v>
      </c>
      <c r="L33" s="210">
        <v>316.0521</v>
      </c>
      <c r="M33" s="209">
        <v>24.7</v>
      </c>
      <c r="N33" s="211">
        <v>0</v>
      </c>
      <c r="O33" s="212">
        <v>9058</v>
      </c>
      <c r="P33" s="197">
        <f t="shared" si="0"/>
        <v>-308384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9058</v>
      </c>
      <c r="W33" s="223">
        <f t="shared" si="10"/>
        <v>319880.28086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308384</v>
      </c>
      <c r="AF33" s="206">
        <v>275</v>
      </c>
      <c r="AG33" s="310">
        <v>1</v>
      </c>
      <c r="AH33" s="311">
        <v>308439</v>
      </c>
      <c r="AI33" s="312">
        <f t="shared" si="4"/>
        <v>308384</v>
      </c>
      <c r="AJ33" s="313">
        <f t="shared" si="5"/>
        <v>-55</v>
      </c>
      <c r="AL33" s="306">
        <f t="shared" si="6"/>
        <v>-308439</v>
      </c>
      <c r="AM33" s="317">
        <f t="shared" si="6"/>
        <v>-308384</v>
      </c>
      <c r="AN33" s="315">
        <f t="shared" si="7"/>
        <v>55</v>
      </c>
      <c r="AO33" s="316">
        <f t="shared" si="8"/>
        <v>-1.7834907128774514E-4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316.53370000000001</v>
      </c>
      <c r="M36" s="239">
        <f>MAX(M3:M34)</f>
        <v>26.4</v>
      </c>
      <c r="N36" s="237" t="s">
        <v>26</v>
      </c>
      <c r="O36" s="239">
        <f>SUM(O3:O33)</f>
        <v>264644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264644</v>
      </c>
      <c r="W36" s="243">
        <f>SUM(W3:W33)</f>
        <v>9345815.5274799988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-1134</v>
      </c>
      <c r="AK36" s="327" t="s">
        <v>88</v>
      </c>
      <c r="AL36" s="328"/>
      <c r="AM36" s="328"/>
      <c r="AN36" s="326">
        <f>SUM(AN3:AN33)</f>
        <v>22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310.9128645161291</v>
      </c>
      <c r="M37" s="247">
        <f>AVERAGE(M3:M34)</f>
        <v>25.183870967741925</v>
      </c>
      <c r="N37" s="237" t="s">
        <v>84</v>
      </c>
      <c r="O37" s="248">
        <f>O36*35.31467</f>
        <v>9345815.5274800006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-4.1668245009280654E-4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307.02080000000001</v>
      </c>
      <c r="M38" s="248">
        <f>MIN(M3:M34)</f>
        <v>22.4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342.00415096774202</v>
      </c>
      <c r="M44" s="255">
        <f>M37*(1+$L$43)</f>
        <v>27.702258064516119</v>
      </c>
    </row>
    <row r="45" spans="1:41" x14ac:dyDescent="0.2">
      <c r="K45" s="254" t="s">
        <v>98</v>
      </c>
      <c r="L45" s="255">
        <f>L37*(1-$L$43)</f>
        <v>279.82157806451619</v>
      </c>
      <c r="M45" s="255">
        <f>M37*(1-$L$43)</f>
        <v>22.665483870967734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863" priority="47" stopIfTrue="1" operator="lessThan">
      <formula>$L$45</formula>
    </cfRule>
    <cfRule type="cellIs" dxfId="862" priority="48" stopIfTrue="1" operator="greaterThan">
      <formula>$L$44</formula>
    </cfRule>
  </conditionalFormatting>
  <conditionalFormatting sqref="M3:M34">
    <cfRule type="cellIs" dxfId="861" priority="45" stopIfTrue="1" operator="lessThan">
      <formula>$M$45</formula>
    </cfRule>
    <cfRule type="cellIs" dxfId="860" priority="46" stopIfTrue="1" operator="greaterThan">
      <formula>$M$44</formula>
    </cfRule>
  </conditionalFormatting>
  <conditionalFormatting sqref="O3:O34">
    <cfRule type="cellIs" dxfId="859" priority="44" stopIfTrue="1" operator="lessThan">
      <formula>0</formula>
    </cfRule>
  </conditionalFormatting>
  <conditionalFormatting sqref="O3:O33">
    <cfRule type="cellIs" dxfId="858" priority="43" stopIfTrue="1" operator="lessThan">
      <formula>0</formula>
    </cfRule>
  </conditionalFormatting>
  <conditionalFormatting sqref="O3">
    <cfRule type="cellIs" dxfId="857" priority="42" stopIfTrue="1" operator="notEqual">
      <formula>$P$3</formula>
    </cfRule>
  </conditionalFormatting>
  <conditionalFormatting sqref="O4">
    <cfRule type="cellIs" dxfId="856" priority="41" stopIfTrue="1" operator="notEqual">
      <formula>P$4</formula>
    </cfRule>
  </conditionalFormatting>
  <conditionalFormatting sqref="O5">
    <cfRule type="cellIs" dxfId="855" priority="40" stopIfTrue="1" operator="notEqual">
      <formula>$P$5</formula>
    </cfRule>
  </conditionalFormatting>
  <conditionalFormatting sqref="O6">
    <cfRule type="cellIs" dxfId="854" priority="39" stopIfTrue="1" operator="notEqual">
      <formula>$P$6</formula>
    </cfRule>
  </conditionalFormatting>
  <conditionalFormatting sqref="O7">
    <cfRule type="cellIs" dxfId="853" priority="38" stopIfTrue="1" operator="notEqual">
      <formula>$P$7</formula>
    </cfRule>
  </conditionalFormatting>
  <conditionalFormatting sqref="O8">
    <cfRule type="cellIs" dxfId="852" priority="37" stopIfTrue="1" operator="notEqual">
      <formula>$P$8</formula>
    </cfRule>
  </conditionalFormatting>
  <conditionalFormatting sqref="O9">
    <cfRule type="cellIs" dxfId="851" priority="36" stopIfTrue="1" operator="notEqual">
      <formula>$P$9</formula>
    </cfRule>
  </conditionalFormatting>
  <conditionalFormatting sqref="O10">
    <cfRule type="cellIs" dxfId="850" priority="34" stopIfTrue="1" operator="notEqual">
      <formula>$P$10</formula>
    </cfRule>
    <cfRule type="cellIs" dxfId="849" priority="35" stopIfTrue="1" operator="greaterThan">
      <formula>$P$10</formula>
    </cfRule>
  </conditionalFormatting>
  <conditionalFormatting sqref="O11">
    <cfRule type="cellIs" dxfId="848" priority="32" stopIfTrue="1" operator="notEqual">
      <formula>$P$11</formula>
    </cfRule>
    <cfRule type="cellIs" dxfId="847" priority="33" stopIfTrue="1" operator="greaterThan">
      <formula>$P$11</formula>
    </cfRule>
  </conditionalFormatting>
  <conditionalFormatting sqref="O12">
    <cfRule type="cellIs" dxfId="846" priority="31" stopIfTrue="1" operator="notEqual">
      <formula>$P$12</formula>
    </cfRule>
  </conditionalFormatting>
  <conditionalFormatting sqref="O14">
    <cfRule type="cellIs" dxfId="845" priority="30" stopIfTrue="1" operator="notEqual">
      <formula>$P$14</formula>
    </cfRule>
  </conditionalFormatting>
  <conditionalFormatting sqref="O15">
    <cfRule type="cellIs" dxfId="844" priority="29" stopIfTrue="1" operator="notEqual">
      <formula>$P$15</formula>
    </cfRule>
  </conditionalFormatting>
  <conditionalFormatting sqref="O16">
    <cfRule type="cellIs" dxfId="843" priority="28" stopIfTrue="1" operator="notEqual">
      <formula>$P$16</formula>
    </cfRule>
  </conditionalFormatting>
  <conditionalFormatting sqref="O17">
    <cfRule type="cellIs" dxfId="842" priority="27" stopIfTrue="1" operator="notEqual">
      <formula>$P$17</formula>
    </cfRule>
  </conditionalFormatting>
  <conditionalFormatting sqref="O18">
    <cfRule type="cellIs" dxfId="841" priority="26" stopIfTrue="1" operator="notEqual">
      <formula>$P$18</formula>
    </cfRule>
  </conditionalFormatting>
  <conditionalFormatting sqref="O19">
    <cfRule type="cellIs" dxfId="840" priority="24" stopIfTrue="1" operator="notEqual">
      <formula>$P$19</formula>
    </cfRule>
    <cfRule type="cellIs" dxfId="839" priority="25" stopIfTrue="1" operator="greaterThan">
      <formula>$P$19</formula>
    </cfRule>
  </conditionalFormatting>
  <conditionalFormatting sqref="O20">
    <cfRule type="cellIs" dxfId="838" priority="22" stopIfTrue="1" operator="notEqual">
      <formula>$P$20</formula>
    </cfRule>
    <cfRule type="cellIs" dxfId="837" priority="23" stopIfTrue="1" operator="greaterThan">
      <formula>$P$20</formula>
    </cfRule>
  </conditionalFormatting>
  <conditionalFormatting sqref="O21">
    <cfRule type="cellIs" dxfId="836" priority="21" stopIfTrue="1" operator="notEqual">
      <formula>$P$21</formula>
    </cfRule>
  </conditionalFormatting>
  <conditionalFormatting sqref="O22">
    <cfRule type="cellIs" dxfId="835" priority="20" stopIfTrue="1" operator="notEqual">
      <formula>$P$22</formula>
    </cfRule>
  </conditionalFormatting>
  <conditionalFormatting sqref="O23">
    <cfRule type="cellIs" dxfId="834" priority="19" stopIfTrue="1" operator="notEqual">
      <formula>$P$23</formula>
    </cfRule>
  </conditionalFormatting>
  <conditionalFormatting sqref="O24">
    <cfRule type="cellIs" dxfId="833" priority="17" stopIfTrue="1" operator="notEqual">
      <formula>$P$24</formula>
    </cfRule>
    <cfRule type="cellIs" dxfId="832" priority="18" stopIfTrue="1" operator="greaterThan">
      <formula>$P$24</formula>
    </cfRule>
  </conditionalFormatting>
  <conditionalFormatting sqref="O25">
    <cfRule type="cellIs" dxfId="831" priority="15" stopIfTrue="1" operator="notEqual">
      <formula>$P$25</formula>
    </cfRule>
    <cfRule type="cellIs" dxfId="830" priority="16" stopIfTrue="1" operator="greaterThan">
      <formula>$P$25</formula>
    </cfRule>
  </conditionalFormatting>
  <conditionalFormatting sqref="O26">
    <cfRule type="cellIs" dxfId="829" priority="14" stopIfTrue="1" operator="notEqual">
      <formula>$P$26</formula>
    </cfRule>
  </conditionalFormatting>
  <conditionalFormatting sqref="O27">
    <cfRule type="cellIs" dxfId="828" priority="13" stopIfTrue="1" operator="notEqual">
      <formula>$P$27</formula>
    </cfRule>
  </conditionalFormatting>
  <conditionalFormatting sqref="O28">
    <cfRule type="cellIs" dxfId="827" priority="12" stopIfTrue="1" operator="notEqual">
      <formula>$P$28</formula>
    </cfRule>
  </conditionalFormatting>
  <conditionalFormatting sqref="O29">
    <cfRule type="cellIs" dxfId="826" priority="11" stopIfTrue="1" operator="notEqual">
      <formula>$P$29</formula>
    </cfRule>
  </conditionalFormatting>
  <conditionalFormatting sqref="O30">
    <cfRule type="cellIs" dxfId="825" priority="10" stopIfTrue="1" operator="notEqual">
      <formula>$P$30</formula>
    </cfRule>
  </conditionalFormatting>
  <conditionalFormatting sqref="O31">
    <cfRule type="cellIs" dxfId="824" priority="8" stopIfTrue="1" operator="notEqual">
      <formula>$P$31</formula>
    </cfRule>
    <cfRule type="cellIs" dxfId="823" priority="9" stopIfTrue="1" operator="greaterThan">
      <formula>$P$31</formula>
    </cfRule>
  </conditionalFormatting>
  <conditionalFormatting sqref="O32">
    <cfRule type="cellIs" dxfId="822" priority="6" stopIfTrue="1" operator="notEqual">
      <formula>$P$32</formula>
    </cfRule>
    <cfRule type="cellIs" dxfId="821" priority="7" stopIfTrue="1" operator="greaterThan">
      <formula>$P$32</formula>
    </cfRule>
  </conditionalFormatting>
  <conditionalFormatting sqref="O33">
    <cfRule type="cellIs" dxfId="820" priority="5" stopIfTrue="1" operator="notEqual">
      <formula>$P$33</formula>
    </cfRule>
  </conditionalFormatting>
  <conditionalFormatting sqref="O13">
    <cfRule type="cellIs" dxfId="819" priority="4" stopIfTrue="1" operator="notEqual">
      <formula>$P$13</formula>
    </cfRule>
  </conditionalFormatting>
  <conditionalFormatting sqref="AG3:AG34">
    <cfRule type="cellIs" dxfId="818" priority="3" stopIfTrue="1" operator="notEqual">
      <formula>E3</formula>
    </cfRule>
  </conditionalFormatting>
  <conditionalFormatting sqref="AH3:AH34">
    <cfRule type="cellIs" dxfId="817" priority="2" stopIfTrue="1" operator="notBetween">
      <formula>AI3+$AG$40</formula>
      <formula>AI3-$AG$40</formula>
    </cfRule>
  </conditionalFormatting>
  <conditionalFormatting sqref="AL3:AL33">
    <cfRule type="cellIs" dxfId="81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zoomScaleNormal="85" workbookViewId="0">
      <selection activeCell="F43" sqref="F43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195</v>
      </c>
      <c r="B3" s="191">
        <v>0.375</v>
      </c>
      <c r="C3" s="192">
        <v>2013</v>
      </c>
      <c r="D3" s="192">
        <v>6</v>
      </c>
      <c r="E3" s="192">
        <v>1</v>
      </c>
      <c r="F3" s="193">
        <v>555960</v>
      </c>
      <c r="G3" s="192">
        <v>0</v>
      </c>
      <c r="H3" s="193">
        <v>24188</v>
      </c>
      <c r="I3" s="192">
        <v>0</v>
      </c>
      <c r="J3" s="192">
        <v>0</v>
      </c>
      <c r="K3" s="192">
        <v>0</v>
      </c>
      <c r="L3" s="194">
        <v>311.83499999999998</v>
      </c>
      <c r="M3" s="193">
        <v>23.3</v>
      </c>
      <c r="N3" s="195">
        <v>0</v>
      </c>
      <c r="O3" s="196">
        <v>194</v>
      </c>
      <c r="P3" s="197">
        <f>F4-F3</f>
        <v>194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194</v>
      </c>
      <c r="W3" s="202">
        <f>V3*35.31467</f>
        <v>6851.0459799999999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555960</v>
      </c>
      <c r="AF3" s="190">
        <v>195</v>
      </c>
      <c r="AG3" s="195">
        <v>1</v>
      </c>
      <c r="AH3" s="303">
        <v>555960</v>
      </c>
      <c r="AI3" s="304">
        <f>IFERROR(AE3*1,0)</f>
        <v>555960</v>
      </c>
      <c r="AJ3" s="305">
        <f>(AI3-AH3)</f>
        <v>0</v>
      </c>
      <c r="AL3" s="306">
        <f>AH4-AH3</f>
        <v>194</v>
      </c>
      <c r="AM3" s="307">
        <f>AI4-AI3</f>
        <v>194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195</v>
      </c>
      <c r="B4" s="207">
        <v>0.375</v>
      </c>
      <c r="C4" s="208">
        <v>2013</v>
      </c>
      <c r="D4" s="208">
        <v>6</v>
      </c>
      <c r="E4" s="208">
        <v>2</v>
      </c>
      <c r="F4" s="209">
        <v>556154</v>
      </c>
      <c r="G4" s="208">
        <v>0</v>
      </c>
      <c r="H4" s="209">
        <v>24196</v>
      </c>
      <c r="I4" s="208">
        <v>0</v>
      </c>
      <c r="J4" s="208">
        <v>0</v>
      </c>
      <c r="K4" s="208">
        <v>0</v>
      </c>
      <c r="L4" s="210">
        <v>317.238</v>
      </c>
      <c r="M4" s="209">
        <v>23.7</v>
      </c>
      <c r="N4" s="211">
        <v>0</v>
      </c>
      <c r="O4" s="212">
        <v>120</v>
      </c>
      <c r="P4" s="197">
        <f t="shared" ref="P4:P33" si="0">F5-F4</f>
        <v>120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120</v>
      </c>
      <c r="W4" s="216">
        <f>V4*35.31467</f>
        <v>4237.7604000000001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556154</v>
      </c>
      <c r="AF4" s="206">
        <v>195</v>
      </c>
      <c r="AG4" s="310">
        <v>2</v>
      </c>
      <c r="AH4" s="311">
        <v>556154</v>
      </c>
      <c r="AI4" s="312">
        <f t="shared" ref="AI4:AI34" si="4">IFERROR(AE4*1,0)</f>
        <v>556154</v>
      </c>
      <c r="AJ4" s="313">
        <f t="shared" ref="AJ4:AJ34" si="5">(AI4-AH4)</f>
        <v>0</v>
      </c>
      <c r="AL4" s="306">
        <f t="shared" ref="AL4:AM33" si="6">AH5-AH4</f>
        <v>120</v>
      </c>
      <c r="AM4" s="314">
        <f t="shared" si="6"/>
        <v>120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195</v>
      </c>
      <c r="B5" s="207">
        <v>0.375</v>
      </c>
      <c r="C5" s="208">
        <v>2013</v>
      </c>
      <c r="D5" s="208">
        <v>6</v>
      </c>
      <c r="E5" s="208">
        <v>3</v>
      </c>
      <c r="F5" s="209">
        <v>556274</v>
      </c>
      <c r="G5" s="208">
        <v>0</v>
      </c>
      <c r="H5" s="209">
        <v>24202</v>
      </c>
      <c r="I5" s="208">
        <v>0</v>
      </c>
      <c r="J5" s="208">
        <v>0</v>
      </c>
      <c r="K5" s="208">
        <v>0</v>
      </c>
      <c r="L5" s="210">
        <v>317.69200000000001</v>
      </c>
      <c r="M5" s="209">
        <v>23.4</v>
      </c>
      <c r="N5" s="211">
        <v>0</v>
      </c>
      <c r="O5" s="212">
        <v>391</v>
      </c>
      <c r="P5" s="197">
        <f t="shared" si="0"/>
        <v>391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391</v>
      </c>
      <c r="W5" s="216">
        <f t="shared" ref="W5:W33" si="10">V5*35.31467</f>
        <v>13808.035969999999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556274</v>
      </c>
      <c r="AF5" s="206">
        <v>195</v>
      </c>
      <c r="AG5" s="310">
        <v>3</v>
      </c>
      <c r="AH5" s="311">
        <v>556274</v>
      </c>
      <c r="AI5" s="312">
        <f t="shared" si="4"/>
        <v>556274</v>
      </c>
      <c r="AJ5" s="313">
        <f t="shared" si="5"/>
        <v>0</v>
      </c>
      <c r="AL5" s="306">
        <f t="shared" si="6"/>
        <v>391</v>
      </c>
      <c r="AM5" s="314">
        <f t="shared" si="6"/>
        <v>391</v>
      </c>
      <c r="AN5" s="315">
        <f t="shared" si="7"/>
        <v>0</v>
      </c>
      <c r="AO5" s="316">
        <f t="shared" si="8"/>
        <v>0</v>
      </c>
    </row>
    <row r="6" spans="1:41" x14ac:dyDescent="0.2">
      <c r="A6" s="206">
        <v>195</v>
      </c>
      <c r="B6" s="207">
        <v>0.375</v>
      </c>
      <c r="C6" s="208">
        <v>2013</v>
      </c>
      <c r="D6" s="208">
        <v>6</v>
      </c>
      <c r="E6" s="208">
        <v>4</v>
      </c>
      <c r="F6" s="209">
        <v>556665</v>
      </c>
      <c r="G6" s="208">
        <v>0</v>
      </c>
      <c r="H6" s="209">
        <v>24219</v>
      </c>
      <c r="I6" s="208">
        <v>0</v>
      </c>
      <c r="J6" s="208">
        <v>0</v>
      </c>
      <c r="K6" s="208">
        <v>0</v>
      </c>
      <c r="L6" s="210">
        <v>312.91000000000003</v>
      </c>
      <c r="M6" s="209">
        <v>23.1</v>
      </c>
      <c r="N6" s="211">
        <v>0</v>
      </c>
      <c r="O6" s="212">
        <v>534</v>
      </c>
      <c r="P6" s="197">
        <f t="shared" si="0"/>
        <v>534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534</v>
      </c>
      <c r="W6" s="216">
        <f t="shared" si="10"/>
        <v>18858.033780000002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556665</v>
      </c>
      <c r="AF6" s="206">
        <v>195</v>
      </c>
      <c r="AG6" s="310">
        <v>4</v>
      </c>
      <c r="AH6" s="311">
        <v>556665</v>
      </c>
      <c r="AI6" s="312">
        <f t="shared" si="4"/>
        <v>556665</v>
      </c>
      <c r="AJ6" s="313">
        <f t="shared" si="5"/>
        <v>0</v>
      </c>
      <c r="AL6" s="306">
        <f t="shared" si="6"/>
        <v>534</v>
      </c>
      <c r="AM6" s="314">
        <f t="shared" si="6"/>
        <v>534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195</v>
      </c>
      <c r="B7" s="207">
        <v>0.375</v>
      </c>
      <c r="C7" s="208">
        <v>2013</v>
      </c>
      <c r="D7" s="208">
        <v>6</v>
      </c>
      <c r="E7" s="208">
        <v>5</v>
      </c>
      <c r="F7" s="209">
        <v>557199</v>
      </c>
      <c r="G7" s="208">
        <v>0</v>
      </c>
      <c r="H7" s="209">
        <v>24242</v>
      </c>
      <c r="I7" s="208">
        <v>0</v>
      </c>
      <c r="J7" s="208">
        <v>0</v>
      </c>
      <c r="K7" s="208">
        <v>0</v>
      </c>
      <c r="L7" s="210">
        <v>311.84800000000001</v>
      </c>
      <c r="M7" s="209">
        <v>24.5</v>
      </c>
      <c r="N7" s="211">
        <v>0</v>
      </c>
      <c r="O7" s="212">
        <v>480</v>
      </c>
      <c r="P7" s="197">
        <f t="shared" si="0"/>
        <v>480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480</v>
      </c>
      <c r="W7" s="216">
        <f t="shared" si="10"/>
        <v>16951.0416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557199</v>
      </c>
      <c r="AF7" s="206">
        <v>195</v>
      </c>
      <c r="AG7" s="310">
        <v>5</v>
      </c>
      <c r="AH7" s="311">
        <v>557199</v>
      </c>
      <c r="AI7" s="312">
        <f t="shared" si="4"/>
        <v>557199</v>
      </c>
      <c r="AJ7" s="313">
        <f t="shared" si="5"/>
        <v>0</v>
      </c>
      <c r="AL7" s="306">
        <f t="shared" si="6"/>
        <v>480</v>
      </c>
      <c r="AM7" s="314">
        <f t="shared" si="6"/>
        <v>480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195</v>
      </c>
      <c r="B8" s="207">
        <v>0.375</v>
      </c>
      <c r="C8" s="208">
        <v>2013</v>
      </c>
      <c r="D8" s="208">
        <v>6</v>
      </c>
      <c r="E8" s="208">
        <v>6</v>
      </c>
      <c r="F8" s="209">
        <v>557679</v>
      </c>
      <c r="G8" s="208">
        <v>0</v>
      </c>
      <c r="H8" s="209">
        <v>24264</v>
      </c>
      <c r="I8" s="208">
        <v>0</v>
      </c>
      <c r="J8" s="208">
        <v>0</v>
      </c>
      <c r="K8" s="208">
        <v>0</v>
      </c>
      <c r="L8" s="210">
        <v>311.48</v>
      </c>
      <c r="M8" s="209">
        <v>22.9</v>
      </c>
      <c r="N8" s="211">
        <v>0</v>
      </c>
      <c r="O8" s="212">
        <v>497</v>
      </c>
      <c r="P8" s="197">
        <f t="shared" si="0"/>
        <v>497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497</v>
      </c>
      <c r="W8" s="216">
        <f t="shared" si="10"/>
        <v>17551.39099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557679</v>
      </c>
      <c r="AF8" s="206">
        <v>195</v>
      </c>
      <c r="AG8" s="310">
        <v>6</v>
      </c>
      <c r="AH8" s="311">
        <v>557679</v>
      </c>
      <c r="AI8" s="312">
        <f t="shared" si="4"/>
        <v>557679</v>
      </c>
      <c r="AJ8" s="313">
        <f t="shared" si="5"/>
        <v>0</v>
      </c>
      <c r="AL8" s="306">
        <f t="shared" si="6"/>
        <v>497</v>
      </c>
      <c r="AM8" s="314">
        <f t="shared" si="6"/>
        <v>497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195</v>
      </c>
      <c r="B9" s="207">
        <v>0.375</v>
      </c>
      <c r="C9" s="208">
        <v>2013</v>
      </c>
      <c r="D9" s="208">
        <v>6</v>
      </c>
      <c r="E9" s="208">
        <v>7</v>
      </c>
      <c r="F9" s="209">
        <v>558176</v>
      </c>
      <c r="G9" s="208">
        <v>0</v>
      </c>
      <c r="H9" s="209">
        <v>24286</v>
      </c>
      <c r="I9" s="208">
        <v>0</v>
      </c>
      <c r="J9" s="208">
        <v>0</v>
      </c>
      <c r="K9" s="208">
        <v>0</v>
      </c>
      <c r="L9" s="210">
        <v>311.58300000000003</v>
      </c>
      <c r="M9" s="209">
        <v>23.6</v>
      </c>
      <c r="N9" s="211">
        <v>0</v>
      </c>
      <c r="O9" s="212">
        <v>667</v>
      </c>
      <c r="P9" s="197">
        <f t="shared" si="0"/>
        <v>667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667</v>
      </c>
      <c r="W9" s="216">
        <f t="shared" si="10"/>
        <v>23554.884890000001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558176</v>
      </c>
      <c r="AF9" s="206">
        <v>195</v>
      </c>
      <c r="AG9" s="310">
        <v>7</v>
      </c>
      <c r="AH9" s="311">
        <v>558176</v>
      </c>
      <c r="AI9" s="312">
        <f t="shared" si="4"/>
        <v>558176</v>
      </c>
      <c r="AJ9" s="313">
        <f t="shared" si="5"/>
        <v>0</v>
      </c>
      <c r="AL9" s="306">
        <f t="shared" si="6"/>
        <v>671</v>
      </c>
      <c r="AM9" s="314">
        <f t="shared" si="6"/>
        <v>667</v>
      </c>
      <c r="AN9" s="315">
        <f t="shared" si="7"/>
        <v>-4</v>
      </c>
      <c r="AO9" s="316">
        <f t="shared" si="8"/>
        <v>-5.9970014992503746E-3</v>
      </c>
    </row>
    <row r="10" spans="1:41" x14ac:dyDescent="0.2">
      <c r="A10" s="206">
        <v>195</v>
      </c>
      <c r="B10" s="207">
        <v>0.375</v>
      </c>
      <c r="C10" s="208">
        <v>2013</v>
      </c>
      <c r="D10" s="208">
        <v>6</v>
      </c>
      <c r="E10" s="208">
        <v>8</v>
      </c>
      <c r="F10" s="209">
        <v>558843</v>
      </c>
      <c r="G10" s="208">
        <v>0</v>
      </c>
      <c r="H10" s="209">
        <v>24316</v>
      </c>
      <c r="I10" s="208">
        <v>0</v>
      </c>
      <c r="J10" s="208">
        <v>0</v>
      </c>
      <c r="K10" s="208">
        <v>0</v>
      </c>
      <c r="L10" s="210">
        <v>311.834</v>
      </c>
      <c r="M10" s="209">
        <v>23.5</v>
      </c>
      <c r="N10" s="211">
        <v>0</v>
      </c>
      <c r="O10" s="212">
        <v>158</v>
      </c>
      <c r="P10" s="197">
        <f t="shared" si="0"/>
        <v>158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158</v>
      </c>
      <c r="W10" s="216">
        <f t="shared" si="10"/>
        <v>5579.7178599999997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558843</v>
      </c>
      <c r="AF10" s="206">
        <v>195</v>
      </c>
      <c r="AG10" s="310">
        <v>8</v>
      </c>
      <c r="AH10" s="311">
        <v>558847</v>
      </c>
      <c r="AI10" s="312">
        <f t="shared" si="4"/>
        <v>558843</v>
      </c>
      <c r="AJ10" s="313">
        <f t="shared" si="5"/>
        <v>-4</v>
      </c>
      <c r="AL10" s="306">
        <f t="shared" si="6"/>
        <v>154</v>
      </c>
      <c r="AM10" s="314">
        <f t="shared" si="6"/>
        <v>158</v>
      </c>
      <c r="AN10" s="315">
        <f t="shared" si="7"/>
        <v>4</v>
      </c>
      <c r="AO10" s="316">
        <f t="shared" si="8"/>
        <v>2.5316455696202531E-2</v>
      </c>
    </row>
    <row r="11" spans="1:41" x14ac:dyDescent="0.2">
      <c r="A11" s="206">
        <v>195</v>
      </c>
      <c r="B11" s="207">
        <v>0.375</v>
      </c>
      <c r="C11" s="208">
        <v>2013</v>
      </c>
      <c r="D11" s="208">
        <v>6</v>
      </c>
      <c r="E11" s="208">
        <v>9</v>
      </c>
      <c r="F11" s="209">
        <v>559001</v>
      </c>
      <c r="G11" s="208">
        <v>0</v>
      </c>
      <c r="H11" s="209">
        <v>24322</v>
      </c>
      <c r="I11" s="208">
        <v>0</v>
      </c>
      <c r="J11" s="208">
        <v>0</v>
      </c>
      <c r="K11" s="208">
        <v>0</v>
      </c>
      <c r="L11" s="210">
        <v>317.00700000000001</v>
      </c>
      <c r="M11" s="209">
        <v>25.6</v>
      </c>
      <c r="N11" s="211">
        <v>0</v>
      </c>
      <c r="O11" s="212">
        <v>0</v>
      </c>
      <c r="P11" s="197">
        <f t="shared" si="0"/>
        <v>0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0</v>
      </c>
      <c r="W11" s="219">
        <f t="shared" si="10"/>
        <v>0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559001</v>
      </c>
      <c r="AF11" s="206">
        <v>195</v>
      </c>
      <c r="AG11" s="310">
        <v>9</v>
      </c>
      <c r="AH11" s="311">
        <v>559001</v>
      </c>
      <c r="AI11" s="312">
        <f t="shared" si="4"/>
        <v>559001</v>
      </c>
      <c r="AJ11" s="313">
        <f t="shared" si="5"/>
        <v>0</v>
      </c>
      <c r="AL11" s="306">
        <f t="shared" si="6"/>
        <v>0</v>
      </c>
      <c r="AM11" s="314">
        <f t="shared" si="6"/>
        <v>0</v>
      </c>
      <c r="AN11" s="315">
        <f t="shared" si="7"/>
        <v>0</v>
      </c>
      <c r="AO11" s="316" t="str">
        <f t="shared" si="8"/>
        <v/>
      </c>
    </row>
    <row r="12" spans="1:41" x14ac:dyDescent="0.2">
      <c r="A12" s="206">
        <v>195</v>
      </c>
      <c r="B12" s="207">
        <v>0.375</v>
      </c>
      <c r="C12" s="208">
        <v>2013</v>
      </c>
      <c r="D12" s="208">
        <v>6</v>
      </c>
      <c r="E12" s="208">
        <v>10</v>
      </c>
      <c r="F12" s="209">
        <v>559001</v>
      </c>
      <c r="G12" s="208">
        <v>0</v>
      </c>
      <c r="H12" s="209">
        <v>24322</v>
      </c>
      <c r="I12" s="208">
        <v>0</v>
      </c>
      <c r="J12" s="208">
        <v>0</v>
      </c>
      <c r="K12" s="208">
        <v>0</v>
      </c>
      <c r="L12" s="210">
        <v>317.60300000000001</v>
      </c>
      <c r="M12" s="209">
        <v>20.2</v>
      </c>
      <c r="N12" s="211">
        <v>0</v>
      </c>
      <c r="O12" s="212">
        <v>372</v>
      </c>
      <c r="P12" s="197">
        <f t="shared" si="0"/>
        <v>372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372</v>
      </c>
      <c r="W12" s="219">
        <f t="shared" si="10"/>
        <v>13137.05724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559001</v>
      </c>
      <c r="AF12" s="206">
        <v>195</v>
      </c>
      <c r="AG12" s="310">
        <v>10</v>
      </c>
      <c r="AH12" s="311">
        <v>559001</v>
      </c>
      <c r="AI12" s="312">
        <f t="shared" si="4"/>
        <v>559001</v>
      </c>
      <c r="AJ12" s="313">
        <f t="shared" si="5"/>
        <v>0</v>
      </c>
      <c r="AL12" s="306">
        <f t="shared" si="6"/>
        <v>372</v>
      </c>
      <c r="AM12" s="314">
        <f t="shared" si="6"/>
        <v>372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195</v>
      </c>
      <c r="B13" s="207">
        <v>0.375</v>
      </c>
      <c r="C13" s="208">
        <v>2013</v>
      </c>
      <c r="D13" s="208">
        <v>6</v>
      </c>
      <c r="E13" s="208">
        <v>11</v>
      </c>
      <c r="F13" s="209">
        <v>559373</v>
      </c>
      <c r="G13" s="208">
        <v>0</v>
      </c>
      <c r="H13" s="209">
        <v>24338</v>
      </c>
      <c r="I13" s="208">
        <v>0</v>
      </c>
      <c r="J13" s="208">
        <v>0</v>
      </c>
      <c r="K13" s="208">
        <v>0</v>
      </c>
      <c r="L13" s="210">
        <v>310.25</v>
      </c>
      <c r="M13" s="209">
        <v>20.2</v>
      </c>
      <c r="N13" s="211">
        <v>0</v>
      </c>
      <c r="O13" s="212">
        <v>439</v>
      </c>
      <c r="P13" s="197">
        <f t="shared" si="0"/>
        <v>439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439</v>
      </c>
      <c r="W13" s="219">
        <f t="shared" si="10"/>
        <v>15503.14013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559373</v>
      </c>
      <c r="AF13" s="206">
        <v>195</v>
      </c>
      <c r="AG13" s="310">
        <v>11</v>
      </c>
      <c r="AH13" s="311">
        <v>559373</v>
      </c>
      <c r="AI13" s="312">
        <f t="shared" si="4"/>
        <v>559373</v>
      </c>
      <c r="AJ13" s="313">
        <f t="shared" si="5"/>
        <v>0</v>
      </c>
      <c r="AL13" s="306">
        <f t="shared" si="6"/>
        <v>-559373</v>
      </c>
      <c r="AM13" s="314">
        <f t="shared" si="6"/>
        <v>439</v>
      </c>
      <c r="AN13" s="315">
        <f t="shared" si="7"/>
        <v>559812</v>
      </c>
      <c r="AO13" s="316">
        <f t="shared" si="8"/>
        <v>1275.1981776765376</v>
      </c>
    </row>
    <row r="14" spans="1:41" x14ac:dyDescent="0.2">
      <c r="A14" s="206">
        <v>195</v>
      </c>
      <c r="B14" s="207">
        <v>0.375</v>
      </c>
      <c r="C14" s="208">
        <v>2013</v>
      </c>
      <c r="D14" s="208">
        <v>6</v>
      </c>
      <c r="E14" s="208">
        <v>12</v>
      </c>
      <c r="F14" s="209">
        <v>559812</v>
      </c>
      <c r="G14" s="208">
        <v>0</v>
      </c>
      <c r="H14" s="209">
        <v>24358</v>
      </c>
      <c r="I14" s="208">
        <v>0</v>
      </c>
      <c r="J14" s="208">
        <v>0</v>
      </c>
      <c r="K14" s="208">
        <v>0</v>
      </c>
      <c r="L14" s="210">
        <v>310.29599999999999</v>
      </c>
      <c r="M14" s="209">
        <v>20.2</v>
      </c>
      <c r="N14" s="211">
        <v>0</v>
      </c>
      <c r="O14" s="212">
        <v>250</v>
      </c>
      <c r="P14" s="197">
        <f t="shared" si="0"/>
        <v>250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250</v>
      </c>
      <c r="W14" s="219">
        <f t="shared" si="10"/>
        <v>8828.6674999999996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559812</v>
      </c>
      <c r="AF14" s="206"/>
      <c r="AG14" s="310"/>
      <c r="AH14" s="311"/>
      <c r="AI14" s="312">
        <f t="shared" si="4"/>
        <v>559812</v>
      </c>
      <c r="AJ14" s="313">
        <f t="shared" si="5"/>
        <v>559812</v>
      </c>
      <c r="AL14" s="306">
        <f t="shared" si="6"/>
        <v>0</v>
      </c>
      <c r="AM14" s="314">
        <f t="shared" si="6"/>
        <v>250</v>
      </c>
      <c r="AN14" s="315">
        <f t="shared" si="7"/>
        <v>250</v>
      </c>
      <c r="AO14" s="316">
        <f t="shared" si="8"/>
        <v>1</v>
      </c>
    </row>
    <row r="15" spans="1:41" x14ac:dyDescent="0.2">
      <c r="A15" s="206">
        <v>195</v>
      </c>
      <c r="B15" s="207">
        <v>0.375</v>
      </c>
      <c r="C15" s="208">
        <v>2013</v>
      </c>
      <c r="D15" s="208">
        <v>6</v>
      </c>
      <c r="E15" s="208">
        <v>13</v>
      </c>
      <c r="F15" s="209">
        <v>560062</v>
      </c>
      <c r="G15" s="208">
        <v>0</v>
      </c>
      <c r="H15" s="209">
        <v>24369</v>
      </c>
      <c r="I15" s="208">
        <v>0</v>
      </c>
      <c r="J15" s="208">
        <v>0</v>
      </c>
      <c r="K15" s="208">
        <v>0</v>
      </c>
      <c r="L15" s="210">
        <v>310.55799999999999</v>
      </c>
      <c r="M15" s="209">
        <v>20.8</v>
      </c>
      <c r="N15" s="211">
        <v>0</v>
      </c>
      <c r="O15" s="212">
        <v>498</v>
      </c>
      <c r="P15" s="197">
        <f t="shared" si="0"/>
        <v>498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498</v>
      </c>
      <c r="W15" s="219">
        <f t="shared" si="10"/>
        <v>17586.70566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560062</v>
      </c>
      <c r="AF15" s="206"/>
      <c r="AG15" s="310"/>
      <c r="AH15" s="311"/>
      <c r="AI15" s="312">
        <f t="shared" si="4"/>
        <v>560062</v>
      </c>
      <c r="AJ15" s="313">
        <f t="shared" si="5"/>
        <v>560062</v>
      </c>
      <c r="AL15" s="306">
        <f t="shared" si="6"/>
        <v>0</v>
      </c>
      <c r="AM15" s="314">
        <f t="shared" si="6"/>
        <v>498</v>
      </c>
      <c r="AN15" s="315">
        <f t="shared" si="7"/>
        <v>498</v>
      </c>
      <c r="AO15" s="316">
        <f t="shared" si="8"/>
        <v>1</v>
      </c>
    </row>
    <row r="16" spans="1:41" x14ac:dyDescent="0.2">
      <c r="A16" s="206">
        <v>195</v>
      </c>
      <c r="B16" s="207">
        <v>0.375</v>
      </c>
      <c r="C16" s="208">
        <v>2013</v>
      </c>
      <c r="D16" s="208">
        <v>6</v>
      </c>
      <c r="E16" s="208">
        <v>14</v>
      </c>
      <c r="F16" s="209">
        <v>560560</v>
      </c>
      <c r="G16" s="208">
        <v>0</v>
      </c>
      <c r="H16" s="209">
        <v>24391</v>
      </c>
      <c r="I16" s="208">
        <v>0</v>
      </c>
      <c r="J16" s="208">
        <v>0</v>
      </c>
      <c r="K16" s="208">
        <v>0</v>
      </c>
      <c r="L16" s="210">
        <v>311.93099999999998</v>
      </c>
      <c r="M16" s="209">
        <v>20.9</v>
      </c>
      <c r="N16" s="211">
        <v>0</v>
      </c>
      <c r="O16" s="212">
        <v>168</v>
      </c>
      <c r="P16" s="197">
        <f t="shared" si="0"/>
        <v>168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168</v>
      </c>
      <c r="W16" s="219">
        <f t="shared" si="10"/>
        <v>5932.86456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560560</v>
      </c>
      <c r="AF16" s="206"/>
      <c r="AG16" s="310"/>
      <c r="AH16" s="311"/>
      <c r="AI16" s="312">
        <f t="shared" si="4"/>
        <v>560560</v>
      </c>
      <c r="AJ16" s="313">
        <f t="shared" si="5"/>
        <v>560560</v>
      </c>
      <c r="AL16" s="306">
        <f t="shared" si="6"/>
        <v>0</v>
      </c>
      <c r="AM16" s="314">
        <f t="shared" si="6"/>
        <v>168</v>
      </c>
      <c r="AN16" s="315">
        <f t="shared" si="7"/>
        <v>168</v>
      </c>
      <c r="AO16" s="316">
        <f t="shared" si="8"/>
        <v>1</v>
      </c>
    </row>
    <row r="17" spans="1:41" x14ac:dyDescent="0.2">
      <c r="A17" s="206">
        <v>195</v>
      </c>
      <c r="B17" s="207">
        <v>0.375</v>
      </c>
      <c r="C17" s="208">
        <v>2013</v>
      </c>
      <c r="D17" s="208">
        <v>6</v>
      </c>
      <c r="E17" s="208">
        <v>15</v>
      </c>
      <c r="F17" s="209">
        <v>560728</v>
      </c>
      <c r="G17" s="208">
        <v>0</v>
      </c>
      <c r="H17" s="209">
        <v>24401</v>
      </c>
      <c r="I17" s="208">
        <v>0</v>
      </c>
      <c r="J17" s="208">
        <v>0</v>
      </c>
      <c r="K17" s="208">
        <v>0</v>
      </c>
      <c r="L17" s="210">
        <v>312.07040000000001</v>
      </c>
      <c r="M17" s="209">
        <v>17.899999999999999</v>
      </c>
      <c r="N17" s="211">
        <v>0</v>
      </c>
      <c r="O17" s="212">
        <v>73</v>
      </c>
      <c r="P17" s="197">
        <f t="shared" si="0"/>
        <v>73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73</v>
      </c>
      <c r="W17" s="219">
        <f t="shared" si="10"/>
        <v>2577.97091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560728</v>
      </c>
      <c r="AF17" s="206"/>
      <c r="AG17" s="310"/>
      <c r="AH17" s="311"/>
      <c r="AI17" s="312">
        <f t="shared" si="4"/>
        <v>560728</v>
      </c>
      <c r="AJ17" s="313">
        <f t="shared" si="5"/>
        <v>560728</v>
      </c>
      <c r="AL17" s="306">
        <f t="shared" si="6"/>
        <v>0</v>
      </c>
      <c r="AM17" s="314">
        <f t="shared" si="6"/>
        <v>73</v>
      </c>
      <c r="AN17" s="315">
        <f t="shared" si="7"/>
        <v>73</v>
      </c>
      <c r="AO17" s="316">
        <f t="shared" si="8"/>
        <v>1</v>
      </c>
    </row>
    <row r="18" spans="1:41" x14ac:dyDescent="0.2">
      <c r="A18" s="206">
        <v>195</v>
      </c>
      <c r="B18" s="207">
        <v>0.375</v>
      </c>
      <c r="C18" s="208">
        <v>2013</v>
      </c>
      <c r="D18" s="208">
        <v>6</v>
      </c>
      <c r="E18" s="208">
        <v>16</v>
      </c>
      <c r="F18" s="209">
        <v>560801</v>
      </c>
      <c r="G18" s="208">
        <v>0</v>
      </c>
      <c r="H18" s="209">
        <v>24401</v>
      </c>
      <c r="I18" s="208">
        <v>0</v>
      </c>
      <c r="J18" s="208">
        <v>0</v>
      </c>
      <c r="K18" s="208">
        <v>0</v>
      </c>
      <c r="L18" s="210">
        <v>317.13850000000002</v>
      </c>
      <c r="M18" s="209">
        <v>18.600000000000001</v>
      </c>
      <c r="N18" s="211">
        <v>0</v>
      </c>
      <c r="O18" s="212">
        <v>0</v>
      </c>
      <c r="P18" s="197">
        <f t="shared" si="0"/>
        <v>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0</v>
      </c>
      <c r="W18" s="219">
        <f t="shared" si="10"/>
        <v>0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560801</v>
      </c>
      <c r="AF18" s="206"/>
      <c r="AG18" s="310"/>
      <c r="AH18" s="311"/>
      <c r="AI18" s="312">
        <f t="shared" si="4"/>
        <v>560801</v>
      </c>
      <c r="AJ18" s="313">
        <f t="shared" si="5"/>
        <v>560801</v>
      </c>
      <c r="AL18" s="306">
        <f t="shared" si="6"/>
        <v>0</v>
      </c>
      <c r="AM18" s="314">
        <f t="shared" si="6"/>
        <v>0</v>
      </c>
      <c r="AN18" s="315">
        <f t="shared" si="7"/>
        <v>0</v>
      </c>
      <c r="AO18" s="316" t="str">
        <f t="shared" si="8"/>
        <v/>
      </c>
    </row>
    <row r="19" spans="1:41" x14ac:dyDescent="0.2">
      <c r="A19" s="206">
        <v>195</v>
      </c>
      <c r="B19" s="207">
        <v>0.375</v>
      </c>
      <c r="C19" s="208">
        <v>2013</v>
      </c>
      <c r="D19" s="208">
        <v>6</v>
      </c>
      <c r="E19" s="208">
        <v>17</v>
      </c>
      <c r="F19" s="209">
        <v>560801</v>
      </c>
      <c r="G19" s="208">
        <v>0</v>
      </c>
      <c r="H19" s="209">
        <v>24401</v>
      </c>
      <c r="I19" s="208">
        <v>0</v>
      </c>
      <c r="J19" s="208">
        <v>0</v>
      </c>
      <c r="K19" s="208">
        <v>0</v>
      </c>
      <c r="L19" s="210">
        <v>318.15429999999998</v>
      </c>
      <c r="M19" s="209">
        <v>21</v>
      </c>
      <c r="N19" s="211">
        <v>0</v>
      </c>
      <c r="O19" s="212">
        <v>361</v>
      </c>
      <c r="P19" s="197">
        <f t="shared" si="0"/>
        <v>361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361</v>
      </c>
      <c r="W19" s="219">
        <f t="shared" si="10"/>
        <v>12748.595869999999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560801</v>
      </c>
      <c r="AF19" s="206"/>
      <c r="AG19" s="310"/>
      <c r="AH19" s="311"/>
      <c r="AI19" s="312">
        <f t="shared" si="4"/>
        <v>560801</v>
      </c>
      <c r="AJ19" s="313">
        <f t="shared" si="5"/>
        <v>560801</v>
      </c>
      <c r="AL19" s="306">
        <f t="shared" si="6"/>
        <v>0</v>
      </c>
      <c r="AM19" s="314">
        <f t="shared" si="6"/>
        <v>361</v>
      </c>
      <c r="AN19" s="315">
        <f t="shared" si="7"/>
        <v>361</v>
      </c>
      <c r="AO19" s="316">
        <f t="shared" si="8"/>
        <v>1</v>
      </c>
    </row>
    <row r="20" spans="1:41" x14ac:dyDescent="0.2">
      <c r="A20" s="206">
        <v>195</v>
      </c>
      <c r="B20" s="207">
        <v>0.375</v>
      </c>
      <c r="C20" s="208">
        <v>2013</v>
      </c>
      <c r="D20" s="208">
        <v>6</v>
      </c>
      <c r="E20" s="208">
        <v>18</v>
      </c>
      <c r="F20" s="209">
        <v>561162</v>
      </c>
      <c r="G20" s="208">
        <v>0</v>
      </c>
      <c r="H20" s="209">
        <v>24417</v>
      </c>
      <c r="I20" s="208">
        <v>0</v>
      </c>
      <c r="J20" s="208">
        <v>0</v>
      </c>
      <c r="K20" s="208">
        <v>0</v>
      </c>
      <c r="L20" s="210">
        <v>312.5829</v>
      </c>
      <c r="M20" s="209">
        <v>22.2</v>
      </c>
      <c r="N20" s="211">
        <v>0</v>
      </c>
      <c r="O20" s="212">
        <v>405</v>
      </c>
      <c r="P20" s="197">
        <f t="shared" si="0"/>
        <v>405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405</v>
      </c>
      <c r="W20" s="219">
        <f t="shared" si="10"/>
        <v>14302.441349999999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561162</v>
      </c>
      <c r="AF20" s="206"/>
      <c r="AG20" s="310"/>
      <c r="AH20" s="311"/>
      <c r="AI20" s="312">
        <f t="shared" si="4"/>
        <v>561162</v>
      </c>
      <c r="AJ20" s="313">
        <f t="shared" si="5"/>
        <v>561162</v>
      </c>
      <c r="AL20" s="306">
        <f t="shared" si="6"/>
        <v>560885</v>
      </c>
      <c r="AM20" s="314">
        <f t="shared" si="6"/>
        <v>405</v>
      </c>
      <c r="AN20" s="315">
        <f t="shared" si="7"/>
        <v>-560480</v>
      </c>
      <c r="AO20" s="316">
        <f t="shared" si="8"/>
        <v>-1383.9012345679012</v>
      </c>
    </row>
    <row r="21" spans="1:41" x14ac:dyDescent="0.2">
      <c r="A21" s="206">
        <v>195</v>
      </c>
      <c r="B21" s="207">
        <v>0.375</v>
      </c>
      <c r="C21" s="208">
        <v>2013</v>
      </c>
      <c r="D21" s="208">
        <v>6</v>
      </c>
      <c r="E21" s="208">
        <v>19</v>
      </c>
      <c r="F21" s="209">
        <v>561567</v>
      </c>
      <c r="G21" s="208">
        <v>0</v>
      </c>
      <c r="H21" s="209">
        <v>24435</v>
      </c>
      <c r="I21" s="208">
        <v>0</v>
      </c>
      <c r="J21" s="208">
        <v>0</v>
      </c>
      <c r="K21" s="208">
        <v>0</v>
      </c>
      <c r="L21" s="210">
        <v>310.92599999999999</v>
      </c>
      <c r="M21" s="209">
        <v>22.6</v>
      </c>
      <c r="N21" s="211">
        <v>0</v>
      </c>
      <c r="O21" s="212">
        <v>308</v>
      </c>
      <c r="P21" s="197">
        <f t="shared" si="0"/>
        <v>308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308</v>
      </c>
      <c r="W21" s="219">
        <f t="shared" si="10"/>
        <v>10876.91836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561567</v>
      </c>
      <c r="AF21" s="206">
        <v>195</v>
      </c>
      <c r="AG21" s="310">
        <v>19</v>
      </c>
      <c r="AH21" s="311">
        <v>560885</v>
      </c>
      <c r="AI21" s="312">
        <f t="shared" si="4"/>
        <v>561567</v>
      </c>
      <c r="AJ21" s="313">
        <f t="shared" si="5"/>
        <v>682</v>
      </c>
      <c r="AL21" s="306">
        <f t="shared" si="6"/>
        <v>-560885</v>
      </c>
      <c r="AM21" s="314">
        <f t="shared" si="6"/>
        <v>308</v>
      </c>
      <c r="AN21" s="315">
        <f t="shared" si="7"/>
        <v>561193</v>
      </c>
      <c r="AO21" s="316">
        <f t="shared" si="8"/>
        <v>1822.0551948051948</v>
      </c>
    </row>
    <row r="22" spans="1:41" x14ac:dyDescent="0.2">
      <c r="A22" s="206">
        <v>195</v>
      </c>
      <c r="B22" s="207">
        <v>0.375</v>
      </c>
      <c r="C22" s="208">
        <v>2013</v>
      </c>
      <c r="D22" s="208">
        <v>6</v>
      </c>
      <c r="E22" s="208">
        <v>20</v>
      </c>
      <c r="F22" s="209">
        <v>561875</v>
      </c>
      <c r="G22" s="208">
        <v>0</v>
      </c>
      <c r="H22" s="209">
        <v>24449</v>
      </c>
      <c r="I22" s="208">
        <v>0</v>
      </c>
      <c r="J22" s="208">
        <v>0</v>
      </c>
      <c r="K22" s="208">
        <v>0</v>
      </c>
      <c r="L22" s="210">
        <v>310.56389999999999</v>
      </c>
      <c r="M22" s="209">
        <v>22.3</v>
      </c>
      <c r="N22" s="211">
        <v>0</v>
      </c>
      <c r="O22" s="212">
        <v>275</v>
      </c>
      <c r="P22" s="197">
        <f t="shared" si="0"/>
        <v>275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275</v>
      </c>
      <c r="W22" s="219">
        <f t="shared" si="10"/>
        <v>9711.5342500000006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561875</v>
      </c>
      <c r="AF22" s="206"/>
      <c r="AG22" s="310"/>
      <c r="AH22" s="311"/>
      <c r="AI22" s="312">
        <f t="shared" si="4"/>
        <v>561875</v>
      </c>
      <c r="AJ22" s="313">
        <f t="shared" si="5"/>
        <v>561875</v>
      </c>
      <c r="AL22" s="306">
        <f t="shared" si="6"/>
        <v>0</v>
      </c>
      <c r="AM22" s="314">
        <f t="shared" si="6"/>
        <v>275</v>
      </c>
      <c r="AN22" s="315">
        <f t="shared" si="7"/>
        <v>275</v>
      </c>
      <c r="AO22" s="316">
        <f t="shared" si="8"/>
        <v>1</v>
      </c>
    </row>
    <row r="23" spans="1:41" x14ac:dyDescent="0.2">
      <c r="A23" s="206">
        <v>195</v>
      </c>
      <c r="B23" s="207">
        <v>0.375</v>
      </c>
      <c r="C23" s="208">
        <v>2013</v>
      </c>
      <c r="D23" s="208">
        <v>6</v>
      </c>
      <c r="E23" s="208">
        <v>21</v>
      </c>
      <c r="F23" s="209">
        <v>562150</v>
      </c>
      <c r="G23" s="208">
        <v>0</v>
      </c>
      <c r="H23" s="209">
        <v>24461</v>
      </c>
      <c r="I23" s="208">
        <v>0</v>
      </c>
      <c r="J23" s="208">
        <v>0</v>
      </c>
      <c r="K23" s="208">
        <v>0</v>
      </c>
      <c r="L23" s="210">
        <v>311.13029999999998</v>
      </c>
      <c r="M23" s="209">
        <v>17.600000000000001</v>
      </c>
      <c r="N23" s="211">
        <v>0</v>
      </c>
      <c r="O23" s="212">
        <v>261</v>
      </c>
      <c r="P23" s="197">
        <f t="shared" si="0"/>
        <v>261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261</v>
      </c>
      <c r="W23" s="219">
        <f t="shared" si="10"/>
        <v>9217.1288700000005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562150</v>
      </c>
      <c r="AF23" s="206"/>
      <c r="AG23" s="310"/>
      <c r="AH23" s="311"/>
      <c r="AI23" s="312">
        <f t="shared" si="4"/>
        <v>562150</v>
      </c>
      <c r="AJ23" s="313">
        <f t="shared" si="5"/>
        <v>562150</v>
      </c>
      <c r="AL23" s="306">
        <f t="shared" si="6"/>
        <v>0</v>
      </c>
      <c r="AM23" s="314">
        <f t="shared" si="6"/>
        <v>261</v>
      </c>
      <c r="AN23" s="315">
        <f t="shared" si="7"/>
        <v>261</v>
      </c>
      <c r="AO23" s="316">
        <f t="shared" si="8"/>
        <v>1</v>
      </c>
    </row>
    <row r="24" spans="1:41" x14ac:dyDescent="0.2">
      <c r="A24" s="206">
        <v>195</v>
      </c>
      <c r="B24" s="207">
        <v>0.375</v>
      </c>
      <c r="C24" s="208">
        <v>2013</v>
      </c>
      <c r="D24" s="208">
        <v>6</v>
      </c>
      <c r="E24" s="208">
        <v>22</v>
      </c>
      <c r="F24" s="209">
        <v>562411</v>
      </c>
      <c r="G24" s="208">
        <v>0</v>
      </c>
      <c r="H24" s="209">
        <v>24473</v>
      </c>
      <c r="I24" s="208">
        <v>0</v>
      </c>
      <c r="J24" s="208">
        <v>0</v>
      </c>
      <c r="K24" s="208">
        <v>0</v>
      </c>
      <c r="L24" s="210">
        <v>313.23349999999999</v>
      </c>
      <c r="M24" s="209">
        <v>16.8</v>
      </c>
      <c r="N24" s="211">
        <v>0</v>
      </c>
      <c r="O24" s="212">
        <v>0</v>
      </c>
      <c r="P24" s="197">
        <f t="shared" si="0"/>
        <v>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0</v>
      </c>
      <c r="W24" s="219">
        <f t="shared" si="10"/>
        <v>0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562411</v>
      </c>
      <c r="AF24" s="206"/>
      <c r="AG24" s="310"/>
      <c r="AH24" s="311"/>
      <c r="AI24" s="312">
        <f t="shared" si="4"/>
        <v>562411</v>
      </c>
      <c r="AJ24" s="313">
        <f t="shared" si="5"/>
        <v>562411</v>
      </c>
      <c r="AL24" s="306">
        <f t="shared" si="6"/>
        <v>561421</v>
      </c>
      <c r="AM24" s="314">
        <f t="shared" si="6"/>
        <v>0</v>
      </c>
      <c r="AN24" s="315">
        <f t="shared" si="7"/>
        <v>-561421</v>
      </c>
      <c r="AO24" s="316" t="str">
        <f t="shared" si="8"/>
        <v/>
      </c>
    </row>
    <row r="25" spans="1:41" x14ac:dyDescent="0.2">
      <c r="A25" s="206">
        <v>195</v>
      </c>
      <c r="B25" s="207">
        <v>0.375</v>
      </c>
      <c r="C25" s="208">
        <v>2013</v>
      </c>
      <c r="D25" s="208">
        <v>6</v>
      </c>
      <c r="E25" s="208">
        <v>23</v>
      </c>
      <c r="F25" s="209">
        <v>562411</v>
      </c>
      <c r="G25" s="208">
        <v>0</v>
      </c>
      <c r="H25" s="209">
        <v>24473</v>
      </c>
      <c r="I25" s="208">
        <v>0</v>
      </c>
      <c r="J25" s="208">
        <v>0</v>
      </c>
      <c r="K25" s="208">
        <v>0</v>
      </c>
      <c r="L25" s="210">
        <v>317.7842</v>
      </c>
      <c r="M25" s="209">
        <v>17.600000000000001</v>
      </c>
      <c r="N25" s="211">
        <v>0</v>
      </c>
      <c r="O25" s="212">
        <v>0</v>
      </c>
      <c r="P25" s="197">
        <f t="shared" si="0"/>
        <v>0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0</v>
      </c>
      <c r="W25" s="219">
        <f t="shared" si="10"/>
        <v>0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562411</v>
      </c>
      <c r="AF25" s="206">
        <v>195</v>
      </c>
      <c r="AG25" s="310">
        <v>23</v>
      </c>
      <c r="AH25" s="311">
        <v>561421</v>
      </c>
      <c r="AI25" s="312">
        <f t="shared" si="4"/>
        <v>562411</v>
      </c>
      <c r="AJ25" s="313">
        <f t="shared" si="5"/>
        <v>990</v>
      </c>
      <c r="AL25" s="306">
        <f t="shared" si="6"/>
        <v>-561421</v>
      </c>
      <c r="AM25" s="314">
        <f t="shared" si="6"/>
        <v>0</v>
      </c>
      <c r="AN25" s="315">
        <f t="shared" si="7"/>
        <v>561421</v>
      </c>
      <c r="AO25" s="316" t="str">
        <f t="shared" si="8"/>
        <v/>
      </c>
    </row>
    <row r="26" spans="1:41" x14ac:dyDescent="0.2">
      <c r="A26" s="206">
        <v>195</v>
      </c>
      <c r="B26" s="207">
        <v>0.375</v>
      </c>
      <c r="C26" s="208">
        <v>2013</v>
      </c>
      <c r="D26" s="208">
        <v>6</v>
      </c>
      <c r="E26" s="208">
        <v>24</v>
      </c>
      <c r="F26" s="209">
        <v>562411</v>
      </c>
      <c r="G26" s="208">
        <v>0</v>
      </c>
      <c r="H26" s="209">
        <v>24473</v>
      </c>
      <c r="I26" s="208">
        <v>0</v>
      </c>
      <c r="J26" s="208">
        <v>0</v>
      </c>
      <c r="K26" s="208">
        <v>0</v>
      </c>
      <c r="L26" s="210">
        <v>318.10599999999999</v>
      </c>
      <c r="M26" s="209">
        <v>18.5</v>
      </c>
      <c r="N26" s="211">
        <v>0</v>
      </c>
      <c r="O26" s="212">
        <v>329</v>
      </c>
      <c r="P26" s="197">
        <f t="shared" si="0"/>
        <v>329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329</v>
      </c>
      <c r="W26" s="219">
        <f t="shared" si="10"/>
        <v>11618.52643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562411</v>
      </c>
      <c r="AF26" s="206"/>
      <c r="AG26" s="310"/>
      <c r="AH26" s="311"/>
      <c r="AI26" s="312">
        <f t="shared" si="4"/>
        <v>562411</v>
      </c>
      <c r="AJ26" s="313">
        <f t="shared" si="5"/>
        <v>562411</v>
      </c>
      <c r="AL26" s="306">
        <f t="shared" si="6"/>
        <v>0</v>
      </c>
      <c r="AM26" s="314">
        <f t="shared" si="6"/>
        <v>329</v>
      </c>
      <c r="AN26" s="315">
        <f t="shared" si="7"/>
        <v>329</v>
      </c>
      <c r="AO26" s="316">
        <f t="shared" si="8"/>
        <v>1</v>
      </c>
    </row>
    <row r="27" spans="1:41" x14ac:dyDescent="0.2">
      <c r="A27" s="206">
        <v>195</v>
      </c>
      <c r="B27" s="207">
        <v>0.375</v>
      </c>
      <c r="C27" s="208">
        <v>2013</v>
      </c>
      <c r="D27" s="208">
        <v>6</v>
      </c>
      <c r="E27" s="208">
        <v>25</v>
      </c>
      <c r="F27" s="209">
        <v>562740</v>
      </c>
      <c r="G27" s="208">
        <v>0</v>
      </c>
      <c r="H27" s="209">
        <v>24487</v>
      </c>
      <c r="I27" s="208">
        <v>0</v>
      </c>
      <c r="J27" s="208">
        <v>0</v>
      </c>
      <c r="K27" s="208">
        <v>0</v>
      </c>
      <c r="L27" s="210">
        <v>309.8211</v>
      </c>
      <c r="M27" s="209">
        <v>19.600000000000001</v>
      </c>
      <c r="N27" s="211">
        <v>0</v>
      </c>
      <c r="O27" s="212">
        <v>556</v>
      </c>
      <c r="P27" s="197">
        <f t="shared" si="0"/>
        <v>556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556</v>
      </c>
      <c r="W27" s="219">
        <f t="shared" si="10"/>
        <v>19634.95652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562740</v>
      </c>
      <c r="AF27" s="206"/>
      <c r="AG27" s="310"/>
      <c r="AH27" s="311"/>
      <c r="AI27" s="312">
        <f t="shared" si="4"/>
        <v>562740</v>
      </c>
      <c r="AJ27" s="313">
        <f t="shared" si="5"/>
        <v>562740</v>
      </c>
      <c r="AL27" s="306">
        <f t="shared" si="6"/>
        <v>563366</v>
      </c>
      <c r="AM27" s="314">
        <f t="shared" si="6"/>
        <v>556</v>
      </c>
      <c r="AN27" s="315">
        <f t="shared" si="7"/>
        <v>-562810</v>
      </c>
      <c r="AO27" s="316">
        <f t="shared" si="8"/>
        <v>-1012.2482014388489</v>
      </c>
    </row>
    <row r="28" spans="1:41" x14ac:dyDescent="0.2">
      <c r="A28" s="206">
        <v>195</v>
      </c>
      <c r="B28" s="207">
        <v>0.375</v>
      </c>
      <c r="C28" s="208">
        <v>2013</v>
      </c>
      <c r="D28" s="208">
        <v>6</v>
      </c>
      <c r="E28" s="208">
        <v>26</v>
      </c>
      <c r="F28" s="209">
        <v>563296</v>
      </c>
      <c r="G28" s="208">
        <v>0</v>
      </c>
      <c r="H28" s="209">
        <v>24512</v>
      </c>
      <c r="I28" s="208">
        <v>0</v>
      </c>
      <c r="J28" s="208">
        <v>0</v>
      </c>
      <c r="K28" s="208">
        <v>0</v>
      </c>
      <c r="L28" s="210">
        <v>310.16590000000002</v>
      </c>
      <c r="M28" s="209">
        <v>20.3</v>
      </c>
      <c r="N28" s="211">
        <v>0</v>
      </c>
      <c r="O28" s="212">
        <v>444</v>
      </c>
      <c r="P28" s="197">
        <f t="shared" si="0"/>
        <v>444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444</v>
      </c>
      <c r="W28" s="219">
        <f t="shared" si="10"/>
        <v>15679.71348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563296</v>
      </c>
      <c r="AF28" s="206">
        <v>195</v>
      </c>
      <c r="AG28" s="310">
        <v>1</v>
      </c>
      <c r="AH28" s="311">
        <v>563366</v>
      </c>
      <c r="AI28" s="312">
        <f t="shared" si="4"/>
        <v>563296</v>
      </c>
      <c r="AJ28" s="313">
        <f t="shared" si="5"/>
        <v>-70</v>
      </c>
      <c r="AL28" s="306">
        <f t="shared" si="6"/>
        <v>-645</v>
      </c>
      <c r="AM28" s="314">
        <f t="shared" si="6"/>
        <v>444</v>
      </c>
      <c r="AN28" s="315">
        <f t="shared" si="7"/>
        <v>1089</v>
      </c>
      <c r="AO28" s="316">
        <f t="shared" si="8"/>
        <v>2.4527027027027026</v>
      </c>
    </row>
    <row r="29" spans="1:41" x14ac:dyDescent="0.2">
      <c r="A29" s="206">
        <v>195</v>
      </c>
      <c r="B29" s="207">
        <v>0.375</v>
      </c>
      <c r="C29" s="208">
        <v>2013</v>
      </c>
      <c r="D29" s="208">
        <v>6</v>
      </c>
      <c r="E29" s="208">
        <v>27</v>
      </c>
      <c r="F29" s="209">
        <v>563740</v>
      </c>
      <c r="G29" s="208">
        <v>0</v>
      </c>
      <c r="H29" s="209">
        <v>24532</v>
      </c>
      <c r="I29" s="208">
        <v>0</v>
      </c>
      <c r="J29" s="208">
        <v>0</v>
      </c>
      <c r="K29" s="208">
        <v>0</v>
      </c>
      <c r="L29" s="210">
        <v>310.15460000000002</v>
      </c>
      <c r="M29" s="209">
        <v>18.899999999999999</v>
      </c>
      <c r="N29" s="211">
        <v>0</v>
      </c>
      <c r="O29" s="212">
        <v>359</v>
      </c>
      <c r="P29" s="197">
        <f t="shared" si="0"/>
        <v>359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359</v>
      </c>
      <c r="W29" s="219">
        <f t="shared" si="10"/>
        <v>12677.96653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563740</v>
      </c>
      <c r="AF29" s="206">
        <v>195</v>
      </c>
      <c r="AG29" s="310">
        <v>27</v>
      </c>
      <c r="AH29" s="311">
        <v>562721</v>
      </c>
      <c r="AI29" s="312">
        <f t="shared" si="4"/>
        <v>563740</v>
      </c>
      <c r="AJ29" s="313">
        <f t="shared" si="5"/>
        <v>1019</v>
      </c>
      <c r="AL29" s="306">
        <f t="shared" si="6"/>
        <v>435</v>
      </c>
      <c r="AM29" s="314">
        <f t="shared" si="6"/>
        <v>359</v>
      </c>
      <c r="AN29" s="315">
        <f t="shared" si="7"/>
        <v>-76</v>
      </c>
      <c r="AO29" s="316">
        <f t="shared" si="8"/>
        <v>-0.2116991643454039</v>
      </c>
    </row>
    <row r="30" spans="1:41" x14ac:dyDescent="0.2">
      <c r="A30" s="206">
        <v>195</v>
      </c>
      <c r="B30" s="207">
        <v>0.375</v>
      </c>
      <c r="C30" s="208">
        <v>2013</v>
      </c>
      <c r="D30" s="208">
        <v>6</v>
      </c>
      <c r="E30" s="208">
        <v>28</v>
      </c>
      <c r="F30" s="209">
        <v>564099</v>
      </c>
      <c r="G30" s="208">
        <v>0</v>
      </c>
      <c r="H30" s="209">
        <v>24548</v>
      </c>
      <c r="I30" s="208">
        <v>0</v>
      </c>
      <c r="J30" s="208">
        <v>0</v>
      </c>
      <c r="K30" s="208">
        <v>0</v>
      </c>
      <c r="L30" s="210">
        <v>309.80270000000002</v>
      </c>
      <c r="M30" s="209">
        <v>17.2</v>
      </c>
      <c r="N30" s="211">
        <v>0</v>
      </c>
      <c r="O30" s="212">
        <v>426</v>
      </c>
      <c r="P30" s="197">
        <f t="shared" si="0"/>
        <v>426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426</v>
      </c>
      <c r="W30" s="219">
        <f t="shared" si="10"/>
        <v>15044.049419999999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564099</v>
      </c>
      <c r="AF30" s="206">
        <v>195</v>
      </c>
      <c r="AG30" s="310">
        <v>28</v>
      </c>
      <c r="AH30" s="311">
        <v>563156</v>
      </c>
      <c r="AI30" s="312">
        <f t="shared" si="4"/>
        <v>564099</v>
      </c>
      <c r="AJ30" s="313">
        <f t="shared" si="5"/>
        <v>943</v>
      </c>
      <c r="AL30" s="306">
        <f t="shared" si="6"/>
        <v>210</v>
      </c>
      <c r="AM30" s="314">
        <f t="shared" si="6"/>
        <v>426</v>
      </c>
      <c r="AN30" s="315">
        <f t="shared" si="7"/>
        <v>216</v>
      </c>
      <c r="AO30" s="316">
        <f t="shared" si="8"/>
        <v>0.50704225352112675</v>
      </c>
    </row>
    <row r="31" spans="1:41" x14ac:dyDescent="0.2">
      <c r="A31" s="206">
        <v>195</v>
      </c>
      <c r="B31" s="207">
        <v>0.375</v>
      </c>
      <c r="C31" s="208">
        <v>2013</v>
      </c>
      <c r="D31" s="208">
        <v>6</v>
      </c>
      <c r="E31" s="208">
        <v>29</v>
      </c>
      <c r="F31" s="209">
        <v>564525</v>
      </c>
      <c r="G31" s="208">
        <v>0</v>
      </c>
      <c r="H31" s="209">
        <v>24567</v>
      </c>
      <c r="I31" s="208">
        <v>0</v>
      </c>
      <c r="J31" s="208">
        <v>0</v>
      </c>
      <c r="K31" s="208">
        <v>0</v>
      </c>
      <c r="L31" s="210">
        <v>311.48230000000001</v>
      </c>
      <c r="M31" s="209">
        <v>20.3</v>
      </c>
      <c r="N31" s="211">
        <v>0</v>
      </c>
      <c r="O31" s="212">
        <v>122</v>
      </c>
      <c r="P31" s="197">
        <f t="shared" si="0"/>
        <v>122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122</v>
      </c>
      <c r="W31" s="219">
        <f t="shared" si="10"/>
        <v>4308.3897399999996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564525</v>
      </c>
      <c r="AF31" s="206">
        <v>195</v>
      </c>
      <c r="AG31" s="310">
        <v>29</v>
      </c>
      <c r="AH31" s="311">
        <v>563366</v>
      </c>
      <c r="AI31" s="312">
        <f t="shared" si="4"/>
        <v>564525</v>
      </c>
      <c r="AJ31" s="313">
        <f t="shared" si="5"/>
        <v>1159</v>
      </c>
      <c r="AL31" s="306">
        <f t="shared" si="6"/>
        <v>0</v>
      </c>
      <c r="AM31" s="314">
        <f t="shared" si="6"/>
        <v>122</v>
      </c>
      <c r="AN31" s="315">
        <f t="shared" si="7"/>
        <v>122</v>
      </c>
      <c r="AO31" s="316">
        <f t="shared" si="8"/>
        <v>1</v>
      </c>
    </row>
    <row r="32" spans="1:41" x14ac:dyDescent="0.2">
      <c r="A32" s="206">
        <v>195</v>
      </c>
      <c r="B32" s="207">
        <v>0.375</v>
      </c>
      <c r="C32" s="208">
        <v>2013</v>
      </c>
      <c r="D32" s="208">
        <v>6</v>
      </c>
      <c r="E32" s="208">
        <v>30</v>
      </c>
      <c r="F32" s="209">
        <v>564647</v>
      </c>
      <c r="G32" s="208">
        <v>0</v>
      </c>
      <c r="H32" s="209">
        <v>24572</v>
      </c>
      <c r="I32" s="208">
        <v>0</v>
      </c>
      <c r="J32" s="208">
        <v>0</v>
      </c>
      <c r="K32" s="208">
        <v>0</v>
      </c>
      <c r="L32" s="210">
        <v>317.01870000000002</v>
      </c>
      <c r="M32" s="209">
        <v>20.399999999999999</v>
      </c>
      <c r="N32" s="211">
        <v>0</v>
      </c>
      <c r="O32" s="212">
        <v>0</v>
      </c>
      <c r="P32" s="197">
        <f t="shared" si="0"/>
        <v>0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0</v>
      </c>
      <c r="W32" s="219">
        <f t="shared" si="10"/>
        <v>0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564647</v>
      </c>
      <c r="AF32" s="206">
        <v>195</v>
      </c>
      <c r="AG32" s="310">
        <v>30</v>
      </c>
      <c r="AH32" s="311">
        <v>563366</v>
      </c>
      <c r="AI32" s="312">
        <f t="shared" si="4"/>
        <v>564647</v>
      </c>
      <c r="AJ32" s="313">
        <f t="shared" si="5"/>
        <v>1281</v>
      </c>
      <c r="AL32" s="306">
        <f t="shared" si="6"/>
        <v>-563366</v>
      </c>
      <c r="AM32" s="314">
        <f t="shared" si="6"/>
        <v>0</v>
      </c>
      <c r="AN32" s="315">
        <f t="shared" si="7"/>
        <v>563366</v>
      </c>
      <c r="AO32" s="316" t="str">
        <f t="shared" si="8"/>
        <v/>
      </c>
    </row>
    <row r="33" spans="1:41" ht="13.5" thickBot="1" x14ac:dyDescent="0.25">
      <c r="A33" s="206">
        <v>195</v>
      </c>
      <c r="B33" s="207">
        <v>0.375</v>
      </c>
      <c r="C33" s="208">
        <v>2013</v>
      </c>
      <c r="D33" s="208">
        <v>7</v>
      </c>
      <c r="E33" s="208">
        <v>1</v>
      </c>
      <c r="F33" s="209">
        <v>564647</v>
      </c>
      <c r="G33" s="208">
        <v>0</v>
      </c>
      <c r="H33" s="209">
        <v>24572</v>
      </c>
      <c r="I33" s="208">
        <v>0</v>
      </c>
      <c r="J33" s="208">
        <v>0</v>
      </c>
      <c r="K33" s="208">
        <v>0</v>
      </c>
      <c r="L33" s="210">
        <v>317.72039999999998</v>
      </c>
      <c r="M33" s="209">
        <v>21.7</v>
      </c>
      <c r="N33" s="211">
        <v>0</v>
      </c>
      <c r="O33" s="212">
        <v>71</v>
      </c>
      <c r="P33" s="197">
        <f t="shared" si="0"/>
        <v>-564647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71</v>
      </c>
      <c r="W33" s="223">
        <f t="shared" si="10"/>
        <v>2507.34157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564647</v>
      </c>
      <c r="AF33" s="206"/>
      <c r="AG33" s="310"/>
      <c r="AH33" s="311"/>
      <c r="AI33" s="312">
        <f t="shared" si="4"/>
        <v>564647</v>
      </c>
      <c r="AJ33" s="313">
        <f t="shared" si="5"/>
        <v>564647</v>
      </c>
      <c r="AL33" s="306">
        <f t="shared" si="6"/>
        <v>0</v>
      </c>
      <c r="AM33" s="317">
        <f t="shared" si="6"/>
        <v>-564647</v>
      </c>
      <c r="AN33" s="315">
        <f t="shared" si="7"/>
        <v>-564647</v>
      </c>
      <c r="AO33" s="316">
        <f t="shared" si="8"/>
        <v>1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318.15429999999998</v>
      </c>
      <c r="M36" s="239">
        <f>MAX(M3:M34)</f>
        <v>25.6</v>
      </c>
      <c r="N36" s="237" t="s">
        <v>26</v>
      </c>
      <c r="O36" s="239">
        <f>SUM(O3:O33)</f>
        <v>8758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8758</v>
      </c>
      <c r="W36" s="243">
        <f>SUM(W3:W33)</f>
        <v>309285.87985999999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18</v>
      </c>
      <c r="AJ36" s="326">
        <f>SUM(AJ3:AJ33)</f>
        <v>7306160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313.28776451612907</v>
      </c>
      <c r="M37" s="247">
        <f>AVERAGE(M3:M34)</f>
        <v>20.948387096774194</v>
      </c>
      <c r="N37" s="237" t="s">
        <v>84</v>
      </c>
      <c r="O37" s="248">
        <f>O36*35.31467</f>
        <v>309285.87985999999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13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309.80270000000002</v>
      </c>
      <c r="M38" s="248">
        <f>MIN(M3:M34)</f>
        <v>16.8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344.61654096774203</v>
      </c>
      <c r="M44" s="255">
        <f>M37*(1+$L$43)</f>
        <v>23.043225806451616</v>
      </c>
    </row>
    <row r="45" spans="1:41" x14ac:dyDescent="0.2">
      <c r="K45" s="254" t="s">
        <v>98</v>
      </c>
      <c r="L45" s="255">
        <f>L37*(1-$L$43)</f>
        <v>281.95898806451618</v>
      </c>
      <c r="M45" s="255">
        <f>M37*(1-$L$43)</f>
        <v>18.853548387096776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815" priority="47" stopIfTrue="1" operator="lessThan">
      <formula>$L$45</formula>
    </cfRule>
    <cfRule type="cellIs" dxfId="814" priority="48" stopIfTrue="1" operator="greaterThan">
      <formula>$L$44</formula>
    </cfRule>
  </conditionalFormatting>
  <conditionalFormatting sqref="M3:M34">
    <cfRule type="cellIs" dxfId="813" priority="45" stopIfTrue="1" operator="lessThan">
      <formula>$M$45</formula>
    </cfRule>
    <cfRule type="cellIs" dxfId="812" priority="46" stopIfTrue="1" operator="greaterThan">
      <formula>$M$44</formula>
    </cfRule>
  </conditionalFormatting>
  <conditionalFormatting sqref="O3:O34">
    <cfRule type="cellIs" dxfId="811" priority="44" stopIfTrue="1" operator="lessThan">
      <formula>0</formula>
    </cfRule>
  </conditionalFormatting>
  <conditionalFormatting sqref="O3:O33">
    <cfRule type="cellIs" dxfId="810" priority="43" stopIfTrue="1" operator="lessThan">
      <formula>0</formula>
    </cfRule>
  </conditionalFormatting>
  <conditionalFormatting sqref="O3">
    <cfRule type="cellIs" dxfId="809" priority="42" stopIfTrue="1" operator="notEqual">
      <formula>$P$3</formula>
    </cfRule>
  </conditionalFormatting>
  <conditionalFormatting sqref="O4">
    <cfRule type="cellIs" dxfId="808" priority="41" stopIfTrue="1" operator="notEqual">
      <formula>P$4</formula>
    </cfRule>
  </conditionalFormatting>
  <conditionalFormatting sqref="O5">
    <cfRule type="cellIs" dxfId="807" priority="40" stopIfTrue="1" operator="notEqual">
      <formula>$P$5</formula>
    </cfRule>
  </conditionalFormatting>
  <conditionalFormatting sqref="O6">
    <cfRule type="cellIs" dxfId="806" priority="39" stopIfTrue="1" operator="notEqual">
      <formula>$P$6</formula>
    </cfRule>
  </conditionalFormatting>
  <conditionalFormatting sqref="O7">
    <cfRule type="cellIs" dxfId="805" priority="38" stopIfTrue="1" operator="notEqual">
      <formula>$P$7</formula>
    </cfRule>
  </conditionalFormatting>
  <conditionalFormatting sqref="O8">
    <cfRule type="cellIs" dxfId="804" priority="37" stopIfTrue="1" operator="notEqual">
      <formula>$P$8</formula>
    </cfRule>
  </conditionalFormatting>
  <conditionalFormatting sqref="O9">
    <cfRule type="cellIs" dxfId="803" priority="36" stopIfTrue="1" operator="notEqual">
      <formula>$P$9</formula>
    </cfRule>
  </conditionalFormatting>
  <conditionalFormatting sqref="O10">
    <cfRule type="cellIs" dxfId="802" priority="34" stopIfTrue="1" operator="notEqual">
      <formula>$P$10</formula>
    </cfRule>
    <cfRule type="cellIs" dxfId="801" priority="35" stopIfTrue="1" operator="greaterThan">
      <formula>$P$10</formula>
    </cfRule>
  </conditionalFormatting>
  <conditionalFormatting sqref="O11">
    <cfRule type="cellIs" dxfId="800" priority="32" stopIfTrue="1" operator="notEqual">
      <formula>$P$11</formula>
    </cfRule>
    <cfRule type="cellIs" dxfId="799" priority="33" stopIfTrue="1" operator="greaterThan">
      <formula>$P$11</formula>
    </cfRule>
  </conditionalFormatting>
  <conditionalFormatting sqref="O12">
    <cfRule type="cellIs" dxfId="798" priority="31" stopIfTrue="1" operator="notEqual">
      <formula>$P$12</formula>
    </cfRule>
  </conditionalFormatting>
  <conditionalFormatting sqref="O14">
    <cfRule type="cellIs" dxfId="797" priority="30" stopIfTrue="1" operator="notEqual">
      <formula>$P$14</formula>
    </cfRule>
  </conditionalFormatting>
  <conditionalFormatting sqref="O15">
    <cfRule type="cellIs" dxfId="796" priority="29" stopIfTrue="1" operator="notEqual">
      <formula>$P$15</formula>
    </cfRule>
  </conditionalFormatting>
  <conditionalFormatting sqref="O16">
    <cfRule type="cellIs" dxfId="795" priority="28" stopIfTrue="1" operator="notEqual">
      <formula>$P$16</formula>
    </cfRule>
  </conditionalFormatting>
  <conditionalFormatting sqref="O17">
    <cfRule type="cellIs" dxfId="794" priority="27" stopIfTrue="1" operator="notEqual">
      <formula>$P$17</formula>
    </cfRule>
  </conditionalFormatting>
  <conditionalFormatting sqref="O18">
    <cfRule type="cellIs" dxfId="793" priority="26" stopIfTrue="1" operator="notEqual">
      <formula>$P$18</formula>
    </cfRule>
  </conditionalFormatting>
  <conditionalFormatting sqref="O19">
    <cfRule type="cellIs" dxfId="792" priority="24" stopIfTrue="1" operator="notEqual">
      <formula>$P$19</formula>
    </cfRule>
    <cfRule type="cellIs" dxfId="791" priority="25" stopIfTrue="1" operator="greaterThan">
      <formula>$P$19</formula>
    </cfRule>
  </conditionalFormatting>
  <conditionalFormatting sqref="O20">
    <cfRule type="cellIs" dxfId="790" priority="22" stopIfTrue="1" operator="notEqual">
      <formula>$P$20</formula>
    </cfRule>
    <cfRule type="cellIs" dxfId="789" priority="23" stopIfTrue="1" operator="greaterThan">
      <formula>$P$20</formula>
    </cfRule>
  </conditionalFormatting>
  <conditionalFormatting sqref="O21">
    <cfRule type="cellIs" dxfId="788" priority="21" stopIfTrue="1" operator="notEqual">
      <formula>$P$21</formula>
    </cfRule>
  </conditionalFormatting>
  <conditionalFormatting sqref="O22">
    <cfRule type="cellIs" dxfId="787" priority="20" stopIfTrue="1" operator="notEqual">
      <formula>$P$22</formula>
    </cfRule>
  </conditionalFormatting>
  <conditionalFormatting sqref="O23">
    <cfRule type="cellIs" dxfId="786" priority="19" stopIfTrue="1" operator="notEqual">
      <formula>$P$23</formula>
    </cfRule>
  </conditionalFormatting>
  <conditionalFormatting sqref="O24">
    <cfRule type="cellIs" dxfId="785" priority="17" stopIfTrue="1" operator="notEqual">
      <formula>$P$24</formula>
    </cfRule>
    <cfRule type="cellIs" dxfId="784" priority="18" stopIfTrue="1" operator="greaterThan">
      <formula>$P$24</formula>
    </cfRule>
  </conditionalFormatting>
  <conditionalFormatting sqref="O25">
    <cfRule type="cellIs" dxfId="783" priority="15" stopIfTrue="1" operator="notEqual">
      <formula>$P$25</formula>
    </cfRule>
    <cfRule type="cellIs" dxfId="782" priority="16" stopIfTrue="1" operator="greaterThan">
      <formula>$P$25</formula>
    </cfRule>
  </conditionalFormatting>
  <conditionalFormatting sqref="O26">
    <cfRule type="cellIs" dxfId="781" priority="14" stopIfTrue="1" operator="notEqual">
      <formula>$P$26</formula>
    </cfRule>
  </conditionalFormatting>
  <conditionalFormatting sqref="O27">
    <cfRule type="cellIs" dxfId="780" priority="13" stopIfTrue="1" operator="notEqual">
      <formula>$P$27</formula>
    </cfRule>
  </conditionalFormatting>
  <conditionalFormatting sqref="O28">
    <cfRule type="cellIs" dxfId="779" priority="12" stopIfTrue="1" operator="notEqual">
      <formula>$P$28</formula>
    </cfRule>
  </conditionalFormatting>
  <conditionalFormatting sqref="O29">
    <cfRule type="cellIs" dxfId="778" priority="11" stopIfTrue="1" operator="notEqual">
      <formula>$P$29</formula>
    </cfRule>
  </conditionalFormatting>
  <conditionalFormatting sqref="O30">
    <cfRule type="cellIs" dxfId="777" priority="10" stopIfTrue="1" operator="notEqual">
      <formula>$P$30</formula>
    </cfRule>
  </conditionalFormatting>
  <conditionalFormatting sqref="O31">
    <cfRule type="cellIs" dxfId="776" priority="8" stopIfTrue="1" operator="notEqual">
      <formula>$P$31</formula>
    </cfRule>
    <cfRule type="cellIs" dxfId="775" priority="9" stopIfTrue="1" operator="greaterThan">
      <formula>$P$31</formula>
    </cfRule>
  </conditionalFormatting>
  <conditionalFormatting sqref="O32">
    <cfRule type="cellIs" dxfId="774" priority="6" stopIfTrue="1" operator="notEqual">
      <formula>$P$32</formula>
    </cfRule>
    <cfRule type="cellIs" dxfId="773" priority="7" stopIfTrue="1" operator="greaterThan">
      <formula>$P$32</formula>
    </cfRule>
  </conditionalFormatting>
  <conditionalFormatting sqref="O33">
    <cfRule type="cellIs" dxfId="772" priority="5" stopIfTrue="1" operator="notEqual">
      <formula>$P$33</formula>
    </cfRule>
  </conditionalFormatting>
  <conditionalFormatting sqref="O13">
    <cfRule type="cellIs" dxfId="771" priority="4" stopIfTrue="1" operator="notEqual">
      <formula>$P$13</formula>
    </cfRule>
  </conditionalFormatting>
  <conditionalFormatting sqref="AG3:AG34">
    <cfRule type="cellIs" dxfId="770" priority="3" stopIfTrue="1" operator="notEqual">
      <formula>E3</formula>
    </cfRule>
  </conditionalFormatting>
  <conditionalFormatting sqref="AH3:AH34">
    <cfRule type="cellIs" dxfId="769" priority="2" stopIfTrue="1" operator="notBetween">
      <formula>AI3+$AG$40</formula>
      <formula>AI3-$AG$40</formula>
    </cfRule>
  </conditionalFormatting>
  <conditionalFormatting sqref="AL3:AL33">
    <cfRule type="cellIs" dxfId="76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151</v>
      </c>
      <c r="B3" s="191">
        <v>0.375</v>
      </c>
      <c r="C3" s="192">
        <v>2013</v>
      </c>
      <c r="D3" s="192">
        <v>6</v>
      </c>
      <c r="E3" s="192">
        <v>1</v>
      </c>
      <c r="F3" s="193">
        <v>749970</v>
      </c>
      <c r="G3" s="192">
        <v>0</v>
      </c>
      <c r="H3" s="193">
        <v>813810</v>
      </c>
      <c r="I3" s="192">
        <v>0</v>
      </c>
      <c r="J3" s="192">
        <v>0</v>
      </c>
      <c r="K3" s="192">
        <v>0</v>
      </c>
      <c r="L3" s="194">
        <v>316.08859999999999</v>
      </c>
      <c r="M3" s="193">
        <v>26.2</v>
      </c>
      <c r="N3" s="195">
        <v>0</v>
      </c>
      <c r="O3" s="196">
        <v>115</v>
      </c>
      <c r="P3" s="197">
        <f>F4-F3</f>
        <v>115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115</v>
      </c>
      <c r="W3" s="202">
        <f>V3*35.31467</f>
        <v>4061.18705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749970</v>
      </c>
      <c r="AF3" s="190">
        <v>151</v>
      </c>
      <c r="AG3" s="195">
        <v>1</v>
      </c>
      <c r="AH3" s="303">
        <v>749970</v>
      </c>
      <c r="AI3" s="304">
        <f>IFERROR(AE3*1,0)</f>
        <v>749970</v>
      </c>
      <c r="AJ3" s="305">
        <f>(AI3-AH3)</f>
        <v>0</v>
      </c>
      <c r="AL3" s="306">
        <f>AH4-AH3</f>
        <v>115</v>
      </c>
      <c r="AM3" s="307">
        <f>AI4-AI3</f>
        <v>115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151</v>
      </c>
      <c r="B4" s="207">
        <v>0.375</v>
      </c>
      <c r="C4" s="208">
        <v>2013</v>
      </c>
      <c r="D4" s="208">
        <v>6</v>
      </c>
      <c r="E4" s="208">
        <v>2</v>
      </c>
      <c r="F4" s="209">
        <v>750085</v>
      </c>
      <c r="G4" s="208">
        <v>17500850</v>
      </c>
      <c r="H4" s="209">
        <v>442878</v>
      </c>
      <c r="I4" s="208">
        <v>4428788</v>
      </c>
      <c r="J4" s="208">
        <v>1</v>
      </c>
      <c r="K4" s="208">
        <v>12</v>
      </c>
      <c r="L4" s="210">
        <v>102.5577</v>
      </c>
      <c r="M4" s="209">
        <v>22.32</v>
      </c>
      <c r="N4" s="211">
        <v>24.47</v>
      </c>
      <c r="O4" s="212">
        <v>288</v>
      </c>
      <c r="P4" s="197">
        <f t="shared" ref="P4:P33" si="0">F5-F4</f>
        <v>288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288</v>
      </c>
      <c r="W4" s="216">
        <f>V4*35.31467</f>
        <v>10170.624959999999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750085</v>
      </c>
      <c r="AF4" s="206">
        <v>151</v>
      </c>
      <c r="AG4" s="310">
        <v>2</v>
      </c>
      <c r="AH4" s="311">
        <v>750085</v>
      </c>
      <c r="AI4" s="312">
        <f t="shared" ref="AI4:AI34" si="4">IFERROR(AE4*1,0)</f>
        <v>750085</v>
      </c>
      <c r="AJ4" s="313">
        <f t="shared" ref="AJ4:AJ34" si="5">(AI4-AH4)</f>
        <v>0</v>
      </c>
      <c r="AL4" s="306">
        <f t="shared" ref="AL4:AM33" si="6">AH5-AH4</f>
        <v>288</v>
      </c>
      <c r="AM4" s="314">
        <f t="shared" si="6"/>
        <v>288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151</v>
      </c>
      <c r="B5" s="207">
        <v>0.375</v>
      </c>
      <c r="C5" s="208">
        <v>2013</v>
      </c>
      <c r="D5" s="208">
        <v>6</v>
      </c>
      <c r="E5" s="208">
        <v>3</v>
      </c>
      <c r="F5" s="209">
        <v>750373</v>
      </c>
      <c r="G5" s="208">
        <v>17503738</v>
      </c>
      <c r="H5" s="209">
        <v>442918</v>
      </c>
      <c r="I5" s="208">
        <v>4429188</v>
      </c>
      <c r="J5" s="208">
        <v>1</v>
      </c>
      <c r="K5" s="208">
        <v>12</v>
      </c>
      <c r="L5" s="210">
        <v>102.0848</v>
      </c>
      <c r="M5" s="209">
        <v>21.73</v>
      </c>
      <c r="N5" s="211">
        <v>85.55</v>
      </c>
      <c r="O5" s="212">
        <v>2011</v>
      </c>
      <c r="P5" s="197">
        <f t="shared" si="0"/>
        <v>2011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2011</v>
      </c>
      <c r="W5" s="216">
        <f t="shared" ref="W5:W33" si="10">V5*35.31467</f>
        <v>71017.801370000001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750373</v>
      </c>
      <c r="AF5" s="206">
        <v>151</v>
      </c>
      <c r="AG5" s="310">
        <v>3</v>
      </c>
      <c r="AH5" s="311">
        <v>750373</v>
      </c>
      <c r="AI5" s="312">
        <f t="shared" si="4"/>
        <v>750373</v>
      </c>
      <c r="AJ5" s="313">
        <f t="shared" si="5"/>
        <v>0</v>
      </c>
      <c r="AL5" s="306">
        <f t="shared" si="6"/>
        <v>2012</v>
      </c>
      <c r="AM5" s="314">
        <f t="shared" si="6"/>
        <v>2011</v>
      </c>
      <c r="AN5" s="315">
        <f t="shared" si="7"/>
        <v>-1</v>
      </c>
      <c r="AO5" s="316">
        <f t="shared" si="8"/>
        <v>-4.9726504226752855E-4</v>
      </c>
    </row>
    <row r="6" spans="1:41" x14ac:dyDescent="0.2">
      <c r="A6" s="206">
        <v>151</v>
      </c>
      <c r="B6" s="207">
        <v>0.375</v>
      </c>
      <c r="C6" s="208">
        <v>2013</v>
      </c>
      <c r="D6" s="208">
        <v>6</v>
      </c>
      <c r="E6" s="208">
        <v>4</v>
      </c>
      <c r="F6" s="209">
        <v>752384</v>
      </c>
      <c r="G6" s="208">
        <v>17523849</v>
      </c>
      <c r="H6" s="209">
        <v>443203</v>
      </c>
      <c r="I6" s="208">
        <v>4432033</v>
      </c>
      <c r="J6" s="208">
        <v>1</v>
      </c>
      <c r="K6" s="208">
        <v>12</v>
      </c>
      <c r="L6" s="210">
        <v>101.0508</v>
      </c>
      <c r="M6" s="209">
        <v>23.22</v>
      </c>
      <c r="N6" s="211">
        <v>131.31</v>
      </c>
      <c r="O6" s="212">
        <v>1816</v>
      </c>
      <c r="P6" s="197">
        <f t="shared" si="0"/>
        <v>1816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1816</v>
      </c>
      <c r="W6" s="216">
        <f t="shared" si="10"/>
        <v>64131.440719999999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752384</v>
      </c>
      <c r="AF6" s="206">
        <v>151</v>
      </c>
      <c r="AG6" s="310">
        <v>4</v>
      </c>
      <c r="AH6" s="311">
        <v>752385</v>
      </c>
      <c r="AI6" s="312">
        <f t="shared" si="4"/>
        <v>752384</v>
      </c>
      <c r="AJ6" s="313">
        <f t="shared" si="5"/>
        <v>-1</v>
      </c>
      <c r="AL6" s="306">
        <f t="shared" si="6"/>
        <v>1815</v>
      </c>
      <c r="AM6" s="314">
        <f t="shared" si="6"/>
        <v>1816</v>
      </c>
      <c r="AN6" s="315">
        <f t="shared" si="7"/>
        <v>1</v>
      </c>
      <c r="AO6" s="316">
        <f t="shared" si="8"/>
        <v>5.506607929515419E-4</v>
      </c>
    </row>
    <row r="7" spans="1:41" x14ac:dyDescent="0.2">
      <c r="A7" s="206">
        <v>151</v>
      </c>
      <c r="B7" s="207">
        <v>0.375</v>
      </c>
      <c r="C7" s="208">
        <v>2013</v>
      </c>
      <c r="D7" s="208">
        <v>6</v>
      </c>
      <c r="E7" s="208">
        <v>5</v>
      </c>
      <c r="F7" s="209">
        <v>754200</v>
      </c>
      <c r="G7" s="208">
        <v>17542000</v>
      </c>
      <c r="H7" s="209">
        <v>443460</v>
      </c>
      <c r="I7" s="208">
        <v>4434606</v>
      </c>
      <c r="J7" s="208">
        <v>1</v>
      </c>
      <c r="K7" s="208">
        <v>12</v>
      </c>
      <c r="L7" s="210">
        <v>101.0806</v>
      </c>
      <c r="M7" s="209">
        <v>23.65</v>
      </c>
      <c r="N7" s="211">
        <v>114.36</v>
      </c>
      <c r="O7" s="212">
        <v>1754</v>
      </c>
      <c r="P7" s="197">
        <f t="shared" si="0"/>
        <v>1754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1754</v>
      </c>
      <c r="W7" s="216">
        <f t="shared" si="10"/>
        <v>61941.93118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754200</v>
      </c>
      <c r="AF7" s="206">
        <v>151</v>
      </c>
      <c r="AG7" s="310">
        <v>5</v>
      </c>
      <c r="AH7" s="311">
        <v>754200</v>
      </c>
      <c r="AI7" s="312">
        <f t="shared" si="4"/>
        <v>754200</v>
      </c>
      <c r="AJ7" s="313">
        <f t="shared" si="5"/>
        <v>0</v>
      </c>
      <c r="AL7" s="306">
        <f t="shared" si="6"/>
        <v>1754</v>
      </c>
      <c r="AM7" s="314">
        <f t="shared" si="6"/>
        <v>1754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151</v>
      </c>
      <c r="B8" s="207">
        <v>0.375</v>
      </c>
      <c r="C8" s="208">
        <v>2013</v>
      </c>
      <c r="D8" s="208">
        <v>6</v>
      </c>
      <c r="E8" s="208">
        <v>6</v>
      </c>
      <c r="F8" s="209">
        <v>755954</v>
      </c>
      <c r="G8" s="208">
        <v>17559544</v>
      </c>
      <c r="H8" s="209">
        <v>443708</v>
      </c>
      <c r="I8" s="208">
        <v>4437085</v>
      </c>
      <c r="J8" s="208">
        <v>1</v>
      </c>
      <c r="K8" s="208">
        <v>12</v>
      </c>
      <c r="L8" s="210">
        <v>101.29640000000001</v>
      </c>
      <c r="M8" s="209">
        <v>23.41</v>
      </c>
      <c r="N8" s="211">
        <v>115.25</v>
      </c>
      <c r="O8" s="212">
        <v>1836</v>
      </c>
      <c r="P8" s="197">
        <f t="shared" si="0"/>
        <v>1836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1836</v>
      </c>
      <c r="W8" s="216">
        <f t="shared" si="10"/>
        <v>64837.734120000001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755954</v>
      </c>
      <c r="AF8" s="206">
        <v>151</v>
      </c>
      <c r="AG8" s="310">
        <v>6</v>
      </c>
      <c r="AH8" s="311">
        <v>755954</v>
      </c>
      <c r="AI8" s="312">
        <f t="shared" si="4"/>
        <v>755954</v>
      </c>
      <c r="AJ8" s="313">
        <f t="shared" si="5"/>
        <v>0</v>
      </c>
      <c r="AL8" s="306">
        <f t="shared" si="6"/>
        <v>1835</v>
      </c>
      <c r="AM8" s="314">
        <f t="shared" si="6"/>
        <v>1836</v>
      </c>
      <c r="AN8" s="315">
        <f t="shared" si="7"/>
        <v>1</v>
      </c>
      <c r="AO8" s="316">
        <f t="shared" si="8"/>
        <v>5.4466230936819177E-4</v>
      </c>
    </row>
    <row r="9" spans="1:41" x14ac:dyDescent="0.2">
      <c r="A9" s="206">
        <v>151</v>
      </c>
      <c r="B9" s="207">
        <v>0.375</v>
      </c>
      <c r="C9" s="208">
        <v>2013</v>
      </c>
      <c r="D9" s="208">
        <v>6</v>
      </c>
      <c r="E9" s="208">
        <v>7</v>
      </c>
      <c r="F9" s="209">
        <v>757790</v>
      </c>
      <c r="G9" s="208">
        <v>17577900</v>
      </c>
      <c r="H9" s="209">
        <v>443967</v>
      </c>
      <c r="I9" s="208">
        <v>4439675</v>
      </c>
      <c r="J9" s="208">
        <v>1</v>
      </c>
      <c r="K9" s="208">
        <v>12</v>
      </c>
      <c r="L9" s="210">
        <v>101.2872</v>
      </c>
      <c r="M9" s="209">
        <v>23.7</v>
      </c>
      <c r="N9" s="211">
        <v>116.66</v>
      </c>
      <c r="O9" s="212">
        <v>1711</v>
      </c>
      <c r="P9" s="197">
        <f t="shared" si="0"/>
        <v>1711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1711</v>
      </c>
      <c r="W9" s="216">
        <f t="shared" si="10"/>
        <v>60423.400369999996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757790</v>
      </c>
      <c r="AF9" s="206">
        <v>151</v>
      </c>
      <c r="AG9" s="310">
        <v>7</v>
      </c>
      <c r="AH9" s="311">
        <v>757789</v>
      </c>
      <c r="AI9" s="312">
        <f t="shared" si="4"/>
        <v>757790</v>
      </c>
      <c r="AJ9" s="313">
        <f t="shared" si="5"/>
        <v>1</v>
      </c>
      <c r="AL9" s="306">
        <f t="shared" si="6"/>
        <v>1711</v>
      </c>
      <c r="AM9" s="314">
        <f t="shared" si="6"/>
        <v>1711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151</v>
      </c>
      <c r="B10" s="207">
        <v>0.375</v>
      </c>
      <c r="C10" s="208">
        <v>2013</v>
      </c>
      <c r="D10" s="208">
        <v>6</v>
      </c>
      <c r="E10" s="208">
        <v>8</v>
      </c>
      <c r="F10" s="209">
        <v>759501</v>
      </c>
      <c r="G10" s="208">
        <v>17595011</v>
      </c>
      <c r="H10" s="209">
        <v>444209</v>
      </c>
      <c r="I10" s="208">
        <v>4442095</v>
      </c>
      <c r="J10" s="208">
        <v>1</v>
      </c>
      <c r="K10" s="208">
        <v>12</v>
      </c>
      <c r="L10" s="210">
        <v>101.57599999999999</v>
      </c>
      <c r="M10" s="209">
        <v>23.89</v>
      </c>
      <c r="N10" s="211">
        <v>109.55</v>
      </c>
      <c r="O10" s="212">
        <v>38</v>
      </c>
      <c r="P10" s="197">
        <f t="shared" si="0"/>
        <v>38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38</v>
      </c>
      <c r="W10" s="216">
        <f t="shared" si="10"/>
        <v>1341.9574600000001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759501</v>
      </c>
      <c r="AF10" s="206">
        <v>151</v>
      </c>
      <c r="AG10" s="310">
        <v>8</v>
      </c>
      <c r="AH10" s="311">
        <v>759500</v>
      </c>
      <c r="AI10" s="312">
        <f t="shared" si="4"/>
        <v>759501</v>
      </c>
      <c r="AJ10" s="313">
        <f t="shared" si="5"/>
        <v>1</v>
      </c>
      <c r="AL10" s="306">
        <f t="shared" si="6"/>
        <v>39</v>
      </c>
      <c r="AM10" s="314">
        <f t="shared" si="6"/>
        <v>38</v>
      </c>
      <c r="AN10" s="315">
        <f t="shared" si="7"/>
        <v>-1</v>
      </c>
      <c r="AO10" s="316">
        <f t="shared" si="8"/>
        <v>-2.6315789473684209E-2</v>
      </c>
    </row>
    <row r="11" spans="1:41" x14ac:dyDescent="0.2">
      <c r="A11" s="206">
        <v>151</v>
      </c>
      <c r="B11" s="207">
        <v>0.375</v>
      </c>
      <c r="C11" s="208">
        <v>2013</v>
      </c>
      <c r="D11" s="208">
        <v>6</v>
      </c>
      <c r="E11" s="208">
        <v>9</v>
      </c>
      <c r="F11" s="209">
        <v>759539</v>
      </c>
      <c r="G11" s="208">
        <v>17595011</v>
      </c>
      <c r="H11" s="209">
        <v>444209</v>
      </c>
      <c r="I11" s="208">
        <v>4442095</v>
      </c>
      <c r="J11" s="208">
        <v>1</v>
      </c>
      <c r="K11" s="208">
        <v>12</v>
      </c>
      <c r="L11" s="210">
        <v>101.57599999999999</v>
      </c>
      <c r="M11" s="209">
        <v>23.89</v>
      </c>
      <c r="N11" s="211">
        <v>109.55</v>
      </c>
      <c r="O11" s="212">
        <v>121</v>
      </c>
      <c r="P11" s="197">
        <f t="shared" si="0"/>
        <v>121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121</v>
      </c>
      <c r="W11" s="219">
        <f t="shared" si="10"/>
        <v>4273.0750699999999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759539</v>
      </c>
      <c r="AF11" s="206">
        <v>151</v>
      </c>
      <c r="AG11" s="310">
        <v>9</v>
      </c>
      <c r="AH11" s="311">
        <v>759539</v>
      </c>
      <c r="AI11" s="312">
        <f t="shared" si="4"/>
        <v>759539</v>
      </c>
      <c r="AJ11" s="313">
        <f t="shared" si="5"/>
        <v>0</v>
      </c>
      <c r="AL11" s="306">
        <f t="shared" si="6"/>
        <v>121</v>
      </c>
      <c r="AM11" s="314">
        <f t="shared" si="6"/>
        <v>121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151</v>
      </c>
      <c r="B12" s="207">
        <v>0.375</v>
      </c>
      <c r="C12" s="208">
        <v>2013</v>
      </c>
      <c r="D12" s="208">
        <v>6</v>
      </c>
      <c r="E12" s="208">
        <v>10</v>
      </c>
      <c r="F12" s="209">
        <v>759660</v>
      </c>
      <c r="G12" s="208">
        <v>17595011</v>
      </c>
      <c r="H12" s="209">
        <v>444209</v>
      </c>
      <c r="I12" s="208">
        <v>4442095</v>
      </c>
      <c r="J12" s="208">
        <v>1</v>
      </c>
      <c r="K12" s="208">
        <v>12</v>
      </c>
      <c r="L12" s="210">
        <v>101.57599999999999</v>
      </c>
      <c r="M12" s="209">
        <v>23.89</v>
      </c>
      <c r="N12" s="211">
        <v>109.55</v>
      </c>
      <c r="O12" s="212">
        <v>1948</v>
      </c>
      <c r="P12" s="197">
        <f t="shared" si="0"/>
        <v>1948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1948</v>
      </c>
      <c r="W12" s="219">
        <f t="shared" si="10"/>
        <v>68792.977159999995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759660</v>
      </c>
      <c r="AF12" s="206">
        <v>151</v>
      </c>
      <c r="AG12" s="310">
        <v>10</v>
      </c>
      <c r="AH12" s="311">
        <v>759660</v>
      </c>
      <c r="AI12" s="312">
        <f t="shared" si="4"/>
        <v>759660</v>
      </c>
      <c r="AJ12" s="313">
        <f t="shared" si="5"/>
        <v>0</v>
      </c>
      <c r="AL12" s="306">
        <f t="shared" si="6"/>
        <v>1948</v>
      </c>
      <c r="AM12" s="314">
        <f t="shared" si="6"/>
        <v>1948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151</v>
      </c>
      <c r="B13" s="207">
        <v>0.375</v>
      </c>
      <c r="C13" s="208">
        <v>2013</v>
      </c>
      <c r="D13" s="208">
        <v>6</v>
      </c>
      <c r="E13" s="208">
        <v>11</v>
      </c>
      <c r="F13" s="209">
        <v>761608</v>
      </c>
      <c r="G13" s="208">
        <v>17595011</v>
      </c>
      <c r="H13" s="209">
        <v>444209</v>
      </c>
      <c r="I13" s="208">
        <v>4442095</v>
      </c>
      <c r="J13" s="208">
        <v>1</v>
      </c>
      <c r="K13" s="208">
        <v>12</v>
      </c>
      <c r="L13" s="210">
        <v>101.57599999999999</v>
      </c>
      <c r="M13" s="209">
        <v>23.89</v>
      </c>
      <c r="N13" s="211">
        <v>109.55</v>
      </c>
      <c r="O13" s="212">
        <v>1820</v>
      </c>
      <c r="P13" s="197">
        <f t="shared" si="0"/>
        <v>1820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1820</v>
      </c>
      <c r="W13" s="219">
        <f t="shared" si="10"/>
        <v>64272.699399999998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761608</v>
      </c>
      <c r="AF13" s="206">
        <v>151</v>
      </c>
      <c r="AG13" s="310">
        <v>11</v>
      </c>
      <c r="AH13" s="311">
        <v>761608</v>
      </c>
      <c r="AI13" s="312">
        <f t="shared" si="4"/>
        <v>761608</v>
      </c>
      <c r="AJ13" s="313">
        <f t="shared" si="5"/>
        <v>0</v>
      </c>
      <c r="AL13" s="306">
        <f t="shared" si="6"/>
        <v>1820</v>
      </c>
      <c r="AM13" s="314">
        <f t="shared" si="6"/>
        <v>1820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151</v>
      </c>
      <c r="B14" s="207">
        <v>0.375</v>
      </c>
      <c r="C14" s="208">
        <v>2013</v>
      </c>
      <c r="D14" s="208">
        <v>6</v>
      </c>
      <c r="E14" s="208">
        <v>12</v>
      </c>
      <c r="F14" s="209">
        <v>763428</v>
      </c>
      <c r="G14" s="208">
        <v>17595011</v>
      </c>
      <c r="H14" s="209">
        <v>444209</v>
      </c>
      <c r="I14" s="208">
        <v>4442095</v>
      </c>
      <c r="J14" s="208">
        <v>1</v>
      </c>
      <c r="K14" s="208">
        <v>12</v>
      </c>
      <c r="L14" s="210">
        <v>101.57599999999999</v>
      </c>
      <c r="M14" s="209">
        <v>23.89</v>
      </c>
      <c r="N14" s="211">
        <v>109.55</v>
      </c>
      <c r="O14" s="212">
        <v>1966</v>
      </c>
      <c r="P14" s="197">
        <f t="shared" si="0"/>
        <v>1966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1966</v>
      </c>
      <c r="W14" s="219">
        <f t="shared" si="10"/>
        <v>69428.641220000005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763428</v>
      </c>
      <c r="AF14" s="206">
        <v>151</v>
      </c>
      <c r="AG14" s="310">
        <v>12</v>
      </c>
      <c r="AH14" s="311">
        <v>763428</v>
      </c>
      <c r="AI14" s="312">
        <f t="shared" si="4"/>
        <v>763428</v>
      </c>
      <c r="AJ14" s="313">
        <f t="shared" si="5"/>
        <v>0</v>
      </c>
      <c r="AL14" s="306">
        <f t="shared" si="6"/>
        <v>1966</v>
      </c>
      <c r="AM14" s="314">
        <f t="shared" si="6"/>
        <v>1966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151</v>
      </c>
      <c r="B15" s="207">
        <v>0.375</v>
      </c>
      <c r="C15" s="208">
        <v>2013</v>
      </c>
      <c r="D15" s="208">
        <v>6</v>
      </c>
      <c r="E15" s="208">
        <v>13</v>
      </c>
      <c r="F15" s="209">
        <v>765394</v>
      </c>
      <c r="G15" s="208">
        <v>17595011</v>
      </c>
      <c r="H15" s="209">
        <v>444209</v>
      </c>
      <c r="I15" s="208">
        <v>4442095</v>
      </c>
      <c r="J15" s="208">
        <v>1</v>
      </c>
      <c r="K15" s="208">
        <v>12</v>
      </c>
      <c r="L15" s="210">
        <v>101.57599999999999</v>
      </c>
      <c r="M15" s="209">
        <v>23.89</v>
      </c>
      <c r="N15" s="211">
        <v>109.55</v>
      </c>
      <c r="O15" s="212">
        <v>1806</v>
      </c>
      <c r="P15" s="197">
        <f t="shared" si="0"/>
        <v>1806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1806</v>
      </c>
      <c r="W15" s="219">
        <f t="shared" si="10"/>
        <v>63778.294020000001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765394</v>
      </c>
      <c r="AF15" s="206">
        <v>151</v>
      </c>
      <c r="AG15" s="310">
        <v>13</v>
      </c>
      <c r="AH15" s="311">
        <v>765394</v>
      </c>
      <c r="AI15" s="312">
        <f t="shared" si="4"/>
        <v>765394</v>
      </c>
      <c r="AJ15" s="313">
        <f t="shared" si="5"/>
        <v>0</v>
      </c>
      <c r="AL15" s="306">
        <f t="shared" si="6"/>
        <v>1806</v>
      </c>
      <c r="AM15" s="314">
        <f t="shared" si="6"/>
        <v>1806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151</v>
      </c>
      <c r="B16" s="207">
        <v>0.375</v>
      </c>
      <c r="C16" s="208">
        <v>2013</v>
      </c>
      <c r="D16" s="208">
        <v>6</v>
      </c>
      <c r="E16" s="208">
        <v>14</v>
      </c>
      <c r="F16" s="209">
        <v>767200</v>
      </c>
      <c r="G16" s="208">
        <v>17595011</v>
      </c>
      <c r="H16" s="209">
        <v>444209</v>
      </c>
      <c r="I16" s="208">
        <v>4442095</v>
      </c>
      <c r="J16" s="208">
        <v>1</v>
      </c>
      <c r="K16" s="208">
        <v>12</v>
      </c>
      <c r="L16" s="210">
        <v>101.57599999999999</v>
      </c>
      <c r="M16" s="209">
        <v>23.89</v>
      </c>
      <c r="N16" s="211">
        <v>109.55</v>
      </c>
      <c r="O16" s="212">
        <v>1644</v>
      </c>
      <c r="P16" s="197">
        <f t="shared" si="0"/>
        <v>1644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1644</v>
      </c>
      <c r="W16" s="219">
        <f t="shared" si="10"/>
        <v>58057.317479999998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767200</v>
      </c>
      <c r="AF16" s="206">
        <v>151</v>
      </c>
      <c r="AG16" s="310">
        <v>14</v>
      </c>
      <c r="AH16" s="311">
        <v>767200</v>
      </c>
      <c r="AI16" s="312">
        <f t="shared" si="4"/>
        <v>767200</v>
      </c>
      <c r="AJ16" s="313">
        <f t="shared" si="5"/>
        <v>0</v>
      </c>
      <c r="AL16" s="306">
        <f t="shared" si="6"/>
        <v>1644</v>
      </c>
      <c r="AM16" s="314">
        <f t="shared" si="6"/>
        <v>1644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151</v>
      </c>
      <c r="B17" s="207">
        <v>0.375</v>
      </c>
      <c r="C17" s="208">
        <v>2013</v>
      </c>
      <c r="D17" s="208">
        <v>6</v>
      </c>
      <c r="E17" s="208">
        <v>15</v>
      </c>
      <c r="F17" s="209">
        <v>768844</v>
      </c>
      <c r="G17" s="208">
        <v>17595011</v>
      </c>
      <c r="H17" s="209">
        <v>444209</v>
      </c>
      <c r="I17" s="208">
        <v>4442095</v>
      </c>
      <c r="J17" s="208">
        <v>1</v>
      </c>
      <c r="K17" s="208">
        <v>12</v>
      </c>
      <c r="L17" s="210">
        <v>101.57599999999999</v>
      </c>
      <c r="M17" s="209">
        <v>23.89</v>
      </c>
      <c r="N17" s="211">
        <v>109.55</v>
      </c>
      <c r="O17" s="212">
        <v>50</v>
      </c>
      <c r="P17" s="197">
        <f t="shared" si="0"/>
        <v>50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50</v>
      </c>
      <c r="W17" s="219">
        <f t="shared" si="10"/>
        <v>1765.7335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768844</v>
      </c>
      <c r="AF17" s="206">
        <v>151</v>
      </c>
      <c r="AG17" s="310">
        <v>15</v>
      </c>
      <c r="AH17" s="311">
        <v>768844</v>
      </c>
      <c r="AI17" s="312">
        <f t="shared" si="4"/>
        <v>768844</v>
      </c>
      <c r="AJ17" s="313">
        <f t="shared" si="5"/>
        <v>0</v>
      </c>
      <c r="AL17" s="306">
        <f t="shared" si="6"/>
        <v>49</v>
      </c>
      <c r="AM17" s="314">
        <f t="shared" si="6"/>
        <v>50</v>
      </c>
      <c r="AN17" s="315">
        <f t="shared" si="7"/>
        <v>1</v>
      </c>
      <c r="AO17" s="316">
        <f t="shared" si="8"/>
        <v>0.02</v>
      </c>
    </row>
    <row r="18" spans="1:41" x14ac:dyDescent="0.2">
      <c r="A18" s="206">
        <v>151</v>
      </c>
      <c r="B18" s="207">
        <v>0.375</v>
      </c>
      <c r="C18" s="208">
        <v>2013</v>
      </c>
      <c r="D18" s="208">
        <v>6</v>
      </c>
      <c r="E18" s="208">
        <v>16</v>
      </c>
      <c r="F18" s="209">
        <v>768894</v>
      </c>
      <c r="G18" s="208">
        <v>17688940</v>
      </c>
      <c r="H18" s="209">
        <v>445539</v>
      </c>
      <c r="I18" s="208">
        <v>4455390</v>
      </c>
      <c r="J18" s="208">
        <v>1</v>
      </c>
      <c r="K18" s="208">
        <v>12</v>
      </c>
      <c r="L18" s="210">
        <v>105.60250000000001</v>
      </c>
      <c r="M18" s="209">
        <v>17.79</v>
      </c>
      <c r="N18" s="211">
        <v>22.35</v>
      </c>
      <c r="O18" s="212">
        <v>85</v>
      </c>
      <c r="P18" s="197">
        <f t="shared" si="0"/>
        <v>85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85</v>
      </c>
      <c r="W18" s="219">
        <f t="shared" si="10"/>
        <v>3001.7469499999997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768894</v>
      </c>
      <c r="AF18" s="206">
        <v>151</v>
      </c>
      <c r="AG18" s="310">
        <v>16</v>
      </c>
      <c r="AH18" s="311">
        <v>768893</v>
      </c>
      <c r="AI18" s="312">
        <f t="shared" si="4"/>
        <v>768894</v>
      </c>
      <c r="AJ18" s="313">
        <f t="shared" si="5"/>
        <v>1</v>
      </c>
      <c r="AL18" s="306">
        <f t="shared" si="6"/>
        <v>58</v>
      </c>
      <c r="AM18" s="314">
        <f t="shared" si="6"/>
        <v>85</v>
      </c>
      <c r="AN18" s="315">
        <f t="shared" si="7"/>
        <v>27</v>
      </c>
      <c r="AO18" s="316">
        <f t="shared" si="8"/>
        <v>0.31764705882352939</v>
      </c>
    </row>
    <row r="19" spans="1:41" x14ac:dyDescent="0.2">
      <c r="A19" s="206">
        <v>151</v>
      </c>
      <c r="B19" s="207">
        <v>0.375</v>
      </c>
      <c r="C19" s="208">
        <v>2013</v>
      </c>
      <c r="D19" s="208">
        <v>6</v>
      </c>
      <c r="E19" s="208">
        <v>17</v>
      </c>
      <c r="F19" s="209">
        <v>768979</v>
      </c>
      <c r="G19" s="208">
        <v>17689796</v>
      </c>
      <c r="H19" s="209">
        <v>445550</v>
      </c>
      <c r="I19" s="208">
        <v>4455508</v>
      </c>
      <c r="J19" s="208">
        <v>1</v>
      </c>
      <c r="K19" s="208">
        <v>12</v>
      </c>
      <c r="L19" s="210">
        <v>103.7433</v>
      </c>
      <c r="M19" s="209">
        <v>20.85</v>
      </c>
      <c r="N19" s="211">
        <v>29.89</v>
      </c>
      <c r="O19" s="212">
        <v>1739</v>
      </c>
      <c r="P19" s="197">
        <f t="shared" si="0"/>
        <v>1739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1739</v>
      </c>
      <c r="W19" s="219">
        <f t="shared" si="10"/>
        <v>61412.211129999996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768979</v>
      </c>
      <c r="AF19" s="206">
        <v>151</v>
      </c>
      <c r="AG19" s="310">
        <v>17</v>
      </c>
      <c r="AH19" s="311">
        <v>768951</v>
      </c>
      <c r="AI19" s="312">
        <f t="shared" si="4"/>
        <v>768979</v>
      </c>
      <c r="AJ19" s="313">
        <f t="shared" si="5"/>
        <v>28</v>
      </c>
      <c r="AL19" s="306">
        <f t="shared" si="6"/>
        <v>1733</v>
      </c>
      <c r="AM19" s="314">
        <f t="shared" si="6"/>
        <v>1739</v>
      </c>
      <c r="AN19" s="315">
        <f t="shared" si="7"/>
        <v>6</v>
      </c>
      <c r="AO19" s="316">
        <f t="shared" si="8"/>
        <v>3.4502587694077054E-3</v>
      </c>
    </row>
    <row r="20" spans="1:41" x14ac:dyDescent="0.2">
      <c r="A20" s="206">
        <v>151</v>
      </c>
      <c r="B20" s="207">
        <v>0.375</v>
      </c>
      <c r="C20" s="208">
        <v>2013</v>
      </c>
      <c r="D20" s="208">
        <v>6</v>
      </c>
      <c r="E20" s="208">
        <v>18</v>
      </c>
      <c r="F20" s="209">
        <v>770718</v>
      </c>
      <c r="G20" s="208">
        <v>17707183</v>
      </c>
      <c r="H20" s="209">
        <v>445795</v>
      </c>
      <c r="I20" s="208">
        <v>4457957</v>
      </c>
      <c r="J20" s="208">
        <v>1</v>
      </c>
      <c r="K20" s="208">
        <v>12</v>
      </c>
      <c r="L20" s="210">
        <v>101.2681</v>
      </c>
      <c r="M20" s="209">
        <v>22.69</v>
      </c>
      <c r="N20" s="211">
        <v>108.27</v>
      </c>
      <c r="O20" s="212">
        <v>1662</v>
      </c>
      <c r="P20" s="197">
        <f t="shared" si="0"/>
        <v>1662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1662</v>
      </c>
      <c r="W20" s="219">
        <f t="shared" si="10"/>
        <v>58692.981540000001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770718</v>
      </c>
      <c r="AF20" s="206">
        <v>151</v>
      </c>
      <c r="AG20" s="310">
        <v>18</v>
      </c>
      <c r="AH20" s="311">
        <v>770684</v>
      </c>
      <c r="AI20" s="312">
        <f t="shared" si="4"/>
        <v>770718</v>
      </c>
      <c r="AJ20" s="313">
        <f t="shared" si="5"/>
        <v>34</v>
      </c>
      <c r="AL20" s="306">
        <f t="shared" si="6"/>
        <v>1649</v>
      </c>
      <c r="AM20" s="314">
        <f t="shared" si="6"/>
        <v>1662</v>
      </c>
      <c r="AN20" s="315">
        <f t="shared" si="7"/>
        <v>13</v>
      </c>
      <c r="AO20" s="316">
        <f t="shared" si="8"/>
        <v>7.8219013237063786E-3</v>
      </c>
    </row>
    <row r="21" spans="1:41" x14ac:dyDescent="0.2">
      <c r="A21" s="206">
        <v>151</v>
      </c>
      <c r="B21" s="207">
        <v>0.375</v>
      </c>
      <c r="C21" s="208">
        <v>2013</v>
      </c>
      <c r="D21" s="208">
        <v>6</v>
      </c>
      <c r="E21" s="208">
        <v>19</v>
      </c>
      <c r="F21" s="209">
        <v>772380</v>
      </c>
      <c r="G21" s="208">
        <v>17723801</v>
      </c>
      <c r="H21" s="209">
        <v>446030</v>
      </c>
      <c r="I21" s="208">
        <v>4460302</v>
      </c>
      <c r="J21" s="208">
        <v>1</v>
      </c>
      <c r="K21" s="208">
        <v>12</v>
      </c>
      <c r="L21" s="210">
        <v>101.2217</v>
      </c>
      <c r="M21" s="209">
        <v>23.2</v>
      </c>
      <c r="N21" s="211">
        <v>112.47</v>
      </c>
      <c r="O21" s="212">
        <v>1588</v>
      </c>
      <c r="P21" s="197">
        <f t="shared" si="0"/>
        <v>1588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1588</v>
      </c>
      <c r="W21" s="219">
        <f t="shared" si="10"/>
        <v>56079.695959999997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772380</v>
      </c>
      <c r="AF21" s="206">
        <v>151</v>
      </c>
      <c r="AG21" s="310">
        <v>19</v>
      </c>
      <c r="AH21" s="311">
        <v>772333</v>
      </c>
      <c r="AI21" s="312">
        <f t="shared" si="4"/>
        <v>772380</v>
      </c>
      <c r="AJ21" s="313">
        <f t="shared" si="5"/>
        <v>47</v>
      </c>
      <c r="AL21" s="306">
        <f t="shared" si="6"/>
        <v>1594</v>
      </c>
      <c r="AM21" s="314">
        <f t="shared" si="6"/>
        <v>1588</v>
      </c>
      <c r="AN21" s="315">
        <f t="shared" si="7"/>
        <v>-6</v>
      </c>
      <c r="AO21" s="316">
        <f t="shared" si="8"/>
        <v>-3.778337531486146E-3</v>
      </c>
    </row>
    <row r="22" spans="1:41" x14ac:dyDescent="0.2">
      <c r="A22" s="206">
        <v>151</v>
      </c>
      <c r="B22" s="207">
        <v>0.375</v>
      </c>
      <c r="C22" s="208">
        <v>2013</v>
      </c>
      <c r="D22" s="208">
        <v>6</v>
      </c>
      <c r="E22" s="208">
        <v>20</v>
      </c>
      <c r="F22" s="209">
        <v>773968</v>
      </c>
      <c r="G22" s="208">
        <v>17739689</v>
      </c>
      <c r="H22" s="209">
        <v>446254</v>
      </c>
      <c r="I22" s="208">
        <v>4462544</v>
      </c>
      <c r="J22" s="208">
        <v>1</v>
      </c>
      <c r="K22" s="208">
        <v>12</v>
      </c>
      <c r="L22" s="210">
        <v>101.0536</v>
      </c>
      <c r="M22" s="209">
        <v>22.01</v>
      </c>
      <c r="N22" s="211">
        <v>106.71</v>
      </c>
      <c r="O22" s="212">
        <v>1556</v>
      </c>
      <c r="P22" s="197">
        <f t="shared" si="0"/>
        <v>1556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1556</v>
      </c>
      <c r="W22" s="219">
        <f t="shared" si="10"/>
        <v>54949.626519999998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773968</v>
      </c>
      <c r="AF22" s="206">
        <v>151</v>
      </c>
      <c r="AG22" s="310">
        <v>20</v>
      </c>
      <c r="AH22" s="311">
        <v>773927</v>
      </c>
      <c r="AI22" s="312">
        <f t="shared" si="4"/>
        <v>773968</v>
      </c>
      <c r="AJ22" s="313">
        <f t="shared" si="5"/>
        <v>41</v>
      </c>
      <c r="AL22" s="306">
        <f t="shared" si="6"/>
        <v>-773927</v>
      </c>
      <c r="AM22" s="314">
        <f t="shared" si="6"/>
        <v>1556</v>
      </c>
      <c r="AN22" s="315">
        <f t="shared" si="7"/>
        <v>775483</v>
      </c>
      <c r="AO22" s="316">
        <f t="shared" si="8"/>
        <v>498.38239074550131</v>
      </c>
    </row>
    <row r="23" spans="1:41" x14ac:dyDescent="0.2">
      <c r="A23" s="206">
        <v>151</v>
      </c>
      <c r="B23" s="207">
        <v>0.375</v>
      </c>
      <c r="C23" s="208">
        <v>2013</v>
      </c>
      <c r="D23" s="208">
        <v>6</v>
      </c>
      <c r="E23" s="208">
        <v>21</v>
      </c>
      <c r="F23" s="209">
        <v>775524</v>
      </c>
      <c r="G23" s="208">
        <v>17755243</v>
      </c>
      <c r="H23" s="209">
        <v>446470</v>
      </c>
      <c r="I23" s="208">
        <v>4464709</v>
      </c>
      <c r="J23" s="208">
        <v>1</v>
      </c>
      <c r="K23" s="208">
        <v>12</v>
      </c>
      <c r="L23" s="210">
        <v>101.2372</v>
      </c>
      <c r="M23" s="209">
        <v>19.13</v>
      </c>
      <c r="N23" s="211">
        <v>103.84</v>
      </c>
      <c r="O23" s="212">
        <v>1643</v>
      </c>
      <c r="P23" s="197">
        <f t="shared" si="0"/>
        <v>1643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1643</v>
      </c>
      <c r="W23" s="219">
        <f t="shared" si="10"/>
        <v>58022.002809999998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775524</v>
      </c>
      <c r="AF23" s="206"/>
      <c r="AG23" s="310"/>
      <c r="AH23" s="311"/>
      <c r="AI23" s="312">
        <f t="shared" si="4"/>
        <v>775524</v>
      </c>
      <c r="AJ23" s="313">
        <f t="shared" si="5"/>
        <v>775524</v>
      </c>
      <c r="AL23" s="306">
        <f t="shared" si="6"/>
        <v>777157</v>
      </c>
      <c r="AM23" s="314">
        <f t="shared" si="6"/>
        <v>1643</v>
      </c>
      <c r="AN23" s="315">
        <f t="shared" si="7"/>
        <v>-775514</v>
      </c>
      <c r="AO23" s="316">
        <f t="shared" si="8"/>
        <v>-472.01095556908098</v>
      </c>
    </row>
    <row r="24" spans="1:41" x14ac:dyDescent="0.2">
      <c r="A24" s="206">
        <v>151</v>
      </c>
      <c r="B24" s="207">
        <v>0.375</v>
      </c>
      <c r="C24" s="208">
        <v>2013</v>
      </c>
      <c r="D24" s="208">
        <v>6</v>
      </c>
      <c r="E24" s="208">
        <v>22</v>
      </c>
      <c r="F24" s="209">
        <v>777167</v>
      </c>
      <c r="G24" s="208">
        <v>17771673</v>
      </c>
      <c r="H24" s="209">
        <v>446698</v>
      </c>
      <c r="I24" s="208">
        <v>4466980</v>
      </c>
      <c r="J24" s="208">
        <v>1</v>
      </c>
      <c r="K24" s="208">
        <v>12</v>
      </c>
      <c r="L24" s="210">
        <v>101.7328</v>
      </c>
      <c r="M24" s="209">
        <v>19.190000000000001</v>
      </c>
      <c r="N24" s="211">
        <v>113.19</v>
      </c>
      <c r="O24" s="212">
        <v>67</v>
      </c>
      <c r="P24" s="197">
        <f t="shared" si="0"/>
        <v>67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67</v>
      </c>
      <c r="W24" s="219">
        <f t="shared" si="10"/>
        <v>2366.0828900000001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777167</v>
      </c>
      <c r="AF24" s="206">
        <v>151</v>
      </c>
      <c r="AG24" s="310">
        <v>22</v>
      </c>
      <c r="AH24" s="311">
        <v>777157</v>
      </c>
      <c r="AI24" s="312">
        <f t="shared" si="4"/>
        <v>777167</v>
      </c>
      <c r="AJ24" s="313">
        <f t="shared" si="5"/>
        <v>10</v>
      </c>
      <c r="AL24" s="306">
        <f t="shared" si="6"/>
        <v>77</v>
      </c>
      <c r="AM24" s="314">
        <f t="shared" si="6"/>
        <v>67</v>
      </c>
      <c r="AN24" s="315">
        <f t="shared" si="7"/>
        <v>-10</v>
      </c>
      <c r="AO24" s="316">
        <f t="shared" si="8"/>
        <v>-0.14925373134328357</v>
      </c>
    </row>
    <row r="25" spans="1:41" x14ac:dyDescent="0.2">
      <c r="A25" s="206">
        <v>151</v>
      </c>
      <c r="B25" s="207">
        <v>0.375</v>
      </c>
      <c r="C25" s="208">
        <v>2013</v>
      </c>
      <c r="D25" s="208">
        <v>6</v>
      </c>
      <c r="E25" s="208">
        <v>23</v>
      </c>
      <c r="F25" s="209">
        <v>777234</v>
      </c>
      <c r="G25" s="208">
        <v>17772348</v>
      </c>
      <c r="H25" s="209">
        <v>446707</v>
      </c>
      <c r="I25" s="208">
        <v>4467074</v>
      </c>
      <c r="J25" s="208">
        <v>1</v>
      </c>
      <c r="K25" s="208">
        <v>12</v>
      </c>
      <c r="L25" s="210">
        <v>102.6669</v>
      </c>
      <c r="M25" s="209">
        <v>16.75</v>
      </c>
      <c r="N25" s="211">
        <v>24.39</v>
      </c>
      <c r="O25" s="212">
        <v>439</v>
      </c>
      <c r="P25" s="197">
        <f t="shared" si="0"/>
        <v>439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439</v>
      </c>
      <c r="W25" s="219">
        <f t="shared" si="10"/>
        <v>15503.14013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777234</v>
      </c>
      <c r="AF25" s="206">
        <v>151</v>
      </c>
      <c r="AG25" s="310">
        <v>23</v>
      </c>
      <c r="AH25" s="311">
        <v>777234</v>
      </c>
      <c r="AI25" s="312">
        <f t="shared" si="4"/>
        <v>777234</v>
      </c>
      <c r="AJ25" s="313">
        <f t="shared" si="5"/>
        <v>0</v>
      </c>
      <c r="AL25" s="306">
        <f t="shared" si="6"/>
        <v>388</v>
      </c>
      <c r="AM25" s="314">
        <f t="shared" si="6"/>
        <v>439</v>
      </c>
      <c r="AN25" s="315">
        <f t="shared" si="7"/>
        <v>51</v>
      </c>
      <c r="AO25" s="316">
        <f t="shared" si="8"/>
        <v>0.11617312072892938</v>
      </c>
    </row>
    <row r="26" spans="1:41" x14ac:dyDescent="0.2">
      <c r="A26" s="206">
        <v>151</v>
      </c>
      <c r="B26" s="207">
        <v>0.375</v>
      </c>
      <c r="C26" s="208">
        <v>2013</v>
      </c>
      <c r="D26" s="208">
        <v>6</v>
      </c>
      <c r="E26" s="208">
        <v>24</v>
      </c>
      <c r="F26" s="209">
        <v>777673</v>
      </c>
      <c r="G26" s="208">
        <v>17776730</v>
      </c>
      <c r="H26" s="209">
        <v>446768</v>
      </c>
      <c r="I26" s="208">
        <v>4467684</v>
      </c>
      <c r="J26" s="208">
        <v>1</v>
      </c>
      <c r="K26" s="208">
        <v>12</v>
      </c>
      <c r="L26" s="210">
        <v>102.078</v>
      </c>
      <c r="M26" s="209">
        <v>18.600000000000001</v>
      </c>
      <c r="N26" s="211">
        <v>42.08</v>
      </c>
      <c r="O26" s="212">
        <v>2099</v>
      </c>
      <c r="P26" s="197">
        <f t="shared" si="0"/>
        <v>2099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2099</v>
      </c>
      <c r="W26" s="219">
        <f t="shared" si="10"/>
        <v>74125.492329999994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777673</v>
      </c>
      <c r="AF26" s="206">
        <v>151</v>
      </c>
      <c r="AG26" s="310">
        <v>24</v>
      </c>
      <c r="AH26" s="311">
        <v>777622</v>
      </c>
      <c r="AI26" s="312">
        <f t="shared" si="4"/>
        <v>777673</v>
      </c>
      <c r="AJ26" s="313">
        <f t="shared" si="5"/>
        <v>51</v>
      </c>
      <c r="AL26" s="306">
        <f t="shared" si="6"/>
        <v>2106</v>
      </c>
      <c r="AM26" s="314">
        <f t="shared" si="6"/>
        <v>2099</v>
      </c>
      <c r="AN26" s="315">
        <f t="shared" si="7"/>
        <v>-7</v>
      </c>
      <c r="AO26" s="316">
        <f t="shared" si="8"/>
        <v>-3.3349213911386373E-3</v>
      </c>
    </row>
    <row r="27" spans="1:41" x14ac:dyDescent="0.2">
      <c r="A27" s="206">
        <v>151</v>
      </c>
      <c r="B27" s="207">
        <v>0.375</v>
      </c>
      <c r="C27" s="208">
        <v>2013</v>
      </c>
      <c r="D27" s="208">
        <v>6</v>
      </c>
      <c r="E27" s="208">
        <v>25</v>
      </c>
      <c r="F27" s="209">
        <v>779772</v>
      </c>
      <c r="G27" s="208">
        <v>17797727</v>
      </c>
      <c r="H27" s="209">
        <v>447064</v>
      </c>
      <c r="I27" s="208">
        <v>4470647</v>
      </c>
      <c r="J27" s="208">
        <v>1</v>
      </c>
      <c r="K27" s="208">
        <v>12</v>
      </c>
      <c r="L27" s="210">
        <v>100.8874</v>
      </c>
      <c r="M27" s="209">
        <v>21.9</v>
      </c>
      <c r="N27" s="211">
        <v>127.11</v>
      </c>
      <c r="O27" s="212">
        <v>1849</v>
      </c>
      <c r="P27" s="197">
        <f t="shared" si="0"/>
        <v>1849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1849</v>
      </c>
      <c r="W27" s="219">
        <f t="shared" si="10"/>
        <v>65296.824829999998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779772</v>
      </c>
      <c r="AF27" s="206">
        <v>151</v>
      </c>
      <c r="AG27" s="310">
        <v>25</v>
      </c>
      <c r="AH27" s="311">
        <v>779728</v>
      </c>
      <c r="AI27" s="312">
        <f t="shared" si="4"/>
        <v>779772</v>
      </c>
      <c r="AJ27" s="313">
        <f t="shared" si="5"/>
        <v>44</v>
      </c>
      <c r="AL27" s="306">
        <f t="shared" si="6"/>
        <v>1855</v>
      </c>
      <c r="AM27" s="314">
        <f t="shared" si="6"/>
        <v>1849</v>
      </c>
      <c r="AN27" s="315">
        <f t="shared" si="7"/>
        <v>-6</v>
      </c>
      <c r="AO27" s="316">
        <f t="shared" si="8"/>
        <v>-3.2449972958355868E-3</v>
      </c>
    </row>
    <row r="28" spans="1:41" x14ac:dyDescent="0.2">
      <c r="A28" s="206">
        <v>151</v>
      </c>
      <c r="B28" s="207">
        <v>0.375</v>
      </c>
      <c r="C28" s="208">
        <v>2013</v>
      </c>
      <c r="D28" s="208">
        <v>6</v>
      </c>
      <c r="E28" s="208">
        <v>26</v>
      </c>
      <c r="F28" s="209">
        <v>781621</v>
      </c>
      <c r="G28" s="208">
        <v>17816214</v>
      </c>
      <c r="H28" s="209">
        <v>447325</v>
      </c>
      <c r="I28" s="208">
        <v>4473253</v>
      </c>
      <c r="J28" s="208">
        <v>1</v>
      </c>
      <c r="K28" s="208">
        <v>12</v>
      </c>
      <c r="L28" s="210">
        <v>101.0552</v>
      </c>
      <c r="M28" s="209">
        <v>21.82</v>
      </c>
      <c r="N28" s="211">
        <v>112.22</v>
      </c>
      <c r="O28" s="212">
        <v>1882</v>
      </c>
      <c r="P28" s="197">
        <f t="shared" si="0"/>
        <v>1882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1882</v>
      </c>
      <c r="W28" s="219">
        <f t="shared" si="10"/>
        <v>66462.208939999997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781621</v>
      </c>
      <c r="AF28" s="206">
        <v>151</v>
      </c>
      <c r="AG28" s="310">
        <v>26</v>
      </c>
      <c r="AH28" s="311">
        <v>781583</v>
      </c>
      <c r="AI28" s="312">
        <f t="shared" si="4"/>
        <v>781621</v>
      </c>
      <c r="AJ28" s="313">
        <f t="shared" si="5"/>
        <v>38</v>
      </c>
      <c r="AL28" s="306">
        <f t="shared" si="6"/>
        <v>1883</v>
      </c>
      <c r="AM28" s="314">
        <f t="shared" si="6"/>
        <v>1882</v>
      </c>
      <c r="AN28" s="315">
        <f t="shared" si="7"/>
        <v>-1</v>
      </c>
      <c r="AO28" s="316">
        <f t="shared" si="8"/>
        <v>-5.3134962805526033E-4</v>
      </c>
    </row>
    <row r="29" spans="1:41" x14ac:dyDescent="0.2">
      <c r="A29" s="206">
        <v>151</v>
      </c>
      <c r="B29" s="207">
        <v>0.375</v>
      </c>
      <c r="C29" s="208">
        <v>2013</v>
      </c>
      <c r="D29" s="208">
        <v>6</v>
      </c>
      <c r="E29" s="208">
        <v>27</v>
      </c>
      <c r="F29" s="209">
        <v>783503</v>
      </c>
      <c r="G29" s="208">
        <v>17835034</v>
      </c>
      <c r="H29" s="209">
        <v>447589</v>
      </c>
      <c r="I29" s="208">
        <v>4475891</v>
      </c>
      <c r="J29" s="208">
        <v>1</v>
      </c>
      <c r="K29" s="208">
        <v>12</v>
      </c>
      <c r="L29" s="210">
        <v>101.244</v>
      </c>
      <c r="M29" s="209">
        <v>20.37</v>
      </c>
      <c r="N29" s="211">
        <v>126.13</v>
      </c>
      <c r="O29" s="212">
        <v>2125</v>
      </c>
      <c r="P29" s="197">
        <f t="shared" si="0"/>
        <v>2125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2125</v>
      </c>
      <c r="W29" s="219">
        <f t="shared" si="10"/>
        <v>75043.673750000002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783503</v>
      </c>
      <c r="AF29" s="206">
        <v>151</v>
      </c>
      <c r="AG29" s="310">
        <v>27</v>
      </c>
      <c r="AH29" s="311">
        <v>783466</v>
      </c>
      <c r="AI29" s="312">
        <f t="shared" si="4"/>
        <v>783503</v>
      </c>
      <c r="AJ29" s="313">
        <f t="shared" si="5"/>
        <v>37</v>
      </c>
      <c r="AL29" s="306">
        <f t="shared" si="6"/>
        <v>2117</v>
      </c>
      <c r="AM29" s="314">
        <f t="shared" si="6"/>
        <v>2125</v>
      </c>
      <c r="AN29" s="315">
        <f t="shared" si="7"/>
        <v>8</v>
      </c>
      <c r="AO29" s="316">
        <f t="shared" si="8"/>
        <v>3.7647058823529413E-3</v>
      </c>
    </row>
    <row r="30" spans="1:41" x14ac:dyDescent="0.2">
      <c r="A30" s="206">
        <v>151</v>
      </c>
      <c r="B30" s="207">
        <v>0.375</v>
      </c>
      <c r="C30" s="208">
        <v>2013</v>
      </c>
      <c r="D30" s="208">
        <v>6</v>
      </c>
      <c r="E30" s="208">
        <v>28</v>
      </c>
      <c r="F30" s="209">
        <v>785628</v>
      </c>
      <c r="G30" s="208">
        <v>17856286</v>
      </c>
      <c r="H30" s="209">
        <v>447885</v>
      </c>
      <c r="I30" s="208">
        <v>4478853</v>
      </c>
      <c r="J30" s="208">
        <v>1</v>
      </c>
      <c r="K30" s="208">
        <v>12</v>
      </c>
      <c r="L30" s="210">
        <v>101.3321</v>
      </c>
      <c r="M30" s="209">
        <v>19.61</v>
      </c>
      <c r="N30" s="211">
        <v>142.19</v>
      </c>
      <c r="O30" s="212">
        <v>1760</v>
      </c>
      <c r="P30" s="197">
        <f t="shared" si="0"/>
        <v>1760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1760</v>
      </c>
      <c r="W30" s="219">
        <f t="shared" si="10"/>
        <v>62153.819199999998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785628</v>
      </c>
      <c r="AF30" s="206">
        <v>151</v>
      </c>
      <c r="AG30" s="310">
        <v>28</v>
      </c>
      <c r="AH30" s="311">
        <v>785583</v>
      </c>
      <c r="AI30" s="312">
        <f t="shared" si="4"/>
        <v>785628</v>
      </c>
      <c r="AJ30" s="313">
        <f t="shared" si="5"/>
        <v>45</v>
      </c>
      <c r="AL30" s="306">
        <f t="shared" si="6"/>
        <v>1805</v>
      </c>
      <c r="AM30" s="314">
        <f t="shared" si="6"/>
        <v>1760</v>
      </c>
      <c r="AN30" s="315">
        <f t="shared" si="7"/>
        <v>-45</v>
      </c>
      <c r="AO30" s="316">
        <f t="shared" si="8"/>
        <v>-2.556818181818182E-2</v>
      </c>
    </row>
    <row r="31" spans="1:41" x14ac:dyDescent="0.2">
      <c r="A31" s="206">
        <v>151</v>
      </c>
      <c r="B31" s="207">
        <v>0.375</v>
      </c>
      <c r="C31" s="208">
        <v>2013</v>
      </c>
      <c r="D31" s="208">
        <v>6</v>
      </c>
      <c r="E31" s="208">
        <v>29</v>
      </c>
      <c r="F31" s="209">
        <v>787388</v>
      </c>
      <c r="G31" s="208">
        <v>17873887</v>
      </c>
      <c r="H31" s="209">
        <v>448131</v>
      </c>
      <c r="I31" s="208">
        <v>4481318</v>
      </c>
      <c r="J31" s="208">
        <v>1</v>
      </c>
      <c r="K31" s="208">
        <v>12</v>
      </c>
      <c r="L31" s="210">
        <v>101.7106</v>
      </c>
      <c r="M31" s="209">
        <v>21.94</v>
      </c>
      <c r="N31" s="211">
        <v>119.12</v>
      </c>
      <c r="O31" s="212">
        <v>36</v>
      </c>
      <c r="P31" s="197">
        <f t="shared" si="0"/>
        <v>36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36</v>
      </c>
      <c r="W31" s="219">
        <f t="shared" si="10"/>
        <v>1271.3281199999999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787388</v>
      </c>
      <c r="AF31" s="206">
        <v>151</v>
      </c>
      <c r="AG31" s="310">
        <v>29</v>
      </c>
      <c r="AH31" s="311">
        <v>787388</v>
      </c>
      <c r="AI31" s="312">
        <f t="shared" si="4"/>
        <v>787388</v>
      </c>
      <c r="AJ31" s="313">
        <f t="shared" si="5"/>
        <v>0</v>
      </c>
      <c r="AL31" s="306">
        <f t="shared" si="6"/>
        <v>27</v>
      </c>
      <c r="AM31" s="314">
        <f t="shared" si="6"/>
        <v>36</v>
      </c>
      <c r="AN31" s="315">
        <f t="shared" si="7"/>
        <v>9</v>
      </c>
      <c r="AO31" s="316">
        <f t="shared" si="8"/>
        <v>0.25</v>
      </c>
    </row>
    <row r="32" spans="1:41" x14ac:dyDescent="0.2">
      <c r="A32" s="206">
        <v>151</v>
      </c>
      <c r="B32" s="207">
        <v>0.375</v>
      </c>
      <c r="C32" s="208">
        <v>2013</v>
      </c>
      <c r="D32" s="208">
        <v>6</v>
      </c>
      <c r="E32" s="208">
        <v>30</v>
      </c>
      <c r="F32" s="209">
        <v>787424</v>
      </c>
      <c r="G32" s="208">
        <v>17874249</v>
      </c>
      <c r="H32" s="209">
        <v>448136</v>
      </c>
      <c r="I32" s="208">
        <v>4481366</v>
      </c>
      <c r="J32" s="208">
        <v>1</v>
      </c>
      <c r="K32" s="208">
        <v>12</v>
      </c>
      <c r="L32" s="210">
        <v>102.6036</v>
      </c>
      <c r="M32" s="209">
        <v>18.829999999999998</v>
      </c>
      <c r="N32" s="211">
        <v>13.64</v>
      </c>
      <c r="O32" s="212">
        <v>304</v>
      </c>
      <c r="P32" s="197">
        <f t="shared" si="0"/>
        <v>304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304</v>
      </c>
      <c r="W32" s="219">
        <f t="shared" si="10"/>
        <v>10735.659680000001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787424</v>
      </c>
      <c r="AF32" s="206">
        <v>151</v>
      </c>
      <c r="AG32" s="310">
        <v>30</v>
      </c>
      <c r="AH32" s="311">
        <v>787415</v>
      </c>
      <c r="AI32" s="312">
        <f t="shared" si="4"/>
        <v>787424</v>
      </c>
      <c r="AJ32" s="313">
        <f t="shared" si="5"/>
        <v>9</v>
      </c>
      <c r="AL32" s="306">
        <f t="shared" si="6"/>
        <v>251</v>
      </c>
      <c r="AM32" s="314">
        <f t="shared" si="6"/>
        <v>304</v>
      </c>
      <c r="AN32" s="315">
        <f t="shared" si="7"/>
        <v>53</v>
      </c>
      <c r="AO32" s="316">
        <f t="shared" si="8"/>
        <v>0.17434210526315788</v>
      </c>
    </row>
    <row r="33" spans="1:41" ht="13.5" thickBot="1" x14ac:dyDescent="0.25">
      <c r="A33" s="206">
        <v>151</v>
      </c>
      <c r="B33" s="207">
        <v>0.375</v>
      </c>
      <c r="C33" s="208">
        <v>2013</v>
      </c>
      <c r="D33" s="208">
        <v>7</v>
      </c>
      <c r="E33" s="208">
        <v>1</v>
      </c>
      <c r="F33" s="209">
        <v>787728</v>
      </c>
      <c r="G33" s="208">
        <v>17877288</v>
      </c>
      <c r="H33" s="209">
        <v>448179</v>
      </c>
      <c r="I33" s="208">
        <v>4481790</v>
      </c>
      <c r="J33" s="208">
        <v>1</v>
      </c>
      <c r="K33" s="208">
        <v>12</v>
      </c>
      <c r="L33" s="210">
        <v>102.14149999999999</v>
      </c>
      <c r="M33" s="209">
        <v>20.63</v>
      </c>
      <c r="N33" s="211">
        <v>33.57</v>
      </c>
      <c r="O33" s="212">
        <v>1922</v>
      </c>
      <c r="P33" s="197">
        <f t="shared" si="0"/>
        <v>-787728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1922</v>
      </c>
      <c r="W33" s="223">
        <f t="shared" si="10"/>
        <v>67874.795740000001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787728</v>
      </c>
      <c r="AF33" s="206">
        <v>151</v>
      </c>
      <c r="AG33" s="310">
        <v>1</v>
      </c>
      <c r="AH33" s="311">
        <v>787666</v>
      </c>
      <c r="AI33" s="312">
        <f t="shared" si="4"/>
        <v>787728</v>
      </c>
      <c r="AJ33" s="313">
        <f t="shared" si="5"/>
        <v>62</v>
      </c>
      <c r="AL33" s="306">
        <f t="shared" si="6"/>
        <v>-787666</v>
      </c>
      <c r="AM33" s="317">
        <f t="shared" si="6"/>
        <v>-787728</v>
      </c>
      <c r="AN33" s="315">
        <f t="shared" si="7"/>
        <v>-62</v>
      </c>
      <c r="AO33" s="316">
        <f t="shared" si="8"/>
        <v>7.8707371072248291E-5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316.08859999999999</v>
      </c>
      <c r="M36" s="239">
        <f>MAX(M3:M34)</f>
        <v>26.2</v>
      </c>
      <c r="N36" s="237" t="s">
        <v>26</v>
      </c>
      <c r="O36" s="239">
        <f>SUM(O3:O33)</f>
        <v>39680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39680</v>
      </c>
      <c r="W36" s="243">
        <f>SUM(W3:W33)</f>
        <v>1401286.1055999999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775972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108.69782580645162</v>
      </c>
      <c r="M37" s="247">
        <f>AVERAGE(M3:M34)</f>
        <v>21.956774193548391</v>
      </c>
      <c r="N37" s="237" t="s">
        <v>84</v>
      </c>
      <c r="O37" s="248">
        <f>O36*35.31467</f>
        <v>1401286.1055999999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100.8874</v>
      </c>
      <c r="M38" s="248">
        <f>MIN(M3:M34)</f>
        <v>16.75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119.56760838709678</v>
      </c>
      <c r="M44" s="255">
        <f>M37*(1+$L$43)</f>
        <v>24.152451612903231</v>
      </c>
    </row>
    <row r="45" spans="1:41" x14ac:dyDescent="0.2">
      <c r="K45" s="254" t="s">
        <v>98</v>
      </c>
      <c r="L45" s="255">
        <f>L37*(1-$L$43)</f>
        <v>97.828043225806454</v>
      </c>
      <c r="M45" s="255">
        <f>M37*(1-$L$43)</f>
        <v>19.761096774193554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767" priority="47" stopIfTrue="1" operator="lessThan">
      <formula>$L$45</formula>
    </cfRule>
    <cfRule type="cellIs" dxfId="766" priority="48" stopIfTrue="1" operator="greaterThan">
      <formula>$L$44</formula>
    </cfRule>
  </conditionalFormatting>
  <conditionalFormatting sqref="M3:M34">
    <cfRule type="cellIs" dxfId="765" priority="45" stopIfTrue="1" operator="lessThan">
      <formula>$M$45</formula>
    </cfRule>
    <cfRule type="cellIs" dxfId="764" priority="46" stopIfTrue="1" operator="greaterThan">
      <formula>$M$44</formula>
    </cfRule>
  </conditionalFormatting>
  <conditionalFormatting sqref="O3:O34">
    <cfRule type="cellIs" dxfId="763" priority="44" stopIfTrue="1" operator="lessThan">
      <formula>0</formula>
    </cfRule>
  </conditionalFormatting>
  <conditionalFormatting sqref="O3:O33">
    <cfRule type="cellIs" dxfId="762" priority="43" stopIfTrue="1" operator="lessThan">
      <formula>0</formula>
    </cfRule>
  </conditionalFormatting>
  <conditionalFormatting sqref="O3">
    <cfRule type="cellIs" dxfId="761" priority="42" stopIfTrue="1" operator="notEqual">
      <formula>$P$3</formula>
    </cfRule>
  </conditionalFormatting>
  <conditionalFormatting sqref="O4">
    <cfRule type="cellIs" dxfId="760" priority="41" stopIfTrue="1" operator="notEqual">
      <formula>P$4</formula>
    </cfRule>
  </conditionalFormatting>
  <conditionalFormatting sqref="O5">
    <cfRule type="cellIs" dxfId="759" priority="40" stopIfTrue="1" operator="notEqual">
      <formula>$P$5</formula>
    </cfRule>
  </conditionalFormatting>
  <conditionalFormatting sqref="O6">
    <cfRule type="cellIs" dxfId="758" priority="39" stopIfTrue="1" operator="notEqual">
      <formula>$P$6</formula>
    </cfRule>
  </conditionalFormatting>
  <conditionalFormatting sqref="O7">
    <cfRule type="cellIs" dxfId="757" priority="38" stopIfTrue="1" operator="notEqual">
      <formula>$P$7</formula>
    </cfRule>
  </conditionalFormatting>
  <conditionalFormatting sqref="O8">
    <cfRule type="cellIs" dxfId="756" priority="37" stopIfTrue="1" operator="notEqual">
      <formula>$P$8</formula>
    </cfRule>
  </conditionalFormatting>
  <conditionalFormatting sqref="O9">
    <cfRule type="cellIs" dxfId="755" priority="36" stopIfTrue="1" operator="notEqual">
      <formula>$P$9</formula>
    </cfRule>
  </conditionalFormatting>
  <conditionalFormatting sqref="O10">
    <cfRule type="cellIs" dxfId="754" priority="34" stopIfTrue="1" operator="notEqual">
      <formula>$P$10</formula>
    </cfRule>
    <cfRule type="cellIs" dxfId="753" priority="35" stopIfTrue="1" operator="greaterThan">
      <formula>$P$10</formula>
    </cfRule>
  </conditionalFormatting>
  <conditionalFormatting sqref="O11">
    <cfRule type="cellIs" dxfId="752" priority="32" stopIfTrue="1" operator="notEqual">
      <formula>$P$11</formula>
    </cfRule>
    <cfRule type="cellIs" dxfId="751" priority="33" stopIfTrue="1" operator="greaterThan">
      <formula>$P$11</formula>
    </cfRule>
  </conditionalFormatting>
  <conditionalFormatting sqref="O12">
    <cfRule type="cellIs" dxfId="750" priority="31" stopIfTrue="1" operator="notEqual">
      <formula>$P$12</formula>
    </cfRule>
  </conditionalFormatting>
  <conditionalFormatting sqref="O14">
    <cfRule type="cellIs" dxfId="749" priority="30" stopIfTrue="1" operator="notEqual">
      <formula>$P$14</formula>
    </cfRule>
  </conditionalFormatting>
  <conditionalFormatting sqref="O15">
    <cfRule type="cellIs" dxfId="748" priority="29" stopIfTrue="1" operator="notEqual">
      <formula>$P$15</formula>
    </cfRule>
  </conditionalFormatting>
  <conditionalFormatting sqref="O16">
    <cfRule type="cellIs" dxfId="747" priority="28" stopIfTrue="1" operator="notEqual">
      <formula>$P$16</formula>
    </cfRule>
  </conditionalFormatting>
  <conditionalFormatting sqref="O17">
    <cfRule type="cellIs" dxfId="746" priority="27" stopIfTrue="1" operator="notEqual">
      <formula>$P$17</formula>
    </cfRule>
  </conditionalFormatting>
  <conditionalFormatting sqref="O18">
    <cfRule type="cellIs" dxfId="745" priority="26" stopIfTrue="1" operator="notEqual">
      <formula>$P$18</formula>
    </cfRule>
  </conditionalFormatting>
  <conditionalFormatting sqref="O19">
    <cfRule type="cellIs" dxfId="744" priority="24" stopIfTrue="1" operator="notEqual">
      <formula>$P$19</formula>
    </cfRule>
    <cfRule type="cellIs" dxfId="743" priority="25" stopIfTrue="1" operator="greaterThan">
      <formula>$P$19</formula>
    </cfRule>
  </conditionalFormatting>
  <conditionalFormatting sqref="O20">
    <cfRule type="cellIs" dxfId="742" priority="22" stopIfTrue="1" operator="notEqual">
      <formula>$P$20</formula>
    </cfRule>
    <cfRule type="cellIs" dxfId="741" priority="23" stopIfTrue="1" operator="greaterThan">
      <formula>$P$20</formula>
    </cfRule>
  </conditionalFormatting>
  <conditionalFormatting sqref="O21">
    <cfRule type="cellIs" dxfId="740" priority="21" stopIfTrue="1" operator="notEqual">
      <formula>$P$21</formula>
    </cfRule>
  </conditionalFormatting>
  <conditionalFormatting sqref="O22">
    <cfRule type="cellIs" dxfId="739" priority="20" stopIfTrue="1" operator="notEqual">
      <formula>$P$22</formula>
    </cfRule>
  </conditionalFormatting>
  <conditionalFormatting sqref="O23">
    <cfRule type="cellIs" dxfId="738" priority="19" stopIfTrue="1" operator="notEqual">
      <formula>$P$23</formula>
    </cfRule>
  </conditionalFormatting>
  <conditionalFormatting sqref="O24">
    <cfRule type="cellIs" dxfId="737" priority="17" stopIfTrue="1" operator="notEqual">
      <formula>$P$24</formula>
    </cfRule>
    <cfRule type="cellIs" dxfId="736" priority="18" stopIfTrue="1" operator="greaterThan">
      <formula>$P$24</formula>
    </cfRule>
  </conditionalFormatting>
  <conditionalFormatting sqref="O25">
    <cfRule type="cellIs" dxfId="735" priority="15" stopIfTrue="1" operator="notEqual">
      <formula>$P$25</formula>
    </cfRule>
    <cfRule type="cellIs" dxfId="734" priority="16" stopIfTrue="1" operator="greaterThan">
      <formula>$P$25</formula>
    </cfRule>
  </conditionalFormatting>
  <conditionalFormatting sqref="O26">
    <cfRule type="cellIs" dxfId="733" priority="14" stopIfTrue="1" operator="notEqual">
      <formula>$P$26</formula>
    </cfRule>
  </conditionalFormatting>
  <conditionalFormatting sqref="O27">
    <cfRule type="cellIs" dxfId="732" priority="13" stopIfTrue="1" operator="notEqual">
      <formula>$P$27</formula>
    </cfRule>
  </conditionalFormatting>
  <conditionalFormatting sqref="O28">
    <cfRule type="cellIs" dxfId="731" priority="12" stopIfTrue="1" operator="notEqual">
      <formula>$P$28</formula>
    </cfRule>
  </conditionalFormatting>
  <conditionalFormatting sqref="O29">
    <cfRule type="cellIs" dxfId="730" priority="11" stopIfTrue="1" operator="notEqual">
      <formula>$P$29</formula>
    </cfRule>
  </conditionalFormatting>
  <conditionalFormatting sqref="O30">
    <cfRule type="cellIs" dxfId="729" priority="10" stopIfTrue="1" operator="notEqual">
      <formula>$P$30</formula>
    </cfRule>
  </conditionalFormatting>
  <conditionalFormatting sqref="O31">
    <cfRule type="cellIs" dxfId="728" priority="8" stopIfTrue="1" operator="notEqual">
      <formula>$P$31</formula>
    </cfRule>
    <cfRule type="cellIs" dxfId="727" priority="9" stopIfTrue="1" operator="greaterThan">
      <formula>$P$31</formula>
    </cfRule>
  </conditionalFormatting>
  <conditionalFormatting sqref="O32">
    <cfRule type="cellIs" dxfId="726" priority="6" stopIfTrue="1" operator="notEqual">
      <formula>$P$32</formula>
    </cfRule>
    <cfRule type="cellIs" dxfId="725" priority="7" stopIfTrue="1" operator="greaterThan">
      <formula>$P$32</formula>
    </cfRule>
  </conditionalFormatting>
  <conditionalFormatting sqref="O33">
    <cfRule type="cellIs" dxfId="724" priority="5" stopIfTrue="1" operator="notEqual">
      <formula>$P$33</formula>
    </cfRule>
  </conditionalFormatting>
  <conditionalFormatting sqref="O13">
    <cfRule type="cellIs" dxfId="723" priority="4" stopIfTrue="1" operator="notEqual">
      <formula>$P$13</formula>
    </cfRule>
  </conditionalFormatting>
  <conditionalFormatting sqref="AG3:AG34">
    <cfRule type="cellIs" dxfId="722" priority="3" stopIfTrue="1" operator="notEqual">
      <formula>E3</formula>
    </cfRule>
  </conditionalFormatting>
  <conditionalFormatting sqref="AH3:AH34">
    <cfRule type="cellIs" dxfId="721" priority="2" stopIfTrue="1" operator="notBetween">
      <formula>AI3+$AG$40</formula>
      <formula>AI3-$AG$40</formula>
    </cfRule>
  </conditionalFormatting>
  <conditionalFormatting sqref="AL3:AL33">
    <cfRule type="cellIs" dxfId="72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H31" sqref="H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129</v>
      </c>
      <c r="B3" s="191">
        <v>0.375</v>
      </c>
      <c r="C3" s="192">
        <v>2013</v>
      </c>
      <c r="D3" s="192">
        <v>6</v>
      </c>
      <c r="E3" s="192">
        <v>1</v>
      </c>
      <c r="F3" s="193">
        <v>983531</v>
      </c>
      <c r="G3" s="192">
        <v>0</v>
      </c>
      <c r="H3" s="193">
        <v>787507</v>
      </c>
      <c r="I3" s="192">
        <v>0</v>
      </c>
      <c r="J3" s="192">
        <v>0</v>
      </c>
      <c r="K3" s="192">
        <v>0</v>
      </c>
      <c r="L3" s="194">
        <v>307.74200000000002</v>
      </c>
      <c r="M3" s="193">
        <v>25.4</v>
      </c>
      <c r="N3" s="195">
        <v>0</v>
      </c>
      <c r="O3" s="196">
        <v>11390</v>
      </c>
      <c r="P3" s="197">
        <f>F4-F3</f>
        <v>11390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11390</v>
      </c>
      <c r="W3" s="202">
        <f>V3*35.31467</f>
        <v>402234.09129999997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983531</v>
      </c>
      <c r="AF3" s="190">
        <v>129</v>
      </c>
      <c r="AG3" s="195">
        <v>1</v>
      </c>
      <c r="AH3" s="303">
        <v>983672</v>
      </c>
      <c r="AI3" s="304">
        <f>IFERROR(AE3*1,0)</f>
        <v>983531</v>
      </c>
      <c r="AJ3" s="305">
        <f>(AI3-AH3)</f>
        <v>-141</v>
      </c>
      <c r="AL3" s="306">
        <f>AH4-AH3</f>
        <v>11249</v>
      </c>
      <c r="AM3" s="307">
        <f>AI4-AI3</f>
        <v>11390</v>
      </c>
      <c r="AN3" s="308">
        <f>(AM3-AL3)</f>
        <v>141</v>
      </c>
      <c r="AO3" s="309">
        <f>IFERROR(AN3/AM3,"")</f>
        <v>1.237928007023705E-2</v>
      </c>
    </row>
    <row r="4" spans="1:41" x14ac:dyDescent="0.2">
      <c r="A4" s="206">
        <v>129</v>
      </c>
      <c r="B4" s="207">
        <v>0.375</v>
      </c>
      <c r="C4" s="208">
        <v>2013</v>
      </c>
      <c r="D4" s="208">
        <v>6</v>
      </c>
      <c r="E4" s="208">
        <v>2</v>
      </c>
      <c r="F4" s="209">
        <v>994921</v>
      </c>
      <c r="G4" s="208">
        <v>0</v>
      </c>
      <c r="H4" s="209">
        <v>788016</v>
      </c>
      <c r="I4" s="208">
        <v>0</v>
      </c>
      <c r="J4" s="208">
        <v>0</v>
      </c>
      <c r="K4" s="208">
        <v>0</v>
      </c>
      <c r="L4" s="210">
        <v>315.041</v>
      </c>
      <c r="M4" s="209">
        <v>24.7</v>
      </c>
      <c r="N4" s="211">
        <v>0</v>
      </c>
      <c r="O4" s="212">
        <v>6010</v>
      </c>
      <c r="P4" s="197">
        <f t="shared" ref="P4:P33" si="0">F5-F4</f>
        <v>-993990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6010</v>
      </c>
      <c r="W4" s="216">
        <f>V4*35.31467</f>
        <v>212241.1667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994921</v>
      </c>
      <c r="AF4" s="206">
        <v>129</v>
      </c>
      <c r="AG4" s="310">
        <v>2</v>
      </c>
      <c r="AH4" s="311">
        <v>994921</v>
      </c>
      <c r="AI4" s="312">
        <f t="shared" ref="AI4:AI34" si="4">IFERROR(AE4*1,0)</f>
        <v>994921</v>
      </c>
      <c r="AJ4" s="313">
        <f t="shared" ref="AJ4:AJ34" si="5">(AI4-AH4)</f>
        <v>0</v>
      </c>
      <c r="AL4" s="306">
        <f t="shared" ref="AL4:AM33" si="6">AH5-AH4</f>
        <v>-993856</v>
      </c>
      <c r="AM4" s="314">
        <f t="shared" si="6"/>
        <v>-993990</v>
      </c>
      <c r="AN4" s="315">
        <f t="shared" ref="AN4:AN33" si="7">(AM4-AL4)</f>
        <v>-134</v>
      </c>
      <c r="AO4" s="316">
        <f t="shared" ref="AO4:AO33" si="8">IFERROR(AN4/AM4,"")</f>
        <v>1.3481020935824303E-4</v>
      </c>
    </row>
    <row r="5" spans="1:41" x14ac:dyDescent="0.2">
      <c r="A5" s="206">
        <v>129</v>
      </c>
      <c r="B5" s="207">
        <v>0.375</v>
      </c>
      <c r="C5" s="208">
        <v>2013</v>
      </c>
      <c r="D5" s="208">
        <v>6</v>
      </c>
      <c r="E5" s="208">
        <v>3</v>
      </c>
      <c r="F5" s="209">
        <v>931</v>
      </c>
      <c r="G5" s="208">
        <v>0</v>
      </c>
      <c r="H5" s="209">
        <v>788280</v>
      </c>
      <c r="I5" s="208">
        <v>0</v>
      </c>
      <c r="J5" s="208">
        <v>0</v>
      </c>
      <c r="K5" s="208">
        <v>0</v>
      </c>
      <c r="L5" s="210">
        <v>315.90499999999997</v>
      </c>
      <c r="M5" s="209">
        <v>26.9</v>
      </c>
      <c r="N5" s="211">
        <v>0</v>
      </c>
      <c r="O5" s="212">
        <v>26798</v>
      </c>
      <c r="P5" s="197">
        <f t="shared" si="0"/>
        <v>26798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26798</v>
      </c>
      <c r="W5" s="216">
        <f t="shared" ref="W5:W33" si="10">V5*35.31467</f>
        <v>946362.52665999997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931</v>
      </c>
      <c r="AF5" s="206">
        <v>129</v>
      </c>
      <c r="AG5" s="310">
        <v>3</v>
      </c>
      <c r="AH5" s="311">
        <v>1065</v>
      </c>
      <c r="AI5" s="312">
        <f t="shared" si="4"/>
        <v>931</v>
      </c>
      <c r="AJ5" s="313">
        <f t="shared" si="5"/>
        <v>-134</v>
      </c>
      <c r="AL5" s="306">
        <f t="shared" si="6"/>
        <v>26816</v>
      </c>
      <c r="AM5" s="314">
        <f t="shared" si="6"/>
        <v>26798</v>
      </c>
      <c r="AN5" s="315">
        <f t="shared" si="7"/>
        <v>-18</v>
      </c>
      <c r="AO5" s="316">
        <f t="shared" si="8"/>
        <v>-6.716919173072617E-4</v>
      </c>
    </row>
    <row r="6" spans="1:41" x14ac:dyDescent="0.2">
      <c r="A6" s="206">
        <v>129</v>
      </c>
      <c r="B6" s="207">
        <v>0.375</v>
      </c>
      <c r="C6" s="208">
        <v>2013</v>
      </c>
      <c r="D6" s="208">
        <v>6</v>
      </c>
      <c r="E6" s="208">
        <v>4</v>
      </c>
      <c r="F6" s="209">
        <v>27729</v>
      </c>
      <c r="G6" s="208">
        <v>0</v>
      </c>
      <c r="H6" s="209">
        <v>789487</v>
      </c>
      <c r="I6" s="208">
        <v>0</v>
      </c>
      <c r="J6" s="208">
        <v>0</v>
      </c>
      <c r="K6" s="208">
        <v>0</v>
      </c>
      <c r="L6" s="210">
        <v>309.18400000000003</v>
      </c>
      <c r="M6" s="209">
        <v>25.4</v>
      </c>
      <c r="N6" s="211">
        <v>0</v>
      </c>
      <c r="O6" s="212">
        <v>26785</v>
      </c>
      <c r="P6" s="197">
        <f t="shared" si="0"/>
        <v>26785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26785</v>
      </c>
      <c r="W6" s="216">
        <f t="shared" si="10"/>
        <v>945903.43594999996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27729</v>
      </c>
      <c r="AF6" s="206">
        <v>129</v>
      </c>
      <c r="AG6" s="310">
        <v>4</v>
      </c>
      <c r="AH6" s="311">
        <v>27881</v>
      </c>
      <c r="AI6" s="312">
        <f t="shared" si="4"/>
        <v>27729</v>
      </c>
      <c r="AJ6" s="313">
        <f t="shared" si="5"/>
        <v>-152</v>
      </c>
      <c r="AL6" s="306">
        <f t="shared" si="6"/>
        <v>26788</v>
      </c>
      <c r="AM6" s="314">
        <f t="shared" si="6"/>
        <v>26785</v>
      </c>
      <c r="AN6" s="315">
        <f t="shared" si="7"/>
        <v>-3</v>
      </c>
      <c r="AO6" s="316">
        <f t="shared" si="8"/>
        <v>-1.1200298674631323E-4</v>
      </c>
    </row>
    <row r="7" spans="1:41" x14ac:dyDescent="0.2">
      <c r="A7" s="206">
        <v>129</v>
      </c>
      <c r="B7" s="207">
        <v>0.375</v>
      </c>
      <c r="C7" s="208">
        <v>2013</v>
      </c>
      <c r="D7" s="208">
        <v>6</v>
      </c>
      <c r="E7" s="208">
        <v>5</v>
      </c>
      <c r="F7" s="209">
        <v>54514</v>
      </c>
      <c r="G7" s="208">
        <v>0</v>
      </c>
      <c r="H7" s="209">
        <v>790700</v>
      </c>
      <c r="I7" s="208">
        <v>0</v>
      </c>
      <c r="J7" s="208">
        <v>0</v>
      </c>
      <c r="K7" s="208">
        <v>0</v>
      </c>
      <c r="L7" s="210">
        <v>307.88099999999997</v>
      </c>
      <c r="M7" s="209">
        <v>25.5</v>
      </c>
      <c r="N7" s="211">
        <v>0</v>
      </c>
      <c r="O7" s="212">
        <v>25908</v>
      </c>
      <c r="P7" s="197">
        <f t="shared" si="0"/>
        <v>25908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25908</v>
      </c>
      <c r="W7" s="216">
        <f t="shared" si="10"/>
        <v>914932.47036000004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54514</v>
      </c>
      <c r="AF7" s="206">
        <v>129</v>
      </c>
      <c r="AG7" s="310">
        <v>5</v>
      </c>
      <c r="AH7" s="311">
        <v>54669</v>
      </c>
      <c r="AI7" s="312">
        <f t="shared" si="4"/>
        <v>54514</v>
      </c>
      <c r="AJ7" s="313">
        <f t="shared" si="5"/>
        <v>-155</v>
      </c>
      <c r="AL7" s="306">
        <f t="shared" si="6"/>
        <v>25910</v>
      </c>
      <c r="AM7" s="314">
        <f t="shared" si="6"/>
        <v>25908</v>
      </c>
      <c r="AN7" s="315">
        <f t="shared" si="7"/>
        <v>-2</v>
      </c>
      <c r="AO7" s="316">
        <f t="shared" si="8"/>
        <v>-7.7196232823838196E-5</v>
      </c>
    </row>
    <row r="8" spans="1:41" x14ac:dyDescent="0.2">
      <c r="A8" s="206">
        <v>129</v>
      </c>
      <c r="B8" s="207">
        <v>0.375</v>
      </c>
      <c r="C8" s="208">
        <v>2013</v>
      </c>
      <c r="D8" s="208">
        <v>6</v>
      </c>
      <c r="E8" s="208">
        <v>6</v>
      </c>
      <c r="F8" s="209">
        <v>80422</v>
      </c>
      <c r="G8" s="208">
        <v>0</v>
      </c>
      <c r="H8" s="209">
        <v>791874</v>
      </c>
      <c r="I8" s="208">
        <v>0</v>
      </c>
      <c r="J8" s="208">
        <v>0</v>
      </c>
      <c r="K8" s="208">
        <v>0</v>
      </c>
      <c r="L8" s="210">
        <v>307.48899999999998</v>
      </c>
      <c r="M8" s="209">
        <v>25.4</v>
      </c>
      <c r="N8" s="211">
        <v>0</v>
      </c>
      <c r="O8" s="212">
        <v>26081</v>
      </c>
      <c r="P8" s="197">
        <f t="shared" si="0"/>
        <v>26081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26081</v>
      </c>
      <c r="W8" s="216">
        <f t="shared" si="10"/>
        <v>921041.90827000001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80422</v>
      </c>
      <c r="AF8" s="206">
        <v>129</v>
      </c>
      <c r="AG8" s="310">
        <v>6</v>
      </c>
      <c r="AH8" s="311">
        <v>80579</v>
      </c>
      <c r="AI8" s="312">
        <f t="shared" si="4"/>
        <v>80422</v>
      </c>
      <c r="AJ8" s="313">
        <f t="shared" si="5"/>
        <v>-157</v>
      </c>
      <c r="AL8" s="306">
        <f t="shared" si="6"/>
        <v>26084</v>
      </c>
      <c r="AM8" s="314">
        <f t="shared" si="6"/>
        <v>26081</v>
      </c>
      <c r="AN8" s="315">
        <f t="shared" si="7"/>
        <v>-3</v>
      </c>
      <c r="AO8" s="316">
        <f t="shared" si="8"/>
        <v>-1.1502626433035543E-4</v>
      </c>
    </row>
    <row r="9" spans="1:41" x14ac:dyDescent="0.2">
      <c r="A9" s="206">
        <v>129</v>
      </c>
      <c r="B9" s="207">
        <v>0.375</v>
      </c>
      <c r="C9" s="208">
        <v>2013</v>
      </c>
      <c r="D9" s="208">
        <v>6</v>
      </c>
      <c r="E9" s="208">
        <v>7</v>
      </c>
      <c r="F9" s="209">
        <v>106503</v>
      </c>
      <c r="G9" s="208">
        <v>0</v>
      </c>
      <c r="H9" s="209">
        <v>793055</v>
      </c>
      <c r="I9" s="208">
        <v>0</v>
      </c>
      <c r="J9" s="208">
        <v>0</v>
      </c>
      <c r="K9" s="208">
        <v>0</v>
      </c>
      <c r="L9" s="210">
        <v>307.59500000000003</v>
      </c>
      <c r="M9" s="209">
        <v>25.5</v>
      </c>
      <c r="N9" s="211">
        <v>0</v>
      </c>
      <c r="O9" s="212">
        <v>25973</v>
      </c>
      <c r="P9" s="197">
        <f t="shared" si="0"/>
        <v>25973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25973</v>
      </c>
      <c r="W9" s="216">
        <f t="shared" si="10"/>
        <v>917227.92391000001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106503</v>
      </c>
      <c r="AF9" s="206">
        <v>129</v>
      </c>
      <c r="AG9" s="310">
        <v>7</v>
      </c>
      <c r="AH9" s="311">
        <v>106663</v>
      </c>
      <c r="AI9" s="312">
        <f t="shared" si="4"/>
        <v>106503</v>
      </c>
      <c r="AJ9" s="313">
        <f t="shared" si="5"/>
        <v>-160</v>
      </c>
      <c r="AL9" s="306">
        <f t="shared" si="6"/>
        <v>25980</v>
      </c>
      <c r="AM9" s="314">
        <f t="shared" si="6"/>
        <v>25973</v>
      </c>
      <c r="AN9" s="315">
        <f t="shared" si="7"/>
        <v>-7</v>
      </c>
      <c r="AO9" s="316">
        <f t="shared" si="8"/>
        <v>-2.6951064567050397E-4</v>
      </c>
    </row>
    <row r="10" spans="1:41" x14ac:dyDescent="0.2">
      <c r="A10" s="206">
        <v>129</v>
      </c>
      <c r="B10" s="207">
        <v>0.375</v>
      </c>
      <c r="C10" s="208">
        <v>2013</v>
      </c>
      <c r="D10" s="208">
        <v>6</v>
      </c>
      <c r="E10" s="208">
        <v>8</v>
      </c>
      <c r="F10" s="209">
        <v>132476</v>
      </c>
      <c r="G10" s="208">
        <v>0</v>
      </c>
      <c r="H10" s="209">
        <v>794231</v>
      </c>
      <c r="I10" s="208">
        <v>0</v>
      </c>
      <c r="J10" s="208">
        <v>0</v>
      </c>
      <c r="K10" s="208">
        <v>0</v>
      </c>
      <c r="L10" s="210">
        <v>307.81900000000002</v>
      </c>
      <c r="M10" s="209">
        <v>25.6</v>
      </c>
      <c r="N10" s="211">
        <v>0</v>
      </c>
      <c r="O10" s="212">
        <v>8158</v>
      </c>
      <c r="P10" s="197">
        <f t="shared" si="0"/>
        <v>8158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8158</v>
      </c>
      <c r="W10" s="216">
        <f t="shared" si="10"/>
        <v>288097.07786000002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132476</v>
      </c>
      <c r="AF10" s="206">
        <v>129</v>
      </c>
      <c r="AG10" s="310">
        <v>8</v>
      </c>
      <c r="AH10" s="311">
        <v>132643</v>
      </c>
      <c r="AI10" s="312">
        <f t="shared" si="4"/>
        <v>132476</v>
      </c>
      <c r="AJ10" s="313">
        <f t="shared" si="5"/>
        <v>-167</v>
      </c>
      <c r="AL10" s="306">
        <f t="shared" si="6"/>
        <v>7991</v>
      </c>
      <c r="AM10" s="314">
        <f t="shared" si="6"/>
        <v>8158</v>
      </c>
      <c r="AN10" s="315">
        <f t="shared" si="7"/>
        <v>167</v>
      </c>
      <c r="AO10" s="316">
        <f t="shared" si="8"/>
        <v>2.0470703603824466E-2</v>
      </c>
    </row>
    <row r="11" spans="1:41" x14ac:dyDescent="0.2">
      <c r="A11" s="206">
        <v>129</v>
      </c>
      <c r="B11" s="207">
        <v>0.375</v>
      </c>
      <c r="C11" s="208">
        <v>2013</v>
      </c>
      <c r="D11" s="208">
        <v>6</v>
      </c>
      <c r="E11" s="208">
        <v>9</v>
      </c>
      <c r="F11" s="209">
        <v>140634</v>
      </c>
      <c r="G11" s="208">
        <v>0</v>
      </c>
      <c r="H11" s="209">
        <v>794600</v>
      </c>
      <c r="I11" s="208">
        <v>0</v>
      </c>
      <c r="J11" s="208">
        <v>0</v>
      </c>
      <c r="K11" s="208">
        <v>0</v>
      </c>
      <c r="L11" s="210">
        <v>314.928</v>
      </c>
      <c r="M11" s="209">
        <v>23</v>
      </c>
      <c r="N11" s="211">
        <v>0</v>
      </c>
      <c r="O11" s="212">
        <v>5073</v>
      </c>
      <c r="P11" s="197">
        <f t="shared" si="0"/>
        <v>5073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5073</v>
      </c>
      <c r="W11" s="219">
        <f t="shared" si="10"/>
        <v>179151.32091000001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140634</v>
      </c>
      <c r="AF11" s="206">
        <v>129</v>
      </c>
      <c r="AG11" s="310">
        <v>9</v>
      </c>
      <c r="AH11" s="311">
        <v>140634</v>
      </c>
      <c r="AI11" s="312">
        <f t="shared" si="4"/>
        <v>140634</v>
      </c>
      <c r="AJ11" s="313">
        <f t="shared" si="5"/>
        <v>0</v>
      </c>
      <c r="AL11" s="306">
        <f t="shared" si="6"/>
        <v>5232</v>
      </c>
      <c r="AM11" s="314">
        <f t="shared" si="6"/>
        <v>5073</v>
      </c>
      <c r="AN11" s="315">
        <f t="shared" si="7"/>
        <v>-159</v>
      </c>
      <c r="AO11" s="316">
        <f t="shared" si="8"/>
        <v>-3.1342400946185692E-2</v>
      </c>
    </row>
    <row r="12" spans="1:41" x14ac:dyDescent="0.2">
      <c r="A12" s="206">
        <v>129</v>
      </c>
      <c r="B12" s="207">
        <v>0.375</v>
      </c>
      <c r="C12" s="208">
        <v>2013</v>
      </c>
      <c r="D12" s="208">
        <v>6</v>
      </c>
      <c r="E12" s="208">
        <v>10</v>
      </c>
      <c r="F12" s="209">
        <v>145707</v>
      </c>
      <c r="G12" s="208">
        <v>0</v>
      </c>
      <c r="H12" s="209">
        <v>794823</v>
      </c>
      <c r="I12" s="208">
        <v>0</v>
      </c>
      <c r="J12" s="208">
        <v>0</v>
      </c>
      <c r="K12" s="208">
        <v>0</v>
      </c>
      <c r="L12" s="210">
        <v>315.87200000000001</v>
      </c>
      <c r="M12" s="209">
        <v>23.2</v>
      </c>
      <c r="N12" s="211">
        <v>0</v>
      </c>
      <c r="O12" s="212">
        <v>26966</v>
      </c>
      <c r="P12" s="197">
        <f t="shared" si="0"/>
        <v>26966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26966</v>
      </c>
      <c r="W12" s="219">
        <f t="shared" si="10"/>
        <v>952295.39121999999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145707</v>
      </c>
      <c r="AF12" s="206">
        <v>129</v>
      </c>
      <c r="AG12" s="310">
        <v>10</v>
      </c>
      <c r="AH12" s="311">
        <v>145866</v>
      </c>
      <c r="AI12" s="312">
        <f t="shared" si="4"/>
        <v>145707</v>
      </c>
      <c r="AJ12" s="313">
        <f t="shared" si="5"/>
        <v>-159</v>
      </c>
      <c r="AL12" s="306">
        <f t="shared" si="6"/>
        <v>26983</v>
      </c>
      <c r="AM12" s="314">
        <f t="shared" si="6"/>
        <v>26966</v>
      </c>
      <c r="AN12" s="315">
        <f t="shared" si="7"/>
        <v>-17</v>
      </c>
      <c r="AO12" s="316">
        <f t="shared" si="8"/>
        <v>-6.3042349625454274E-4</v>
      </c>
    </row>
    <row r="13" spans="1:41" x14ac:dyDescent="0.2">
      <c r="A13" s="206">
        <v>129</v>
      </c>
      <c r="B13" s="207">
        <v>0.375</v>
      </c>
      <c r="C13" s="208">
        <v>2013</v>
      </c>
      <c r="D13" s="208">
        <v>6</v>
      </c>
      <c r="E13" s="208">
        <v>11</v>
      </c>
      <c r="F13" s="209">
        <v>172673</v>
      </c>
      <c r="G13" s="208">
        <v>0</v>
      </c>
      <c r="H13" s="209">
        <v>796050</v>
      </c>
      <c r="I13" s="208">
        <v>0</v>
      </c>
      <c r="J13" s="208">
        <v>0</v>
      </c>
      <c r="K13" s="208">
        <v>0</v>
      </c>
      <c r="L13" s="210">
        <v>306.08600000000001</v>
      </c>
      <c r="M13" s="209">
        <v>25.1</v>
      </c>
      <c r="N13" s="211">
        <v>0</v>
      </c>
      <c r="O13" s="212">
        <v>27440</v>
      </c>
      <c r="P13" s="197">
        <f t="shared" si="0"/>
        <v>27440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27440</v>
      </c>
      <c r="W13" s="219">
        <f t="shared" si="10"/>
        <v>969034.54480000003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172673</v>
      </c>
      <c r="AF13" s="206">
        <v>129</v>
      </c>
      <c r="AG13" s="310">
        <v>11</v>
      </c>
      <c r="AH13" s="311">
        <v>172849</v>
      </c>
      <c r="AI13" s="312">
        <f t="shared" si="4"/>
        <v>172673</v>
      </c>
      <c r="AJ13" s="313">
        <f t="shared" si="5"/>
        <v>-176</v>
      </c>
      <c r="AL13" s="306">
        <f t="shared" si="6"/>
        <v>27442</v>
      </c>
      <c r="AM13" s="314">
        <f t="shared" si="6"/>
        <v>27440</v>
      </c>
      <c r="AN13" s="315">
        <f t="shared" si="7"/>
        <v>-2</v>
      </c>
      <c r="AO13" s="316">
        <f t="shared" si="8"/>
        <v>-7.2886297376093293E-5</v>
      </c>
    </row>
    <row r="14" spans="1:41" x14ac:dyDescent="0.2">
      <c r="A14" s="206">
        <v>129</v>
      </c>
      <c r="B14" s="207">
        <v>0.375</v>
      </c>
      <c r="C14" s="208">
        <v>2013</v>
      </c>
      <c r="D14" s="208">
        <v>6</v>
      </c>
      <c r="E14" s="208">
        <v>12</v>
      </c>
      <c r="F14" s="209">
        <v>200113</v>
      </c>
      <c r="G14" s="208">
        <v>0</v>
      </c>
      <c r="H14" s="209">
        <v>797298</v>
      </c>
      <c r="I14" s="208">
        <v>0</v>
      </c>
      <c r="J14" s="208">
        <v>0</v>
      </c>
      <c r="K14" s="208">
        <v>0</v>
      </c>
      <c r="L14" s="210">
        <v>306.04199999999997</v>
      </c>
      <c r="M14" s="209">
        <v>25</v>
      </c>
      <c r="N14" s="211">
        <v>0</v>
      </c>
      <c r="O14" s="212">
        <v>26478</v>
      </c>
      <c r="P14" s="197">
        <f t="shared" si="0"/>
        <v>26478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26478</v>
      </c>
      <c r="W14" s="219">
        <f t="shared" si="10"/>
        <v>935061.83225999994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200113</v>
      </c>
      <c r="AF14" s="206">
        <v>129</v>
      </c>
      <c r="AG14" s="310">
        <v>12</v>
      </c>
      <c r="AH14" s="311">
        <v>200291</v>
      </c>
      <c r="AI14" s="312">
        <f t="shared" si="4"/>
        <v>200113</v>
      </c>
      <c r="AJ14" s="313">
        <f t="shared" si="5"/>
        <v>-178</v>
      </c>
      <c r="AL14" s="306">
        <f t="shared" si="6"/>
        <v>26483</v>
      </c>
      <c r="AM14" s="314">
        <f t="shared" si="6"/>
        <v>26478</v>
      </c>
      <c r="AN14" s="315">
        <f t="shared" si="7"/>
        <v>-5</v>
      </c>
      <c r="AO14" s="316">
        <f t="shared" si="8"/>
        <v>-1.8883601480474356E-4</v>
      </c>
    </row>
    <row r="15" spans="1:41" x14ac:dyDescent="0.2">
      <c r="A15" s="206">
        <v>129</v>
      </c>
      <c r="B15" s="207">
        <v>0.375</v>
      </c>
      <c r="C15" s="208">
        <v>2013</v>
      </c>
      <c r="D15" s="208">
        <v>6</v>
      </c>
      <c r="E15" s="208">
        <v>13</v>
      </c>
      <c r="F15" s="209">
        <v>226591</v>
      </c>
      <c r="G15" s="208">
        <v>0</v>
      </c>
      <c r="H15" s="209">
        <v>798501</v>
      </c>
      <c r="I15" s="208">
        <v>0</v>
      </c>
      <c r="J15" s="208">
        <v>0</v>
      </c>
      <c r="K15" s="208">
        <v>0</v>
      </c>
      <c r="L15" s="210">
        <v>306.488</v>
      </c>
      <c r="M15" s="209">
        <v>25.1</v>
      </c>
      <c r="N15" s="211">
        <v>0</v>
      </c>
      <c r="O15" s="212">
        <v>26455</v>
      </c>
      <c r="P15" s="197">
        <f t="shared" si="0"/>
        <v>26455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26455</v>
      </c>
      <c r="W15" s="219">
        <f t="shared" si="10"/>
        <v>934249.59484999999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226591</v>
      </c>
      <c r="AF15" s="206">
        <v>129</v>
      </c>
      <c r="AG15" s="310">
        <v>13</v>
      </c>
      <c r="AH15" s="311">
        <v>226774</v>
      </c>
      <c r="AI15" s="312">
        <f t="shared" si="4"/>
        <v>226591</v>
      </c>
      <c r="AJ15" s="313">
        <f t="shared" si="5"/>
        <v>-183</v>
      </c>
      <c r="AL15" s="306">
        <f t="shared" si="6"/>
        <v>26444</v>
      </c>
      <c r="AM15" s="314">
        <f t="shared" si="6"/>
        <v>26455</v>
      </c>
      <c r="AN15" s="315">
        <f t="shared" si="7"/>
        <v>11</v>
      </c>
      <c r="AO15" s="316">
        <f t="shared" si="8"/>
        <v>4.1580041580041582E-4</v>
      </c>
    </row>
    <row r="16" spans="1:41" x14ac:dyDescent="0.2">
      <c r="A16" s="206">
        <v>129</v>
      </c>
      <c r="B16" s="207">
        <v>0.375</v>
      </c>
      <c r="C16" s="208">
        <v>2013</v>
      </c>
      <c r="D16" s="208">
        <v>6</v>
      </c>
      <c r="E16" s="208">
        <v>14</v>
      </c>
      <c r="F16" s="209">
        <v>253046</v>
      </c>
      <c r="G16" s="208">
        <v>0</v>
      </c>
      <c r="H16" s="209">
        <v>799696</v>
      </c>
      <c r="I16" s="208">
        <v>0</v>
      </c>
      <c r="J16" s="208">
        <v>0</v>
      </c>
      <c r="K16" s="208">
        <v>0</v>
      </c>
      <c r="L16" s="210">
        <v>308.07</v>
      </c>
      <c r="M16" s="209">
        <v>25</v>
      </c>
      <c r="N16" s="211">
        <v>0</v>
      </c>
      <c r="O16" s="212">
        <v>26206</v>
      </c>
      <c r="P16" s="197">
        <f t="shared" si="0"/>
        <v>26206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26206</v>
      </c>
      <c r="W16" s="219">
        <f t="shared" si="10"/>
        <v>925456.24202000001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253046</v>
      </c>
      <c r="AF16" s="206">
        <v>129</v>
      </c>
      <c r="AG16" s="310">
        <v>14</v>
      </c>
      <c r="AH16" s="311">
        <v>253218</v>
      </c>
      <c r="AI16" s="312">
        <f t="shared" si="4"/>
        <v>253046</v>
      </c>
      <c r="AJ16" s="313">
        <f t="shared" si="5"/>
        <v>-172</v>
      </c>
      <c r="AL16" s="306">
        <f t="shared" si="6"/>
        <v>26034</v>
      </c>
      <c r="AM16" s="314">
        <f t="shared" si="6"/>
        <v>26206</v>
      </c>
      <c r="AN16" s="315">
        <f t="shared" si="7"/>
        <v>172</v>
      </c>
      <c r="AO16" s="316">
        <f t="shared" si="8"/>
        <v>6.5633824315042355E-3</v>
      </c>
    </row>
    <row r="17" spans="1:41" x14ac:dyDescent="0.2">
      <c r="A17" s="206">
        <v>129</v>
      </c>
      <c r="B17" s="207">
        <v>0.375</v>
      </c>
      <c r="C17" s="208">
        <v>2013</v>
      </c>
      <c r="D17" s="208">
        <v>6</v>
      </c>
      <c r="E17" s="208">
        <v>15</v>
      </c>
      <c r="F17" s="209">
        <v>279252</v>
      </c>
      <c r="G17" s="208">
        <v>0</v>
      </c>
      <c r="H17" s="209">
        <v>799696</v>
      </c>
      <c r="I17" s="208">
        <v>0</v>
      </c>
      <c r="J17" s="208">
        <v>0</v>
      </c>
      <c r="K17" s="208">
        <v>0</v>
      </c>
      <c r="L17" s="210">
        <v>308.07</v>
      </c>
      <c r="M17" s="209">
        <v>25</v>
      </c>
      <c r="N17" s="211">
        <v>0</v>
      </c>
      <c r="O17" s="212">
        <v>9090</v>
      </c>
      <c r="P17" s="197">
        <f t="shared" si="0"/>
        <v>9090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9090</v>
      </c>
      <c r="W17" s="219">
        <f t="shared" si="10"/>
        <v>321010.35029999999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279252</v>
      </c>
      <c r="AF17" s="206">
        <v>129</v>
      </c>
      <c r="AG17" s="310">
        <v>15</v>
      </c>
      <c r="AH17" s="311">
        <v>279252</v>
      </c>
      <c r="AI17" s="312">
        <f t="shared" si="4"/>
        <v>279252</v>
      </c>
      <c r="AJ17" s="313">
        <f t="shared" si="5"/>
        <v>0</v>
      </c>
      <c r="AL17" s="306">
        <f t="shared" si="6"/>
        <v>9090</v>
      </c>
      <c r="AM17" s="314">
        <f t="shared" si="6"/>
        <v>9090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129</v>
      </c>
      <c r="B18" s="207">
        <v>0.375</v>
      </c>
      <c r="C18" s="208">
        <v>2013</v>
      </c>
      <c r="D18" s="208">
        <v>6</v>
      </c>
      <c r="E18" s="208">
        <v>16</v>
      </c>
      <c r="F18" s="209">
        <v>288342</v>
      </c>
      <c r="G18" s="208">
        <v>0</v>
      </c>
      <c r="H18" s="209">
        <v>801285</v>
      </c>
      <c r="I18" s="208">
        <v>0</v>
      </c>
      <c r="J18" s="208">
        <v>0</v>
      </c>
      <c r="K18" s="208">
        <v>0</v>
      </c>
      <c r="L18" s="210">
        <v>314.93669999999997</v>
      </c>
      <c r="M18" s="209">
        <v>20.9</v>
      </c>
      <c r="N18" s="211">
        <v>0</v>
      </c>
      <c r="O18" s="212">
        <v>3191</v>
      </c>
      <c r="P18" s="197">
        <f t="shared" si="0"/>
        <v>3191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3191</v>
      </c>
      <c r="W18" s="219">
        <f t="shared" si="10"/>
        <v>112689.11197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288342</v>
      </c>
      <c r="AF18" s="206">
        <v>129</v>
      </c>
      <c r="AG18" s="310">
        <v>16</v>
      </c>
      <c r="AH18" s="311">
        <v>288342</v>
      </c>
      <c r="AI18" s="312">
        <f t="shared" si="4"/>
        <v>288342</v>
      </c>
      <c r="AJ18" s="313">
        <f t="shared" si="5"/>
        <v>0</v>
      </c>
      <c r="AL18" s="306">
        <f t="shared" si="6"/>
        <v>3286</v>
      </c>
      <c r="AM18" s="314">
        <f t="shared" si="6"/>
        <v>3191</v>
      </c>
      <c r="AN18" s="315">
        <f t="shared" si="7"/>
        <v>-95</v>
      </c>
      <c r="AO18" s="316">
        <f t="shared" si="8"/>
        <v>-2.9771231588843622E-2</v>
      </c>
    </row>
    <row r="19" spans="1:41" x14ac:dyDescent="0.2">
      <c r="A19" s="206">
        <v>129</v>
      </c>
      <c r="B19" s="207">
        <v>0.375</v>
      </c>
      <c r="C19" s="208">
        <v>2013</v>
      </c>
      <c r="D19" s="208">
        <v>6</v>
      </c>
      <c r="E19" s="208">
        <v>17</v>
      </c>
      <c r="F19" s="209">
        <v>291533</v>
      </c>
      <c r="G19" s="208">
        <v>0</v>
      </c>
      <c r="H19" s="209">
        <v>801424</v>
      </c>
      <c r="I19" s="208">
        <v>0</v>
      </c>
      <c r="J19" s="208">
        <v>0</v>
      </c>
      <c r="K19" s="208">
        <v>0</v>
      </c>
      <c r="L19" s="210">
        <v>316.60939999999999</v>
      </c>
      <c r="M19" s="209">
        <v>25.2</v>
      </c>
      <c r="N19" s="211">
        <v>0</v>
      </c>
      <c r="O19" s="212">
        <v>18958</v>
      </c>
      <c r="P19" s="197">
        <f t="shared" si="0"/>
        <v>18958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18958</v>
      </c>
      <c r="W19" s="219">
        <f t="shared" si="10"/>
        <v>669495.51385999995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291533</v>
      </c>
      <c r="AF19" s="206">
        <v>129</v>
      </c>
      <c r="AG19" s="310">
        <v>17</v>
      </c>
      <c r="AH19" s="311">
        <v>291628</v>
      </c>
      <c r="AI19" s="312">
        <f t="shared" si="4"/>
        <v>291533</v>
      </c>
      <c r="AJ19" s="313">
        <f t="shared" si="5"/>
        <v>-95</v>
      </c>
      <c r="AL19" s="306">
        <f t="shared" si="6"/>
        <v>19049</v>
      </c>
      <c r="AM19" s="314">
        <f t="shared" si="6"/>
        <v>18958</v>
      </c>
      <c r="AN19" s="315">
        <f t="shared" si="7"/>
        <v>-91</v>
      </c>
      <c r="AO19" s="316">
        <f t="shared" si="8"/>
        <v>-4.8000843970883002E-3</v>
      </c>
    </row>
    <row r="20" spans="1:41" x14ac:dyDescent="0.2">
      <c r="A20" s="206">
        <v>129</v>
      </c>
      <c r="B20" s="207">
        <v>0.375</v>
      </c>
      <c r="C20" s="208">
        <v>2013</v>
      </c>
      <c r="D20" s="208">
        <v>6</v>
      </c>
      <c r="E20" s="208">
        <v>18</v>
      </c>
      <c r="F20" s="209">
        <v>310491</v>
      </c>
      <c r="G20" s="208">
        <v>0</v>
      </c>
      <c r="H20" s="209">
        <v>802276</v>
      </c>
      <c r="I20" s="208">
        <v>0</v>
      </c>
      <c r="J20" s="208">
        <v>0</v>
      </c>
      <c r="K20" s="208">
        <v>0</v>
      </c>
      <c r="L20" s="210">
        <v>309.31619999999998</v>
      </c>
      <c r="M20" s="209">
        <v>25.2</v>
      </c>
      <c r="N20" s="211">
        <v>0</v>
      </c>
      <c r="O20" s="212">
        <v>26513</v>
      </c>
      <c r="P20" s="197">
        <f t="shared" si="0"/>
        <v>26513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26513</v>
      </c>
      <c r="W20" s="219">
        <f t="shared" si="10"/>
        <v>936297.84571000002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310491</v>
      </c>
      <c r="AF20" s="206">
        <v>129</v>
      </c>
      <c r="AG20" s="310">
        <v>18</v>
      </c>
      <c r="AH20" s="311">
        <v>310677</v>
      </c>
      <c r="AI20" s="312">
        <f t="shared" si="4"/>
        <v>310491</v>
      </c>
      <c r="AJ20" s="313">
        <f t="shared" si="5"/>
        <v>-186</v>
      </c>
      <c r="AL20" s="306">
        <f t="shared" si="6"/>
        <v>26539</v>
      </c>
      <c r="AM20" s="314">
        <f t="shared" si="6"/>
        <v>26513</v>
      </c>
      <c r="AN20" s="315">
        <f t="shared" si="7"/>
        <v>-26</v>
      </c>
      <c r="AO20" s="316">
        <f t="shared" si="8"/>
        <v>-9.806510013955418E-4</v>
      </c>
    </row>
    <row r="21" spans="1:41" x14ac:dyDescent="0.2">
      <c r="A21" s="206">
        <v>129</v>
      </c>
      <c r="B21" s="207">
        <v>0.375</v>
      </c>
      <c r="C21" s="208">
        <v>2013</v>
      </c>
      <c r="D21" s="208">
        <v>6</v>
      </c>
      <c r="E21" s="208">
        <v>19</v>
      </c>
      <c r="F21" s="209">
        <v>337004</v>
      </c>
      <c r="G21" s="208">
        <v>0</v>
      </c>
      <c r="H21" s="209">
        <v>803479</v>
      </c>
      <c r="I21" s="208">
        <v>0</v>
      </c>
      <c r="J21" s="208">
        <v>0</v>
      </c>
      <c r="K21" s="208">
        <v>0</v>
      </c>
      <c r="L21" s="210">
        <v>306.83859999999999</v>
      </c>
      <c r="M21" s="209">
        <v>25.4</v>
      </c>
      <c r="N21" s="211">
        <v>0</v>
      </c>
      <c r="O21" s="212">
        <v>28358</v>
      </c>
      <c r="P21" s="197">
        <f t="shared" si="0"/>
        <v>28358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28358</v>
      </c>
      <c r="W21" s="219">
        <f t="shared" si="10"/>
        <v>1001453.41186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337004</v>
      </c>
      <c r="AF21" s="206">
        <v>129</v>
      </c>
      <c r="AG21" s="310">
        <v>19</v>
      </c>
      <c r="AH21" s="311">
        <v>337216</v>
      </c>
      <c r="AI21" s="312">
        <f t="shared" si="4"/>
        <v>337004</v>
      </c>
      <c r="AJ21" s="313">
        <f t="shared" si="5"/>
        <v>-212</v>
      </c>
      <c r="AL21" s="306">
        <f t="shared" si="6"/>
        <v>28362</v>
      </c>
      <c r="AM21" s="314">
        <f t="shared" si="6"/>
        <v>28358</v>
      </c>
      <c r="AN21" s="315">
        <f t="shared" si="7"/>
        <v>-4</v>
      </c>
      <c r="AO21" s="316">
        <f t="shared" si="8"/>
        <v>-1.4105367092178575E-4</v>
      </c>
    </row>
    <row r="22" spans="1:41" x14ac:dyDescent="0.2">
      <c r="A22" s="206">
        <v>129</v>
      </c>
      <c r="B22" s="207">
        <v>0.375</v>
      </c>
      <c r="C22" s="208">
        <v>2013</v>
      </c>
      <c r="D22" s="208">
        <v>6</v>
      </c>
      <c r="E22" s="208">
        <v>20</v>
      </c>
      <c r="F22" s="209">
        <v>365362</v>
      </c>
      <c r="G22" s="208">
        <v>0</v>
      </c>
      <c r="H22" s="209">
        <v>804768</v>
      </c>
      <c r="I22" s="208">
        <v>0</v>
      </c>
      <c r="J22" s="208">
        <v>0</v>
      </c>
      <c r="K22" s="208">
        <v>0</v>
      </c>
      <c r="L22" s="210">
        <v>306.33390000000003</v>
      </c>
      <c r="M22" s="209">
        <v>25.2</v>
      </c>
      <c r="N22" s="211">
        <v>0</v>
      </c>
      <c r="O22" s="212">
        <v>28312</v>
      </c>
      <c r="P22" s="197">
        <f t="shared" si="0"/>
        <v>28312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28312</v>
      </c>
      <c r="W22" s="219">
        <f t="shared" si="10"/>
        <v>999828.93703999999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365362</v>
      </c>
      <c r="AF22" s="206">
        <v>129</v>
      </c>
      <c r="AG22" s="310">
        <v>20</v>
      </c>
      <c r="AH22" s="311">
        <v>365578</v>
      </c>
      <c r="AI22" s="312">
        <f t="shared" si="4"/>
        <v>365362</v>
      </c>
      <c r="AJ22" s="313">
        <f t="shared" si="5"/>
        <v>-216</v>
      </c>
      <c r="AL22" s="306">
        <f t="shared" si="6"/>
        <v>28311</v>
      </c>
      <c r="AM22" s="314">
        <f t="shared" si="6"/>
        <v>28312</v>
      </c>
      <c r="AN22" s="315">
        <f t="shared" si="7"/>
        <v>1</v>
      </c>
      <c r="AO22" s="316">
        <f t="shared" si="8"/>
        <v>3.5320712065555242E-5</v>
      </c>
    </row>
    <row r="23" spans="1:41" x14ac:dyDescent="0.2">
      <c r="A23" s="206">
        <v>129</v>
      </c>
      <c r="B23" s="207">
        <v>0.375</v>
      </c>
      <c r="C23" s="208">
        <v>2013</v>
      </c>
      <c r="D23" s="208">
        <v>6</v>
      </c>
      <c r="E23" s="208">
        <v>21</v>
      </c>
      <c r="F23" s="209">
        <v>393674</v>
      </c>
      <c r="G23" s="208">
        <v>0</v>
      </c>
      <c r="H23" s="209">
        <v>806047</v>
      </c>
      <c r="I23" s="208">
        <v>0</v>
      </c>
      <c r="J23" s="208">
        <v>0</v>
      </c>
      <c r="K23" s="208">
        <v>0</v>
      </c>
      <c r="L23" s="210">
        <v>306.93799999999999</v>
      </c>
      <c r="M23" s="209">
        <v>23.9</v>
      </c>
      <c r="N23" s="211">
        <v>0</v>
      </c>
      <c r="O23" s="212">
        <v>26051</v>
      </c>
      <c r="P23" s="197">
        <f t="shared" si="0"/>
        <v>26051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26051</v>
      </c>
      <c r="W23" s="219">
        <f t="shared" si="10"/>
        <v>919982.46817000001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393674</v>
      </c>
      <c r="AF23" s="206">
        <v>129</v>
      </c>
      <c r="AG23" s="310">
        <v>21</v>
      </c>
      <c r="AH23" s="311">
        <v>393889</v>
      </c>
      <c r="AI23" s="312">
        <f t="shared" si="4"/>
        <v>393674</v>
      </c>
      <c r="AJ23" s="313">
        <f t="shared" si="5"/>
        <v>-215</v>
      </c>
      <c r="AL23" s="306">
        <f t="shared" si="6"/>
        <v>26038</v>
      </c>
      <c r="AM23" s="314">
        <f t="shared" si="6"/>
        <v>26051</v>
      </c>
      <c r="AN23" s="315">
        <f t="shared" si="7"/>
        <v>13</v>
      </c>
      <c r="AO23" s="316">
        <f t="shared" si="8"/>
        <v>4.990211508195463E-4</v>
      </c>
    </row>
    <row r="24" spans="1:41" x14ac:dyDescent="0.2">
      <c r="A24" s="206">
        <v>129</v>
      </c>
      <c r="B24" s="207">
        <v>0.375</v>
      </c>
      <c r="C24" s="208">
        <v>2013</v>
      </c>
      <c r="D24" s="208">
        <v>6</v>
      </c>
      <c r="E24" s="208">
        <v>22</v>
      </c>
      <c r="F24" s="209">
        <v>419725</v>
      </c>
      <c r="G24" s="208">
        <v>0</v>
      </c>
      <c r="H24" s="209">
        <v>807211</v>
      </c>
      <c r="I24" s="208">
        <v>0</v>
      </c>
      <c r="J24" s="208">
        <v>0</v>
      </c>
      <c r="K24" s="208">
        <v>0</v>
      </c>
      <c r="L24" s="210">
        <v>309.5444</v>
      </c>
      <c r="M24" s="209">
        <v>23.6</v>
      </c>
      <c r="N24" s="211">
        <v>0</v>
      </c>
      <c r="O24" s="212">
        <v>5115</v>
      </c>
      <c r="P24" s="197">
        <f t="shared" si="0"/>
        <v>5115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5115</v>
      </c>
      <c r="W24" s="219">
        <f t="shared" si="10"/>
        <v>180634.53704999998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419725</v>
      </c>
      <c r="AF24" s="206">
        <v>129</v>
      </c>
      <c r="AG24" s="310">
        <v>22</v>
      </c>
      <c r="AH24" s="311">
        <v>419927</v>
      </c>
      <c r="AI24" s="312">
        <f t="shared" si="4"/>
        <v>419725</v>
      </c>
      <c r="AJ24" s="313">
        <f t="shared" si="5"/>
        <v>-202</v>
      </c>
      <c r="AL24" s="306">
        <f t="shared" si="6"/>
        <v>4913</v>
      </c>
      <c r="AM24" s="314">
        <f t="shared" si="6"/>
        <v>5115</v>
      </c>
      <c r="AN24" s="315">
        <f t="shared" si="7"/>
        <v>202</v>
      </c>
      <c r="AO24" s="316">
        <f t="shared" si="8"/>
        <v>3.9491691104594329E-2</v>
      </c>
    </row>
    <row r="25" spans="1:41" x14ac:dyDescent="0.2">
      <c r="A25" s="206">
        <v>129</v>
      </c>
      <c r="B25" s="207">
        <v>0.375</v>
      </c>
      <c r="C25" s="208">
        <v>2013</v>
      </c>
      <c r="D25" s="208">
        <v>6</v>
      </c>
      <c r="E25" s="208">
        <v>23</v>
      </c>
      <c r="F25" s="209">
        <v>424840</v>
      </c>
      <c r="G25" s="208">
        <v>0</v>
      </c>
      <c r="H25" s="209">
        <v>807442</v>
      </c>
      <c r="I25" s="208">
        <v>0</v>
      </c>
      <c r="J25" s="208">
        <v>0</v>
      </c>
      <c r="K25" s="208">
        <v>0</v>
      </c>
      <c r="L25" s="210">
        <v>315.9128</v>
      </c>
      <c r="M25" s="209">
        <v>19.399999999999999</v>
      </c>
      <c r="N25" s="211">
        <v>0</v>
      </c>
      <c r="O25" s="212">
        <v>3153</v>
      </c>
      <c r="P25" s="197">
        <f t="shared" si="0"/>
        <v>3153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3153</v>
      </c>
      <c r="W25" s="219">
        <f t="shared" si="10"/>
        <v>111347.15450999999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424840</v>
      </c>
      <c r="AF25" s="206">
        <v>129</v>
      </c>
      <c r="AG25" s="310">
        <v>23</v>
      </c>
      <c r="AH25" s="311">
        <v>424840</v>
      </c>
      <c r="AI25" s="312">
        <f t="shared" si="4"/>
        <v>424840</v>
      </c>
      <c r="AJ25" s="313">
        <f t="shared" si="5"/>
        <v>0</v>
      </c>
      <c r="AL25" s="306">
        <f t="shared" si="6"/>
        <v>3289</v>
      </c>
      <c r="AM25" s="314">
        <f t="shared" si="6"/>
        <v>3153</v>
      </c>
      <c r="AN25" s="315">
        <f t="shared" si="7"/>
        <v>-136</v>
      </c>
      <c r="AO25" s="316">
        <f t="shared" si="8"/>
        <v>-4.3133523628290517E-2</v>
      </c>
    </row>
    <row r="26" spans="1:41" x14ac:dyDescent="0.2">
      <c r="A26" s="206">
        <v>129</v>
      </c>
      <c r="B26" s="207">
        <v>0.375</v>
      </c>
      <c r="C26" s="208">
        <v>2013</v>
      </c>
      <c r="D26" s="208">
        <v>6</v>
      </c>
      <c r="E26" s="208">
        <v>24</v>
      </c>
      <c r="F26" s="209">
        <v>427993</v>
      </c>
      <c r="G26" s="208">
        <v>0</v>
      </c>
      <c r="H26" s="209">
        <v>807580</v>
      </c>
      <c r="I26" s="208">
        <v>0</v>
      </c>
      <c r="J26" s="208">
        <v>0</v>
      </c>
      <c r="K26" s="208">
        <v>0</v>
      </c>
      <c r="L26" s="210">
        <v>316.66460000000001</v>
      </c>
      <c r="M26" s="209">
        <v>22.8</v>
      </c>
      <c r="N26" s="211">
        <v>0</v>
      </c>
      <c r="O26" s="212">
        <v>25943</v>
      </c>
      <c r="P26" s="197">
        <f t="shared" si="0"/>
        <v>25943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25943</v>
      </c>
      <c r="W26" s="219">
        <f t="shared" si="10"/>
        <v>916168.48381000001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427993</v>
      </c>
      <c r="AF26" s="206">
        <v>129</v>
      </c>
      <c r="AG26" s="310">
        <v>24</v>
      </c>
      <c r="AH26" s="311">
        <v>428129</v>
      </c>
      <c r="AI26" s="312">
        <f t="shared" si="4"/>
        <v>427993</v>
      </c>
      <c r="AJ26" s="313">
        <f t="shared" si="5"/>
        <v>-136</v>
      </c>
      <c r="AL26" s="306">
        <f t="shared" si="6"/>
        <v>25924</v>
      </c>
      <c r="AM26" s="314">
        <f t="shared" si="6"/>
        <v>25943</v>
      </c>
      <c r="AN26" s="315">
        <f t="shared" si="7"/>
        <v>19</v>
      </c>
      <c r="AO26" s="316">
        <f t="shared" si="8"/>
        <v>7.3237482172455E-4</v>
      </c>
    </row>
    <row r="27" spans="1:41" x14ac:dyDescent="0.2">
      <c r="A27" s="206">
        <v>129</v>
      </c>
      <c r="B27" s="207">
        <v>0.375</v>
      </c>
      <c r="C27" s="208">
        <v>2013</v>
      </c>
      <c r="D27" s="208">
        <v>6</v>
      </c>
      <c r="E27" s="208">
        <v>25</v>
      </c>
      <c r="F27" s="209">
        <v>453936</v>
      </c>
      <c r="G27" s="208">
        <v>0</v>
      </c>
      <c r="H27" s="209">
        <v>808758</v>
      </c>
      <c r="I27" s="208">
        <v>0</v>
      </c>
      <c r="J27" s="208">
        <v>0</v>
      </c>
      <c r="K27" s="208">
        <v>0</v>
      </c>
      <c r="L27" s="210">
        <v>305.71420000000001</v>
      </c>
      <c r="M27" s="209">
        <v>24.4</v>
      </c>
      <c r="N27" s="211">
        <v>0</v>
      </c>
      <c r="O27" s="212">
        <v>23281</v>
      </c>
      <c r="P27" s="197">
        <f t="shared" si="0"/>
        <v>23281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23281</v>
      </c>
      <c r="W27" s="219">
        <f t="shared" si="10"/>
        <v>822160.83227000001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453936</v>
      </c>
      <c r="AF27" s="206">
        <v>129</v>
      </c>
      <c r="AG27" s="310">
        <v>25</v>
      </c>
      <c r="AH27" s="311">
        <v>454053</v>
      </c>
      <c r="AI27" s="312">
        <f t="shared" si="4"/>
        <v>453936</v>
      </c>
      <c r="AJ27" s="313">
        <f t="shared" si="5"/>
        <v>-117</v>
      </c>
      <c r="AL27" s="306">
        <f t="shared" si="6"/>
        <v>23392</v>
      </c>
      <c r="AM27" s="314">
        <f t="shared" si="6"/>
        <v>23281</v>
      </c>
      <c r="AN27" s="315">
        <f t="shared" si="7"/>
        <v>-111</v>
      </c>
      <c r="AO27" s="316">
        <f t="shared" si="8"/>
        <v>-4.7678364331429062E-3</v>
      </c>
    </row>
    <row r="28" spans="1:41" x14ac:dyDescent="0.2">
      <c r="A28" s="206">
        <v>129</v>
      </c>
      <c r="B28" s="207">
        <v>0.375</v>
      </c>
      <c r="C28" s="208">
        <v>2013</v>
      </c>
      <c r="D28" s="208">
        <v>6</v>
      </c>
      <c r="E28" s="208">
        <v>26</v>
      </c>
      <c r="F28" s="209">
        <v>477217</v>
      </c>
      <c r="G28" s="208">
        <v>0</v>
      </c>
      <c r="H28" s="209">
        <v>809813</v>
      </c>
      <c r="I28" s="208">
        <v>0</v>
      </c>
      <c r="J28" s="208">
        <v>0</v>
      </c>
      <c r="K28" s="208">
        <v>0</v>
      </c>
      <c r="L28" s="210">
        <v>306.29140000000001</v>
      </c>
      <c r="M28" s="209">
        <v>24.5</v>
      </c>
      <c r="N28" s="211">
        <v>0</v>
      </c>
      <c r="O28" s="212">
        <v>26554</v>
      </c>
      <c r="P28" s="197">
        <f t="shared" si="0"/>
        <v>26554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26554</v>
      </c>
      <c r="W28" s="219">
        <f t="shared" si="10"/>
        <v>937745.74717999995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477217</v>
      </c>
      <c r="AF28" s="206">
        <v>129</v>
      </c>
      <c r="AG28" s="310">
        <v>26</v>
      </c>
      <c r="AH28" s="311">
        <v>477445</v>
      </c>
      <c r="AI28" s="312">
        <f t="shared" si="4"/>
        <v>477217</v>
      </c>
      <c r="AJ28" s="313">
        <f t="shared" si="5"/>
        <v>-228</v>
      </c>
      <c r="AL28" s="306">
        <f t="shared" si="6"/>
        <v>26548</v>
      </c>
      <c r="AM28" s="314">
        <f t="shared" si="6"/>
        <v>26554</v>
      </c>
      <c r="AN28" s="315">
        <f t="shared" si="7"/>
        <v>6</v>
      </c>
      <c r="AO28" s="316">
        <f t="shared" si="8"/>
        <v>2.2595465843187467E-4</v>
      </c>
    </row>
    <row r="29" spans="1:41" x14ac:dyDescent="0.2">
      <c r="A29" s="206">
        <v>129</v>
      </c>
      <c r="B29" s="207">
        <v>0.375</v>
      </c>
      <c r="C29" s="208">
        <v>2013</v>
      </c>
      <c r="D29" s="208">
        <v>6</v>
      </c>
      <c r="E29" s="208">
        <v>27</v>
      </c>
      <c r="F29" s="209">
        <v>503771</v>
      </c>
      <c r="G29" s="208">
        <v>0</v>
      </c>
      <c r="H29" s="209">
        <v>811015</v>
      </c>
      <c r="I29" s="208">
        <v>0</v>
      </c>
      <c r="J29" s="208">
        <v>0</v>
      </c>
      <c r="K29" s="208">
        <v>0</v>
      </c>
      <c r="L29" s="210">
        <v>306.03440000000001</v>
      </c>
      <c r="M29" s="209">
        <v>23.9</v>
      </c>
      <c r="N29" s="211">
        <v>0</v>
      </c>
      <c r="O29" s="212">
        <v>27777</v>
      </c>
      <c r="P29" s="197">
        <f t="shared" si="0"/>
        <v>27777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27777</v>
      </c>
      <c r="W29" s="219">
        <f t="shared" si="10"/>
        <v>980935.58858999994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503771</v>
      </c>
      <c r="AF29" s="206">
        <v>129</v>
      </c>
      <c r="AG29" s="310">
        <v>27</v>
      </c>
      <c r="AH29" s="311">
        <v>503993</v>
      </c>
      <c r="AI29" s="312">
        <f t="shared" si="4"/>
        <v>503771</v>
      </c>
      <c r="AJ29" s="313">
        <f t="shared" si="5"/>
        <v>-222</v>
      </c>
      <c r="AL29" s="306">
        <f t="shared" si="6"/>
        <v>27803</v>
      </c>
      <c r="AM29" s="314">
        <f t="shared" si="6"/>
        <v>27777</v>
      </c>
      <c r="AN29" s="315">
        <f t="shared" si="7"/>
        <v>-26</v>
      </c>
      <c r="AO29" s="316">
        <f t="shared" si="8"/>
        <v>-9.3602620873384451E-4</v>
      </c>
    </row>
    <row r="30" spans="1:41" x14ac:dyDescent="0.2">
      <c r="A30" s="206">
        <v>129</v>
      </c>
      <c r="B30" s="207">
        <v>0.375</v>
      </c>
      <c r="C30" s="208">
        <v>2013</v>
      </c>
      <c r="D30" s="208">
        <v>6</v>
      </c>
      <c r="E30" s="208">
        <v>28</v>
      </c>
      <c r="F30" s="209">
        <v>531548</v>
      </c>
      <c r="G30" s="208">
        <v>0</v>
      </c>
      <c r="H30" s="209">
        <v>812273</v>
      </c>
      <c r="I30" s="208">
        <v>0</v>
      </c>
      <c r="J30" s="208">
        <v>0</v>
      </c>
      <c r="K30" s="208">
        <v>0</v>
      </c>
      <c r="L30" s="210">
        <v>305.47489999999999</v>
      </c>
      <c r="M30" s="209">
        <v>23.5</v>
      </c>
      <c r="N30" s="211">
        <v>0</v>
      </c>
      <c r="O30" s="212">
        <v>22879</v>
      </c>
      <c r="P30" s="197">
        <f t="shared" si="0"/>
        <v>22879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22879</v>
      </c>
      <c r="W30" s="219">
        <f t="shared" si="10"/>
        <v>807964.33493000001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531548</v>
      </c>
      <c r="AF30" s="206">
        <v>129</v>
      </c>
      <c r="AG30" s="310">
        <v>28</v>
      </c>
      <c r="AH30" s="311">
        <v>531796</v>
      </c>
      <c r="AI30" s="312">
        <f t="shared" si="4"/>
        <v>531548</v>
      </c>
      <c r="AJ30" s="313">
        <f t="shared" si="5"/>
        <v>-248</v>
      </c>
      <c r="AL30" s="306">
        <f t="shared" si="6"/>
        <v>22820</v>
      </c>
      <c r="AM30" s="314">
        <f t="shared" si="6"/>
        <v>22879</v>
      </c>
      <c r="AN30" s="315">
        <f t="shared" si="7"/>
        <v>59</v>
      </c>
      <c r="AO30" s="316">
        <f t="shared" si="8"/>
        <v>2.5787840377638881E-3</v>
      </c>
    </row>
    <row r="31" spans="1:41" x14ac:dyDescent="0.2">
      <c r="A31" s="206">
        <v>129</v>
      </c>
      <c r="B31" s="207">
        <v>0.375</v>
      </c>
      <c r="C31" s="208">
        <v>2013</v>
      </c>
      <c r="D31" s="208">
        <v>6</v>
      </c>
      <c r="E31" s="208">
        <v>29</v>
      </c>
      <c r="F31" s="209">
        <v>554427</v>
      </c>
      <c r="G31" s="208">
        <v>0</v>
      </c>
      <c r="H31" s="209">
        <v>813306</v>
      </c>
      <c r="I31" s="208">
        <v>0</v>
      </c>
      <c r="J31" s="208">
        <v>0</v>
      </c>
      <c r="K31" s="208">
        <v>0</v>
      </c>
      <c r="L31" s="210">
        <v>307.72199999999998</v>
      </c>
      <c r="M31" s="209">
        <v>24.1</v>
      </c>
      <c r="N31" s="211">
        <v>0</v>
      </c>
      <c r="O31" s="212">
        <v>6739</v>
      </c>
      <c r="P31" s="197">
        <f t="shared" si="0"/>
        <v>6739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6739</v>
      </c>
      <c r="W31" s="219">
        <f t="shared" si="10"/>
        <v>237985.56112999999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554427</v>
      </c>
      <c r="AF31" s="206">
        <v>129</v>
      </c>
      <c r="AG31" s="310">
        <v>29</v>
      </c>
      <c r="AH31" s="311">
        <v>554616</v>
      </c>
      <c r="AI31" s="312">
        <f t="shared" si="4"/>
        <v>554427</v>
      </c>
      <c r="AJ31" s="313">
        <f t="shared" si="5"/>
        <v>-189</v>
      </c>
      <c r="AL31" s="306">
        <f t="shared" si="6"/>
        <v>6549</v>
      </c>
      <c r="AM31" s="314">
        <f t="shared" si="6"/>
        <v>6739</v>
      </c>
      <c r="AN31" s="315">
        <f t="shared" si="7"/>
        <v>190</v>
      </c>
      <c r="AO31" s="316">
        <f t="shared" si="8"/>
        <v>2.8194094079240242E-2</v>
      </c>
    </row>
    <row r="32" spans="1:41" x14ac:dyDescent="0.2">
      <c r="A32" s="206">
        <v>129</v>
      </c>
      <c r="B32" s="207">
        <v>0.375</v>
      </c>
      <c r="C32" s="208">
        <v>2013</v>
      </c>
      <c r="D32" s="208">
        <v>6</v>
      </c>
      <c r="E32" s="208">
        <v>30</v>
      </c>
      <c r="F32" s="209">
        <v>561166</v>
      </c>
      <c r="G32" s="208">
        <v>0</v>
      </c>
      <c r="H32" s="209">
        <v>813608</v>
      </c>
      <c r="I32" s="208">
        <v>0</v>
      </c>
      <c r="J32" s="208">
        <v>0</v>
      </c>
      <c r="K32" s="208">
        <v>0</v>
      </c>
      <c r="L32" s="210">
        <v>315.04689999999999</v>
      </c>
      <c r="M32" s="209">
        <v>20.100000000000001</v>
      </c>
      <c r="N32" s="211">
        <v>0</v>
      </c>
      <c r="O32" s="212">
        <v>4615</v>
      </c>
      <c r="P32" s="197">
        <f t="shared" si="0"/>
        <v>4615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4615</v>
      </c>
      <c r="W32" s="219">
        <f t="shared" si="10"/>
        <v>162977.20204999999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561166</v>
      </c>
      <c r="AF32" s="206">
        <v>129</v>
      </c>
      <c r="AG32" s="310">
        <v>30</v>
      </c>
      <c r="AH32" s="311">
        <v>561165</v>
      </c>
      <c r="AI32" s="312">
        <f t="shared" si="4"/>
        <v>561166</v>
      </c>
      <c r="AJ32" s="313">
        <f t="shared" si="5"/>
        <v>1</v>
      </c>
      <c r="AL32" s="306">
        <f t="shared" si="6"/>
        <v>4810</v>
      </c>
      <c r="AM32" s="314">
        <f t="shared" si="6"/>
        <v>4615</v>
      </c>
      <c r="AN32" s="315">
        <f t="shared" si="7"/>
        <v>-195</v>
      </c>
      <c r="AO32" s="316">
        <f t="shared" si="8"/>
        <v>-4.2253521126760563E-2</v>
      </c>
    </row>
    <row r="33" spans="1:41" ht="13.5" thickBot="1" x14ac:dyDescent="0.25">
      <c r="A33" s="206">
        <v>129</v>
      </c>
      <c r="B33" s="207">
        <v>0.375</v>
      </c>
      <c r="C33" s="208">
        <v>2013</v>
      </c>
      <c r="D33" s="208">
        <v>7</v>
      </c>
      <c r="E33" s="208">
        <v>1</v>
      </c>
      <c r="F33" s="209">
        <v>565781</v>
      </c>
      <c r="G33" s="208">
        <v>0</v>
      </c>
      <c r="H33" s="209">
        <v>813810</v>
      </c>
      <c r="I33" s="208">
        <v>0</v>
      </c>
      <c r="J33" s="208">
        <v>0</v>
      </c>
      <c r="K33" s="208">
        <v>0</v>
      </c>
      <c r="L33" s="210">
        <v>316.08859999999999</v>
      </c>
      <c r="M33" s="209">
        <v>26.2</v>
      </c>
      <c r="N33" s="211">
        <v>0</v>
      </c>
      <c r="O33" s="212">
        <v>24417</v>
      </c>
      <c r="P33" s="197">
        <f t="shared" si="0"/>
        <v>-565781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24417</v>
      </c>
      <c r="W33" s="223">
        <f t="shared" si="10"/>
        <v>862278.29738999996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565781</v>
      </c>
      <c r="AF33" s="206">
        <v>129</v>
      </c>
      <c r="AG33" s="310">
        <v>1</v>
      </c>
      <c r="AH33" s="311">
        <v>565975</v>
      </c>
      <c r="AI33" s="312">
        <f t="shared" si="4"/>
        <v>565781</v>
      </c>
      <c r="AJ33" s="313">
        <f t="shared" si="5"/>
        <v>-194</v>
      </c>
      <c r="AL33" s="306">
        <f t="shared" si="6"/>
        <v>-565975</v>
      </c>
      <c r="AM33" s="317">
        <f t="shared" si="6"/>
        <v>-565781</v>
      </c>
      <c r="AN33" s="315">
        <f t="shared" si="7"/>
        <v>194</v>
      </c>
      <c r="AO33" s="316">
        <f t="shared" si="8"/>
        <v>-3.4288885628891745E-4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316.66460000000001</v>
      </c>
      <c r="M36" s="239">
        <f>MAX(M3:M34)</f>
        <v>26.9</v>
      </c>
      <c r="N36" s="237" t="s">
        <v>26</v>
      </c>
      <c r="O36" s="239">
        <f>SUM(O3:O33)</f>
        <v>606667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606667</v>
      </c>
      <c r="W36" s="243">
        <f>SUM(W3:W33)</f>
        <v>21424244.904889993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-4393</v>
      </c>
      <c r="AK36" s="327" t="s">
        <v>88</v>
      </c>
      <c r="AL36" s="328"/>
      <c r="AM36" s="328"/>
      <c r="AN36" s="326">
        <f>SUM(AN3:AN33)</f>
        <v>141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309.98964516129024</v>
      </c>
      <c r="M37" s="247">
        <f>AVERAGE(M3:M34)</f>
        <v>24.325806451612902</v>
      </c>
      <c r="N37" s="237" t="s">
        <v>84</v>
      </c>
      <c r="O37" s="248">
        <f>O36*35.31467</f>
        <v>21424244.904890001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-1.4336101251511137E-4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305.47489999999999</v>
      </c>
      <c r="M38" s="248">
        <f>MIN(M3:M34)</f>
        <v>19.399999999999999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340.98860967741928</v>
      </c>
      <c r="M44" s="255">
        <f>M37*(1+$L$43)</f>
        <v>26.758387096774193</v>
      </c>
    </row>
    <row r="45" spans="1:41" x14ac:dyDescent="0.2">
      <c r="K45" s="254" t="s">
        <v>98</v>
      </c>
      <c r="L45" s="255">
        <f>L37*(1-$L$43)</f>
        <v>278.99068064516121</v>
      </c>
      <c r="M45" s="255">
        <f>M37*(1-$L$43)</f>
        <v>21.893225806451611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719" priority="47" stopIfTrue="1" operator="lessThan">
      <formula>$L$45</formula>
    </cfRule>
    <cfRule type="cellIs" dxfId="718" priority="48" stopIfTrue="1" operator="greaterThan">
      <formula>$L$44</formula>
    </cfRule>
  </conditionalFormatting>
  <conditionalFormatting sqref="M3:M34">
    <cfRule type="cellIs" dxfId="717" priority="45" stopIfTrue="1" operator="lessThan">
      <formula>$M$45</formula>
    </cfRule>
    <cfRule type="cellIs" dxfId="716" priority="46" stopIfTrue="1" operator="greaterThan">
      <formula>$M$44</formula>
    </cfRule>
  </conditionalFormatting>
  <conditionalFormatting sqref="O3:O34">
    <cfRule type="cellIs" dxfId="715" priority="44" stopIfTrue="1" operator="lessThan">
      <formula>0</formula>
    </cfRule>
  </conditionalFormatting>
  <conditionalFormatting sqref="O3:O33">
    <cfRule type="cellIs" dxfId="714" priority="43" stopIfTrue="1" operator="lessThan">
      <formula>0</formula>
    </cfRule>
  </conditionalFormatting>
  <conditionalFormatting sqref="O3">
    <cfRule type="cellIs" dxfId="713" priority="42" stopIfTrue="1" operator="notEqual">
      <formula>$P$3</formula>
    </cfRule>
  </conditionalFormatting>
  <conditionalFormatting sqref="O4">
    <cfRule type="cellIs" dxfId="712" priority="41" stopIfTrue="1" operator="notEqual">
      <formula>P$4</formula>
    </cfRule>
  </conditionalFormatting>
  <conditionalFormatting sqref="O5">
    <cfRule type="cellIs" dxfId="711" priority="40" stopIfTrue="1" operator="notEqual">
      <formula>$P$5</formula>
    </cfRule>
  </conditionalFormatting>
  <conditionalFormatting sqref="O6">
    <cfRule type="cellIs" dxfId="710" priority="39" stopIfTrue="1" operator="notEqual">
      <formula>$P$6</formula>
    </cfRule>
  </conditionalFormatting>
  <conditionalFormatting sqref="O7">
    <cfRule type="cellIs" dxfId="709" priority="38" stopIfTrue="1" operator="notEqual">
      <formula>$P$7</formula>
    </cfRule>
  </conditionalFormatting>
  <conditionalFormatting sqref="O8">
    <cfRule type="cellIs" dxfId="708" priority="37" stopIfTrue="1" operator="notEqual">
      <formula>$P$8</formula>
    </cfRule>
  </conditionalFormatting>
  <conditionalFormatting sqref="O9">
    <cfRule type="cellIs" dxfId="707" priority="36" stopIfTrue="1" operator="notEqual">
      <formula>$P$9</formula>
    </cfRule>
  </conditionalFormatting>
  <conditionalFormatting sqref="O10">
    <cfRule type="cellIs" dxfId="706" priority="34" stopIfTrue="1" operator="notEqual">
      <formula>$P$10</formula>
    </cfRule>
    <cfRule type="cellIs" dxfId="705" priority="35" stopIfTrue="1" operator="greaterThan">
      <formula>$P$10</formula>
    </cfRule>
  </conditionalFormatting>
  <conditionalFormatting sqref="O11">
    <cfRule type="cellIs" dxfId="704" priority="32" stopIfTrue="1" operator="notEqual">
      <formula>$P$11</formula>
    </cfRule>
    <cfRule type="cellIs" dxfId="703" priority="33" stopIfTrue="1" operator="greaterThan">
      <formula>$P$11</formula>
    </cfRule>
  </conditionalFormatting>
  <conditionalFormatting sqref="O12">
    <cfRule type="cellIs" dxfId="702" priority="31" stopIfTrue="1" operator="notEqual">
      <formula>$P$12</formula>
    </cfRule>
  </conditionalFormatting>
  <conditionalFormatting sqref="O14">
    <cfRule type="cellIs" dxfId="701" priority="30" stopIfTrue="1" operator="notEqual">
      <formula>$P$14</formula>
    </cfRule>
  </conditionalFormatting>
  <conditionalFormatting sqref="O15">
    <cfRule type="cellIs" dxfId="700" priority="29" stopIfTrue="1" operator="notEqual">
      <formula>$P$15</formula>
    </cfRule>
  </conditionalFormatting>
  <conditionalFormatting sqref="O16">
    <cfRule type="cellIs" dxfId="699" priority="28" stopIfTrue="1" operator="notEqual">
      <formula>$P$16</formula>
    </cfRule>
  </conditionalFormatting>
  <conditionalFormatting sqref="O17">
    <cfRule type="cellIs" dxfId="698" priority="27" stopIfTrue="1" operator="notEqual">
      <formula>$P$17</formula>
    </cfRule>
  </conditionalFormatting>
  <conditionalFormatting sqref="O18">
    <cfRule type="cellIs" dxfId="697" priority="26" stopIfTrue="1" operator="notEqual">
      <formula>$P$18</formula>
    </cfRule>
  </conditionalFormatting>
  <conditionalFormatting sqref="O19">
    <cfRule type="cellIs" dxfId="696" priority="24" stopIfTrue="1" operator="notEqual">
      <formula>$P$19</formula>
    </cfRule>
    <cfRule type="cellIs" dxfId="695" priority="25" stopIfTrue="1" operator="greaterThan">
      <formula>$P$19</formula>
    </cfRule>
  </conditionalFormatting>
  <conditionalFormatting sqref="O20">
    <cfRule type="cellIs" dxfId="694" priority="22" stopIfTrue="1" operator="notEqual">
      <formula>$P$20</formula>
    </cfRule>
    <cfRule type="cellIs" dxfId="693" priority="23" stopIfTrue="1" operator="greaterThan">
      <formula>$P$20</formula>
    </cfRule>
  </conditionalFormatting>
  <conditionalFormatting sqref="O21">
    <cfRule type="cellIs" dxfId="692" priority="21" stopIfTrue="1" operator="notEqual">
      <formula>$P$21</formula>
    </cfRule>
  </conditionalFormatting>
  <conditionalFormatting sqref="O22">
    <cfRule type="cellIs" dxfId="691" priority="20" stopIfTrue="1" operator="notEqual">
      <formula>$P$22</formula>
    </cfRule>
  </conditionalFormatting>
  <conditionalFormatting sqref="O23">
    <cfRule type="cellIs" dxfId="690" priority="19" stopIfTrue="1" operator="notEqual">
      <formula>$P$23</formula>
    </cfRule>
  </conditionalFormatting>
  <conditionalFormatting sqref="O24">
    <cfRule type="cellIs" dxfId="689" priority="17" stopIfTrue="1" operator="notEqual">
      <formula>$P$24</formula>
    </cfRule>
    <cfRule type="cellIs" dxfId="688" priority="18" stopIfTrue="1" operator="greaterThan">
      <formula>$P$24</formula>
    </cfRule>
  </conditionalFormatting>
  <conditionalFormatting sqref="O25">
    <cfRule type="cellIs" dxfId="687" priority="15" stopIfTrue="1" operator="notEqual">
      <formula>$P$25</formula>
    </cfRule>
    <cfRule type="cellIs" dxfId="686" priority="16" stopIfTrue="1" operator="greaterThan">
      <formula>$P$25</formula>
    </cfRule>
  </conditionalFormatting>
  <conditionalFormatting sqref="O26">
    <cfRule type="cellIs" dxfId="685" priority="14" stopIfTrue="1" operator="notEqual">
      <formula>$P$26</formula>
    </cfRule>
  </conditionalFormatting>
  <conditionalFormatting sqref="O27">
    <cfRule type="cellIs" dxfId="684" priority="13" stopIfTrue="1" operator="notEqual">
      <formula>$P$27</formula>
    </cfRule>
  </conditionalFormatting>
  <conditionalFormatting sqref="O28">
    <cfRule type="cellIs" dxfId="683" priority="12" stopIfTrue="1" operator="notEqual">
      <formula>$P$28</formula>
    </cfRule>
  </conditionalFormatting>
  <conditionalFormatting sqref="O29">
    <cfRule type="cellIs" dxfId="682" priority="11" stopIfTrue="1" operator="notEqual">
      <formula>$P$29</formula>
    </cfRule>
  </conditionalFormatting>
  <conditionalFormatting sqref="O30">
    <cfRule type="cellIs" dxfId="681" priority="10" stopIfTrue="1" operator="notEqual">
      <formula>$P$30</formula>
    </cfRule>
  </conditionalFormatting>
  <conditionalFormatting sqref="O31">
    <cfRule type="cellIs" dxfId="680" priority="8" stopIfTrue="1" operator="notEqual">
      <formula>$P$31</formula>
    </cfRule>
    <cfRule type="cellIs" dxfId="679" priority="9" stopIfTrue="1" operator="greaterThan">
      <formula>$P$31</formula>
    </cfRule>
  </conditionalFormatting>
  <conditionalFormatting sqref="O32">
    <cfRule type="cellIs" dxfId="678" priority="6" stopIfTrue="1" operator="notEqual">
      <formula>$P$32</formula>
    </cfRule>
    <cfRule type="cellIs" dxfId="677" priority="7" stopIfTrue="1" operator="greaterThan">
      <formula>$P$32</formula>
    </cfRule>
  </conditionalFormatting>
  <conditionalFormatting sqref="O33">
    <cfRule type="cellIs" dxfId="676" priority="5" stopIfTrue="1" operator="notEqual">
      <formula>$P$33</formula>
    </cfRule>
  </conditionalFormatting>
  <conditionalFormatting sqref="O13">
    <cfRule type="cellIs" dxfId="675" priority="4" stopIfTrue="1" operator="notEqual">
      <formula>$P$13</formula>
    </cfRule>
  </conditionalFormatting>
  <conditionalFormatting sqref="AG3:AG34">
    <cfRule type="cellIs" dxfId="674" priority="3" stopIfTrue="1" operator="notEqual">
      <formula>E3</formula>
    </cfRule>
  </conditionalFormatting>
  <conditionalFormatting sqref="AH3:AH34">
    <cfRule type="cellIs" dxfId="673" priority="2" stopIfTrue="1" operator="notBetween">
      <formula>AI3+$AG$40</formula>
      <formula>AI3-$AG$40</formula>
    </cfRule>
  </conditionalFormatting>
  <conditionalFormatting sqref="AL3:AL33">
    <cfRule type="cellIs" dxfId="67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107</v>
      </c>
      <c r="B3" s="191">
        <v>0.375</v>
      </c>
      <c r="C3" s="192">
        <v>2013</v>
      </c>
      <c r="D3" s="192">
        <v>6</v>
      </c>
      <c r="E3" s="192">
        <v>1</v>
      </c>
      <c r="F3" s="193">
        <v>139414</v>
      </c>
      <c r="G3" s="192">
        <v>0</v>
      </c>
      <c r="H3" s="193">
        <v>166737</v>
      </c>
      <c r="I3" s="192">
        <v>0</v>
      </c>
      <c r="J3" s="192">
        <v>0</v>
      </c>
      <c r="K3" s="192">
        <v>0</v>
      </c>
      <c r="L3" s="194">
        <v>89.391000000000005</v>
      </c>
      <c r="M3" s="193">
        <v>25.8</v>
      </c>
      <c r="N3" s="195">
        <v>0</v>
      </c>
      <c r="O3" s="196">
        <v>174</v>
      </c>
      <c r="P3" s="197">
        <f>F4-F3</f>
        <v>174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174</v>
      </c>
      <c r="W3" s="202">
        <f>V3*35.31467</f>
        <v>6144.7525800000003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139414</v>
      </c>
      <c r="AF3" s="190">
        <v>107</v>
      </c>
      <c r="AG3" s="195">
        <v>1</v>
      </c>
      <c r="AH3" s="303">
        <v>139421</v>
      </c>
      <c r="AI3" s="304">
        <f>IFERROR(AE3*1,0)</f>
        <v>139414</v>
      </c>
      <c r="AJ3" s="305">
        <f>(AI3-AH3)</f>
        <v>-7</v>
      </c>
      <c r="AL3" s="306">
        <f>AH4-AH3</f>
        <v>168</v>
      </c>
      <c r="AM3" s="307">
        <f>AI4-AI3</f>
        <v>174</v>
      </c>
      <c r="AN3" s="308">
        <f>(AM3-AL3)</f>
        <v>6</v>
      </c>
      <c r="AO3" s="309">
        <f>IFERROR(AN3/AM3,"")</f>
        <v>3.4482758620689655E-2</v>
      </c>
    </row>
    <row r="4" spans="1:41" x14ac:dyDescent="0.2">
      <c r="A4" s="206">
        <v>107</v>
      </c>
      <c r="B4" s="207">
        <v>0.375</v>
      </c>
      <c r="C4" s="208">
        <v>2013</v>
      </c>
      <c r="D4" s="208">
        <v>6</v>
      </c>
      <c r="E4" s="208">
        <v>2</v>
      </c>
      <c r="F4" s="209">
        <v>139588</v>
      </c>
      <c r="G4" s="208">
        <v>0</v>
      </c>
      <c r="H4" s="209">
        <v>166762</v>
      </c>
      <c r="I4" s="208">
        <v>0</v>
      </c>
      <c r="J4" s="208">
        <v>0</v>
      </c>
      <c r="K4" s="208">
        <v>0</v>
      </c>
      <c r="L4" s="210">
        <v>90.76</v>
      </c>
      <c r="M4" s="209">
        <v>23.3</v>
      </c>
      <c r="N4" s="211">
        <v>0</v>
      </c>
      <c r="O4" s="212">
        <v>213</v>
      </c>
      <c r="P4" s="197">
        <f t="shared" ref="P4:P33" si="0">F5-F4</f>
        <v>213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213</v>
      </c>
      <c r="W4" s="216">
        <f>V4*35.31467</f>
        <v>7522.0247099999997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139588</v>
      </c>
      <c r="AF4" s="206">
        <v>107</v>
      </c>
      <c r="AG4" s="310">
        <v>2</v>
      </c>
      <c r="AH4" s="311">
        <v>139589</v>
      </c>
      <c r="AI4" s="312">
        <f t="shared" ref="AI4:AI34" si="4">IFERROR(AE4*1,0)</f>
        <v>139588</v>
      </c>
      <c r="AJ4" s="313">
        <f t="shared" ref="AJ4:AJ34" si="5">(AI4-AH4)</f>
        <v>-1</v>
      </c>
      <c r="AL4" s="306">
        <f t="shared" ref="AL4:AM33" si="6">AH5-AH4</f>
        <v>224</v>
      </c>
      <c r="AM4" s="314">
        <f t="shared" si="6"/>
        <v>213</v>
      </c>
      <c r="AN4" s="315">
        <f t="shared" ref="AN4:AN33" si="7">(AM4-AL4)</f>
        <v>-11</v>
      </c>
      <c r="AO4" s="316">
        <f t="shared" ref="AO4:AO33" si="8">IFERROR(AN4/AM4,"")</f>
        <v>-5.1643192488262914E-2</v>
      </c>
    </row>
    <row r="5" spans="1:41" x14ac:dyDescent="0.2">
      <c r="A5" s="206">
        <v>107</v>
      </c>
      <c r="B5" s="207">
        <v>0.375</v>
      </c>
      <c r="C5" s="208">
        <v>2013</v>
      </c>
      <c r="D5" s="208">
        <v>6</v>
      </c>
      <c r="E5" s="208">
        <v>3</v>
      </c>
      <c r="F5" s="209">
        <v>139801</v>
      </c>
      <c r="G5" s="208">
        <v>0</v>
      </c>
      <c r="H5" s="209">
        <v>166792</v>
      </c>
      <c r="I5" s="208">
        <v>0</v>
      </c>
      <c r="J5" s="208">
        <v>0</v>
      </c>
      <c r="K5" s="208">
        <v>0</v>
      </c>
      <c r="L5" s="210">
        <v>90.247</v>
      </c>
      <c r="M5" s="209">
        <v>22.9</v>
      </c>
      <c r="N5" s="211">
        <v>0</v>
      </c>
      <c r="O5" s="212">
        <v>2017</v>
      </c>
      <c r="P5" s="197">
        <f t="shared" si="0"/>
        <v>2017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2017</v>
      </c>
      <c r="W5" s="216">
        <f t="shared" ref="W5:W33" si="10">V5*35.31467</f>
        <v>71229.68939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139801</v>
      </c>
      <c r="AF5" s="206">
        <v>107</v>
      </c>
      <c r="AG5" s="310">
        <v>3</v>
      </c>
      <c r="AH5" s="311">
        <v>139813</v>
      </c>
      <c r="AI5" s="312">
        <f t="shared" si="4"/>
        <v>139801</v>
      </c>
      <c r="AJ5" s="313">
        <f t="shared" si="5"/>
        <v>-12</v>
      </c>
      <c r="AL5" s="306">
        <f t="shared" si="6"/>
        <v>2016</v>
      </c>
      <c r="AM5" s="314">
        <f t="shared" si="6"/>
        <v>2017</v>
      </c>
      <c r="AN5" s="315">
        <f t="shared" si="7"/>
        <v>1</v>
      </c>
      <c r="AO5" s="316">
        <f t="shared" si="8"/>
        <v>4.9578582052553293E-4</v>
      </c>
    </row>
    <row r="6" spans="1:41" x14ac:dyDescent="0.2">
      <c r="A6" s="206">
        <v>107</v>
      </c>
      <c r="B6" s="207">
        <v>0.375</v>
      </c>
      <c r="C6" s="208">
        <v>2013</v>
      </c>
      <c r="D6" s="208">
        <v>6</v>
      </c>
      <c r="E6" s="208">
        <v>4</v>
      </c>
      <c r="F6" s="209">
        <v>141818</v>
      </c>
      <c r="G6" s="208">
        <v>0</v>
      </c>
      <c r="H6" s="209">
        <v>167082</v>
      </c>
      <c r="I6" s="208">
        <v>0</v>
      </c>
      <c r="J6" s="208">
        <v>0</v>
      </c>
      <c r="K6" s="208">
        <v>0</v>
      </c>
      <c r="L6" s="210">
        <v>88.831000000000003</v>
      </c>
      <c r="M6" s="209">
        <v>26</v>
      </c>
      <c r="N6" s="211">
        <v>0</v>
      </c>
      <c r="O6" s="212">
        <v>1797</v>
      </c>
      <c r="P6" s="197">
        <f t="shared" si="0"/>
        <v>1797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1797</v>
      </c>
      <c r="W6" s="216">
        <f t="shared" si="10"/>
        <v>63460.461989999996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141818</v>
      </c>
      <c r="AF6" s="206">
        <v>107</v>
      </c>
      <c r="AG6" s="310">
        <v>4</v>
      </c>
      <c r="AH6" s="311">
        <v>141829</v>
      </c>
      <c r="AI6" s="312">
        <f t="shared" si="4"/>
        <v>141818</v>
      </c>
      <c r="AJ6" s="313">
        <f t="shared" si="5"/>
        <v>-11</v>
      </c>
      <c r="AL6" s="306">
        <f t="shared" si="6"/>
        <v>1793</v>
      </c>
      <c r="AM6" s="314">
        <f t="shared" si="6"/>
        <v>1797</v>
      </c>
      <c r="AN6" s="315">
        <f t="shared" si="7"/>
        <v>4</v>
      </c>
      <c r="AO6" s="316">
        <f t="shared" si="8"/>
        <v>2.2259321090706734E-3</v>
      </c>
    </row>
    <row r="7" spans="1:41" x14ac:dyDescent="0.2">
      <c r="A7" s="206">
        <v>107</v>
      </c>
      <c r="B7" s="207">
        <v>0.375</v>
      </c>
      <c r="C7" s="208">
        <v>2013</v>
      </c>
      <c r="D7" s="208">
        <v>6</v>
      </c>
      <c r="E7" s="208">
        <v>5</v>
      </c>
      <c r="F7" s="209">
        <v>143615</v>
      </c>
      <c r="G7" s="208">
        <v>0</v>
      </c>
      <c r="H7" s="209">
        <v>167340</v>
      </c>
      <c r="I7" s="208">
        <v>0</v>
      </c>
      <c r="J7" s="208">
        <v>0</v>
      </c>
      <c r="K7" s="208">
        <v>0</v>
      </c>
      <c r="L7" s="210">
        <v>88.941999999999993</v>
      </c>
      <c r="M7" s="209">
        <v>26.2</v>
      </c>
      <c r="N7" s="211">
        <v>0</v>
      </c>
      <c r="O7" s="212">
        <v>1910</v>
      </c>
      <c r="P7" s="197">
        <f t="shared" si="0"/>
        <v>1910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1910</v>
      </c>
      <c r="W7" s="216">
        <f t="shared" si="10"/>
        <v>67451.019700000004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143615</v>
      </c>
      <c r="AF7" s="206">
        <v>107</v>
      </c>
      <c r="AG7" s="310">
        <v>5</v>
      </c>
      <c r="AH7" s="311">
        <v>143622</v>
      </c>
      <c r="AI7" s="312">
        <f t="shared" si="4"/>
        <v>143615</v>
      </c>
      <c r="AJ7" s="313">
        <f t="shared" si="5"/>
        <v>-7</v>
      </c>
      <c r="AL7" s="306">
        <f t="shared" si="6"/>
        <v>1909</v>
      </c>
      <c r="AM7" s="314">
        <f t="shared" si="6"/>
        <v>1910</v>
      </c>
      <c r="AN7" s="315">
        <f t="shared" si="7"/>
        <v>1</v>
      </c>
      <c r="AO7" s="316">
        <f t="shared" si="8"/>
        <v>5.2356020942408382E-4</v>
      </c>
    </row>
    <row r="8" spans="1:41" x14ac:dyDescent="0.2">
      <c r="A8" s="206">
        <v>107</v>
      </c>
      <c r="B8" s="207">
        <v>0.375</v>
      </c>
      <c r="C8" s="208">
        <v>2013</v>
      </c>
      <c r="D8" s="208">
        <v>6</v>
      </c>
      <c r="E8" s="208">
        <v>6</v>
      </c>
      <c r="F8" s="209">
        <v>145525</v>
      </c>
      <c r="G8" s="208">
        <v>0</v>
      </c>
      <c r="H8" s="209">
        <v>167615</v>
      </c>
      <c r="I8" s="208">
        <v>0</v>
      </c>
      <c r="J8" s="208">
        <v>0</v>
      </c>
      <c r="K8" s="208">
        <v>0</v>
      </c>
      <c r="L8" s="210">
        <v>89.040999999999997</v>
      </c>
      <c r="M8" s="209">
        <v>25.7</v>
      </c>
      <c r="N8" s="211">
        <v>0</v>
      </c>
      <c r="O8" s="212">
        <v>1786</v>
      </c>
      <c r="P8" s="197">
        <f t="shared" si="0"/>
        <v>1786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1786</v>
      </c>
      <c r="W8" s="216">
        <f t="shared" si="10"/>
        <v>63072.000619999999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145525</v>
      </c>
      <c r="AF8" s="206">
        <v>107</v>
      </c>
      <c r="AG8" s="310">
        <v>6</v>
      </c>
      <c r="AH8" s="311">
        <v>145531</v>
      </c>
      <c r="AI8" s="312">
        <f t="shared" si="4"/>
        <v>145525</v>
      </c>
      <c r="AJ8" s="313">
        <f t="shared" si="5"/>
        <v>-6</v>
      </c>
      <c r="AL8" s="306">
        <f t="shared" si="6"/>
        <v>1785</v>
      </c>
      <c r="AM8" s="314">
        <f t="shared" si="6"/>
        <v>1786</v>
      </c>
      <c r="AN8" s="315">
        <f t="shared" si="7"/>
        <v>1</v>
      </c>
      <c r="AO8" s="316">
        <f t="shared" si="8"/>
        <v>5.5991041433370661E-4</v>
      </c>
    </row>
    <row r="9" spans="1:41" x14ac:dyDescent="0.2">
      <c r="A9" s="206">
        <v>107</v>
      </c>
      <c r="B9" s="207">
        <v>0.375</v>
      </c>
      <c r="C9" s="208">
        <v>2013</v>
      </c>
      <c r="D9" s="208">
        <v>6</v>
      </c>
      <c r="E9" s="208">
        <v>7</v>
      </c>
      <c r="F9" s="209">
        <v>147311</v>
      </c>
      <c r="G9" s="208">
        <v>0</v>
      </c>
      <c r="H9" s="209">
        <v>167872</v>
      </c>
      <c r="I9" s="208">
        <v>0</v>
      </c>
      <c r="J9" s="208">
        <v>0</v>
      </c>
      <c r="K9" s="208">
        <v>0</v>
      </c>
      <c r="L9" s="210">
        <v>89.123999999999995</v>
      </c>
      <c r="M9" s="209">
        <v>25.9</v>
      </c>
      <c r="N9" s="211">
        <v>0</v>
      </c>
      <c r="O9" s="212">
        <v>1236</v>
      </c>
      <c r="P9" s="197">
        <f t="shared" si="0"/>
        <v>1236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1236</v>
      </c>
      <c r="W9" s="216">
        <f t="shared" si="10"/>
        <v>43648.932119999998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147311</v>
      </c>
      <c r="AF9" s="206">
        <v>107</v>
      </c>
      <c r="AG9" s="310">
        <v>7</v>
      </c>
      <c r="AH9" s="311">
        <v>147316</v>
      </c>
      <c r="AI9" s="312">
        <f t="shared" si="4"/>
        <v>147311</v>
      </c>
      <c r="AJ9" s="313">
        <f t="shared" si="5"/>
        <v>-5</v>
      </c>
      <c r="AL9" s="306">
        <f t="shared" si="6"/>
        <v>1237</v>
      </c>
      <c r="AM9" s="314">
        <f t="shared" si="6"/>
        <v>1236</v>
      </c>
      <c r="AN9" s="315">
        <f t="shared" si="7"/>
        <v>-1</v>
      </c>
      <c r="AO9" s="316">
        <f t="shared" si="8"/>
        <v>-8.090614886731392E-4</v>
      </c>
    </row>
    <row r="10" spans="1:41" x14ac:dyDescent="0.2">
      <c r="A10" s="206">
        <v>107</v>
      </c>
      <c r="B10" s="207">
        <v>0.375</v>
      </c>
      <c r="C10" s="208">
        <v>2013</v>
      </c>
      <c r="D10" s="208">
        <v>6</v>
      </c>
      <c r="E10" s="208">
        <v>8</v>
      </c>
      <c r="F10" s="209">
        <v>148547</v>
      </c>
      <c r="G10" s="208">
        <v>0</v>
      </c>
      <c r="H10" s="209">
        <v>168047</v>
      </c>
      <c r="I10" s="208">
        <v>0</v>
      </c>
      <c r="J10" s="208">
        <v>0</v>
      </c>
      <c r="K10" s="208">
        <v>0</v>
      </c>
      <c r="L10" s="210">
        <v>89.65</v>
      </c>
      <c r="M10" s="209">
        <v>25.8</v>
      </c>
      <c r="N10" s="211">
        <v>0</v>
      </c>
      <c r="O10" s="212">
        <v>232</v>
      </c>
      <c r="P10" s="197">
        <f t="shared" si="0"/>
        <v>232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232</v>
      </c>
      <c r="W10" s="216">
        <f t="shared" si="10"/>
        <v>8193.0034400000004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148547</v>
      </c>
      <c r="AF10" s="206">
        <v>107</v>
      </c>
      <c r="AG10" s="310">
        <v>8</v>
      </c>
      <c r="AH10" s="311">
        <v>148553</v>
      </c>
      <c r="AI10" s="312">
        <f t="shared" si="4"/>
        <v>148547</v>
      </c>
      <c r="AJ10" s="313">
        <f t="shared" si="5"/>
        <v>-6</v>
      </c>
      <c r="AL10" s="306">
        <f t="shared" si="6"/>
        <v>226</v>
      </c>
      <c r="AM10" s="314">
        <f t="shared" si="6"/>
        <v>232</v>
      </c>
      <c r="AN10" s="315">
        <f t="shared" si="7"/>
        <v>6</v>
      </c>
      <c r="AO10" s="316">
        <f t="shared" si="8"/>
        <v>2.5862068965517241E-2</v>
      </c>
    </row>
    <row r="11" spans="1:41" x14ac:dyDescent="0.2">
      <c r="A11" s="206">
        <v>107</v>
      </c>
      <c r="B11" s="207">
        <v>0.375</v>
      </c>
      <c r="C11" s="208">
        <v>2013</v>
      </c>
      <c r="D11" s="208">
        <v>6</v>
      </c>
      <c r="E11" s="208">
        <v>9</v>
      </c>
      <c r="F11" s="209">
        <v>148779</v>
      </c>
      <c r="G11" s="208">
        <v>0</v>
      </c>
      <c r="H11" s="209">
        <v>168086</v>
      </c>
      <c r="I11" s="208">
        <v>0</v>
      </c>
      <c r="J11" s="208">
        <v>0</v>
      </c>
      <c r="K11" s="208">
        <v>0</v>
      </c>
      <c r="L11" s="210">
        <v>90.784000000000006</v>
      </c>
      <c r="M11" s="209">
        <v>23.8</v>
      </c>
      <c r="N11" s="211">
        <v>0</v>
      </c>
      <c r="O11" s="212">
        <v>244</v>
      </c>
      <c r="P11" s="197">
        <f t="shared" si="0"/>
        <v>244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244</v>
      </c>
      <c r="W11" s="219">
        <f t="shared" si="10"/>
        <v>8616.7794799999992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148779</v>
      </c>
      <c r="AF11" s="206">
        <v>107</v>
      </c>
      <c r="AG11" s="310">
        <v>9</v>
      </c>
      <c r="AH11" s="311">
        <v>148779</v>
      </c>
      <c r="AI11" s="312">
        <f t="shared" si="4"/>
        <v>148779</v>
      </c>
      <c r="AJ11" s="313">
        <f t="shared" si="5"/>
        <v>0</v>
      </c>
      <c r="AL11" s="306">
        <f t="shared" si="6"/>
        <v>262</v>
      </c>
      <c r="AM11" s="314">
        <f t="shared" si="6"/>
        <v>244</v>
      </c>
      <c r="AN11" s="315">
        <f t="shared" si="7"/>
        <v>-18</v>
      </c>
      <c r="AO11" s="316">
        <f t="shared" si="8"/>
        <v>-7.3770491803278687E-2</v>
      </c>
    </row>
    <row r="12" spans="1:41" x14ac:dyDescent="0.2">
      <c r="A12" s="206">
        <v>107</v>
      </c>
      <c r="B12" s="207">
        <v>0.375</v>
      </c>
      <c r="C12" s="208">
        <v>2013</v>
      </c>
      <c r="D12" s="208">
        <v>6</v>
      </c>
      <c r="E12" s="208">
        <v>10</v>
      </c>
      <c r="F12" s="209">
        <v>149023</v>
      </c>
      <c r="G12" s="208">
        <v>0</v>
      </c>
      <c r="H12" s="209">
        <v>168121</v>
      </c>
      <c r="I12" s="208">
        <v>0</v>
      </c>
      <c r="J12" s="208">
        <v>0</v>
      </c>
      <c r="K12" s="208">
        <v>0</v>
      </c>
      <c r="L12" s="210">
        <v>90.305000000000007</v>
      </c>
      <c r="M12" s="209">
        <v>20</v>
      </c>
      <c r="N12" s="211">
        <v>0</v>
      </c>
      <c r="O12" s="212">
        <v>2339</v>
      </c>
      <c r="P12" s="197">
        <f t="shared" si="0"/>
        <v>2339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2339</v>
      </c>
      <c r="W12" s="219">
        <f t="shared" si="10"/>
        <v>82601.013129999992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149023</v>
      </c>
      <c r="AF12" s="206">
        <v>107</v>
      </c>
      <c r="AG12" s="310">
        <v>10</v>
      </c>
      <c r="AH12" s="311">
        <v>149041</v>
      </c>
      <c r="AI12" s="312">
        <f t="shared" si="4"/>
        <v>149023</v>
      </c>
      <c r="AJ12" s="313">
        <f t="shared" si="5"/>
        <v>-18</v>
      </c>
      <c r="AL12" s="306">
        <f t="shared" si="6"/>
        <v>2346</v>
      </c>
      <c r="AM12" s="314">
        <f t="shared" si="6"/>
        <v>2339</v>
      </c>
      <c r="AN12" s="315">
        <f t="shared" si="7"/>
        <v>-7</v>
      </c>
      <c r="AO12" s="316">
        <f t="shared" si="8"/>
        <v>-2.9927319367250961E-3</v>
      </c>
    </row>
    <row r="13" spans="1:41" x14ac:dyDescent="0.2">
      <c r="A13" s="206">
        <v>107</v>
      </c>
      <c r="B13" s="207">
        <v>0.375</v>
      </c>
      <c r="C13" s="208">
        <v>2013</v>
      </c>
      <c r="D13" s="208">
        <v>6</v>
      </c>
      <c r="E13" s="208">
        <v>11</v>
      </c>
      <c r="F13" s="209">
        <v>151362</v>
      </c>
      <c r="G13" s="208">
        <v>0</v>
      </c>
      <c r="H13" s="209">
        <v>168458</v>
      </c>
      <c r="I13" s="208">
        <v>0</v>
      </c>
      <c r="J13" s="208">
        <v>0</v>
      </c>
      <c r="K13" s="208">
        <v>0</v>
      </c>
      <c r="L13" s="210">
        <v>88.832999999999998</v>
      </c>
      <c r="M13" s="209">
        <v>26.5</v>
      </c>
      <c r="N13" s="211">
        <v>0</v>
      </c>
      <c r="O13" s="212">
        <v>1972</v>
      </c>
      <c r="P13" s="197">
        <f t="shared" si="0"/>
        <v>1972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1972</v>
      </c>
      <c r="W13" s="219">
        <f t="shared" si="10"/>
        <v>69640.529240000003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151362</v>
      </c>
      <c r="AF13" s="206">
        <v>107</v>
      </c>
      <c r="AG13" s="310">
        <v>11</v>
      </c>
      <c r="AH13" s="311">
        <v>151387</v>
      </c>
      <c r="AI13" s="312">
        <f t="shared" si="4"/>
        <v>151362</v>
      </c>
      <c r="AJ13" s="313">
        <f t="shared" si="5"/>
        <v>-25</v>
      </c>
      <c r="AL13" s="306">
        <f t="shared" si="6"/>
        <v>1959</v>
      </c>
      <c r="AM13" s="314">
        <f t="shared" si="6"/>
        <v>1972</v>
      </c>
      <c r="AN13" s="315">
        <f t="shared" si="7"/>
        <v>13</v>
      </c>
      <c r="AO13" s="316">
        <f t="shared" si="8"/>
        <v>6.5922920892494928E-3</v>
      </c>
    </row>
    <row r="14" spans="1:41" x14ac:dyDescent="0.2">
      <c r="A14" s="206">
        <v>107</v>
      </c>
      <c r="B14" s="207">
        <v>0.375</v>
      </c>
      <c r="C14" s="208">
        <v>2013</v>
      </c>
      <c r="D14" s="208">
        <v>6</v>
      </c>
      <c r="E14" s="208">
        <v>12</v>
      </c>
      <c r="F14" s="209">
        <v>153334</v>
      </c>
      <c r="G14" s="208">
        <v>0</v>
      </c>
      <c r="H14" s="209">
        <v>168741</v>
      </c>
      <c r="I14" s="208">
        <v>0</v>
      </c>
      <c r="J14" s="208">
        <v>0</v>
      </c>
      <c r="K14" s="208">
        <v>0</v>
      </c>
      <c r="L14" s="210">
        <v>89.048000000000002</v>
      </c>
      <c r="M14" s="209">
        <v>26.2</v>
      </c>
      <c r="N14" s="211">
        <v>0</v>
      </c>
      <c r="O14" s="212">
        <v>1705</v>
      </c>
      <c r="P14" s="197">
        <f t="shared" si="0"/>
        <v>1705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1705</v>
      </c>
      <c r="W14" s="219">
        <f t="shared" si="10"/>
        <v>60211.512349999997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153334</v>
      </c>
      <c r="AF14" s="206">
        <v>107</v>
      </c>
      <c r="AG14" s="310">
        <v>12</v>
      </c>
      <c r="AH14" s="311">
        <v>153346</v>
      </c>
      <c r="AI14" s="312">
        <f t="shared" si="4"/>
        <v>153334</v>
      </c>
      <c r="AJ14" s="313">
        <f t="shared" si="5"/>
        <v>-12</v>
      </c>
      <c r="AL14" s="306">
        <f t="shared" si="6"/>
        <v>1704</v>
      </c>
      <c r="AM14" s="314">
        <f t="shared" si="6"/>
        <v>1705</v>
      </c>
      <c r="AN14" s="315">
        <f t="shared" si="7"/>
        <v>1</v>
      </c>
      <c r="AO14" s="316">
        <f t="shared" si="8"/>
        <v>5.8651026392961877E-4</v>
      </c>
    </row>
    <row r="15" spans="1:41" x14ac:dyDescent="0.2">
      <c r="A15" s="206">
        <v>107</v>
      </c>
      <c r="B15" s="207">
        <v>0.375</v>
      </c>
      <c r="C15" s="208">
        <v>2013</v>
      </c>
      <c r="D15" s="208">
        <v>6</v>
      </c>
      <c r="E15" s="208">
        <v>13</v>
      </c>
      <c r="F15" s="209">
        <v>155039</v>
      </c>
      <c r="G15" s="208">
        <v>0</v>
      </c>
      <c r="H15" s="209">
        <v>168986</v>
      </c>
      <c r="I15" s="208">
        <v>0</v>
      </c>
      <c r="J15" s="208">
        <v>0</v>
      </c>
      <c r="K15" s="208">
        <v>0</v>
      </c>
      <c r="L15" s="210">
        <v>89.167000000000002</v>
      </c>
      <c r="M15" s="209">
        <v>25.7</v>
      </c>
      <c r="N15" s="211">
        <v>0</v>
      </c>
      <c r="O15" s="212">
        <v>1911</v>
      </c>
      <c r="P15" s="197">
        <f t="shared" si="0"/>
        <v>1911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1911</v>
      </c>
      <c r="W15" s="219">
        <f t="shared" si="10"/>
        <v>67486.334369999997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155039</v>
      </c>
      <c r="AF15" s="206">
        <v>107</v>
      </c>
      <c r="AG15" s="310">
        <v>13</v>
      </c>
      <c r="AH15" s="311">
        <v>155050</v>
      </c>
      <c r="AI15" s="312">
        <f t="shared" si="4"/>
        <v>155039</v>
      </c>
      <c r="AJ15" s="313">
        <f t="shared" si="5"/>
        <v>-11</v>
      </c>
      <c r="AL15" s="306">
        <f t="shared" si="6"/>
        <v>-155050</v>
      </c>
      <c r="AM15" s="314">
        <f t="shared" si="6"/>
        <v>1911</v>
      </c>
      <c r="AN15" s="315">
        <f t="shared" si="7"/>
        <v>156961</v>
      </c>
      <c r="AO15" s="316">
        <f t="shared" si="8"/>
        <v>82.135531135531139</v>
      </c>
    </row>
    <row r="16" spans="1:41" x14ac:dyDescent="0.2">
      <c r="A16" s="206">
        <v>107</v>
      </c>
      <c r="B16" s="207">
        <v>0.375</v>
      </c>
      <c r="C16" s="208">
        <v>2013</v>
      </c>
      <c r="D16" s="208">
        <v>6</v>
      </c>
      <c r="E16" s="208">
        <v>14</v>
      </c>
      <c r="F16" s="209">
        <v>156950</v>
      </c>
      <c r="G16" s="208">
        <v>0</v>
      </c>
      <c r="H16" s="209">
        <v>169260</v>
      </c>
      <c r="I16" s="208">
        <v>0</v>
      </c>
      <c r="J16" s="208">
        <v>0</v>
      </c>
      <c r="K16" s="208">
        <v>0</v>
      </c>
      <c r="L16" s="210">
        <v>89.231999999999999</v>
      </c>
      <c r="M16" s="209">
        <v>26</v>
      </c>
      <c r="N16" s="211">
        <v>0</v>
      </c>
      <c r="O16" s="212">
        <v>1664</v>
      </c>
      <c r="P16" s="197">
        <f t="shared" si="0"/>
        <v>1664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1664</v>
      </c>
      <c r="W16" s="219">
        <f t="shared" si="10"/>
        <v>58763.61088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156950</v>
      </c>
      <c r="AF16" s="206"/>
      <c r="AG16" s="310"/>
      <c r="AH16" s="311"/>
      <c r="AI16" s="312">
        <f t="shared" si="4"/>
        <v>156950</v>
      </c>
      <c r="AJ16" s="313">
        <f t="shared" si="5"/>
        <v>156950</v>
      </c>
      <c r="AL16" s="306">
        <f t="shared" si="6"/>
        <v>158614</v>
      </c>
      <c r="AM16" s="314">
        <f t="shared" si="6"/>
        <v>1664</v>
      </c>
      <c r="AN16" s="315">
        <f t="shared" si="7"/>
        <v>-156950</v>
      </c>
      <c r="AO16" s="316">
        <f t="shared" si="8"/>
        <v>-94.320913461538467</v>
      </c>
    </row>
    <row r="17" spans="1:41" x14ac:dyDescent="0.2">
      <c r="A17" s="206">
        <v>107</v>
      </c>
      <c r="B17" s="207">
        <v>0.375</v>
      </c>
      <c r="C17" s="208">
        <v>2013</v>
      </c>
      <c r="D17" s="208">
        <v>6</v>
      </c>
      <c r="E17" s="208">
        <v>15</v>
      </c>
      <c r="F17" s="209">
        <v>158614</v>
      </c>
      <c r="G17" s="208">
        <v>0</v>
      </c>
      <c r="H17" s="209">
        <v>169260</v>
      </c>
      <c r="I17" s="208">
        <v>0</v>
      </c>
      <c r="J17" s="208">
        <v>0</v>
      </c>
      <c r="K17" s="208">
        <v>0</v>
      </c>
      <c r="L17" s="210">
        <v>89.231999999999999</v>
      </c>
      <c r="M17" s="209">
        <v>26</v>
      </c>
      <c r="N17" s="211">
        <v>0</v>
      </c>
      <c r="O17" s="212">
        <v>413</v>
      </c>
      <c r="P17" s="197">
        <f t="shared" si="0"/>
        <v>413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413</v>
      </c>
      <c r="W17" s="219">
        <f t="shared" si="10"/>
        <v>14584.958709999999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158614</v>
      </c>
      <c r="AF17" s="206">
        <v>107</v>
      </c>
      <c r="AG17" s="310">
        <v>15</v>
      </c>
      <c r="AH17" s="311">
        <v>158614</v>
      </c>
      <c r="AI17" s="312">
        <f t="shared" si="4"/>
        <v>158614</v>
      </c>
      <c r="AJ17" s="313">
        <f t="shared" si="5"/>
        <v>0</v>
      </c>
      <c r="AL17" s="306">
        <f t="shared" si="6"/>
        <v>-158614</v>
      </c>
      <c r="AM17" s="314">
        <f t="shared" si="6"/>
        <v>413</v>
      </c>
      <c r="AN17" s="315">
        <f t="shared" si="7"/>
        <v>159027</v>
      </c>
      <c r="AO17" s="316">
        <f t="shared" si="8"/>
        <v>385.05326876513317</v>
      </c>
    </row>
    <row r="18" spans="1:41" x14ac:dyDescent="0.2">
      <c r="A18" s="206">
        <v>107</v>
      </c>
      <c r="B18" s="207">
        <v>0.375</v>
      </c>
      <c r="C18" s="208">
        <v>2013</v>
      </c>
      <c r="D18" s="208">
        <v>6</v>
      </c>
      <c r="E18" s="208">
        <v>16</v>
      </c>
      <c r="F18" s="209">
        <v>159027</v>
      </c>
      <c r="G18" s="208">
        <v>0</v>
      </c>
      <c r="H18" s="209">
        <v>169555</v>
      </c>
      <c r="I18" s="208">
        <v>0</v>
      </c>
      <c r="J18" s="208">
        <v>0</v>
      </c>
      <c r="K18" s="208">
        <v>0</v>
      </c>
      <c r="L18" s="210">
        <v>93.616</v>
      </c>
      <c r="M18" s="209">
        <v>19</v>
      </c>
      <c r="N18" s="211">
        <v>0</v>
      </c>
      <c r="O18" s="212">
        <v>223</v>
      </c>
      <c r="P18" s="197">
        <f t="shared" si="0"/>
        <v>223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223</v>
      </c>
      <c r="W18" s="219">
        <f t="shared" si="10"/>
        <v>7875.1714099999999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159027</v>
      </c>
      <c r="AF18" s="206"/>
      <c r="AG18" s="310"/>
      <c r="AH18" s="311"/>
      <c r="AI18" s="312">
        <f t="shared" si="4"/>
        <v>159027</v>
      </c>
      <c r="AJ18" s="313">
        <f t="shared" si="5"/>
        <v>159027</v>
      </c>
      <c r="AL18" s="306">
        <f t="shared" si="6"/>
        <v>0</v>
      </c>
      <c r="AM18" s="314">
        <f t="shared" si="6"/>
        <v>223</v>
      </c>
      <c r="AN18" s="315">
        <f t="shared" si="7"/>
        <v>223</v>
      </c>
      <c r="AO18" s="316">
        <f t="shared" si="8"/>
        <v>1</v>
      </c>
    </row>
    <row r="19" spans="1:41" x14ac:dyDescent="0.2">
      <c r="A19" s="206">
        <v>107</v>
      </c>
      <c r="B19" s="207">
        <v>0.375</v>
      </c>
      <c r="C19" s="208">
        <v>2013</v>
      </c>
      <c r="D19" s="208">
        <v>6</v>
      </c>
      <c r="E19" s="208">
        <v>17</v>
      </c>
      <c r="F19" s="209">
        <v>159250</v>
      </c>
      <c r="G19" s="208">
        <v>0</v>
      </c>
      <c r="H19" s="209">
        <v>169587</v>
      </c>
      <c r="I19" s="208">
        <v>0</v>
      </c>
      <c r="J19" s="208">
        <v>0</v>
      </c>
      <c r="K19" s="208">
        <v>0</v>
      </c>
      <c r="L19" s="210">
        <v>91.883899999999997</v>
      </c>
      <c r="M19" s="209">
        <v>20.6</v>
      </c>
      <c r="N19" s="211">
        <v>0</v>
      </c>
      <c r="O19" s="212">
        <v>1279</v>
      </c>
      <c r="P19" s="197">
        <f t="shared" si="0"/>
        <v>1279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1279</v>
      </c>
      <c r="W19" s="219">
        <f t="shared" si="10"/>
        <v>45167.462930000002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159250</v>
      </c>
      <c r="AF19" s="206"/>
      <c r="AG19" s="310"/>
      <c r="AH19" s="311"/>
      <c r="AI19" s="312">
        <f t="shared" si="4"/>
        <v>159250</v>
      </c>
      <c r="AJ19" s="313">
        <f t="shared" si="5"/>
        <v>159250</v>
      </c>
      <c r="AL19" s="306">
        <f t="shared" si="6"/>
        <v>0</v>
      </c>
      <c r="AM19" s="314">
        <f t="shared" si="6"/>
        <v>1279</v>
      </c>
      <c r="AN19" s="315">
        <f t="shared" si="7"/>
        <v>1279</v>
      </c>
      <c r="AO19" s="316">
        <f t="shared" si="8"/>
        <v>1</v>
      </c>
    </row>
    <row r="20" spans="1:41" x14ac:dyDescent="0.2">
      <c r="A20" s="206">
        <v>107</v>
      </c>
      <c r="B20" s="207">
        <v>0.375</v>
      </c>
      <c r="C20" s="208">
        <v>2013</v>
      </c>
      <c r="D20" s="208">
        <v>6</v>
      </c>
      <c r="E20" s="208">
        <v>18</v>
      </c>
      <c r="F20" s="209">
        <v>160529</v>
      </c>
      <c r="G20" s="208">
        <v>0</v>
      </c>
      <c r="H20" s="209">
        <v>169770</v>
      </c>
      <c r="I20" s="208">
        <v>0</v>
      </c>
      <c r="J20" s="208">
        <v>0</v>
      </c>
      <c r="K20" s="208">
        <v>0</v>
      </c>
      <c r="L20" s="210">
        <v>89.277699999999996</v>
      </c>
      <c r="M20" s="209">
        <v>24.8</v>
      </c>
      <c r="N20" s="211">
        <v>0</v>
      </c>
      <c r="O20" s="212">
        <v>1721</v>
      </c>
      <c r="P20" s="197">
        <f t="shared" si="0"/>
        <v>1721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1721</v>
      </c>
      <c r="W20" s="219">
        <f t="shared" si="10"/>
        <v>60776.547070000001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160529</v>
      </c>
      <c r="AF20" s="206"/>
      <c r="AG20" s="310"/>
      <c r="AH20" s="311"/>
      <c r="AI20" s="312">
        <f t="shared" si="4"/>
        <v>160529</v>
      </c>
      <c r="AJ20" s="313">
        <f t="shared" si="5"/>
        <v>160529</v>
      </c>
      <c r="AL20" s="306">
        <f t="shared" si="6"/>
        <v>162262</v>
      </c>
      <c r="AM20" s="314">
        <f t="shared" si="6"/>
        <v>1721</v>
      </c>
      <c r="AN20" s="315">
        <f t="shared" si="7"/>
        <v>-160541</v>
      </c>
      <c r="AO20" s="316">
        <f t="shared" si="8"/>
        <v>-93.283556072051127</v>
      </c>
    </row>
    <row r="21" spans="1:41" x14ac:dyDescent="0.2">
      <c r="A21" s="206">
        <v>107</v>
      </c>
      <c r="B21" s="207">
        <v>0.375</v>
      </c>
      <c r="C21" s="208">
        <v>2013</v>
      </c>
      <c r="D21" s="208">
        <v>6</v>
      </c>
      <c r="E21" s="208">
        <v>19</v>
      </c>
      <c r="F21" s="209">
        <v>162250</v>
      </c>
      <c r="G21" s="208">
        <v>0</v>
      </c>
      <c r="H21" s="209">
        <v>170016</v>
      </c>
      <c r="I21" s="208">
        <v>0</v>
      </c>
      <c r="J21" s="208">
        <v>0</v>
      </c>
      <c r="K21" s="208">
        <v>0</v>
      </c>
      <c r="L21" s="210">
        <v>89.029200000000003</v>
      </c>
      <c r="M21" s="209">
        <v>25.6</v>
      </c>
      <c r="N21" s="211">
        <v>0</v>
      </c>
      <c r="O21" s="212">
        <v>1802</v>
      </c>
      <c r="P21" s="197">
        <f t="shared" si="0"/>
        <v>1802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1802</v>
      </c>
      <c r="W21" s="219">
        <f t="shared" si="10"/>
        <v>63637.035340000002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162250</v>
      </c>
      <c r="AF21" s="206">
        <v>107</v>
      </c>
      <c r="AG21" s="310">
        <v>19</v>
      </c>
      <c r="AH21" s="311">
        <v>162262</v>
      </c>
      <c r="AI21" s="312">
        <f t="shared" si="4"/>
        <v>162250</v>
      </c>
      <c r="AJ21" s="313">
        <f t="shared" si="5"/>
        <v>-12</v>
      </c>
      <c r="AL21" s="306">
        <f t="shared" si="6"/>
        <v>1804</v>
      </c>
      <c r="AM21" s="314">
        <f t="shared" si="6"/>
        <v>1802</v>
      </c>
      <c r="AN21" s="315">
        <f t="shared" si="7"/>
        <v>-2</v>
      </c>
      <c r="AO21" s="316">
        <f t="shared" si="8"/>
        <v>-1.1098779134295228E-3</v>
      </c>
    </row>
    <row r="22" spans="1:41" x14ac:dyDescent="0.2">
      <c r="A22" s="206">
        <v>107</v>
      </c>
      <c r="B22" s="207">
        <v>0.375</v>
      </c>
      <c r="C22" s="208">
        <v>2013</v>
      </c>
      <c r="D22" s="208">
        <v>6</v>
      </c>
      <c r="E22" s="208">
        <v>20</v>
      </c>
      <c r="F22" s="209">
        <v>164052</v>
      </c>
      <c r="G22" s="208">
        <v>0</v>
      </c>
      <c r="H22" s="209">
        <v>170275</v>
      </c>
      <c r="I22" s="208">
        <v>0</v>
      </c>
      <c r="J22" s="208">
        <v>0</v>
      </c>
      <c r="K22" s="208">
        <v>0</v>
      </c>
      <c r="L22" s="210">
        <v>88.875500000000002</v>
      </c>
      <c r="M22" s="209">
        <v>25.6</v>
      </c>
      <c r="N22" s="211">
        <v>0</v>
      </c>
      <c r="O22" s="212">
        <v>1533</v>
      </c>
      <c r="P22" s="197">
        <f t="shared" si="0"/>
        <v>1533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1533</v>
      </c>
      <c r="W22" s="219">
        <f t="shared" si="10"/>
        <v>54137.389109999996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164052</v>
      </c>
      <c r="AF22" s="206">
        <v>107</v>
      </c>
      <c r="AG22" s="310">
        <v>20</v>
      </c>
      <c r="AH22" s="311">
        <v>164066</v>
      </c>
      <c r="AI22" s="312">
        <f t="shared" si="4"/>
        <v>164052</v>
      </c>
      <c r="AJ22" s="313">
        <f t="shared" si="5"/>
        <v>-14</v>
      </c>
      <c r="AL22" s="306">
        <f t="shared" si="6"/>
        <v>-164066</v>
      </c>
      <c r="AM22" s="314">
        <f t="shared" si="6"/>
        <v>1533</v>
      </c>
      <c r="AN22" s="315">
        <f t="shared" si="7"/>
        <v>165599</v>
      </c>
      <c r="AO22" s="316">
        <f t="shared" si="8"/>
        <v>108.02283105022831</v>
      </c>
    </row>
    <row r="23" spans="1:41" x14ac:dyDescent="0.2">
      <c r="A23" s="206">
        <v>107</v>
      </c>
      <c r="B23" s="207">
        <v>0.375</v>
      </c>
      <c r="C23" s="208">
        <v>2013</v>
      </c>
      <c r="D23" s="208">
        <v>6</v>
      </c>
      <c r="E23" s="208">
        <v>21</v>
      </c>
      <c r="F23" s="209">
        <v>165585</v>
      </c>
      <c r="G23" s="208">
        <v>0</v>
      </c>
      <c r="H23" s="209">
        <v>170495</v>
      </c>
      <c r="I23" s="208">
        <v>0</v>
      </c>
      <c r="J23" s="208">
        <v>0</v>
      </c>
      <c r="K23" s="208">
        <v>0</v>
      </c>
      <c r="L23" s="210">
        <v>89.125900000000001</v>
      </c>
      <c r="M23" s="209">
        <v>24.5</v>
      </c>
      <c r="N23" s="211">
        <v>0</v>
      </c>
      <c r="O23" s="212">
        <v>1921</v>
      </c>
      <c r="P23" s="197">
        <f t="shared" si="0"/>
        <v>1921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1921</v>
      </c>
      <c r="W23" s="219">
        <f t="shared" si="10"/>
        <v>67839.481069999994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165585</v>
      </c>
      <c r="AF23" s="206"/>
      <c r="AG23" s="310"/>
      <c r="AH23" s="311"/>
      <c r="AI23" s="312">
        <f t="shared" si="4"/>
        <v>165585</v>
      </c>
      <c r="AJ23" s="313">
        <f t="shared" si="5"/>
        <v>165585</v>
      </c>
      <c r="AL23" s="306">
        <f t="shared" si="6"/>
        <v>0</v>
      </c>
      <c r="AM23" s="314">
        <f t="shared" si="6"/>
        <v>1921</v>
      </c>
      <c r="AN23" s="315">
        <f t="shared" si="7"/>
        <v>1921</v>
      </c>
      <c r="AO23" s="316">
        <f t="shared" si="8"/>
        <v>1</v>
      </c>
    </row>
    <row r="24" spans="1:41" x14ac:dyDescent="0.2">
      <c r="A24" s="206">
        <v>107</v>
      </c>
      <c r="B24" s="207">
        <v>0.375</v>
      </c>
      <c r="C24" s="208">
        <v>2013</v>
      </c>
      <c r="D24" s="208">
        <v>6</v>
      </c>
      <c r="E24" s="208">
        <v>22</v>
      </c>
      <c r="F24" s="209">
        <v>167506</v>
      </c>
      <c r="G24" s="208">
        <v>0</v>
      </c>
      <c r="H24" s="209">
        <v>170769</v>
      </c>
      <c r="I24" s="208">
        <v>0</v>
      </c>
      <c r="J24" s="208">
        <v>0</v>
      </c>
      <c r="K24" s="208">
        <v>0</v>
      </c>
      <c r="L24" s="210">
        <v>89.380499999999998</v>
      </c>
      <c r="M24" s="209">
        <v>24.8</v>
      </c>
      <c r="N24" s="211">
        <v>0</v>
      </c>
      <c r="O24" s="212">
        <v>384</v>
      </c>
      <c r="P24" s="197">
        <f t="shared" si="0"/>
        <v>384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384</v>
      </c>
      <c r="W24" s="219">
        <f t="shared" si="10"/>
        <v>13560.833279999999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167506</v>
      </c>
      <c r="AF24" s="206"/>
      <c r="AG24" s="310"/>
      <c r="AH24" s="311"/>
      <c r="AI24" s="312">
        <f t="shared" si="4"/>
        <v>167506</v>
      </c>
      <c r="AJ24" s="313">
        <f t="shared" si="5"/>
        <v>167506</v>
      </c>
      <c r="AL24" s="306">
        <f t="shared" si="6"/>
        <v>167890</v>
      </c>
      <c r="AM24" s="314">
        <f t="shared" si="6"/>
        <v>384</v>
      </c>
      <c r="AN24" s="315">
        <f t="shared" si="7"/>
        <v>-167506</v>
      </c>
      <c r="AO24" s="316">
        <f t="shared" si="8"/>
        <v>-436.21354166666669</v>
      </c>
    </row>
    <row r="25" spans="1:41" x14ac:dyDescent="0.2">
      <c r="A25" s="206">
        <v>107</v>
      </c>
      <c r="B25" s="207">
        <v>0.375</v>
      </c>
      <c r="C25" s="208">
        <v>2013</v>
      </c>
      <c r="D25" s="208">
        <v>6</v>
      </c>
      <c r="E25" s="208">
        <v>23</v>
      </c>
      <c r="F25" s="209">
        <v>167890</v>
      </c>
      <c r="G25" s="208">
        <v>0</v>
      </c>
      <c r="H25" s="209">
        <v>170824</v>
      </c>
      <c r="I25" s="208">
        <v>0</v>
      </c>
      <c r="J25" s="208">
        <v>0</v>
      </c>
      <c r="K25" s="208">
        <v>0</v>
      </c>
      <c r="L25" s="210">
        <v>90.735299999999995</v>
      </c>
      <c r="M25" s="209">
        <v>18.8</v>
      </c>
      <c r="N25" s="211">
        <v>0</v>
      </c>
      <c r="O25" s="212">
        <v>274</v>
      </c>
      <c r="P25" s="197">
        <f t="shared" si="0"/>
        <v>274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274</v>
      </c>
      <c r="W25" s="219">
        <f t="shared" si="10"/>
        <v>9676.219579999999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167890</v>
      </c>
      <c r="AF25" s="206">
        <v>107</v>
      </c>
      <c r="AG25" s="310">
        <v>23</v>
      </c>
      <c r="AH25" s="311">
        <v>167890</v>
      </c>
      <c r="AI25" s="312">
        <f t="shared" si="4"/>
        <v>167890</v>
      </c>
      <c r="AJ25" s="313">
        <f t="shared" si="5"/>
        <v>0</v>
      </c>
      <c r="AL25" s="306">
        <f t="shared" si="6"/>
        <v>-167890</v>
      </c>
      <c r="AM25" s="314">
        <f t="shared" si="6"/>
        <v>274</v>
      </c>
      <c r="AN25" s="315">
        <f t="shared" si="7"/>
        <v>168164</v>
      </c>
      <c r="AO25" s="316">
        <f t="shared" si="8"/>
        <v>613.73722627737232</v>
      </c>
    </row>
    <row r="26" spans="1:41" x14ac:dyDescent="0.2">
      <c r="A26" s="206">
        <v>107</v>
      </c>
      <c r="B26" s="207">
        <v>0.375</v>
      </c>
      <c r="C26" s="208">
        <v>2013</v>
      </c>
      <c r="D26" s="208">
        <v>6</v>
      </c>
      <c r="E26" s="208">
        <v>24</v>
      </c>
      <c r="F26" s="209">
        <v>168164</v>
      </c>
      <c r="G26" s="208">
        <v>0</v>
      </c>
      <c r="H26" s="209">
        <v>170863</v>
      </c>
      <c r="I26" s="208">
        <v>0</v>
      </c>
      <c r="J26" s="208">
        <v>0</v>
      </c>
      <c r="K26" s="208">
        <v>0</v>
      </c>
      <c r="L26" s="210">
        <v>90.215400000000002</v>
      </c>
      <c r="M26" s="209">
        <v>18.5</v>
      </c>
      <c r="N26" s="211">
        <v>0</v>
      </c>
      <c r="O26" s="212">
        <v>1901</v>
      </c>
      <c r="P26" s="197">
        <f t="shared" si="0"/>
        <v>1901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1901</v>
      </c>
      <c r="W26" s="219">
        <f t="shared" si="10"/>
        <v>67133.187669999999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168164</v>
      </c>
      <c r="AF26" s="206"/>
      <c r="AG26" s="310"/>
      <c r="AH26" s="311"/>
      <c r="AI26" s="312">
        <f t="shared" si="4"/>
        <v>168164</v>
      </c>
      <c r="AJ26" s="313">
        <f t="shared" si="5"/>
        <v>168164</v>
      </c>
      <c r="AL26" s="306">
        <f t="shared" si="6"/>
        <v>170083</v>
      </c>
      <c r="AM26" s="314">
        <f t="shared" si="6"/>
        <v>1901</v>
      </c>
      <c r="AN26" s="315">
        <f t="shared" si="7"/>
        <v>-168182</v>
      </c>
      <c r="AO26" s="316">
        <f t="shared" si="8"/>
        <v>-88.470278800631249</v>
      </c>
    </row>
    <row r="27" spans="1:41" x14ac:dyDescent="0.2">
      <c r="A27" s="206">
        <v>107</v>
      </c>
      <c r="B27" s="207">
        <v>0.375</v>
      </c>
      <c r="C27" s="208">
        <v>2013</v>
      </c>
      <c r="D27" s="208">
        <v>6</v>
      </c>
      <c r="E27" s="208">
        <v>25</v>
      </c>
      <c r="F27" s="209">
        <v>170065</v>
      </c>
      <c r="G27" s="208">
        <v>0</v>
      </c>
      <c r="H27" s="209">
        <v>171135</v>
      </c>
      <c r="I27" s="208">
        <v>0</v>
      </c>
      <c r="J27" s="208">
        <v>0</v>
      </c>
      <c r="K27" s="208">
        <v>0</v>
      </c>
      <c r="L27" s="210">
        <v>88.729900000000001</v>
      </c>
      <c r="M27" s="209">
        <v>24.9</v>
      </c>
      <c r="N27" s="211">
        <v>0</v>
      </c>
      <c r="O27" s="212">
        <v>2082</v>
      </c>
      <c r="P27" s="197">
        <f t="shared" si="0"/>
        <v>2082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2082</v>
      </c>
      <c r="W27" s="219">
        <f t="shared" si="10"/>
        <v>73525.142940000005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170065</v>
      </c>
      <c r="AF27" s="206">
        <v>107</v>
      </c>
      <c r="AG27" s="310">
        <v>25</v>
      </c>
      <c r="AH27" s="311">
        <v>170083</v>
      </c>
      <c r="AI27" s="312">
        <f t="shared" si="4"/>
        <v>170065</v>
      </c>
      <c r="AJ27" s="313">
        <f t="shared" si="5"/>
        <v>-18</v>
      </c>
      <c r="AL27" s="306">
        <f t="shared" si="6"/>
        <v>2080</v>
      </c>
      <c r="AM27" s="314">
        <f t="shared" si="6"/>
        <v>2082</v>
      </c>
      <c r="AN27" s="315">
        <f t="shared" si="7"/>
        <v>2</v>
      </c>
      <c r="AO27" s="316">
        <f t="shared" si="8"/>
        <v>9.6061479346781938E-4</v>
      </c>
    </row>
    <row r="28" spans="1:41" x14ac:dyDescent="0.2">
      <c r="A28" s="206">
        <v>107</v>
      </c>
      <c r="B28" s="207">
        <v>0.375</v>
      </c>
      <c r="C28" s="208">
        <v>2013</v>
      </c>
      <c r="D28" s="208">
        <v>6</v>
      </c>
      <c r="E28" s="208">
        <v>26</v>
      </c>
      <c r="F28" s="209">
        <v>172147</v>
      </c>
      <c r="G28" s="208">
        <v>0</v>
      </c>
      <c r="H28" s="209">
        <v>171434</v>
      </c>
      <c r="I28" s="208">
        <v>0</v>
      </c>
      <c r="J28" s="208">
        <v>0</v>
      </c>
      <c r="K28" s="208">
        <v>0</v>
      </c>
      <c r="L28" s="210">
        <v>88.744399999999999</v>
      </c>
      <c r="M28" s="209">
        <v>25</v>
      </c>
      <c r="N28" s="211">
        <v>0</v>
      </c>
      <c r="O28" s="212">
        <v>1986</v>
      </c>
      <c r="P28" s="197">
        <f t="shared" si="0"/>
        <v>1986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1986</v>
      </c>
      <c r="W28" s="219">
        <f t="shared" si="10"/>
        <v>70134.93462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172147</v>
      </c>
      <c r="AF28" s="206">
        <v>107</v>
      </c>
      <c r="AG28" s="310">
        <v>26</v>
      </c>
      <c r="AH28" s="311">
        <v>172163</v>
      </c>
      <c r="AI28" s="312">
        <f t="shared" si="4"/>
        <v>172147</v>
      </c>
      <c r="AJ28" s="313">
        <f t="shared" si="5"/>
        <v>-16</v>
      </c>
      <c r="AL28" s="306">
        <f t="shared" si="6"/>
        <v>1999</v>
      </c>
      <c r="AM28" s="314">
        <f t="shared" si="6"/>
        <v>1986</v>
      </c>
      <c r="AN28" s="315">
        <f t="shared" si="7"/>
        <v>-13</v>
      </c>
      <c r="AO28" s="316">
        <f t="shared" si="8"/>
        <v>-6.545820745216516E-3</v>
      </c>
    </row>
    <row r="29" spans="1:41" x14ac:dyDescent="0.2">
      <c r="A29" s="206">
        <v>107</v>
      </c>
      <c r="B29" s="207">
        <v>0.375</v>
      </c>
      <c r="C29" s="208">
        <v>2013</v>
      </c>
      <c r="D29" s="208">
        <v>6</v>
      </c>
      <c r="E29" s="208">
        <v>27</v>
      </c>
      <c r="F29" s="209">
        <v>174133</v>
      </c>
      <c r="G29" s="208">
        <v>0</v>
      </c>
      <c r="H29" s="209">
        <v>171718</v>
      </c>
      <c r="I29" s="208">
        <v>0</v>
      </c>
      <c r="J29" s="208">
        <v>0</v>
      </c>
      <c r="K29" s="208">
        <v>0</v>
      </c>
      <c r="L29" s="210">
        <v>88.980099999999993</v>
      </c>
      <c r="M29" s="209">
        <v>24.6</v>
      </c>
      <c r="N29" s="211">
        <v>0</v>
      </c>
      <c r="O29" s="212">
        <v>1875</v>
      </c>
      <c r="P29" s="197">
        <f t="shared" si="0"/>
        <v>1875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1875</v>
      </c>
      <c r="W29" s="219">
        <f t="shared" si="10"/>
        <v>66215.006250000006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174133</v>
      </c>
      <c r="AF29" s="206">
        <v>107</v>
      </c>
      <c r="AG29" s="310">
        <v>27</v>
      </c>
      <c r="AH29" s="311">
        <v>174162</v>
      </c>
      <c r="AI29" s="312">
        <f t="shared" si="4"/>
        <v>174133</v>
      </c>
      <c r="AJ29" s="313">
        <f t="shared" si="5"/>
        <v>-29</v>
      </c>
      <c r="AL29" s="306">
        <f t="shared" si="6"/>
        <v>-174162</v>
      </c>
      <c r="AM29" s="314">
        <f t="shared" si="6"/>
        <v>1875</v>
      </c>
      <c r="AN29" s="315">
        <f t="shared" si="7"/>
        <v>176037</v>
      </c>
      <c r="AO29" s="316">
        <f t="shared" si="8"/>
        <v>93.886399999999995</v>
      </c>
    </row>
    <row r="30" spans="1:41" x14ac:dyDescent="0.2">
      <c r="A30" s="206">
        <v>107</v>
      </c>
      <c r="B30" s="207">
        <v>0.375</v>
      </c>
      <c r="C30" s="208">
        <v>2013</v>
      </c>
      <c r="D30" s="208">
        <v>6</v>
      </c>
      <c r="E30" s="208">
        <v>28</v>
      </c>
      <c r="F30" s="209">
        <v>176008</v>
      </c>
      <c r="G30" s="208">
        <v>0</v>
      </c>
      <c r="H30" s="209">
        <v>171985</v>
      </c>
      <c r="I30" s="208">
        <v>0</v>
      </c>
      <c r="J30" s="208">
        <v>0</v>
      </c>
      <c r="K30" s="208">
        <v>0</v>
      </c>
      <c r="L30" s="210">
        <v>89.112499999999997</v>
      </c>
      <c r="M30" s="209">
        <v>23.9</v>
      </c>
      <c r="N30" s="211">
        <v>0</v>
      </c>
      <c r="O30" s="212">
        <v>1553</v>
      </c>
      <c r="P30" s="197">
        <f t="shared" si="0"/>
        <v>1553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1553</v>
      </c>
      <c r="W30" s="219">
        <f t="shared" si="10"/>
        <v>54843.682509999999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176008</v>
      </c>
      <c r="AF30" s="206"/>
      <c r="AG30" s="310"/>
      <c r="AH30" s="311"/>
      <c r="AI30" s="312">
        <f t="shared" si="4"/>
        <v>176008</v>
      </c>
      <c r="AJ30" s="313">
        <f t="shared" si="5"/>
        <v>176008</v>
      </c>
      <c r="AL30" s="306">
        <f t="shared" si="6"/>
        <v>177568</v>
      </c>
      <c r="AM30" s="314">
        <f t="shared" si="6"/>
        <v>1553</v>
      </c>
      <c r="AN30" s="315">
        <f t="shared" si="7"/>
        <v>-176015</v>
      </c>
      <c r="AO30" s="316">
        <f t="shared" si="8"/>
        <v>-113.3386992916935</v>
      </c>
    </row>
    <row r="31" spans="1:41" x14ac:dyDescent="0.2">
      <c r="A31" s="206">
        <v>107</v>
      </c>
      <c r="B31" s="207">
        <v>0.375</v>
      </c>
      <c r="C31" s="208">
        <v>2013</v>
      </c>
      <c r="D31" s="208">
        <v>6</v>
      </c>
      <c r="E31" s="208">
        <v>29</v>
      </c>
      <c r="F31" s="209">
        <v>177561</v>
      </c>
      <c r="G31" s="208">
        <v>0</v>
      </c>
      <c r="H31" s="209">
        <v>172205</v>
      </c>
      <c r="I31" s="208">
        <v>0</v>
      </c>
      <c r="J31" s="208">
        <v>0</v>
      </c>
      <c r="K31" s="208">
        <v>0</v>
      </c>
      <c r="L31" s="210">
        <v>89.646199999999993</v>
      </c>
      <c r="M31" s="209">
        <v>24.3</v>
      </c>
      <c r="N31" s="211">
        <v>0</v>
      </c>
      <c r="O31" s="212">
        <v>324</v>
      </c>
      <c r="P31" s="197">
        <f t="shared" si="0"/>
        <v>324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324</v>
      </c>
      <c r="W31" s="219">
        <f t="shared" si="10"/>
        <v>11441.953079999999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177561</v>
      </c>
      <c r="AF31" s="206">
        <v>107</v>
      </c>
      <c r="AG31" s="310">
        <v>29</v>
      </c>
      <c r="AH31" s="311">
        <v>177568</v>
      </c>
      <c r="AI31" s="312">
        <f t="shared" si="4"/>
        <v>177561</v>
      </c>
      <c r="AJ31" s="313">
        <f t="shared" si="5"/>
        <v>-7</v>
      </c>
      <c r="AL31" s="306">
        <f t="shared" si="6"/>
        <v>316</v>
      </c>
      <c r="AM31" s="314">
        <f t="shared" si="6"/>
        <v>324</v>
      </c>
      <c r="AN31" s="315">
        <f t="shared" si="7"/>
        <v>8</v>
      </c>
      <c r="AO31" s="316">
        <f t="shared" si="8"/>
        <v>2.4691358024691357E-2</v>
      </c>
    </row>
    <row r="32" spans="1:41" x14ac:dyDescent="0.2">
      <c r="A32" s="206">
        <v>107</v>
      </c>
      <c r="B32" s="207">
        <v>0.375</v>
      </c>
      <c r="C32" s="208">
        <v>2013</v>
      </c>
      <c r="D32" s="208">
        <v>6</v>
      </c>
      <c r="E32" s="208">
        <v>30</v>
      </c>
      <c r="F32" s="209">
        <v>177885</v>
      </c>
      <c r="G32" s="208">
        <v>0</v>
      </c>
      <c r="H32" s="209">
        <v>172251</v>
      </c>
      <c r="I32" s="208">
        <v>0</v>
      </c>
      <c r="J32" s="208">
        <v>0</v>
      </c>
      <c r="K32" s="208">
        <v>0</v>
      </c>
      <c r="L32" s="210">
        <v>90.741900000000001</v>
      </c>
      <c r="M32" s="209">
        <v>20</v>
      </c>
      <c r="N32" s="211">
        <v>0</v>
      </c>
      <c r="O32" s="212">
        <v>388</v>
      </c>
      <c r="P32" s="197">
        <f t="shared" si="0"/>
        <v>388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388</v>
      </c>
      <c r="W32" s="219">
        <f t="shared" si="10"/>
        <v>13702.09196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177885</v>
      </c>
      <c r="AF32" s="206">
        <v>107</v>
      </c>
      <c r="AG32" s="310">
        <v>30</v>
      </c>
      <c r="AH32" s="311">
        <v>177884</v>
      </c>
      <c r="AI32" s="312">
        <f t="shared" si="4"/>
        <v>177885</v>
      </c>
      <c r="AJ32" s="313">
        <f t="shared" si="5"/>
        <v>1</v>
      </c>
      <c r="AL32" s="306">
        <f t="shared" si="6"/>
        <v>411</v>
      </c>
      <c r="AM32" s="314">
        <f t="shared" si="6"/>
        <v>388</v>
      </c>
      <c r="AN32" s="315">
        <f t="shared" si="7"/>
        <v>-23</v>
      </c>
      <c r="AO32" s="316">
        <f t="shared" si="8"/>
        <v>-5.9278350515463915E-2</v>
      </c>
    </row>
    <row r="33" spans="1:41" ht="13.5" thickBot="1" x14ac:dyDescent="0.25">
      <c r="A33" s="206">
        <v>107</v>
      </c>
      <c r="B33" s="207">
        <v>0.375</v>
      </c>
      <c r="C33" s="208">
        <v>2013</v>
      </c>
      <c r="D33" s="208">
        <v>7</v>
      </c>
      <c r="E33" s="208">
        <v>1</v>
      </c>
      <c r="F33" s="209">
        <v>178273</v>
      </c>
      <c r="G33" s="208">
        <v>0</v>
      </c>
      <c r="H33" s="209">
        <v>172306</v>
      </c>
      <c r="I33" s="208">
        <v>0</v>
      </c>
      <c r="J33" s="208">
        <v>0</v>
      </c>
      <c r="K33" s="208">
        <v>0</v>
      </c>
      <c r="L33" s="210">
        <v>90.275700000000001</v>
      </c>
      <c r="M33" s="209">
        <v>21.3</v>
      </c>
      <c r="N33" s="211">
        <v>0</v>
      </c>
      <c r="O33" s="212">
        <v>2028</v>
      </c>
      <c r="P33" s="197">
        <f t="shared" si="0"/>
        <v>-178273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2028</v>
      </c>
      <c r="W33" s="223">
        <f t="shared" si="10"/>
        <v>71618.150760000004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178273</v>
      </c>
      <c r="AF33" s="206">
        <v>107</v>
      </c>
      <c r="AG33" s="310">
        <v>1</v>
      </c>
      <c r="AH33" s="311">
        <v>178295</v>
      </c>
      <c r="AI33" s="312">
        <f t="shared" si="4"/>
        <v>178273</v>
      </c>
      <c r="AJ33" s="313">
        <f t="shared" si="5"/>
        <v>-22</v>
      </c>
      <c r="AL33" s="306">
        <f t="shared" si="6"/>
        <v>-178295</v>
      </c>
      <c r="AM33" s="317">
        <f t="shared" si="6"/>
        <v>-178273</v>
      </c>
      <c r="AN33" s="315">
        <f t="shared" si="7"/>
        <v>22</v>
      </c>
      <c r="AO33" s="316">
        <f t="shared" si="8"/>
        <v>-1.2340623650244288E-4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93.616</v>
      </c>
      <c r="M36" s="239">
        <f>MAX(M3:M34)</f>
        <v>26.5</v>
      </c>
      <c r="N36" s="237" t="s">
        <v>26</v>
      </c>
      <c r="O36" s="239">
        <f>SUM(O3:O33)</f>
        <v>40887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40887</v>
      </c>
      <c r="W36" s="243">
        <f>SUM(W3:W33)</f>
        <v>1443910.9122900001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23</v>
      </c>
      <c r="AJ36" s="326">
        <f>SUM(AJ3:AJ33)</f>
        <v>1312781</v>
      </c>
      <c r="AK36" s="327" t="s">
        <v>88</v>
      </c>
      <c r="AL36" s="328"/>
      <c r="AM36" s="328"/>
      <c r="AN36" s="326">
        <f>SUM(AN3:AN33)</f>
        <v>7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89.708293548387118</v>
      </c>
      <c r="M37" s="247">
        <f>AVERAGE(M3:M34)</f>
        <v>23.935483870967737</v>
      </c>
      <c r="N37" s="237" t="s">
        <v>84</v>
      </c>
      <c r="O37" s="248">
        <f>O36*35.31467</f>
        <v>1443910.9122899999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8</v>
      </c>
      <c r="AN37" s="331">
        <f>IFERROR(AN36/SUM(AM3:AM33),"")</f>
        <v>-5.0210165406630608E-5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88.729900000000001</v>
      </c>
      <c r="M38" s="248">
        <f>MIN(M3:M34)</f>
        <v>18.5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98.679122903225831</v>
      </c>
      <c r="M44" s="255">
        <f>M37*(1+$L$43)</f>
        <v>26.329032258064512</v>
      </c>
    </row>
    <row r="45" spans="1:41" x14ac:dyDescent="0.2">
      <c r="K45" s="254" t="s">
        <v>98</v>
      </c>
      <c r="L45" s="255">
        <f>L37*(1-$L$43)</f>
        <v>80.737464193548405</v>
      </c>
      <c r="M45" s="255">
        <f>M37*(1-$L$43)</f>
        <v>21.541935483870965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671" priority="47" stopIfTrue="1" operator="lessThan">
      <formula>$L$45</formula>
    </cfRule>
    <cfRule type="cellIs" dxfId="670" priority="48" stopIfTrue="1" operator="greaterThan">
      <formula>$L$44</formula>
    </cfRule>
  </conditionalFormatting>
  <conditionalFormatting sqref="M3:M34">
    <cfRule type="cellIs" dxfId="669" priority="45" stopIfTrue="1" operator="lessThan">
      <formula>$M$45</formula>
    </cfRule>
    <cfRule type="cellIs" dxfId="668" priority="46" stopIfTrue="1" operator="greaterThan">
      <formula>$M$44</formula>
    </cfRule>
  </conditionalFormatting>
  <conditionalFormatting sqref="O3:O34">
    <cfRule type="cellIs" dxfId="667" priority="44" stopIfTrue="1" operator="lessThan">
      <formula>0</formula>
    </cfRule>
  </conditionalFormatting>
  <conditionalFormatting sqref="O3:O33">
    <cfRule type="cellIs" dxfId="666" priority="43" stopIfTrue="1" operator="lessThan">
      <formula>0</formula>
    </cfRule>
  </conditionalFormatting>
  <conditionalFormatting sqref="O3">
    <cfRule type="cellIs" dxfId="665" priority="42" stopIfTrue="1" operator="notEqual">
      <formula>$P$3</formula>
    </cfRule>
  </conditionalFormatting>
  <conditionalFormatting sqref="O4">
    <cfRule type="cellIs" dxfId="664" priority="41" stopIfTrue="1" operator="notEqual">
      <formula>P$4</formula>
    </cfRule>
  </conditionalFormatting>
  <conditionalFormatting sqref="O5">
    <cfRule type="cellIs" dxfId="663" priority="40" stopIfTrue="1" operator="notEqual">
      <formula>$P$5</formula>
    </cfRule>
  </conditionalFormatting>
  <conditionalFormatting sqref="O6">
    <cfRule type="cellIs" dxfId="662" priority="39" stopIfTrue="1" operator="notEqual">
      <formula>$P$6</formula>
    </cfRule>
  </conditionalFormatting>
  <conditionalFormatting sqref="O7">
    <cfRule type="cellIs" dxfId="661" priority="38" stopIfTrue="1" operator="notEqual">
      <formula>$P$7</formula>
    </cfRule>
  </conditionalFormatting>
  <conditionalFormatting sqref="O8">
    <cfRule type="cellIs" dxfId="660" priority="37" stopIfTrue="1" operator="notEqual">
      <formula>$P$8</formula>
    </cfRule>
  </conditionalFormatting>
  <conditionalFormatting sqref="O9">
    <cfRule type="cellIs" dxfId="659" priority="36" stopIfTrue="1" operator="notEqual">
      <formula>$P$9</formula>
    </cfRule>
  </conditionalFormatting>
  <conditionalFormatting sqref="O10">
    <cfRule type="cellIs" dxfId="658" priority="34" stopIfTrue="1" operator="notEqual">
      <formula>$P$10</formula>
    </cfRule>
    <cfRule type="cellIs" dxfId="657" priority="35" stopIfTrue="1" operator="greaterThan">
      <formula>$P$10</formula>
    </cfRule>
  </conditionalFormatting>
  <conditionalFormatting sqref="O11">
    <cfRule type="cellIs" dxfId="656" priority="32" stopIfTrue="1" operator="notEqual">
      <formula>$P$11</formula>
    </cfRule>
    <cfRule type="cellIs" dxfId="655" priority="33" stopIfTrue="1" operator="greaterThan">
      <formula>$P$11</formula>
    </cfRule>
  </conditionalFormatting>
  <conditionalFormatting sqref="O12">
    <cfRule type="cellIs" dxfId="654" priority="31" stopIfTrue="1" operator="notEqual">
      <formula>$P$12</formula>
    </cfRule>
  </conditionalFormatting>
  <conditionalFormatting sqref="O14">
    <cfRule type="cellIs" dxfId="653" priority="30" stopIfTrue="1" operator="notEqual">
      <formula>$P$14</formula>
    </cfRule>
  </conditionalFormatting>
  <conditionalFormatting sqref="O15">
    <cfRule type="cellIs" dxfId="652" priority="29" stopIfTrue="1" operator="notEqual">
      <formula>$P$15</formula>
    </cfRule>
  </conditionalFormatting>
  <conditionalFormatting sqref="O16">
    <cfRule type="cellIs" dxfId="651" priority="28" stopIfTrue="1" operator="notEqual">
      <formula>$P$16</formula>
    </cfRule>
  </conditionalFormatting>
  <conditionalFormatting sqref="O17">
    <cfRule type="cellIs" dxfId="650" priority="27" stopIfTrue="1" operator="notEqual">
      <formula>$P$17</formula>
    </cfRule>
  </conditionalFormatting>
  <conditionalFormatting sqref="O18">
    <cfRule type="cellIs" dxfId="649" priority="26" stopIfTrue="1" operator="notEqual">
      <formula>$P$18</formula>
    </cfRule>
  </conditionalFormatting>
  <conditionalFormatting sqref="O19">
    <cfRule type="cellIs" dxfId="648" priority="24" stopIfTrue="1" operator="notEqual">
      <formula>$P$19</formula>
    </cfRule>
    <cfRule type="cellIs" dxfId="647" priority="25" stopIfTrue="1" operator="greaterThan">
      <formula>$P$19</formula>
    </cfRule>
  </conditionalFormatting>
  <conditionalFormatting sqref="O20">
    <cfRule type="cellIs" dxfId="646" priority="22" stopIfTrue="1" operator="notEqual">
      <formula>$P$20</formula>
    </cfRule>
    <cfRule type="cellIs" dxfId="645" priority="23" stopIfTrue="1" operator="greaterThan">
      <formula>$P$20</formula>
    </cfRule>
  </conditionalFormatting>
  <conditionalFormatting sqref="O21">
    <cfRule type="cellIs" dxfId="644" priority="21" stopIfTrue="1" operator="notEqual">
      <formula>$P$21</formula>
    </cfRule>
  </conditionalFormatting>
  <conditionalFormatting sqref="O22">
    <cfRule type="cellIs" dxfId="643" priority="20" stopIfTrue="1" operator="notEqual">
      <formula>$P$22</formula>
    </cfRule>
  </conditionalFormatting>
  <conditionalFormatting sqref="O23">
    <cfRule type="cellIs" dxfId="642" priority="19" stopIfTrue="1" operator="notEqual">
      <formula>$P$23</formula>
    </cfRule>
  </conditionalFormatting>
  <conditionalFormatting sqref="O24">
    <cfRule type="cellIs" dxfId="641" priority="17" stopIfTrue="1" operator="notEqual">
      <formula>$P$24</formula>
    </cfRule>
    <cfRule type="cellIs" dxfId="640" priority="18" stopIfTrue="1" operator="greaterThan">
      <formula>$P$24</formula>
    </cfRule>
  </conditionalFormatting>
  <conditionalFormatting sqref="O25">
    <cfRule type="cellIs" dxfId="639" priority="15" stopIfTrue="1" operator="notEqual">
      <formula>$P$25</formula>
    </cfRule>
    <cfRule type="cellIs" dxfId="638" priority="16" stopIfTrue="1" operator="greaterThan">
      <formula>$P$25</formula>
    </cfRule>
  </conditionalFormatting>
  <conditionalFormatting sqref="O26">
    <cfRule type="cellIs" dxfId="637" priority="14" stopIfTrue="1" operator="notEqual">
      <formula>$P$26</formula>
    </cfRule>
  </conditionalFormatting>
  <conditionalFormatting sqref="O27">
    <cfRule type="cellIs" dxfId="636" priority="13" stopIfTrue="1" operator="notEqual">
      <formula>$P$27</formula>
    </cfRule>
  </conditionalFormatting>
  <conditionalFormatting sqref="O28">
    <cfRule type="cellIs" dxfId="635" priority="12" stopIfTrue="1" operator="notEqual">
      <formula>$P$28</formula>
    </cfRule>
  </conditionalFormatting>
  <conditionalFormatting sqref="O29">
    <cfRule type="cellIs" dxfId="634" priority="11" stopIfTrue="1" operator="notEqual">
      <formula>$P$29</formula>
    </cfRule>
  </conditionalFormatting>
  <conditionalFormatting sqref="O30">
    <cfRule type="cellIs" dxfId="633" priority="10" stopIfTrue="1" operator="notEqual">
      <formula>$P$30</formula>
    </cfRule>
  </conditionalFormatting>
  <conditionalFormatting sqref="O31">
    <cfRule type="cellIs" dxfId="632" priority="8" stopIfTrue="1" operator="notEqual">
      <formula>$P$31</formula>
    </cfRule>
    <cfRule type="cellIs" dxfId="631" priority="9" stopIfTrue="1" operator="greaterThan">
      <formula>$P$31</formula>
    </cfRule>
  </conditionalFormatting>
  <conditionalFormatting sqref="O32">
    <cfRule type="cellIs" dxfId="630" priority="6" stopIfTrue="1" operator="notEqual">
      <formula>$P$32</formula>
    </cfRule>
    <cfRule type="cellIs" dxfId="629" priority="7" stopIfTrue="1" operator="greaterThan">
      <formula>$P$32</formula>
    </cfRule>
  </conditionalFormatting>
  <conditionalFormatting sqref="O33">
    <cfRule type="cellIs" dxfId="628" priority="5" stopIfTrue="1" operator="notEqual">
      <formula>$P$33</formula>
    </cfRule>
  </conditionalFormatting>
  <conditionalFormatting sqref="O13">
    <cfRule type="cellIs" dxfId="627" priority="4" stopIfTrue="1" operator="notEqual">
      <formula>$P$13</formula>
    </cfRule>
  </conditionalFormatting>
  <conditionalFormatting sqref="AG3:AG34">
    <cfRule type="cellIs" dxfId="626" priority="3" stopIfTrue="1" operator="notEqual">
      <formula>E3</formula>
    </cfRule>
  </conditionalFormatting>
  <conditionalFormatting sqref="AH3:AH34">
    <cfRule type="cellIs" dxfId="625" priority="2" stopIfTrue="1" operator="notBetween">
      <formula>AI3+$AG$40</formula>
      <formula>AI3-$AG$40</formula>
    </cfRule>
  </conditionalFormatting>
  <conditionalFormatting sqref="AL3:AL33">
    <cfRule type="cellIs" dxfId="62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2" sqref="F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105</v>
      </c>
      <c r="B3" s="191">
        <v>0.375</v>
      </c>
      <c r="C3" s="192">
        <v>2013</v>
      </c>
      <c r="D3" s="192">
        <v>6</v>
      </c>
      <c r="E3" s="192">
        <v>1</v>
      </c>
      <c r="F3" s="193">
        <v>323974</v>
      </c>
      <c r="G3" s="192">
        <v>0</v>
      </c>
      <c r="H3" s="193">
        <v>720935</v>
      </c>
      <c r="I3" s="192">
        <v>0</v>
      </c>
      <c r="J3" s="192">
        <v>0</v>
      </c>
      <c r="K3" s="192">
        <v>0</v>
      </c>
      <c r="L3" s="194">
        <v>308.18299999999999</v>
      </c>
      <c r="M3" s="193">
        <v>24.3</v>
      </c>
      <c r="N3" s="195">
        <v>0</v>
      </c>
      <c r="O3" s="196">
        <v>28837</v>
      </c>
      <c r="P3" s="197">
        <f>F4-F3</f>
        <v>28837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28837</v>
      </c>
      <c r="W3" s="202">
        <f>V3*35.31467</f>
        <v>1018369.13879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323974</v>
      </c>
      <c r="AF3" s="190">
        <v>105</v>
      </c>
      <c r="AG3" s="195">
        <v>1</v>
      </c>
      <c r="AH3" s="303">
        <v>323973</v>
      </c>
      <c r="AI3" s="304">
        <f>IFERROR(AE3*1,0)</f>
        <v>323974</v>
      </c>
      <c r="AJ3" s="305">
        <f>(AI3-AH3)</f>
        <v>1</v>
      </c>
      <c r="AL3" s="306">
        <f>AH4-AH3</f>
        <v>28844</v>
      </c>
      <c r="AM3" s="307">
        <f>AI4-AI3</f>
        <v>28837</v>
      </c>
      <c r="AN3" s="308">
        <f>(AM3-AL3)</f>
        <v>-7</v>
      </c>
      <c r="AO3" s="309">
        <f>IFERROR(AN3/AM3,"")</f>
        <v>-2.4274369733328711E-4</v>
      </c>
    </row>
    <row r="4" spans="1:41" x14ac:dyDescent="0.2">
      <c r="A4" s="206">
        <v>105</v>
      </c>
      <c r="B4" s="207">
        <v>0.375</v>
      </c>
      <c r="C4" s="208">
        <v>2013</v>
      </c>
      <c r="D4" s="208">
        <v>6</v>
      </c>
      <c r="E4" s="208">
        <v>2</v>
      </c>
      <c r="F4" s="209">
        <v>352811</v>
      </c>
      <c r="G4" s="208">
        <v>0</v>
      </c>
      <c r="H4" s="209">
        <v>722202</v>
      </c>
      <c r="I4" s="208">
        <v>0</v>
      </c>
      <c r="J4" s="208">
        <v>0</v>
      </c>
      <c r="K4" s="208">
        <v>0</v>
      </c>
      <c r="L4" s="210">
        <v>314.93</v>
      </c>
      <c r="M4" s="209">
        <v>24.1</v>
      </c>
      <c r="N4" s="211">
        <v>0</v>
      </c>
      <c r="O4" s="212">
        <v>19523</v>
      </c>
      <c r="P4" s="197">
        <f t="shared" ref="P4:P33" si="0">F5-F4</f>
        <v>19523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19523</v>
      </c>
      <c r="W4" s="216">
        <f>V4*35.31467</f>
        <v>689448.30241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352811</v>
      </c>
      <c r="AF4" s="206">
        <v>105</v>
      </c>
      <c r="AG4" s="310">
        <v>2</v>
      </c>
      <c r="AH4" s="311">
        <v>352817</v>
      </c>
      <c r="AI4" s="312">
        <f t="shared" ref="AI4:AI34" si="4">IFERROR(AE4*1,0)</f>
        <v>352811</v>
      </c>
      <c r="AJ4" s="313">
        <f t="shared" ref="AJ4:AJ34" si="5">(AI4-AH4)</f>
        <v>-6</v>
      </c>
      <c r="AL4" s="306">
        <f t="shared" ref="AL4:AM33" si="6">AH5-AH4</f>
        <v>19522</v>
      </c>
      <c r="AM4" s="314">
        <f t="shared" si="6"/>
        <v>19523</v>
      </c>
      <c r="AN4" s="315">
        <f t="shared" ref="AN4:AN33" si="7">(AM4-AL4)</f>
        <v>1</v>
      </c>
      <c r="AO4" s="316">
        <f t="shared" ref="AO4:AO33" si="8">IFERROR(AN4/AM4,"")</f>
        <v>5.1221636019054449E-5</v>
      </c>
    </row>
    <row r="5" spans="1:41" x14ac:dyDescent="0.2">
      <c r="A5" s="206">
        <v>105</v>
      </c>
      <c r="B5" s="207">
        <v>0.375</v>
      </c>
      <c r="C5" s="208">
        <v>2013</v>
      </c>
      <c r="D5" s="208">
        <v>6</v>
      </c>
      <c r="E5" s="208">
        <v>3</v>
      </c>
      <c r="F5" s="209">
        <v>372334</v>
      </c>
      <c r="G5" s="208">
        <v>0</v>
      </c>
      <c r="H5" s="209">
        <v>723058</v>
      </c>
      <c r="I5" s="208">
        <v>0</v>
      </c>
      <c r="J5" s="208">
        <v>0</v>
      </c>
      <c r="K5" s="208">
        <v>0</v>
      </c>
      <c r="L5" s="210">
        <v>315.56200000000001</v>
      </c>
      <c r="M5" s="209">
        <v>23.8</v>
      </c>
      <c r="N5" s="211">
        <v>0</v>
      </c>
      <c r="O5" s="212">
        <v>12555</v>
      </c>
      <c r="P5" s="197">
        <f t="shared" si="0"/>
        <v>12555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12555</v>
      </c>
      <c r="W5" s="216">
        <f t="shared" ref="W5:W33" si="10">V5*35.31467</f>
        <v>443375.68184999999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372334</v>
      </c>
      <c r="AF5" s="206">
        <v>105</v>
      </c>
      <c r="AG5" s="310">
        <v>3</v>
      </c>
      <c r="AH5" s="311">
        <v>372339</v>
      </c>
      <c r="AI5" s="312">
        <f t="shared" si="4"/>
        <v>372334</v>
      </c>
      <c r="AJ5" s="313">
        <f t="shared" si="5"/>
        <v>-5</v>
      </c>
      <c r="AL5" s="306">
        <f t="shared" si="6"/>
        <v>12554</v>
      </c>
      <c r="AM5" s="314">
        <f t="shared" si="6"/>
        <v>12555</v>
      </c>
      <c r="AN5" s="315">
        <f t="shared" si="7"/>
        <v>1</v>
      </c>
      <c r="AO5" s="316">
        <f t="shared" si="8"/>
        <v>7.9649542015133414E-5</v>
      </c>
    </row>
    <row r="6" spans="1:41" x14ac:dyDescent="0.2">
      <c r="A6" s="206">
        <v>105</v>
      </c>
      <c r="B6" s="207">
        <v>0.375</v>
      </c>
      <c r="C6" s="208">
        <v>2013</v>
      </c>
      <c r="D6" s="208">
        <v>6</v>
      </c>
      <c r="E6" s="208">
        <v>4</v>
      </c>
      <c r="F6" s="209">
        <v>384889</v>
      </c>
      <c r="G6" s="208">
        <v>0</v>
      </c>
      <c r="H6" s="209">
        <v>723622</v>
      </c>
      <c r="I6" s="208">
        <v>0</v>
      </c>
      <c r="J6" s="208">
        <v>0</v>
      </c>
      <c r="K6" s="208">
        <v>0</v>
      </c>
      <c r="L6" s="210">
        <v>309.55500000000001</v>
      </c>
      <c r="M6" s="209">
        <v>24.3</v>
      </c>
      <c r="N6" s="211">
        <v>0</v>
      </c>
      <c r="O6" s="212">
        <v>2587</v>
      </c>
      <c r="P6" s="197">
        <f t="shared" si="0"/>
        <v>2587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2587</v>
      </c>
      <c r="W6" s="216">
        <f t="shared" si="10"/>
        <v>91359.051290000003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384889</v>
      </c>
      <c r="AF6" s="206">
        <v>105</v>
      </c>
      <c r="AG6" s="310">
        <v>4</v>
      </c>
      <c r="AH6" s="311">
        <v>384893</v>
      </c>
      <c r="AI6" s="312">
        <f t="shared" si="4"/>
        <v>384889</v>
      </c>
      <c r="AJ6" s="313">
        <f t="shared" si="5"/>
        <v>-4</v>
      </c>
      <c r="AL6" s="306">
        <f t="shared" si="6"/>
        <v>2583</v>
      </c>
      <c r="AM6" s="314">
        <f t="shared" si="6"/>
        <v>2587</v>
      </c>
      <c r="AN6" s="315">
        <f t="shared" si="7"/>
        <v>4</v>
      </c>
      <c r="AO6" s="316">
        <f t="shared" si="8"/>
        <v>1.5461925009663702E-3</v>
      </c>
    </row>
    <row r="7" spans="1:41" x14ac:dyDescent="0.2">
      <c r="A7" s="206">
        <v>105</v>
      </c>
      <c r="B7" s="207">
        <v>0.375</v>
      </c>
      <c r="C7" s="208">
        <v>2013</v>
      </c>
      <c r="D7" s="208">
        <v>6</v>
      </c>
      <c r="E7" s="208">
        <v>5</v>
      </c>
      <c r="F7" s="209">
        <v>387476</v>
      </c>
      <c r="G7" s="208">
        <v>0</v>
      </c>
      <c r="H7" s="209">
        <v>723739</v>
      </c>
      <c r="I7" s="208">
        <v>0</v>
      </c>
      <c r="J7" s="208">
        <v>0</v>
      </c>
      <c r="K7" s="208">
        <v>0</v>
      </c>
      <c r="L7" s="210">
        <v>308.27800000000002</v>
      </c>
      <c r="M7" s="209">
        <v>24.4</v>
      </c>
      <c r="N7" s="211">
        <v>0</v>
      </c>
      <c r="O7" s="212">
        <v>7829</v>
      </c>
      <c r="P7" s="197">
        <f t="shared" si="0"/>
        <v>7829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7829</v>
      </c>
      <c r="W7" s="216">
        <f t="shared" si="10"/>
        <v>276478.55142999999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387476</v>
      </c>
      <c r="AF7" s="206">
        <v>105</v>
      </c>
      <c r="AG7" s="310">
        <v>5</v>
      </c>
      <c r="AH7" s="311">
        <v>387476</v>
      </c>
      <c r="AI7" s="312">
        <f t="shared" si="4"/>
        <v>387476</v>
      </c>
      <c r="AJ7" s="313">
        <f t="shared" si="5"/>
        <v>0</v>
      </c>
      <c r="AL7" s="306">
        <f t="shared" si="6"/>
        <v>7834</v>
      </c>
      <c r="AM7" s="314">
        <f t="shared" si="6"/>
        <v>7829</v>
      </c>
      <c r="AN7" s="315">
        <f t="shared" si="7"/>
        <v>-5</v>
      </c>
      <c r="AO7" s="316">
        <f t="shared" si="8"/>
        <v>-6.3865116873163875E-4</v>
      </c>
    </row>
    <row r="8" spans="1:41" x14ac:dyDescent="0.2">
      <c r="A8" s="206">
        <v>105</v>
      </c>
      <c r="B8" s="207">
        <v>0.375</v>
      </c>
      <c r="C8" s="208">
        <v>2013</v>
      </c>
      <c r="D8" s="208">
        <v>6</v>
      </c>
      <c r="E8" s="208">
        <v>6</v>
      </c>
      <c r="F8" s="209">
        <v>395305</v>
      </c>
      <c r="G8" s="208">
        <v>0</v>
      </c>
      <c r="H8" s="209">
        <v>724090</v>
      </c>
      <c r="I8" s="208">
        <v>0</v>
      </c>
      <c r="J8" s="208">
        <v>0</v>
      </c>
      <c r="K8" s="208">
        <v>0</v>
      </c>
      <c r="L8" s="210">
        <v>307.82799999999997</v>
      </c>
      <c r="M8" s="209">
        <v>24.3</v>
      </c>
      <c r="N8" s="211">
        <v>0</v>
      </c>
      <c r="O8" s="212">
        <v>11898</v>
      </c>
      <c r="P8" s="197">
        <f t="shared" si="0"/>
        <v>11898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11898</v>
      </c>
      <c r="W8" s="216">
        <f t="shared" si="10"/>
        <v>420173.94365999999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395305</v>
      </c>
      <c r="AF8" s="206">
        <v>105</v>
      </c>
      <c r="AG8" s="310">
        <v>6</v>
      </c>
      <c r="AH8" s="311">
        <v>395310</v>
      </c>
      <c r="AI8" s="312">
        <f t="shared" si="4"/>
        <v>395305</v>
      </c>
      <c r="AJ8" s="313">
        <f t="shared" si="5"/>
        <v>-5</v>
      </c>
      <c r="AL8" s="306">
        <f t="shared" si="6"/>
        <v>11899</v>
      </c>
      <c r="AM8" s="314">
        <f t="shared" si="6"/>
        <v>11898</v>
      </c>
      <c r="AN8" s="315">
        <f t="shared" si="7"/>
        <v>-1</v>
      </c>
      <c r="AO8" s="316">
        <f t="shared" si="8"/>
        <v>-8.4047739115817788E-5</v>
      </c>
    </row>
    <row r="9" spans="1:41" x14ac:dyDescent="0.2">
      <c r="A9" s="206">
        <v>105</v>
      </c>
      <c r="B9" s="207">
        <v>0.375</v>
      </c>
      <c r="C9" s="208">
        <v>2013</v>
      </c>
      <c r="D9" s="208">
        <v>6</v>
      </c>
      <c r="E9" s="208">
        <v>7</v>
      </c>
      <c r="F9" s="209">
        <v>407203</v>
      </c>
      <c r="G9" s="208">
        <v>0</v>
      </c>
      <c r="H9" s="209">
        <v>724627</v>
      </c>
      <c r="I9" s="208">
        <v>0</v>
      </c>
      <c r="J9" s="208">
        <v>0</v>
      </c>
      <c r="K9" s="208">
        <v>0</v>
      </c>
      <c r="L9" s="210">
        <v>307.959</v>
      </c>
      <c r="M9" s="209">
        <v>24.4</v>
      </c>
      <c r="N9" s="211">
        <v>0</v>
      </c>
      <c r="O9" s="212">
        <v>14863</v>
      </c>
      <c r="P9" s="197">
        <f t="shared" si="0"/>
        <v>14863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14863</v>
      </c>
      <c r="W9" s="216">
        <f t="shared" si="10"/>
        <v>524881.94021000003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407203</v>
      </c>
      <c r="AF9" s="206">
        <v>105</v>
      </c>
      <c r="AG9" s="310">
        <v>7</v>
      </c>
      <c r="AH9" s="311">
        <v>407209</v>
      </c>
      <c r="AI9" s="312">
        <f t="shared" si="4"/>
        <v>407203</v>
      </c>
      <c r="AJ9" s="313">
        <f t="shared" si="5"/>
        <v>-6</v>
      </c>
      <c r="AL9" s="306">
        <f t="shared" si="6"/>
        <v>14864</v>
      </c>
      <c r="AM9" s="314">
        <f t="shared" si="6"/>
        <v>14863</v>
      </c>
      <c r="AN9" s="315">
        <f t="shared" si="7"/>
        <v>-1</v>
      </c>
      <c r="AO9" s="316">
        <f t="shared" si="8"/>
        <v>-6.7281168001076492E-5</v>
      </c>
    </row>
    <row r="10" spans="1:41" x14ac:dyDescent="0.2">
      <c r="A10" s="206">
        <v>105</v>
      </c>
      <c r="B10" s="207">
        <v>0.375</v>
      </c>
      <c r="C10" s="208">
        <v>2013</v>
      </c>
      <c r="D10" s="208">
        <v>6</v>
      </c>
      <c r="E10" s="208">
        <v>8</v>
      </c>
      <c r="F10" s="209">
        <v>422066</v>
      </c>
      <c r="G10" s="208">
        <v>0</v>
      </c>
      <c r="H10" s="209">
        <v>725298</v>
      </c>
      <c r="I10" s="208">
        <v>0</v>
      </c>
      <c r="J10" s="208">
        <v>0</v>
      </c>
      <c r="K10" s="208">
        <v>0</v>
      </c>
      <c r="L10" s="210">
        <v>308.21300000000002</v>
      </c>
      <c r="M10" s="209">
        <v>24.5</v>
      </c>
      <c r="N10" s="211">
        <v>0</v>
      </c>
      <c r="O10" s="212">
        <v>11343</v>
      </c>
      <c r="P10" s="197">
        <f t="shared" si="0"/>
        <v>11343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11343</v>
      </c>
      <c r="W10" s="216">
        <f t="shared" si="10"/>
        <v>400574.30180999998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422066</v>
      </c>
      <c r="AF10" s="206">
        <v>105</v>
      </c>
      <c r="AG10" s="310">
        <v>8</v>
      </c>
      <c r="AH10" s="311">
        <v>422073</v>
      </c>
      <c r="AI10" s="312">
        <f t="shared" si="4"/>
        <v>422066</v>
      </c>
      <c r="AJ10" s="313">
        <f t="shared" si="5"/>
        <v>-7</v>
      </c>
      <c r="AL10" s="306">
        <f t="shared" si="6"/>
        <v>11342</v>
      </c>
      <c r="AM10" s="314">
        <f t="shared" si="6"/>
        <v>11343</v>
      </c>
      <c r="AN10" s="315">
        <f t="shared" si="7"/>
        <v>1</v>
      </c>
      <c r="AO10" s="316">
        <f t="shared" si="8"/>
        <v>8.8160098739310588E-5</v>
      </c>
    </row>
    <row r="11" spans="1:41" x14ac:dyDescent="0.2">
      <c r="A11" s="206">
        <v>105</v>
      </c>
      <c r="B11" s="207">
        <v>0.375</v>
      </c>
      <c r="C11" s="208">
        <v>2013</v>
      </c>
      <c r="D11" s="208">
        <v>6</v>
      </c>
      <c r="E11" s="208">
        <v>9</v>
      </c>
      <c r="F11" s="209">
        <v>433409</v>
      </c>
      <c r="G11" s="208">
        <v>0</v>
      </c>
      <c r="H11" s="209">
        <v>725564</v>
      </c>
      <c r="I11" s="208">
        <v>0</v>
      </c>
      <c r="J11" s="208">
        <v>0</v>
      </c>
      <c r="K11" s="208">
        <v>0</v>
      </c>
      <c r="L11" s="210">
        <v>314.79000000000002</v>
      </c>
      <c r="M11" s="209">
        <v>24.3</v>
      </c>
      <c r="N11" s="211">
        <v>0</v>
      </c>
      <c r="O11" s="212">
        <v>11638</v>
      </c>
      <c r="P11" s="197">
        <f t="shared" si="0"/>
        <v>11638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11638</v>
      </c>
      <c r="W11" s="219">
        <f t="shared" si="10"/>
        <v>410992.12945999997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433409</v>
      </c>
      <c r="AF11" s="206">
        <v>105</v>
      </c>
      <c r="AG11" s="310">
        <v>9</v>
      </c>
      <c r="AH11" s="311">
        <v>433415</v>
      </c>
      <c r="AI11" s="312">
        <f t="shared" si="4"/>
        <v>433409</v>
      </c>
      <c r="AJ11" s="313">
        <f t="shared" si="5"/>
        <v>-6</v>
      </c>
      <c r="AL11" s="306">
        <f t="shared" si="6"/>
        <v>11638</v>
      </c>
      <c r="AM11" s="314">
        <f t="shared" si="6"/>
        <v>11638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105</v>
      </c>
      <c r="B12" s="207">
        <v>0.375</v>
      </c>
      <c r="C12" s="208">
        <v>2013</v>
      </c>
      <c r="D12" s="208">
        <v>6</v>
      </c>
      <c r="E12" s="208">
        <v>10</v>
      </c>
      <c r="F12" s="209">
        <v>445047</v>
      </c>
      <c r="G12" s="208">
        <v>0</v>
      </c>
      <c r="H12" s="209">
        <v>726075</v>
      </c>
      <c r="I12" s="208">
        <v>0</v>
      </c>
      <c r="J12" s="208">
        <v>0</v>
      </c>
      <c r="K12" s="208">
        <v>0</v>
      </c>
      <c r="L12" s="210">
        <v>315.505</v>
      </c>
      <c r="M12" s="209">
        <v>23.7</v>
      </c>
      <c r="N12" s="211">
        <v>0</v>
      </c>
      <c r="O12" s="212">
        <v>11342</v>
      </c>
      <c r="P12" s="197">
        <f t="shared" si="0"/>
        <v>11342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11342</v>
      </c>
      <c r="W12" s="219">
        <f t="shared" si="10"/>
        <v>400538.98713999998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445047</v>
      </c>
      <c r="AF12" s="206">
        <v>105</v>
      </c>
      <c r="AG12" s="310">
        <v>10</v>
      </c>
      <c r="AH12" s="311">
        <v>445053</v>
      </c>
      <c r="AI12" s="312">
        <f t="shared" si="4"/>
        <v>445047</v>
      </c>
      <c r="AJ12" s="313">
        <f t="shared" si="5"/>
        <v>-6</v>
      </c>
      <c r="AL12" s="306">
        <f t="shared" si="6"/>
        <v>11342</v>
      </c>
      <c r="AM12" s="314">
        <f t="shared" si="6"/>
        <v>11342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105</v>
      </c>
      <c r="B13" s="207">
        <v>0.375</v>
      </c>
      <c r="C13" s="208">
        <v>2013</v>
      </c>
      <c r="D13" s="208">
        <v>6</v>
      </c>
      <c r="E13" s="208">
        <v>11</v>
      </c>
      <c r="F13" s="209">
        <v>456389</v>
      </c>
      <c r="G13" s="208">
        <v>0</v>
      </c>
      <c r="H13" s="209">
        <v>726589</v>
      </c>
      <c r="I13" s="208">
        <v>0</v>
      </c>
      <c r="J13" s="208">
        <v>0</v>
      </c>
      <c r="K13" s="208">
        <v>0</v>
      </c>
      <c r="L13" s="210">
        <v>306.49</v>
      </c>
      <c r="M13" s="209">
        <v>24.4</v>
      </c>
      <c r="N13" s="211">
        <v>0</v>
      </c>
      <c r="O13" s="212">
        <v>9960</v>
      </c>
      <c r="P13" s="197">
        <f t="shared" si="0"/>
        <v>9960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9960</v>
      </c>
      <c r="W13" s="219">
        <f t="shared" si="10"/>
        <v>351734.11320000002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456389</v>
      </c>
      <c r="AF13" s="206">
        <v>105</v>
      </c>
      <c r="AG13" s="310">
        <v>11</v>
      </c>
      <c r="AH13" s="311">
        <v>456395</v>
      </c>
      <c r="AI13" s="312">
        <f t="shared" si="4"/>
        <v>456389</v>
      </c>
      <c r="AJ13" s="313">
        <f t="shared" si="5"/>
        <v>-6</v>
      </c>
      <c r="AL13" s="306">
        <f t="shared" si="6"/>
        <v>9958</v>
      </c>
      <c r="AM13" s="314">
        <f t="shared" si="6"/>
        <v>9960</v>
      </c>
      <c r="AN13" s="315">
        <f t="shared" si="7"/>
        <v>2</v>
      </c>
      <c r="AO13" s="316">
        <f t="shared" si="8"/>
        <v>2.0080321285140563E-4</v>
      </c>
    </row>
    <row r="14" spans="1:41" x14ac:dyDescent="0.2">
      <c r="A14" s="206">
        <v>105</v>
      </c>
      <c r="B14" s="207">
        <v>0.375</v>
      </c>
      <c r="C14" s="208">
        <v>2013</v>
      </c>
      <c r="D14" s="208">
        <v>6</v>
      </c>
      <c r="E14" s="208">
        <v>12</v>
      </c>
      <c r="F14" s="209">
        <v>466349</v>
      </c>
      <c r="G14" s="208">
        <v>0</v>
      </c>
      <c r="H14" s="209">
        <v>727040</v>
      </c>
      <c r="I14" s="208">
        <v>0</v>
      </c>
      <c r="J14" s="208">
        <v>0</v>
      </c>
      <c r="K14" s="208">
        <v>0</v>
      </c>
      <c r="L14" s="210">
        <v>306.58300000000003</v>
      </c>
      <c r="M14" s="209">
        <v>24.5</v>
      </c>
      <c r="N14" s="211">
        <v>0</v>
      </c>
      <c r="O14" s="212">
        <v>11574</v>
      </c>
      <c r="P14" s="197">
        <f t="shared" si="0"/>
        <v>11574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11574</v>
      </c>
      <c r="W14" s="219">
        <f t="shared" si="10"/>
        <v>408731.99057999998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466349</v>
      </c>
      <c r="AF14" s="206">
        <v>105</v>
      </c>
      <c r="AG14" s="310">
        <v>12</v>
      </c>
      <c r="AH14" s="311">
        <v>466353</v>
      </c>
      <c r="AI14" s="312">
        <f t="shared" si="4"/>
        <v>466349</v>
      </c>
      <c r="AJ14" s="313">
        <f t="shared" si="5"/>
        <v>-4</v>
      </c>
      <c r="AL14" s="306">
        <f t="shared" si="6"/>
        <v>11576</v>
      </c>
      <c r="AM14" s="314">
        <f t="shared" si="6"/>
        <v>11574</v>
      </c>
      <c r="AN14" s="315">
        <f t="shared" si="7"/>
        <v>-2</v>
      </c>
      <c r="AO14" s="316">
        <f t="shared" si="8"/>
        <v>-1.7280110592707794E-4</v>
      </c>
    </row>
    <row r="15" spans="1:41" x14ac:dyDescent="0.2">
      <c r="A15" s="206">
        <v>105</v>
      </c>
      <c r="B15" s="207">
        <v>0.375</v>
      </c>
      <c r="C15" s="208">
        <v>2013</v>
      </c>
      <c r="D15" s="208">
        <v>6</v>
      </c>
      <c r="E15" s="208">
        <v>13</v>
      </c>
      <c r="F15" s="209">
        <v>477923</v>
      </c>
      <c r="G15" s="208">
        <v>0</v>
      </c>
      <c r="H15" s="209">
        <v>727564</v>
      </c>
      <c r="I15" s="208">
        <v>0</v>
      </c>
      <c r="J15" s="208">
        <v>0</v>
      </c>
      <c r="K15" s="208">
        <v>0</v>
      </c>
      <c r="L15" s="210">
        <v>306.97800000000001</v>
      </c>
      <c r="M15" s="209">
        <v>24.3</v>
      </c>
      <c r="N15" s="211">
        <v>0</v>
      </c>
      <c r="O15" s="212">
        <v>7748</v>
      </c>
      <c r="P15" s="197">
        <f t="shared" si="0"/>
        <v>7748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7748</v>
      </c>
      <c r="W15" s="219">
        <f t="shared" si="10"/>
        <v>273618.06316000002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477923</v>
      </c>
      <c r="AF15" s="206">
        <v>105</v>
      </c>
      <c r="AG15" s="310">
        <v>13</v>
      </c>
      <c r="AH15" s="311">
        <v>477929</v>
      </c>
      <c r="AI15" s="312">
        <f t="shared" si="4"/>
        <v>477923</v>
      </c>
      <c r="AJ15" s="313">
        <f t="shared" si="5"/>
        <v>-6</v>
      </c>
      <c r="AL15" s="306">
        <f t="shared" si="6"/>
        <v>7746</v>
      </c>
      <c r="AM15" s="314">
        <f t="shared" si="6"/>
        <v>7748</v>
      </c>
      <c r="AN15" s="315">
        <f t="shared" si="7"/>
        <v>2</v>
      </c>
      <c r="AO15" s="316">
        <f t="shared" si="8"/>
        <v>2.5813113061435211E-4</v>
      </c>
    </row>
    <row r="16" spans="1:41" x14ac:dyDescent="0.2">
      <c r="A16" s="206">
        <v>105</v>
      </c>
      <c r="B16" s="207">
        <v>0.375</v>
      </c>
      <c r="C16" s="208">
        <v>2013</v>
      </c>
      <c r="D16" s="208">
        <v>6</v>
      </c>
      <c r="E16" s="208">
        <v>14</v>
      </c>
      <c r="F16" s="209">
        <v>485671</v>
      </c>
      <c r="G16" s="208">
        <v>0</v>
      </c>
      <c r="H16" s="209">
        <v>727913</v>
      </c>
      <c r="I16" s="208">
        <v>0</v>
      </c>
      <c r="J16" s="208">
        <v>0</v>
      </c>
      <c r="K16" s="208">
        <v>0</v>
      </c>
      <c r="L16" s="210">
        <v>308.59199999999998</v>
      </c>
      <c r="M16" s="209">
        <v>24.4</v>
      </c>
      <c r="N16" s="211">
        <v>0</v>
      </c>
      <c r="O16" s="212">
        <v>9444</v>
      </c>
      <c r="P16" s="197">
        <f t="shared" si="0"/>
        <v>9444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9444</v>
      </c>
      <c r="W16" s="219">
        <f t="shared" si="10"/>
        <v>333511.74348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485671</v>
      </c>
      <c r="AF16" s="206">
        <v>105</v>
      </c>
      <c r="AG16" s="310">
        <v>14</v>
      </c>
      <c r="AH16" s="311">
        <v>485675</v>
      </c>
      <c r="AI16" s="312">
        <f t="shared" si="4"/>
        <v>485671</v>
      </c>
      <c r="AJ16" s="313">
        <f t="shared" si="5"/>
        <v>-4</v>
      </c>
      <c r="AL16" s="306">
        <f t="shared" si="6"/>
        <v>9440</v>
      </c>
      <c r="AM16" s="314">
        <f t="shared" si="6"/>
        <v>9444</v>
      </c>
      <c r="AN16" s="315">
        <f t="shared" si="7"/>
        <v>4</v>
      </c>
      <c r="AO16" s="316">
        <f t="shared" si="8"/>
        <v>4.2354934349851756E-4</v>
      </c>
    </row>
    <row r="17" spans="1:41" x14ac:dyDescent="0.2">
      <c r="A17" s="206">
        <v>105</v>
      </c>
      <c r="B17" s="207">
        <v>0.375</v>
      </c>
      <c r="C17" s="208">
        <v>2013</v>
      </c>
      <c r="D17" s="208">
        <v>6</v>
      </c>
      <c r="E17" s="208">
        <v>15</v>
      </c>
      <c r="F17" s="209">
        <v>495115</v>
      </c>
      <c r="G17" s="208">
        <v>0</v>
      </c>
      <c r="H17" s="209">
        <v>727913</v>
      </c>
      <c r="I17" s="208">
        <v>0</v>
      </c>
      <c r="J17" s="208">
        <v>0</v>
      </c>
      <c r="K17" s="208">
        <v>0</v>
      </c>
      <c r="L17" s="210">
        <v>308.59199999999998</v>
      </c>
      <c r="M17" s="209">
        <v>24.4</v>
      </c>
      <c r="N17" s="211">
        <v>0</v>
      </c>
      <c r="O17" s="212">
        <v>8807</v>
      </c>
      <c r="P17" s="197">
        <f t="shared" si="0"/>
        <v>8807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8807</v>
      </c>
      <c r="W17" s="219">
        <f t="shared" si="10"/>
        <v>311016.29869000003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495115</v>
      </c>
      <c r="AF17" s="206">
        <v>105</v>
      </c>
      <c r="AG17" s="310">
        <v>15</v>
      </c>
      <c r="AH17" s="311">
        <v>495115</v>
      </c>
      <c r="AI17" s="312">
        <f t="shared" si="4"/>
        <v>495115</v>
      </c>
      <c r="AJ17" s="313">
        <f t="shared" si="5"/>
        <v>0</v>
      </c>
      <c r="AL17" s="306">
        <f t="shared" si="6"/>
        <v>8813</v>
      </c>
      <c r="AM17" s="314">
        <f t="shared" si="6"/>
        <v>8807</v>
      </c>
      <c r="AN17" s="315">
        <f t="shared" si="7"/>
        <v>-6</v>
      </c>
      <c r="AO17" s="316">
        <f t="shared" si="8"/>
        <v>-6.8127625752242534E-4</v>
      </c>
    </row>
    <row r="18" spans="1:41" x14ac:dyDescent="0.2">
      <c r="A18" s="206">
        <v>105</v>
      </c>
      <c r="B18" s="207">
        <v>0.375</v>
      </c>
      <c r="C18" s="208">
        <v>2013</v>
      </c>
      <c r="D18" s="208">
        <v>6</v>
      </c>
      <c r="E18" s="208">
        <v>16</v>
      </c>
      <c r="F18" s="209">
        <v>503922</v>
      </c>
      <c r="G18" s="208">
        <v>0</v>
      </c>
      <c r="H18" s="209">
        <v>728723</v>
      </c>
      <c r="I18" s="208">
        <v>0</v>
      </c>
      <c r="J18" s="208">
        <v>0</v>
      </c>
      <c r="K18" s="208">
        <v>0</v>
      </c>
      <c r="L18" s="210">
        <v>314.97410000000002</v>
      </c>
      <c r="M18" s="209">
        <v>23.7</v>
      </c>
      <c r="N18" s="211">
        <v>0</v>
      </c>
      <c r="O18" s="212">
        <v>6588</v>
      </c>
      <c r="P18" s="197">
        <f t="shared" si="0"/>
        <v>6588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6588</v>
      </c>
      <c r="W18" s="219">
        <f t="shared" si="10"/>
        <v>232653.04595999999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503922</v>
      </c>
      <c r="AF18" s="206">
        <v>105</v>
      </c>
      <c r="AG18" s="310">
        <v>16</v>
      </c>
      <c r="AH18" s="311">
        <v>503928</v>
      </c>
      <c r="AI18" s="312">
        <f t="shared" si="4"/>
        <v>503922</v>
      </c>
      <c r="AJ18" s="313">
        <f t="shared" si="5"/>
        <v>-6</v>
      </c>
      <c r="AL18" s="306">
        <f t="shared" si="6"/>
        <v>6582</v>
      </c>
      <c r="AM18" s="314">
        <f t="shared" si="6"/>
        <v>6588</v>
      </c>
      <c r="AN18" s="315">
        <f t="shared" si="7"/>
        <v>6</v>
      </c>
      <c r="AO18" s="316">
        <f t="shared" si="8"/>
        <v>9.1074681238615665E-4</v>
      </c>
    </row>
    <row r="19" spans="1:41" x14ac:dyDescent="0.2">
      <c r="A19" s="206">
        <v>105</v>
      </c>
      <c r="B19" s="207">
        <v>0.375</v>
      </c>
      <c r="C19" s="208">
        <v>2013</v>
      </c>
      <c r="D19" s="208">
        <v>6</v>
      </c>
      <c r="E19" s="208">
        <v>17</v>
      </c>
      <c r="F19" s="209">
        <v>510510</v>
      </c>
      <c r="G19" s="208">
        <v>0</v>
      </c>
      <c r="H19" s="209">
        <v>729011</v>
      </c>
      <c r="I19" s="208">
        <v>0</v>
      </c>
      <c r="J19" s="208">
        <v>0</v>
      </c>
      <c r="K19" s="208">
        <v>0</v>
      </c>
      <c r="L19" s="210">
        <v>316.33909999999997</v>
      </c>
      <c r="M19" s="209">
        <v>23.6</v>
      </c>
      <c r="N19" s="211">
        <v>0</v>
      </c>
      <c r="O19" s="212">
        <v>11592</v>
      </c>
      <c r="P19" s="197">
        <f t="shared" si="0"/>
        <v>11592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11592</v>
      </c>
      <c r="W19" s="219">
        <f t="shared" si="10"/>
        <v>409367.65464000002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510510</v>
      </c>
      <c r="AF19" s="206">
        <v>105</v>
      </c>
      <c r="AG19" s="310">
        <v>17</v>
      </c>
      <c r="AH19" s="311">
        <v>510510</v>
      </c>
      <c r="AI19" s="312">
        <f t="shared" si="4"/>
        <v>510510</v>
      </c>
      <c r="AJ19" s="313">
        <f t="shared" si="5"/>
        <v>0</v>
      </c>
      <c r="AL19" s="306">
        <f t="shared" si="6"/>
        <v>11591</v>
      </c>
      <c r="AM19" s="314">
        <f t="shared" si="6"/>
        <v>11592</v>
      </c>
      <c r="AN19" s="315">
        <f t="shared" si="7"/>
        <v>1</v>
      </c>
      <c r="AO19" s="316">
        <f t="shared" si="8"/>
        <v>8.6266390614216703E-5</v>
      </c>
    </row>
    <row r="20" spans="1:41" x14ac:dyDescent="0.2">
      <c r="A20" s="206">
        <v>105</v>
      </c>
      <c r="B20" s="207">
        <v>0.375</v>
      </c>
      <c r="C20" s="208">
        <v>2013</v>
      </c>
      <c r="D20" s="208">
        <v>6</v>
      </c>
      <c r="E20" s="208">
        <v>18</v>
      </c>
      <c r="F20" s="209">
        <v>522102</v>
      </c>
      <c r="G20" s="208">
        <v>0</v>
      </c>
      <c r="H20" s="209">
        <v>729530</v>
      </c>
      <c r="I20" s="208">
        <v>0</v>
      </c>
      <c r="J20" s="208">
        <v>0</v>
      </c>
      <c r="K20" s="208">
        <v>0</v>
      </c>
      <c r="L20" s="210">
        <v>309.46530000000001</v>
      </c>
      <c r="M20" s="209">
        <v>24.1</v>
      </c>
      <c r="N20" s="211">
        <v>0</v>
      </c>
      <c r="O20" s="212">
        <v>7970</v>
      </c>
      <c r="P20" s="197">
        <f t="shared" si="0"/>
        <v>7970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7970</v>
      </c>
      <c r="W20" s="219">
        <f t="shared" si="10"/>
        <v>281457.91989999998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522102</v>
      </c>
      <c r="AF20" s="206">
        <v>105</v>
      </c>
      <c r="AG20" s="310">
        <v>18</v>
      </c>
      <c r="AH20" s="311">
        <v>522101</v>
      </c>
      <c r="AI20" s="312">
        <f t="shared" si="4"/>
        <v>522102</v>
      </c>
      <c r="AJ20" s="313">
        <f t="shared" si="5"/>
        <v>1</v>
      </c>
      <c r="AL20" s="306">
        <f t="shared" si="6"/>
        <v>7970</v>
      </c>
      <c r="AM20" s="314">
        <f t="shared" si="6"/>
        <v>7970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105</v>
      </c>
      <c r="B21" s="207">
        <v>0.375</v>
      </c>
      <c r="C21" s="208">
        <v>2013</v>
      </c>
      <c r="D21" s="208">
        <v>6</v>
      </c>
      <c r="E21" s="208">
        <v>19</v>
      </c>
      <c r="F21" s="209">
        <v>530072</v>
      </c>
      <c r="G21" s="208">
        <v>0</v>
      </c>
      <c r="H21" s="209">
        <v>729890</v>
      </c>
      <c r="I21" s="208">
        <v>0</v>
      </c>
      <c r="J21" s="208">
        <v>0</v>
      </c>
      <c r="K21" s="208">
        <v>0</v>
      </c>
      <c r="L21" s="210">
        <v>307.34890000000001</v>
      </c>
      <c r="M21" s="209">
        <v>24.3</v>
      </c>
      <c r="N21" s="211">
        <v>0</v>
      </c>
      <c r="O21" s="212">
        <v>8145</v>
      </c>
      <c r="P21" s="197">
        <f t="shared" si="0"/>
        <v>8145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8145</v>
      </c>
      <c r="W21" s="219">
        <f t="shared" si="10"/>
        <v>287637.98715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530072</v>
      </c>
      <c r="AF21" s="206">
        <v>105</v>
      </c>
      <c r="AG21" s="310">
        <v>19</v>
      </c>
      <c r="AH21" s="311">
        <v>530071</v>
      </c>
      <c r="AI21" s="312">
        <f t="shared" si="4"/>
        <v>530072</v>
      </c>
      <c r="AJ21" s="313">
        <f t="shared" si="5"/>
        <v>1</v>
      </c>
      <c r="AL21" s="306">
        <f t="shared" si="6"/>
        <v>8150</v>
      </c>
      <c r="AM21" s="314">
        <f t="shared" si="6"/>
        <v>8145</v>
      </c>
      <c r="AN21" s="315">
        <f t="shared" si="7"/>
        <v>-5</v>
      </c>
      <c r="AO21" s="316">
        <f t="shared" si="8"/>
        <v>-6.1387354205033758E-4</v>
      </c>
    </row>
    <row r="22" spans="1:41" x14ac:dyDescent="0.2">
      <c r="A22" s="206">
        <v>105</v>
      </c>
      <c r="B22" s="207">
        <v>0.375</v>
      </c>
      <c r="C22" s="208">
        <v>2013</v>
      </c>
      <c r="D22" s="208">
        <v>6</v>
      </c>
      <c r="E22" s="208">
        <v>20</v>
      </c>
      <c r="F22" s="209">
        <v>538217</v>
      </c>
      <c r="G22" s="208">
        <v>0</v>
      </c>
      <c r="H22" s="209">
        <v>730258</v>
      </c>
      <c r="I22" s="208">
        <v>0</v>
      </c>
      <c r="J22" s="208">
        <v>0</v>
      </c>
      <c r="K22" s="208">
        <v>0</v>
      </c>
      <c r="L22" s="210">
        <v>306.94690000000003</v>
      </c>
      <c r="M22" s="209">
        <v>24.1</v>
      </c>
      <c r="N22" s="211">
        <v>0</v>
      </c>
      <c r="O22" s="212">
        <v>8966</v>
      </c>
      <c r="P22" s="197">
        <f t="shared" si="0"/>
        <v>8966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8966</v>
      </c>
      <c r="W22" s="219">
        <f t="shared" si="10"/>
        <v>316631.33121999999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538217</v>
      </c>
      <c r="AF22" s="206">
        <v>105</v>
      </c>
      <c r="AG22" s="310">
        <v>20</v>
      </c>
      <c r="AH22" s="311">
        <v>538221</v>
      </c>
      <c r="AI22" s="312">
        <f t="shared" si="4"/>
        <v>538217</v>
      </c>
      <c r="AJ22" s="313">
        <f t="shared" si="5"/>
        <v>-4</v>
      </c>
      <c r="AL22" s="306">
        <f t="shared" si="6"/>
        <v>8962</v>
      </c>
      <c r="AM22" s="314">
        <f t="shared" si="6"/>
        <v>8966</v>
      </c>
      <c r="AN22" s="315">
        <f t="shared" si="7"/>
        <v>4</v>
      </c>
      <c r="AO22" s="316">
        <f t="shared" si="8"/>
        <v>4.4612982377871963E-4</v>
      </c>
    </row>
    <row r="23" spans="1:41" x14ac:dyDescent="0.2">
      <c r="A23" s="206">
        <v>105</v>
      </c>
      <c r="B23" s="207">
        <v>0.375</v>
      </c>
      <c r="C23" s="208">
        <v>2013</v>
      </c>
      <c r="D23" s="208">
        <v>6</v>
      </c>
      <c r="E23" s="208">
        <v>21</v>
      </c>
      <c r="F23" s="209">
        <v>547183</v>
      </c>
      <c r="G23" s="208">
        <v>0</v>
      </c>
      <c r="H23" s="209">
        <v>730662</v>
      </c>
      <c r="I23" s="208">
        <v>0</v>
      </c>
      <c r="J23" s="208">
        <v>0</v>
      </c>
      <c r="K23" s="208">
        <v>0</v>
      </c>
      <c r="L23" s="210">
        <v>307.54640000000001</v>
      </c>
      <c r="M23" s="209">
        <v>23.6</v>
      </c>
      <c r="N23" s="211">
        <v>0</v>
      </c>
      <c r="O23" s="212">
        <v>2577</v>
      </c>
      <c r="P23" s="197">
        <f t="shared" si="0"/>
        <v>2577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2577</v>
      </c>
      <c r="W23" s="219">
        <f t="shared" si="10"/>
        <v>91005.904590000006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547183</v>
      </c>
      <c r="AF23" s="206">
        <v>105</v>
      </c>
      <c r="AG23" s="310">
        <v>21</v>
      </c>
      <c r="AH23" s="311">
        <v>547183</v>
      </c>
      <c r="AI23" s="312">
        <f t="shared" si="4"/>
        <v>547183</v>
      </c>
      <c r="AJ23" s="313">
        <f t="shared" si="5"/>
        <v>0</v>
      </c>
      <c r="AL23" s="306">
        <f t="shared" si="6"/>
        <v>2577</v>
      </c>
      <c r="AM23" s="314">
        <f t="shared" si="6"/>
        <v>2577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105</v>
      </c>
      <c r="B24" s="207">
        <v>0.375</v>
      </c>
      <c r="C24" s="208">
        <v>2013</v>
      </c>
      <c r="D24" s="208">
        <v>6</v>
      </c>
      <c r="E24" s="208">
        <v>22</v>
      </c>
      <c r="F24" s="209">
        <v>549760</v>
      </c>
      <c r="G24" s="208">
        <v>0</v>
      </c>
      <c r="H24" s="209">
        <v>730777</v>
      </c>
      <c r="I24" s="208">
        <v>0</v>
      </c>
      <c r="J24" s="208">
        <v>0</v>
      </c>
      <c r="K24" s="208">
        <v>0</v>
      </c>
      <c r="L24" s="210">
        <v>310.03730000000002</v>
      </c>
      <c r="M24" s="209">
        <v>23.4</v>
      </c>
      <c r="N24" s="211">
        <v>0</v>
      </c>
      <c r="O24" s="212">
        <v>5859</v>
      </c>
      <c r="P24" s="197">
        <f t="shared" si="0"/>
        <v>5859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5859</v>
      </c>
      <c r="W24" s="219">
        <f t="shared" si="10"/>
        <v>206908.65153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549760</v>
      </c>
      <c r="AF24" s="206">
        <v>105</v>
      </c>
      <c r="AG24" s="310">
        <v>22</v>
      </c>
      <c r="AH24" s="311">
        <v>549760</v>
      </c>
      <c r="AI24" s="312">
        <f t="shared" si="4"/>
        <v>549760</v>
      </c>
      <c r="AJ24" s="313">
        <f t="shared" si="5"/>
        <v>0</v>
      </c>
      <c r="AL24" s="306">
        <f t="shared" si="6"/>
        <v>5858</v>
      </c>
      <c r="AM24" s="314">
        <f t="shared" si="6"/>
        <v>5859</v>
      </c>
      <c r="AN24" s="315">
        <f t="shared" si="7"/>
        <v>1</v>
      </c>
      <c r="AO24" s="316">
        <f t="shared" si="8"/>
        <v>1.7067759003242875E-4</v>
      </c>
    </row>
    <row r="25" spans="1:41" x14ac:dyDescent="0.2">
      <c r="A25" s="206">
        <v>105</v>
      </c>
      <c r="B25" s="207">
        <v>0.375</v>
      </c>
      <c r="C25" s="208">
        <v>2013</v>
      </c>
      <c r="D25" s="208">
        <v>6</v>
      </c>
      <c r="E25" s="208">
        <v>23</v>
      </c>
      <c r="F25" s="209">
        <v>555619</v>
      </c>
      <c r="G25" s="208">
        <v>0</v>
      </c>
      <c r="H25" s="209">
        <v>731032</v>
      </c>
      <c r="I25" s="208">
        <v>0</v>
      </c>
      <c r="J25" s="208">
        <v>0</v>
      </c>
      <c r="K25" s="208">
        <v>0</v>
      </c>
      <c r="L25" s="210">
        <v>315.83760000000001</v>
      </c>
      <c r="M25" s="209">
        <v>23.1</v>
      </c>
      <c r="N25" s="211">
        <v>0</v>
      </c>
      <c r="O25" s="212">
        <v>1532</v>
      </c>
      <c r="P25" s="197">
        <f t="shared" si="0"/>
        <v>1532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1532</v>
      </c>
      <c r="W25" s="219">
        <f t="shared" si="10"/>
        <v>54102.074439999997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555619</v>
      </c>
      <c r="AF25" s="206">
        <v>105</v>
      </c>
      <c r="AG25" s="310">
        <v>23</v>
      </c>
      <c r="AH25" s="311">
        <v>555618</v>
      </c>
      <c r="AI25" s="312">
        <f t="shared" si="4"/>
        <v>555619</v>
      </c>
      <c r="AJ25" s="313">
        <f t="shared" si="5"/>
        <v>1</v>
      </c>
      <c r="AL25" s="306">
        <f t="shared" si="6"/>
        <v>1532</v>
      </c>
      <c r="AM25" s="314">
        <f t="shared" si="6"/>
        <v>1532</v>
      </c>
      <c r="AN25" s="315">
        <f t="shared" si="7"/>
        <v>0</v>
      </c>
      <c r="AO25" s="316">
        <f t="shared" si="8"/>
        <v>0</v>
      </c>
    </row>
    <row r="26" spans="1:41" x14ac:dyDescent="0.2">
      <c r="A26" s="206">
        <v>105</v>
      </c>
      <c r="B26" s="207">
        <v>0.375</v>
      </c>
      <c r="C26" s="208">
        <v>2013</v>
      </c>
      <c r="D26" s="208">
        <v>6</v>
      </c>
      <c r="E26" s="208">
        <v>24</v>
      </c>
      <c r="F26" s="209">
        <v>557151</v>
      </c>
      <c r="G26" s="208">
        <v>0</v>
      </c>
      <c r="H26" s="209">
        <v>731099</v>
      </c>
      <c r="I26" s="208">
        <v>0</v>
      </c>
      <c r="J26" s="208">
        <v>0</v>
      </c>
      <c r="K26" s="208">
        <v>0</v>
      </c>
      <c r="L26" s="210">
        <v>316.3544</v>
      </c>
      <c r="M26" s="209">
        <v>23</v>
      </c>
      <c r="N26" s="211">
        <v>0</v>
      </c>
      <c r="O26" s="212">
        <v>2356</v>
      </c>
      <c r="P26" s="197">
        <f t="shared" si="0"/>
        <v>2356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2356</v>
      </c>
      <c r="W26" s="219">
        <f t="shared" si="10"/>
        <v>83201.362519999995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557151</v>
      </c>
      <c r="AF26" s="206">
        <v>105</v>
      </c>
      <c r="AG26" s="310">
        <v>24</v>
      </c>
      <c r="AH26" s="311">
        <v>557150</v>
      </c>
      <c r="AI26" s="312">
        <f t="shared" si="4"/>
        <v>557151</v>
      </c>
      <c r="AJ26" s="313">
        <f t="shared" si="5"/>
        <v>1</v>
      </c>
      <c r="AL26" s="306">
        <f t="shared" si="6"/>
        <v>2356</v>
      </c>
      <c r="AM26" s="314">
        <f t="shared" si="6"/>
        <v>2356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105</v>
      </c>
      <c r="B27" s="207">
        <v>0.375</v>
      </c>
      <c r="C27" s="208">
        <v>2013</v>
      </c>
      <c r="D27" s="208">
        <v>6</v>
      </c>
      <c r="E27" s="208">
        <v>25</v>
      </c>
      <c r="F27" s="209">
        <v>559507</v>
      </c>
      <c r="G27" s="208">
        <v>0</v>
      </c>
      <c r="H27" s="209">
        <v>731206</v>
      </c>
      <c r="I27" s="208">
        <v>0</v>
      </c>
      <c r="J27" s="208">
        <v>0</v>
      </c>
      <c r="K27" s="208">
        <v>0</v>
      </c>
      <c r="L27" s="210">
        <v>306.15699999999998</v>
      </c>
      <c r="M27" s="209">
        <v>23.6</v>
      </c>
      <c r="N27" s="211">
        <v>0</v>
      </c>
      <c r="O27" s="212">
        <v>1802</v>
      </c>
      <c r="P27" s="197">
        <f t="shared" si="0"/>
        <v>1802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1802</v>
      </c>
      <c r="W27" s="219">
        <f t="shared" si="10"/>
        <v>63637.035340000002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559507</v>
      </c>
      <c r="AF27" s="206">
        <v>105</v>
      </c>
      <c r="AG27" s="310">
        <v>25</v>
      </c>
      <c r="AH27" s="311">
        <v>559506</v>
      </c>
      <c r="AI27" s="312">
        <f t="shared" si="4"/>
        <v>559507</v>
      </c>
      <c r="AJ27" s="313">
        <f t="shared" si="5"/>
        <v>1</v>
      </c>
      <c r="AL27" s="306">
        <f t="shared" si="6"/>
        <v>1802</v>
      </c>
      <c r="AM27" s="314">
        <f t="shared" si="6"/>
        <v>1802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105</v>
      </c>
      <c r="B28" s="207">
        <v>0.375</v>
      </c>
      <c r="C28" s="208">
        <v>2013</v>
      </c>
      <c r="D28" s="208">
        <v>6</v>
      </c>
      <c r="E28" s="208">
        <v>26</v>
      </c>
      <c r="F28" s="209">
        <v>561309</v>
      </c>
      <c r="G28" s="208">
        <v>0</v>
      </c>
      <c r="H28" s="209">
        <v>731287</v>
      </c>
      <c r="I28" s="208">
        <v>0</v>
      </c>
      <c r="J28" s="208">
        <v>0</v>
      </c>
      <c r="K28" s="208">
        <v>0</v>
      </c>
      <c r="L28" s="210">
        <v>306.64499999999998</v>
      </c>
      <c r="M28" s="209">
        <v>23.6</v>
      </c>
      <c r="N28" s="211">
        <v>0</v>
      </c>
      <c r="O28" s="212">
        <v>9236</v>
      </c>
      <c r="P28" s="197">
        <f t="shared" si="0"/>
        <v>9236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9236</v>
      </c>
      <c r="W28" s="219">
        <f t="shared" si="10"/>
        <v>326166.29212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561309</v>
      </c>
      <c r="AF28" s="206">
        <v>105</v>
      </c>
      <c r="AG28" s="310">
        <v>26</v>
      </c>
      <c r="AH28" s="311">
        <v>561308</v>
      </c>
      <c r="AI28" s="312">
        <f t="shared" si="4"/>
        <v>561309</v>
      </c>
      <c r="AJ28" s="313">
        <f t="shared" si="5"/>
        <v>1</v>
      </c>
      <c r="AL28" s="306">
        <f t="shared" si="6"/>
        <v>9243</v>
      </c>
      <c r="AM28" s="314">
        <f t="shared" si="6"/>
        <v>9236</v>
      </c>
      <c r="AN28" s="315">
        <f t="shared" si="7"/>
        <v>-7</v>
      </c>
      <c r="AO28" s="316">
        <f t="shared" si="8"/>
        <v>-7.5790385448245992E-4</v>
      </c>
    </row>
    <row r="29" spans="1:41" x14ac:dyDescent="0.2">
      <c r="A29" s="206">
        <v>105</v>
      </c>
      <c r="B29" s="207">
        <v>0.375</v>
      </c>
      <c r="C29" s="208">
        <v>2013</v>
      </c>
      <c r="D29" s="208">
        <v>6</v>
      </c>
      <c r="E29" s="208">
        <v>27</v>
      </c>
      <c r="F29" s="209">
        <v>570545</v>
      </c>
      <c r="G29" s="208">
        <v>0</v>
      </c>
      <c r="H29" s="209">
        <v>731703</v>
      </c>
      <c r="I29" s="208">
        <v>0</v>
      </c>
      <c r="J29" s="208">
        <v>0</v>
      </c>
      <c r="K29" s="208">
        <v>0</v>
      </c>
      <c r="L29" s="210">
        <v>306.5283</v>
      </c>
      <c r="M29" s="209">
        <v>23.2</v>
      </c>
      <c r="N29" s="211">
        <v>0</v>
      </c>
      <c r="O29" s="212">
        <v>10307</v>
      </c>
      <c r="P29" s="197">
        <f t="shared" si="0"/>
        <v>10307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10307</v>
      </c>
      <c r="W29" s="219">
        <f t="shared" si="10"/>
        <v>363988.30368999997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570545</v>
      </c>
      <c r="AF29" s="206">
        <v>105</v>
      </c>
      <c r="AG29" s="310">
        <v>27</v>
      </c>
      <c r="AH29" s="311">
        <v>570551</v>
      </c>
      <c r="AI29" s="312">
        <f t="shared" si="4"/>
        <v>570545</v>
      </c>
      <c r="AJ29" s="313">
        <f t="shared" si="5"/>
        <v>-6</v>
      </c>
      <c r="AL29" s="306">
        <f t="shared" si="6"/>
        <v>10307</v>
      </c>
      <c r="AM29" s="314">
        <f t="shared" si="6"/>
        <v>10307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105</v>
      </c>
      <c r="B30" s="207">
        <v>0.375</v>
      </c>
      <c r="C30" s="208">
        <v>2013</v>
      </c>
      <c r="D30" s="208">
        <v>6</v>
      </c>
      <c r="E30" s="208">
        <v>28</v>
      </c>
      <c r="F30" s="209">
        <v>580852</v>
      </c>
      <c r="G30" s="208">
        <v>0</v>
      </c>
      <c r="H30" s="209">
        <v>732169</v>
      </c>
      <c r="I30" s="208">
        <v>0</v>
      </c>
      <c r="J30" s="208">
        <v>0</v>
      </c>
      <c r="K30" s="208">
        <v>0</v>
      </c>
      <c r="L30" s="210">
        <v>306.01850000000002</v>
      </c>
      <c r="M30" s="209">
        <v>23</v>
      </c>
      <c r="N30" s="211">
        <v>0</v>
      </c>
      <c r="O30" s="212">
        <v>10510</v>
      </c>
      <c r="P30" s="197">
        <f t="shared" si="0"/>
        <v>10510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10510</v>
      </c>
      <c r="W30" s="219">
        <f t="shared" si="10"/>
        <v>371157.18170000002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580852</v>
      </c>
      <c r="AF30" s="206">
        <v>105</v>
      </c>
      <c r="AG30" s="310">
        <v>28</v>
      </c>
      <c r="AH30" s="311">
        <v>580858</v>
      </c>
      <c r="AI30" s="312">
        <f t="shared" si="4"/>
        <v>580852</v>
      </c>
      <c r="AJ30" s="313">
        <f t="shared" si="5"/>
        <v>-6</v>
      </c>
      <c r="AL30" s="306">
        <f t="shared" si="6"/>
        <v>10510</v>
      </c>
      <c r="AM30" s="314">
        <f t="shared" si="6"/>
        <v>10510</v>
      </c>
      <c r="AN30" s="315">
        <f t="shared" si="7"/>
        <v>0</v>
      </c>
      <c r="AO30" s="316">
        <f t="shared" si="8"/>
        <v>0</v>
      </c>
    </row>
    <row r="31" spans="1:41" x14ac:dyDescent="0.2">
      <c r="A31" s="206">
        <v>105</v>
      </c>
      <c r="B31" s="207">
        <v>0.375</v>
      </c>
      <c r="C31" s="208">
        <v>2013</v>
      </c>
      <c r="D31" s="208">
        <v>6</v>
      </c>
      <c r="E31" s="208">
        <v>29</v>
      </c>
      <c r="F31" s="209">
        <v>591362</v>
      </c>
      <c r="G31" s="208">
        <v>0</v>
      </c>
      <c r="H31" s="209">
        <v>732640</v>
      </c>
      <c r="I31" s="208">
        <v>0</v>
      </c>
      <c r="J31" s="208">
        <v>0</v>
      </c>
      <c r="K31" s="208">
        <v>0</v>
      </c>
      <c r="L31" s="210">
        <v>308.01780000000002</v>
      </c>
      <c r="M31" s="209">
        <v>23.3</v>
      </c>
      <c r="N31" s="211">
        <v>0</v>
      </c>
      <c r="O31" s="212">
        <v>11804</v>
      </c>
      <c r="P31" s="197">
        <f t="shared" si="0"/>
        <v>11804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11804</v>
      </c>
      <c r="W31" s="219">
        <f t="shared" si="10"/>
        <v>416854.36468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591362</v>
      </c>
      <c r="AF31" s="206">
        <v>105</v>
      </c>
      <c r="AG31" s="310">
        <v>29</v>
      </c>
      <c r="AH31" s="311">
        <v>591368</v>
      </c>
      <c r="AI31" s="312">
        <f t="shared" si="4"/>
        <v>591362</v>
      </c>
      <c r="AJ31" s="313">
        <f t="shared" si="5"/>
        <v>-6</v>
      </c>
      <c r="AL31" s="306">
        <f t="shared" si="6"/>
        <v>11804</v>
      </c>
      <c r="AM31" s="314">
        <f t="shared" si="6"/>
        <v>11804</v>
      </c>
      <c r="AN31" s="315">
        <f t="shared" si="7"/>
        <v>0</v>
      </c>
      <c r="AO31" s="316">
        <f t="shared" si="8"/>
        <v>0</v>
      </c>
    </row>
    <row r="32" spans="1:41" x14ac:dyDescent="0.2">
      <c r="A32" s="206">
        <v>105</v>
      </c>
      <c r="B32" s="207">
        <v>0.375</v>
      </c>
      <c r="C32" s="208">
        <v>2013</v>
      </c>
      <c r="D32" s="208">
        <v>6</v>
      </c>
      <c r="E32" s="208">
        <v>30</v>
      </c>
      <c r="F32" s="209">
        <v>603166</v>
      </c>
      <c r="G32" s="208">
        <v>0</v>
      </c>
      <c r="H32" s="209">
        <v>733158</v>
      </c>
      <c r="I32" s="208">
        <v>0</v>
      </c>
      <c r="J32" s="208">
        <v>0</v>
      </c>
      <c r="K32" s="208">
        <v>0</v>
      </c>
      <c r="L32" s="210">
        <v>314.92649999999998</v>
      </c>
      <c r="M32" s="209">
        <v>22.9</v>
      </c>
      <c r="N32" s="211">
        <v>0</v>
      </c>
      <c r="O32" s="212">
        <v>9216</v>
      </c>
      <c r="P32" s="197">
        <f t="shared" si="0"/>
        <v>9216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9216</v>
      </c>
      <c r="W32" s="219">
        <f t="shared" si="10"/>
        <v>325459.99871999997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603166</v>
      </c>
      <c r="AF32" s="206">
        <v>105</v>
      </c>
      <c r="AG32" s="310">
        <v>30</v>
      </c>
      <c r="AH32" s="311">
        <v>603172</v>
      </c>
      <c r="AI32" s="312">
        <f t="shared" si="4"/>
        <v>603166</v>
      </c>
      <c r="AJ32" s="313">
        <f t="shared" si="5"/>
        <v>-6</v>
      </c>
      <c r="AL32" s="306">
        <f t="shared" si="6"/>
        <v>9218</v>
      </c>
      <c r="AM32" s="314">
        <f t="shared" si="6"/>
        <v>9216</v>
      </c>
      <c r="AN32" s="315">
        <f t="shared" si="7"/>
        <v>-2</v>
      </c>
      <c r="AO32" s="316">
        <f t="shared" si="8"/>
        <v>-2.1701388888888888E-4</v>
      </c>
    </row>
    <row r="33" spans="1:41" ht="13.5" thickBot="1" x14ac:dyDescent="0.25">
      <c r="A33" s="206">
        <v>105</v>
      </c>
      <c r="B33" s="207">
        <v>0.375</v>
      </c>
      <c r="C33" s="208">
        <v>2013</v>
      </c>
      <c r="D33" s="208">
        <v>7</v>
      </c>
      <c r="E33" s="208">
        <v>1</v>
      </c>
      <c r="F33" s="209">
        <v>612382</v>
      </c>
      <c r="G33" s="208">
        <v>0</v>
      </c>
      <c r="H33" s="209">
        <v>733560</v>
      </c>
      <c r="I33" s="208">
        <v>0</v>
      </c>
      <c r="J33" s="208">
        <v>0</v>
      </c>
      <c r="K33" s="208">
        <v>0</v>
      </c>
      <c r="L33" s="210">
        <v>315.72179999999997</v>
      </c>
      <c r="M33" s="209">
        <v>22.9</v>
      </c>
      <c r="N33" s="211">
        <v>0</v>
      </c>
      <c r="O33" s="212">
        <v>827</v>
      </c>
      <c r="P33" s="197">
        <f t="shared" si="0"/>
        <v>-612382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827</v>
      </c>
      <c r="W33" s="223">
        <f t="shared" si="10"/>
        <v>29205.232090000001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612382</v>
      </c>
      <c r="AF33" s="206">
        <v>105</v>
      </c>
      <c r="AG33" s="310">
        <v>1</v>
      </c>
      <c r="AH33" s="311">
        <v>612390</v>
      </c>
      <c r="AI33" s="312">
        <f t="shared" si="4"/>
        <v>612382</v>
      </c>
      <c r="AJ33" s="313">
        <f t="shared" si="5"/>
        <v>-8</v>
      </c>
      <c r="AL33" s="306">
        <f t="shared" si="6"/>
        <v>-612390</v>
      </c>
      <c r="AM33" s="317">
        <f t="shared" si="6"/>
        <v>-612382</v>
      </c>
      <c r="AN33" s="315">
        <f t="shared" si="7"/>
        <v>8</v>
      </c>
      <c r="AO33" s="316">
        <f t="shared" si="8"/>
        <v>-1.3063741259540614E-5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316.3544</v>
      </c>
      <c r="M36" s="239">
        <f>MAX(M3:M34)</f>
        <v>24.5</v>
      </c>
      <c r="N36" s="237" t="s">
        <v>26</v>
      </c>
      <c r="O36" s="239">
        <f>SUM(O3:O33)</f>
        <v>289235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289235</v>
      </c>
      <c r="W36" s="243">
        <f>SUM(W3:W33)</f>
        <v>10214238.57745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-100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310.22267419354836</v>
      </c>
      <c r="M37" s="247">
        <f>AVERAGE(M3:M34)</f>
        <v>23.854838709677423</v>
      </c>
      <c r="N37" s="237" t="s">
        <v>84</v>
      </c>
      <c r="O37" s="248">
        <f>O36*35.31467</f>
        <v>10214238.57745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3.0866674486224202E-6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306.01850000000002</v>
      </c>
      <c r="M38" s="248">
        <f>MIN(M3:M34)</f>
        <v>22.9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341.24494161290323</v>
      </c>
      <c r="M44" s="255">
        <f>M37*(1+$L$43)</f>
        <v>26.240322580645167</v>
      </c>
    </row>
    <row r="45" spans="1:41" x14ac:dyDescent="0.2">
      <c r="K45" s="254" t="s">
        <v>98</v>
      </c>
      <c r="L45" s="255">
        <f>L37*(1-$L$43)</f>
        <v>279.20040677419354</v>
      </c>
      <c r="M45" s="255">
        <f>M37*(1-$L$43)</f>
        <v>21.46935483870968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623" priority="47" stopIfTrue="1" operator="lessThan">
      <formula>$L$45</formula>
    </cfRule>
    <cfRule type="cellIs" dxfId="622" priority="48" stopIfTrue="1" operator="greaterThan">
      <formula>$L$44</formula>
    </cfRule>
  </conditionalFormatting>
  <conditionalFormatting sqref="M3:M34">
    <cfRule type="cellIs" dxfId="621" priority="45" stopIfTrue="1" operator="lessThan">
      <formula>$M$45</formula>
    </cfRule>
    <cfRule type="cellIs" dxfId="620" priority="46" stopIfTrue="1" operator="greaterThan">
      <formula>$M$44</formula>
    </cfRule>
  </conditionalFormatting>
  <conditionalFormatting sqref="O3:O34">
    <cfRule type="cellIs" dxfId="619" priority="44" stopIfTrue="1" operator="lessThan">
      <formula>0</formula>
    </cfRule>
  </conditionalFormatting>
  <conditionalFormatting sqref="O3:O33">
    <cfRule type="cellIs" dxfId="618" priority="43" stopIfTrue="1" operator="lessThan">
      <formula>0</formula>
    </cfRule>
  </conditionalFormatting>
  <conditionalFormatting sqref="O3">
    <cfRule type="cellIs" dxfId="617" priority="42" stopIfTrue="1" operator="notEqual">
      <formula>$P$3</formula>
    </cfRule>
  </conditionalFormatting>
  <conditionalFormatting sqref="O4">
    <cfRule type="cellIs" dxfId="616" priority="41" stopIfTrue="1" operator="notEqual">
      <formula>P$4</formula>
    </cfRule>
  </conditionalFormatting>
  <conditionalFormatting sqref="O5">
    <cfRule type="cellIs" dxfId="615" priority="40" stopIfTrue="1" operator="notEqual">
      <formula>$P$5</formula>
    </cfRule>
  </conditionalFormatting>
  <conditionalFormatting sqref="O6">
    <cfRule type="cellIs" dxfId="614" priority="39" stopIfTrue="1" operator="notEqual">
      <formula>$P$6</formula>
    </cfRule>
  </conditionalFormatting>
  <conditionalFormatting sqref="O7">
    <cfRule type="cellIs" dxfId="613" priority="38" stopIfTrue="1" operator="notEqual">
      <formula>$P$7</formula>
    </cfRule>
  </conditionalFormatting>
  <conditionalFormatting sqref="O8">
    <cfRule type="cellIs" dxfId="612" priority="37" stopIfTrue="1" operator="notEqual">
      <formula>$P$8</formula>
    </cfRule>
  </conditionalFormatting>
  <conditionalFormatting sqref="O9">
    <cfRule type="cellIs" dxfId="611" priority="36" stopIfTrue="1" operator="notEqual">
      <formula>$P$9</formula>
    </cfRule>
  </conditionalFormatting>
  <conditionalFormatting sqref="O10">
    <cfRule type="cellIs" dxfId="610" priority="34" stopIfTrue="1" operator="notEqual">
      <formula>$P$10</formula>
    </cfRule>
    <cfRule type="cellIs" dxfId="609" priority="35" stopIfTrue="1" operator="greaterThan">
      <formula>$P$10</formula>
    </cfRule>
  </conditionalFormatting>
  <conditionalFormatting sqref="O11">
    <cfRule type="cellIs" dxfId="608" priority="32" stopIfTrue="1" operator="notEqual">
      <formula>$P$11</formula>
    </cfRule>
    <cfRule type="cellIs" dxfId="607" priority="33" stopIfTrue="1" operator="greaterThan">
      <formula>$P$11</formula>
    </cfRule>
  </conditionalFormatting>
  <conditionalFormatting sqref="O12">
    <cfRule type="cellIs" dxfId="606" priority="31" stopIfTrue="1" operator="notEqual">
      <formula>$P$12</formula>
    </cfRule>
  </conditionalFormatting>
  <conditionalFormatting sqref="O14">
    <cfRule type="cellIs" dxfId="605" priority="30" stopIfTrue="1" operator="notEqual">
      <formula>$P$14</formula>
    </cfRule>
  </conditionalFormatting>
  <conditionalFormatting sqref="O15">
    <cfRule type="cellIs" dxfId="604" priority="29" stopIfTrue="1" operator="notEqual">
      <formula>$P$15</formula>
    </cfRule>
  </conditionalFormatting>
  <conditionalFormatting sqref="O16">
    <cfRule type="cellIs" dxfId="603" priority="28" stopIfTrue="1" operator="notEqual">
      <formula>$P$16</formula>
    </cfRule>
  </conditionalFormatting>
  <conditionalFormatting sqref="O17">
    <cfRule type="cellIs" dxfId="602" priority="27" stopIfTrue="1" operator="notEqual">
      <formula>$P$17</formula>
    </cfRule>
  </conditionalFormatting>
  <conditionalFormatting sqref="O18">
    <cfRule type="cellIs" dxfId="601" priority="26" stopIfTrue="1" operator="notEqual">
      <formula>$P$18</formula>
    </cfRule>
  </conditionalFormatting>
  <conditionalFormatting sqref="O19">
    <cfRule type="cellIs" dxfId="600" priority="24" stopIfTrue="1" operator="notEqual">
      <formula>$P$19</formula>
    </cfRule>
    <cfRule type="cellIs" dxfId="599" priority="25" stopIfTrue="1" operator="greaterThan">
      <formula>$P$19</formula>
    </cfRule>
  </conditionalFormatting>
  <conditionalFormatting sqref="O20">
    <cfRule type="cellIs" dxfId="598" priority="22" stopIfTrue="1" operator="notEqual">
      <formula>$P$20</formula>
    </cfRule>
    <cfRule type="cellIs" dxfId="597" priority="23" stopIfTrue="1" operator="greaterThan">
      <formula>$P$20</formula>
    </cfRule>
  </conditionalFormatting>
  <conditionalFormatting sqref="O21">
    <cfRule type="cellIs" dxfId="596" priority="21" stopIfTrue="1" operator="notEqual">
      <formula>$P$21</formula>
    </cfRule>
  </conditionalFormatting>
  <conditionalFormatting sqref="O22">
    <cfRule type="cellIs" dxfId="595" priority="20" stopIfTrue="1" operator="notEqual">
      <formula>$P$22</formula>
    </cfRule>
  </conditionalFormatting>
  <conditionalFormatting sqref="O23">
    <cfRule type="cellIs" dxfId="594" priority="19" stopIfTrue="1" operator="notEqual">
      <formula>$P$23</formula>
    </cfRule>
  </conditionalFormatting>
  <conditionalFormatting sqref="O24">
    <cfRule type="cellIs" dxfId="593" priority="17" stopIfTrue="1" operator="notEqual">
      <formula>$P$24</formula>
    </cfRule>
    <cfRule type="cellIs" dxfId="592" priority="18" stopIfTrue="1" operator="greaterThan">
      <formula>$P$24</formula>
    </cfRule>
  </conditionalFormatting>
  <conditionalFormatting sqref="O25">
    <cfRule type="cellIs" dxfId="591" priority="15" stopIfTrue="1" operator="notEqual">
      <formula>$P$25</formula>
    </cfRule>
    <cfRule type="cellIs" dxfId="590" priority="16" stopIfTrue="1" operator="greaterThan">
      <formula>$P$25</formula>
    </cfRule>
  </conditionalFormatting>
  <conditionalFormatting sqref="O26">
    <cfRule type="cellIs" dxfId="589" priority="14" stopIfTrue="1" operator="notEqual">
      <formula>$P$26</formula>
    </cfRule>
  </conditionalFormatting>
  <conditionalFormatting sqref="O27">
    <cfRule type="cellIs" dxfId="588" priority="13" stopIfTrue="1" operator="notEqual">
      <formula>$P$27</formula>
    </cfRule>
  </conditionalFormatting>
  <conditionalFormatting sqref="O28">
    <cfRule type="cellIs" dxfId="587" priority="12" stopIfTrue="1" operator="notEqual">
      <formula>$P$28</formula>
    </cfRule>
  </conditionalFormatting>
  <conditionalFormatting sqref="O29">
    <cfRule type="cellIs" dxfId="586" priority="11" stopIfTrue="1" operator="notEqual">
      <formula>$P$29</formula>
    </cfRule>
  </conditionalFormatting>
  <conditionalFormatting sqref="O30">
    <cfRule type="cellIs" dxfId="585" priority="10" stopIfTrue="1" operator="notEqual">
      <formula>$P$30</formula>
    </cfRule>
  </conditionalFormatting>
  <conditionalFormatting sqref="O31">
    <cfRule type="cellIs" dxfId="584" priority="8" stopIfTrue="1" operator="notEqual">
      <formula>$P$31</formula>
    </cfRule>
    <cfRule type="cellIs" dxfId="583" priority="9" stopIfTrue="1" operator="greaterThan">
      <formula>$P$31</formula>
    </cfRule>
  </conditionalFormatting>
  <conditionalFormatting sqref="O32">
    <cfRule type="cellIs" dxfId="582" priority="6" stopIfTrue="1" operator="notEqual">
      <formula>$P$32</formula>
    </cfRule>
    <cfRule type="cellIs" dxfId="581" priority="7" stopIfTrue="1" operator="greaterThan">
      <formula>$P$32</formula>
    </cfRule>
  </conditionalFormatting>
  <conditionalFormatting sqref="O33">
    <cfRule type="cellIs" dxfId="580" priority="5" stopIfTrue="1" operator="notEqual">
      <formula>$P$33</formula>
    </cfRule>
  </conditionalFormatting>
  <conditionalFormatting sqref="O13">
    <cfRule type="cellIs" dxfId="579" priority="4" stopIfTrue="1" operator="notEqual">
      <formula>$P$13</formula>
    </cfRule>
  </conditionalFormatting>
  <conditionalFormatting sqref="AG3:AG34">
    <cfRule type="cellIs" dxfId="578" priority="3" stopIfTrue="1" operator="notEqual">
      <formula>E3</formula>
    </cfRule>
  </conditionalFormatting>
  <conditionalFormatting sqref="AH3:AH34">
    <cfRule type="cellIs" dxfId="577" priority="2" stopIfTrue="1" operator="notBetween">
      <formula>AI3+$AG$40</formula>
      <formula>AI3-$AG$40</formula>
    </cfRule>
  </conditionalFormatting>
  <conditionalFormatting sqref="AL3:AL33">
    <cfRule type="cellIs" dxfId="57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32" sqref="D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101</v>
      </c>
      <c r="B3" s="191">
        <v>0.375</v>
      </c>
      <c r="C3" s="192">
        <v>2013</v>
      </c>
      <c r="D3" s="192">
        <v>6</v>
      </c>
      <c r="E3" s="192">
        <v>1</v>
      </c>
      <c r="F3" s="193">
        <v>585799</v>
      </c>
      <c r="G3" s="192">
        <v>0</v>
      </c>
      <c r="H3" s="193">
        <v>99764</v>
      </c>
      <c r="I3" s="192">
        <v>0</v>
      </c>
      <c r="J3" s="192">
        <v>0</v>
      </c>
      <c r="K3" s="192">
        <v>0</v>
      </c>
      <c r="L3" s="194">
        <v>312.48360000000002</v>
      </c>
      <c r="M3" s="193">
        <v>15.3</v>
      </c>
      <c r="N3" s="195">
        <v>0</v>
      </c>
      <c r="O3" s="196">
        <v>986</v>
      </c>
      <c r="P3" s="197">
        <f>F4-F3</f>
        <v>986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986</v>
      </c>
      <c r="W3" s="202">
        <f>V3*35.31467</f>
        <v>34820.264620000002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585799</v>
      </c>
      <c r="AF3" s="190">
        <v>101</v>
      </c>
      <c r="AG3" s="195">
        <v>1</v>
      </c>
      <c r="AH3" s="303">
        <v>585799</v>
      </c>
      <c r="AI3" s="304">
        <f>IFERROR(AE3*1,0)</f>
        <v>585799</v>
      </c>
      <c r="AJ3" s="305">
        <f>(AI3-AH3)</f>
        <v>0</v>
      </c>
      <c r="AL3" s="306">
        <f>AH4-AH3</f>
        <v>986</v>
      </c>
      <c r="AM3" s="307">
        <f>AI4-AI3</f>
        <v>986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101</v>
      </c>
      <c r="B4" s="207">
        <v>0.375</v>
      </c>
      <c r="C4" s="208">
        <v>2013</v>
      </c>
      <c r="D4" s="208">
        <v>6</v>
      </c>
      <c r="E4" s="208">
        <v>2</v>
      </c>
      <c r="F4" s="209">
        <v>586785</v>
      </c>
      <c r="G4" s="208">
        <v>0</v>
      </c>
      <c r="H4" s="209">
        <v>99805</v>
      </c>
      <c r="I4" s="208">
        <v>0</v>
      </c>
      <c r="J4" s="208">
        <v>0</v>
      </c>
      <c r="K4" s="208">
        <v>0</v>
      </c>
      <c r="L4" s="210">
        <v>316.89690000000002</v>
      </c>
      <c r="M4" s="209">
        <v>15.5</v>
      </c>
      <c r="N4" s="211">
        <v>0</v>
      </c>
      <c r="O4" s="212">
        <v>820</v>
      </c>
      <c r="P4" s="197">
        <f t="shared" ref="P4:P33" si="0">F5-F4</f>
        <v>820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820</v>
      </c>
      <c r="W4" s="216">
        <f>V4*35.31467</f>
        <v>28958.029399999999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586785</v>
      </c>
      <c r="AF4" s="206">
        <v>101</v>
      </c>
      <c r="AG4" s="310">
        <v>2</v>
      </c>
      <c r="AH4" s="311">
        <v>586785</v>
      </c>
      <c r="AI4" s="312">
        <f t="shared" ref="AI4:AI34" si="4">IFERROR(AE4*1,0)</f>
        <v>586785</v>
      </c>
      <c r="AJ4" s="313">
        <f t="shared" ref="AJ4:AJ34" si="5">(AI4-AH4)</f>
        <v>0</v>
      </c>
      <c r="AL4" s="306">
        <f t="shared" ref="AL4:AM33" si="6">AH5-AH4</f>
        <v>-586785</v>
      </c>
      <c r="AM4" s="314">
        <f t="shared" si="6"/>
        <v>820</v>
      </c>
      <c r="AN4" s="315">
        <f t="shared" ref="AN4:AN33" si="7">(AM4-AL4)</f>
        <v>587605</v>
      </c>
      <c r="AO4" s="316">
        <f t="shared" ref="AO4:AO33" si="8">IFERROR(AN4/AM4,"")</f>
        <v>716.59146341463418</v>
      </c>
    </row>
    <row r="5" spans="1:41" x14ac:dyDescent="0.2">
      <c r="A5" s="206">
        <v>101</v>
      </c>
      <c r="B5" s="207">
        <v>0.375</v>
      </c>
      <c r="C5" s="208">
        <v>2013</v>
      </c>
      <c r="D5" s="208">
        <v>6</v>
      </c>
      <c r="E5" s="208">
        <v>3</v>
      </c>
      <c r="F5" s="209">
        <v>587605</v>
      </c>
      <c r="G5" s="208">
        <v>0</v>
      </c>
      <c r="H5" s="209">
        <v>99840</v>
      </c>
      <c r="I5" s="208">
        <v>0</v>
      </c>
      <c r="J5" s="208">
        <v>0</v>
      </c>
      <c r="K5" s="208">
        <v>0</v>
      </c>
      <c r="L5" s="210">
        <v>317.1737</v>
      </c>
      <c r="M5" s="209">
        <v>15.7</v>
      </c>
      <c r="N5" s="211">
        <v>0</v>
      </c>
      <c r="O5" s="212">
        <v>712</v>
      </c>
      <c r="P5" s="197">
        <f t="shared" si="0"/>
        <v>712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712</v>
      </c>
      <c r="W5" s="216">
        <f t="shared" ref="W5:W33" si="10">V5*35.31467</f>
        <v>25144.045040000001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587605</v>
      </c>
      <c r="AF5" s="206"/>
      <c r="AG5" s="310"/>
      <c r="AH5" s="311"/>
      <c r="AI5" s="312">
        <f t="shared" si="4"/>
        <v>587605</v>
      </c>
      <c r="AJ5" s="313">
        <f t="shared" si="5"/>
        <v>587605</v>
      </c>
      <c r="AL5" s="306">
        <f t="shared" si="6"/>
        <v>588316</v>
      </c>
      <c r="AM5" s="314">
        <f t="shared" si="6"/>
        <v>712</v>
      </c>
      <c r="AN5" s="315">
        <f t="shared" si="7"/>
        <v>-587604</v>
      </c>
      <c r="AO5" s="316">
        <f t="shared" si="8"/>
        <v>-825.28651685393254</v>
      </c>
    </row>
    <row r="6" spans="1:41" x14ac:dyDescent="0.2">
      <c r="A6" s="206">
        <v>101</v>
      </c>
      <c r="B6" s="207">
        <v>0.375</v>
      </c>
      <c r="C6" s="208">
        <v>2013</v>
      </c>
      <c r="D6" s="208">
        <v>6</v>
      </c>
      <c r="E6" s="208">
        <v>4</v>
      </c>
      <c r="F6" s="209">
        <v>588317</v>
      </c>
      <c r="G6" s="208">
        <v>0</v>
      </c>
      <c r="H6" s="209">
        <v>99870</v>
      </c>
      <c r="I6" s="208">
        <v>0</v>
      </c>
      <c r="J6" s="208">
        <v>0</v>
      </c>
      <c r="K6" s="208">
        <v>0</v>
      </c>
      <c r="L6" s="210">
        <v>313.21519999999998</v>
      </c>
      <c r="M6" s="209">
        <v>15.7</v>
      </c>
      <c r="N6" s="211">
        <v>0</v>
      </c>
      <c r="O6" s="212">
        <v>696</v>
      </c>
      <c r="P6" s="197">
        <f t="shared" si="0"/>
        <v>696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696</v>
      </c>
      <c r="W6" s="216">
        <f t="shared" si="10"/>
        <v>24579.010320000001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588317</v>
      </c>
      <c r="AF6" s="206">
        <v>101</v>
      </c>
      <c r="AG6" s="310">
        <v>4</v>
      </c>
      <c r="AH6" s="311">
        <v>588316</v>
      </c>
      <c r="AI6" s="312">
        <f t="shared" si="4"/>
        <v>588317</v>
      </c>
      <c r="AJ6" s="313">
        <f t="shared" si="5"/>
        <v>1</v>
      </c>
      <c r="AL6" s="306">
        <f t="shared" si="6"/>
        <v>697</v>
      </c>
      <c r="AM6" s="314">
        <f t="shared" si="6"/>
        <v>696</v>
      </c>
      <c r="AN6" s="315">
        <f t="shared" si="7"/>
        <v>-1</v>
      </c>
      <c r="AO6" s="316">
        <f t="shared" si="8"/>
        <v>-1.4367816091954023E-3</v>
      </c>
    </row>
    <row r="7" spans="1:41" x14ac:dyDescent="0.2">
      <c r="A7" s="206">
        <v>101</v>
      </c>
      <c r="B7" s="207">
        <v>0.375</v>
      </c>
      <c r="C7" s="208">
        <v>2013</v>
      </c>
      <c r="D7" s="208">
        <v>6</v>
      </c>
      <c r="E7" s="208">
        <v>5</v>
      </c>
      <c r="F7" s="209">
        <v>589013</v>
      </c>
      <c r="G7" s="208">
        <v>0</v>
      </c>
      <c r="H7" s="209">
        <v>99900</v>
      </c>
      <c r="I7" s="208">
        <v>0</v>
      </c>
      <c r="J7" s="208">
        <v>0</v>
      </c>
      <c r="K7" s="208">
        <v>0</v>
      </c>
      <c r="L7" s="210">
        <v>312.4203</v>
      </c>
      <c r="M7" s="209">
        <v>15.9</v>
      </c>
      <c r="N7" s="211">
        <v>0</v>
      </c>
      <c r="O7" s="212">
        <v>955</v>
      </c>
      <c r="P7" s="197">
        <f t="shared" si="0"/>
        <v>955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955</v>
      </c>
      <c r="W7" s="216">
        <f t="shared" si="10"/>
        <v>33725.509850000002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589013</v>
      </c>
      <c r="AF7" s="206">
        <v>101</v>
      </c>
      <c r="AG7" s="310">
        <v>5</v>
      </c>
      <c r="AH7" s="311">
        <v>589013</v>
      </c>
      <c r="AI7" s="312">
        <f t="shared" si="4"/>
        <v>589013</v>
      </c>
      <c r="AJ7" s="313">
        <f t="shared" si="5"/>
        <v>0</v>
      </c>
      <c r="AL7" s="306">
        <f t="shared" si="6"/>
        <v>955</v>
      </c>
      <c r="AM7" s="314">
        <f t="shared" si="6"/>
        <v>955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101</v>
      </c>
      <c r="B8" s="207">
        <v>0.375</v>
      </c>
      <c r="C8" s="208">
        <v>2013</v>
      </c>
      <c r="D8" s="208">
        <v>6</v>
      </c>
      <c r="E8" s="208">
        <v>6</v>
      </c>
      <c r="F8" s="209">
        <v>589968</v>
      </c>
      <c r="G8" s="208">
        <v>0</v>
      </c>
      <c r="H8" s="209">
        <v>99941</v>
      </c>
      <c r="I8" s="208">
        <v>0</v>
      </c>
      <c r="J8" s="208">
        <v>0</v>
      </c>
      <c r="K8" s="208">
        <v>0</v>
      </c>
      <c r="L8" s="210">
        <v>312.1628</v>
      </c>
      <c r="M8" s="209">
        <v>15.2</v>
      </c>
      <c r="N8" s="211">
        <v>0</v>
      </c>
      <c r="O8" s="212">
        <v>958</v>
      </c>
      <c r="P8" s="197">
        <f t="shared" si="0"/>
        <v>958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958</v>
      </c>
      <c r="W8" s="216">
        <f t="shared" si="10"/>
        <v>33831.453860000001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589968</v>
      </c>
      <c r="AF8" s="206">
        <v>101</v>
      </c>
      <c r="AG8" s="310">
        <v>6</v>
      </c>
      <c r="AH8" s="311">
        <v>589968</v>
      </c>
      <c r="AI8" s="312">
        <f t="shared" si="4"/>
        <v>589968</v>
      </c>
      <c r="AJ8" s="313">
        <f t="shared" si="5"/>
        <v>0</v>
      </c>
      <c r="AL8" s="306">
        <f t="shared" si="6"/>
        <v>957</v>
      </c>
      <c r="AM8" s="314">
        <f t="shared" si="6"/>
        <v>958</v>
      </c>
      <c r="AN8" s="315">
        <f t="shared" si="7"/>
        <v>1</v>
      </c>
      <c r="AO8" s="316">
        <f t="shared" si="8"/>
        <v>1.0438413361169101E-3</v>
      </c>
    </row>
    <row r="9" spans="1:41" x14ac:dyDescent="0.2">
      <c r="A9" s="206">
        <v>101</v>
      </c>
      <c r="B9" s="207">
        <v>0.375</v>
      </c>
      <c r="C9" s="208">
        <v>2013</v>
      </c>
      <c r="D9" s="208">
        <v>6</v>
      </c>
      <c r="E9" s="208">
        <v>7</v>
      </c>
      <c r="F9" s="209">
        <v>590926</v>
      </c>
      <c r="G9" s="208">
        <v>0</v>
      </c>
      <c r="H9" s="209">
        <v>99982</v>
      </c>
      <c r="I9" s="208">
        <v>0</v>
      </c>
      <c r="J9" s="208">
        <v>0</v>
      </c>
      <c r="K9" s="208">
        <v>0</v>
      </c>
      <c r="L9" s="210">
        <v>312.25020000000001</v>
      </c>
      <c r="M9" s="209">
        <v>15.5</v>
      </c>
      <c r="N9" s="211">
        <v>0</v>
      </c>
      <c r="O9" s="212">
        <v>971</v>
      </c>
      <c r="P9" s="197">
        <f t="shared" si="0"/>
        <v>971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971</v>
      </c>
      <c r="W9" s="216">
        <f t="shared" si="10"/>
        <v>34290.544569999998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590926</v>
      </c>
      <c r="AF9" s="206">
        <v>101</v>
      </c>
      <c r="AG9" s="310">
        <v>7</v>
      </c>
      <c r="AH9" s="311">
        <v>590925</v>
      </c>
      <c r="AI9" s="312">
        <f t="shared" si="4"/>
        <v>590926</v>
      </c>
      <c r="AJ9" s="313">
        <f t="shared" si="5"/>
        <v>1</v>
      </c>
      <c r="AL9" s="306">
        <f t="shared" si="6"/>
        <v>971</v>
      </c>
      <c r="AM9" s="314">
        <f t="shared" si="6"/>
        <v>971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101</v>
      </c>
      <c r="B10" s="207">
        <v>0.375</v>
      </c>
      <c r="C10" s="208">
        <v>2013</v>
      </c>
      <c r="D10" s="208">
        <v>6</v>
      </c>
      <c r="E10" s="208">
        <v>8</v>
      </c>
      <c r="F10" s="209">
        <v>591897</v>
      </c>
      <c r="G10" s="208">
        <v>0</v>
      </c>
      <c r="H10" s="209">
        <v>100024</v>
      </c>
      <c r="I10" s="208">
        <v>0</v>
      </c>
      <c r="J10" s="208">
        <v>0</v>
      </c>
      <c r="K10" s="208">
        <v>0</v>
      </c>
      <c r="L10" s="210">
        <v>312.4821</v>
      </c>
      <c r="M10" s="209">
        <v>15.7</v>
      </c>
      <c r="N10" s="211">
        <v>0</v>
      </c>
      <c r="O10" s="212">
        <v>989</v>
      </c>
      <c r="P10" s="197">
        <f t="shared" si="0"/>
        <v>989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989</v>
      </c>
      <c r="W10" s="216">
        <f t="shared" si="10"/>
        <v>34926.208630000001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591897</v>
      </c>
      <c r="AF10" s="206">
        <v>101</v>
      </c>
      <c r="AG10" s="310">
        <v>8</v>
      </c>
      <c r="AH10" s="311">
        <v>591896</v>
      </c>
      <c r="AI10" s="312">
        <f t="shared" si="4"/>
        <v>591897</v>
      </c>
      <c r="AJ10" s="313">
        <f t="shared" si="5"/>
        <v>1</v>
      </c>
      <c r="AL10" s="306">
        <f t="shared" si="6"/>
        <v>990</v>
      </c>
      <c r="AM10" s="314">
        <f t="shared" si="6"/>
        <v>989</v>
      </c>
      <c r="AN10" s="315">
        <f t="shared" si="7"/>
        <v>-1</v>
      </c>
      <c r="AO10" s="316">
        <f t="shared" si="8"/>
        <v>-1.0111223458038423E-3</v>
      </c>
    </row>
    <row r="11" spans="1:41" x14ac:dyDescent="0.2">
      <c r="A11" s="206">
        <v>101</v>
      </c>
      <c r="B11" s="207">
        <v>0.375</v>
      </c>
      <c r="C11" s="208">
        <v>2013</v>
      </c>
      <c r="D11" s="208">
        <v>6</v>
      </c>
      <c r="E11" s="208">
        <v>9</v>
      </c>
      <c r="F11" s="209">
        <v>592886</v>
      </c>
      <c r="G11" s="208">
        <v>0</v>
      </c>
      <c r="H11" s="209">
        <v>100066</v>
      </c>
      <c r="I11" s="208">
        <v>0</v>
      </c>
      <c r="J11" s="208">
        <v>0</v>
      </c>
      <c r="K11" s="208">
        <v>0</v>
      </c>
      <c r="L11" s="210">
        <v>316.5976</v>
      </c>
      <c r="M11" s="209">
        <v>16.100000000000001</v>
      </c>
      <c r="N11" s="211">
        <v>0</v>
      </c>
      <c r="O11" s="212">
        <v>1028</v>
      </c>
      <c r="P11" s="197">
        <f t="shared" si="0"/>
        <v>1028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1028</v>
      </c>
      <c r="W11" s="219">
        <f t="shared" si="10"/>
        <v>36303.480759999999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592886</v>
      </c>
      <c r="AF11" s="206">
        <v>101</v>
      </c>
      <c r="AG11" s="310">
        <v>9</v>
      </c>
      <c r="AH11" s="311">
        <v>592886</v>
      </c>
      <c r="AI11" s="312">
        <f t="shared" si="4"/>
        <v>592886</v>
      </c>
      <c r="AJ11" s="313">
        <f t="shared" si="5"/>
        <v>0</v>
      </c>
      <c r="AL11" s="306">
        <f t="shared" si="6"/>
        <v>1028</v>
      </c>
      <c r="AM11" s="314">
        <f t="shared" si="6"/>
        <v>1028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101</v>
      </c>
      <c r="B12" s="207">
        <v>0.375</v>
      </c>
      <c r="C12" s="208">
        <v>2013</v>
      </c>
      <c r="D12" s="208">
        <v>6</v>
      </c>
      <c r="E12" s="208">
        <v>10</v>
      </c>
      <c r="F12" s="209">
        <v>593914</v>
      </c>
      <c r="G12" s="208">
        <v>0</v>
      </c>
      <c r="H12" s="209">
        <v>100109</v>
      </c>
      <c r="I12" s="208">
        <v>0</v>
      </c>
      <c r="J12" s="208">
        <v>0</v>
      </c>
      <c r="K12" s="208">
        <v>0</v>
      </c>
      <c r="L12" s="210">
        <v>317.07510000000002</v>
      </c>
      <c r="M12" s="209">
        <v>14.5</v>
      </c>
      <c r="N12" s="211">
        <v>0</v>
      </c>
      <c r="O12" s="212">
        <v>1032</v>
      </c>
      <c r="P12" s="197">
        <f t="shared" si="0"/>
        <v>1032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1032</v>
      </c>
      <c r="W12" s="219">
        <f t="shared" si="10"/>
        <v>36444.739439999998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593914</v>
      </c>
      <c r="AF12" s="206">
        <v>101</v>
      </c>
      <c r="AG12" s="310">
        <v>10</v>
      </c>
      <c r="AH12" s="311">
        <v>593914</v>
      </c>
      <c r="AI12" s="312">
        <f t="shared" si="4"/>
        <v>593914</v>
      </c>
      <c r="AJ12" s="313">
        <f t="shared" si="5"/>
        <v>0</v>
      </c>
      <c r="AL12" s="306">
        <f t="shared" si="6"/>
        <v>1032</v>
      </c>
      <c r="AM12" s="314">
        <f t="shared" si="6"/>
        <v>1032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101</v>
      </c>
      <c r="B13" s="207">
        <v>0.375</v>
      </c>
      <c r="C13" s="208">
        <v>2013</v>
      </c>
      <c r="D13" s="208">
        <v>6</v>
      </c>
      <c r="E13" s="208">
        <v>11</v>
      </c>
      <c r="F13" s="209">
        <v>594946</v>
      </c>
      <c r="G13" s="208">
        <v>0</v>
      </c>
      <c r="H13" s="209">
        <v>100153</v>
      </c>
      <c r="I13" s="208">
        <v>0</v>
      </c>
      <c r="J13" s="208">
        <v>0</v>
      </c>
      <c r="K13" s="208">
        <v>0</v>
      </c>
      <c r="L13" s="210">
        <v>311.00510000000003</v>
      </c>
      <c r="M13" s="209">
        <v>14.2</v>
      </c>
      <c r="N13" s="211">
        <v>0</v>
      </c>
      <c r="O13" s="212">
        <v>860</v>
      </c>
      <c r="P13" s="197">
        <f t="shared" si="0"/>
        <v>860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860</v>
      </c>
      <c r="W13" s="219">
        <f t="shared" si="10"/>
        <v>30370.6162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594946</v>
      </c>
      <c r="AF13" s="206">
        <v>101</v>
      </c>
      <c r="AG13" s="310">
        <v>11</v>
      </c>
      <c r="AH13" s="311">
        <v>594946</v>
      </c>
      <c r="AI13" s="312">
        <f t="shared" si="4"/>
        <v>594946</v>
      </c>
      <c r="AJ13" s="313">
        <f t="shared" si="5"/>
        <v>0</v>
      </c>
      <c r="AL13" s="306">
        <f t="shared" si="6"/>
        <v>859</v>
      </c>
      <c r="AM13" s="314">
        <f t="shared" si="6"/>
        <v>860</v>
      </c>
      <c r="AN13" s="315">
        <f t="shared" si="7"/>
        <v>1</v>
      </c>
      <c r="AO13" s="316">
        <f t="shared" si="8"/>
        <v>1.1627906976744186E-3</v>
      </c>
    </row>
    <row r="14" spans="1:41" x14ac:dyDescent="0.2">
      <c r="A14" s="206">
        <v>101</v>
      </c>
      <c r="B14" s="207">
        <v>0.375</v>
      </c>
      <c r="C14" s="208">
        <v>2013</v>
      </c>
      <c r="D14" s="208">
        <v>6</v>
      </c>
      <c r="E14" s="208">
        <v>12</v>
      </c>
      <c r="F14" s="209">
        <v>595806</v>
      </c>
      <c r="G14" s="208">
        <v>0</v>
      </c>
      <c r="H14" s="209">
        <v>100190</v>
      </c>
      <c r="I14" s="208">
        <v>0</v>
      </c>
      <c r="J14" s="208">
        <v>0</v>
      </c>
      <c r="K14" s="208">
        <v>0</v>
      </c>
      <c r="L14" s="210">
        <v>311.07459999999998</v>
      </c>
      <c r="M14" s="209">
        <v>15.1</v>
      </c>
      <c r="N14" s="211">
        <v>0</v>
      </c>
      <c r="O14" s="212">
        <v>984</v>
      </c>
      <c r="P14" s="197">
        <f t="shared" si="0"/>
        <v>984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984</v>
      </c>
      <c r="W14" s="219">
        <f t="shared" si="10"/>
        <v>34749.635280000002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595806</v>
      </c>
      <c r="AF14" s="206">
        <v>101</v>
      </c>
      <c r="AG14" s="310">
        <v>12</v>
      </c>
      <c r="AH14" s="311">
        <v>595805</v>
      </c>
      <c r="AI14" s="312">
        <f t="shared" si="4"/>
        <v>595806</v>
      </c>
      <c r="AJ14" s="313">
        <f t="shared" si="5"/>
        <v>1</v>
      </c>
      <c r="AL14" s="306">
        <f t="shared" si="6"/>
        <v>985</v>
      </c>
      <c r="AM14" s="314">
        <f t="shared" si="6"/>
        <v>984</v>
      </c>
      <c r="AN14" s="315">
        <f t="shared" si="7"/>
        <v>-1</v>
      </c>
      <c r="AO14" s="316">
        <f t="shared" si="8"/>
        <v>-1.0162601626016261E-3</v>
      </c>
    </row>
    <row r="15" spans="1:41" x14ac:dyDescent="0.2">
      <c r="A15" s="206">
        <v>101</v>
      </c>
      <c r="B15" s="207">
        <v>0.375</v>
      </c>
      <c r="C15" s="208">
        <v>2013</v>
      </c>
      <c r="D15" s="208">
        <v>6</v>
      </c>
      <c r="E15" s="208">
        <v>13</v>
      </c>
      <c r="F15" s="209">
        <v>596790</v>
      </c>
      <c r="G15" s="208">
        <v>0</v>
      </c>
      <c r="H15" s="209">
        <v>100232</v>
      </c>
      <c r="I15" s="208">
        <v>0</v>
      </c>
      <c r="J15" s="208">
        <v>0</v>
      </c>
      <c r="K15" s="208">
        <v>0</v>
      </c>
      <c r="L15" s="210">
        <v>311.23700000000002</v>
      </c>
      <c r="M15" s="209">
        <v>14.3</v>
      </c>
      <c r="N15" s="211">
        <v>0</v>
      </c>
      <c r="O15" s="212">
        <v>1051</v>
      </c>
      <c r="P15" s="197">
        <f t="shared" si="0"/>
        <v>1051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1051</v>
      </c>
      <c r="W15" s="219">
        <f t="shared" si="10"/>
        <v>37115.71817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596790</v>
      </c>
      <c r="AF15" s="206">
        <v>101</v>
      </c>
      <c r="AG15" s="310">
        <v>13</v>
      </c>
      <c r="AH15" s="311">
        <v>596790</v>
      </c>
      <c r="AI15" s="312">
        <f t="shared" si="4"/>
        <v>596790</v>
      </c>
      <c r="AJ15" s="313">
        <f t="shared" si="5"/>
        <v>0</v>
      </c>
      <c r="AL15" s="306">
        <f t="shared" si="6"/>
        <v>1051</v>
      </c>
      <c r="AM15" s="314">
        <f t="shared" si="6"/>
        <v>1051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101</v>
      </c>
      <c r="B16" s="207">
        <v>0.375</v>
      </c>
      <c r="C16" s="208">
        <v>2013</v>
      </c>
      <c r="D16" s="208">
        <v>6</v>
      </c>
      <c r="E16" s="208">
        <v>14</v>
      </c>
      <c r="F16" s="209">
        <v>597841</v>
      </c>
      <c r="G16" s="208">
        <v>0</v>
      </c>
      <c r="H16" s="209">
        <v>100277</v>
      </c>
      <c r="I16" s="208">
        <v>0</v>
      </c>
      <c r="J16" s="208">
        <v>0</v>
      </c>
      <c r="K16" s="208">
        <v>0</v>
      </c>
      <c r="L16" s="210">
        <v>312.36509999999998</v>
      </c>
      <c r="M16" s="209">
        <v>14.2</v>
      </c>
      <c r="N16" s="211">
        <v>0</v>
      </c>
      <c r="O16" s="212">
        <v>1052</v>
      </c>
      <c r="P16" s="197">
        <f t="shared" si="0"/>
        <v>1052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1052</v>
      </c>
      <c r="W16" s="219">
        <f t="shared" si="10"/>
        <v>37151.03284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597841</v>
      </c>
      <c r="AF16" s="206">
        <v>101</v>
      </c>
      <c r="AG16" s="310">
        <v>14</v>
      </c>
      <c r="AH16" s="311">
        <v>597841</v>
      </c>
      <c r="AI16" s="312">
        <f t="shared" si="4"/>
        <v>597841</v>
      </c>
      <c r="AJ16" s="313">
        <f t="shared" si="5"/>
        <v>0</v>
      </c>
      <c r="AL16" s="306">
        <f t="shared" si="6"/>
        <v>1052</v>
      </c>
      <c r="AM16" s="314">
        <f t="shared" si="6"/>
        <v>1052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101</v>
      </c>
      <c r="B17" s="207">
        <v>0.375</v>
      </c>
      <c r="C17" s="208">
        <v>2013</v>
      </c>
      <c r="D17" s="208">
        <v>6</v>
      </c>
      <c r="E17" s="208">
        <v>15</v>
      </c>
      <c r="F17" s="209">
        <v>598893</v>
      </c>
      <c r="G17" s="208">
        <v>0</v>
      </c>
      <c r="H17" s="209">
        <v>100277</v>
      </c>
      <c r="I17" s="208">
        <v>0</v>
      </c>
      <c r="J17" s="208">
        <v>0</v>
      </c>
      <c r="K17" s="208">
        <v>0</v>
      </c>
      <c r="L17" s="210">
        <v>312.36509999999998</v>
      </c>
      <c r="M17" s="209">
        <v>14.2</v>
      </c>
      <c r="N17" s="211">
        <v>0</v>
      </c>
      <c r="O17" s="212">
        <v>1029</v>
      </c>
      <c r="P17" s="197">
        <f t="shared" si="0"/>
        <v>1029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1029</v>
      </c>
      <c r="W17" s="219">
        <f t="shared" si="10"/>
        <v>36338.795429999998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598893</v>
      </c>
      <c r="AF17" s="206">
        <v>101</v>
      </c>
      <c r="AG17" s="310">
        <v>15</v>
      </c>
      <c r="AH17" s="311">
        <v>598893</v>
      </c>
      <c r="AI17" s="312">
        <f t="shared" si="4"/>
        <v>598893</v>
      </c>
      <c r="AJ17" s="313">
        <f t="shared" si="5"/>
        <v>0</v>
      </c>
      <c r="AL17" s="306">
        <f t="shared" si="6"/>
        <v>1031</v>
      </c>
      <c r="AM17" s="314">
        <f t="shared" si="6"/>
        <v>1029</v>
      </c>
      <c r="AN17" s="315">
        <f t="shared" si="7"/>
        <v>-2</v>
      </c>
      <c r="AO17" s="316">
        <f t="shared" si="8"/>
        <v>-1.9436345966958211E-3</v>
      </c>
    </row>
    <row r="18" spans="1:41" x14ac:dyDescent="0.2">
      <c r="A18" s="206">
        <v>101</v>
      </c>
      <c r="B18" s="207">
        <v>0.375</v>
      </c>
      <c r="C18" s="208">
        <v>2013</v>
      </c>
      <c r="D18" s="208">
        <v>6</v>
      </c>
      <c r="E18" s="208">
        <v>16</v>
      </c>
      <c r="F18" s="209">
        <v>599922</v>
      </c>
      <c r="G18" s="208">
        <v>0</v>
      </c>
      <c r="H18" s="209">
        <v>100364</v>
      </c>
      <c r="I18" s="208">
        <v>0</v>
      </c>
      <c r="J18" s="208">
        <v>0</v>
      </c>
      <c r="K18" s="208">
        <v>0</v>
      </c>
      <c r="L18" s="210">
        <v>316.80169999999998</v>
      </c>
      <c r="M18" s="209">
        <v>13.1</v>
      </c>
      <c r="N18" s="211">
        <v>0</v>
      </c>
      <c r="O18" s="212">
        <v>1073</v>
      </c>
      <c r="P18" s="197">
        <f t="shared" si="0"/>
        <v>1073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1073</v>
      </c>
      <c r="W18" s="219">
        <f t="shared" si="10"/>
        <v>37892.640910000002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599922</v>
      </c>
      <c r="AF18" s="206">
        <v>101</v>
      </c>
      <c r="AG18" s="310">
        <v>16</v>
      </c>
      <c r="AH18" s="311">
        <v>599924</v>
      </c>
      <c r="AI18" s="312">
        <f t="shared" si="4"/>
        <v>599922</v>
      </c>
      <c r="AJ18" s="313">
        <f t="shared" si="5"/>
        <v>-2</v>
      </c>
      <c r="AL18" s="306">
        <f t="shared" si="6"/>
        <v>1070</v>
      </c>
      <c r="AM18" s="314">
        <f t="shared" si="6"/>
        <v>1073</v>
      </c>
      <c r="AN18" s="315">
        <f t="shared" si="7"/>
        <v>3</v>
      </c>
      <c r="AO18" s="316">
        <f t="shared" si="8"/>
        <v>2.7958993476234857E-3</v>
      </c>
    </row>
    <row r="19" spans="1:41" x14ac:dyDescent="0.2">
      <c r="A19" s="206">
        <v>101</v>
      </c>
      <c r="B19" s="207">
        <v>0.375</v>
      </c>
      <c r="C19" s="208">
        <v>2013</v>
      </c>
      <c r="D19" s="208">
        <v>6</v>
      </c>
      <c r="E19" s="208">
        <v>17</v>
      </c>
      <c r="F19" s="209">
        <v>600995</v>
      </c>
      <c r="G19" s="208">
        <v>0</v>
      </c>
      <c r="H19" s="209">
        <v>100409</v>
      </c>
      <c r="I19" s="208">
        <v>0</v>
      </c>
      <c r="J19" s="208">
        <v>0</v>
      </c>
      <c r="K19" s="208">
        <v>0</v>
      </c>
      <c r="L19" s="210">
        <v>317.48090000000002</v>
      </c>
      <c r="M19" s="209">
        <v>14</v>
      </c>
      <c r="N19" s="211">
        <v>0</v>
      </c>
      <c r="O19" s="212">
        <v>1003</v>
      </c>
      <c r="P19" s="197">
        <f t="shared" si="0"/>
        <v>1003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1003</v>
      </c>
      <c r="W19" s="219">
        <f t="shared" si="10"/>
        <v>35420.614009999998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600995</v>
      </c>
      <c r="AF19" s="206">
        <v>101</v>
      </c>
      <c r="AG19" s="310">
        <v>17</v>
      </c>
      <c r="AH19" s="311">
        <v>600994</v>
      </c>
      <c r="AI19" s="312">
        <f t="shared" si="4"/>
        <v>600995</v>
      </c>
      <c r="AJ19" s="313">
        <f t="shared" si="5"/>
        <v>1</v>
      </c>
      <c r="AL19" s="306">
        <f t="shared" si="6"/>
        <v>1004</v>
      </c>
      <c r="AM19" s="314">
        <f t="shared" si="6"/>
        <v>1003</v>
      </c>
      <c r="AN19" s="315">
        <f t="shared" si="7"/>
        <v>-1</v>
      </c>
      <c r="AO19" s="316">
        <f t="shared" si="8"/>
        <v>-9.9700897308075765E-4</v>
      </c>
    </row>
    <row r="20" spans="1:41" x14ac:dyDescent="0.2">
      <c r="A20" s="206">
        <v>101</v>
      </c>
      <c r="B20" s="207">
        <v>0.375</v>
      </c>
      <c r="C20" s="208">
        <v>2013</v>
      </c>
      <c r="D20" s="208">
        <v>6</v>
      </c>
      <c r="E20" s="208">
        <v>18</v>
      </c>
      <c r="F20" s="209">
        <v>601998</v>
      </c>
      <c r="G20" s="208">
        <v>0</v>
      </c>
      <c r="H20" s="209">
        <v>100452</v>
      </c>
      <c r="I20" s="208">
        <v>0</v>
      </c>
      <c r="J20" s="208">
        <v>0</v>
      </c>
      <c r="K20" s="208">
        <v>0</v>
      </c>
      <c r="L20" s="210">
        <v>312.92899999999997</v>
      </c>
      <c r="M20" s="209">
        <v>14.6</v>
      </c>
      <c r="N20" s="211">
        <v>0</v>
      </c>
      <c r="O20" s="212">
        <v>954</v>
      </c>
      <c r="P20" s="197">
        <f t="shared" si="0"/>
        <v>954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954</v>
      </c>
      <c r="W20" s="219">
        <f t="shared" si="10"/>
        <v>33690.195180000002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601998</v>
      </c>
      <c r="AF20" s="206">
        <v>101</v>
      </c>
      <c r="AG20" s="310">
        <v>18</v>
      </c>
      <c r="AH20" s="311">
        <v>601998</v>
      </c>
      <c r="AI20" s="312">
        <f t="shared" si="4"/>
        <v>601998</v>
      </c>
      <c r="AJ20" s="313">
        <f t="shared" si="5"/>
        <v>0</v>
      </c>
      <c r="AL20" s="306">
        <f t="shared" si="6"/>
        <v>954</v>
      </c>
      <c r="AM20" s="314">
        <f t="shared" si="6"/>
        <v>954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101</v>
      </c>
      <c r="B21" s="207">
        <v>0.375</v>
      </c>
      <c r="C21" s="208">
        <v>2013</v>
      </c>
      <c r="D21" s="208">
        <v>6</v>
      </c>
      <c r="E21" s="208">
        <v>19</v>
      </c>
      <c r="F21" s="209">
        <v>602952</v>
      </c>
      <c r="G21" s="208">
        <v>0</v>
      </c>
      <c r="H21" s="209">
        <v>100493</v>
      </c>
      <c r="I21" s="208">
        <v>0</v>
      </c>
      <c r="J21" s="208">
        <v>0</v>
      </c>
      <c r="K21" s="208">
        <v>0</v>
      </c>
      <c r="L21" s="210">
        <v>311.60980000000001</v>
      </c>
      <c r="M21" s="209">
        <v>14.9</v>
      </c>
      <c r="N21" s="211">
        <v>0</v>
      </c>
      <c r="O21" s="212">
        <v>825</v>
      </c>
      <c r="P21" s="197">
        <f t="shared" si="0"/>
        <v>825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825</v>
      </c>
      <c r="W21" s="219">
        <f t="shared" si="10"/>
        <v>29134.602749999998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602952</v>
      </c>
      <c r="AF21" s="206">
        <v>101</v>
      </c>
      <c r="AG21" s="310">
        <v>19</v>
      </c>
      <c r="AH21" s="311">
        <v>602952</v>
      </c>
      <c r="AI21" s="312">
        <f t="shared" si="4"/>
        <v>602952</v>
      </c>
      <c r="AJ21" s="313">
        <f t="shared" si="5"/>
        <v>0</v>
      </c>
      <c r="AL21" s="306">
        <f t="shared" si="6"/>
        <v>827</v>
      </c>
      <c r="AM21" s="314">
        <f t="shared" si="6"/>
        <v>825</v>
      </c>
      <c r="AN21" s="315">
        <f t="shared" si="7"/>
        <v>-2</v>
      </c>
      <c r="AO21" s="316">
        <f t="shared" si="8"/>
        <v>-2.4242424242424242E-3</v>
      </c>
    </row>
    <row r="22" spans="1:41" x14ac:dyDescent="0.2">
      <c r="A22" s="206">
        <v>101</v>
      </c>
      <c r="B22" s="207">
        <v>0.375</v>
      </c>
      <c r="C22" s="208">
        <v>2013</v>
      </c>
      <c r="D22" s="208">
        <v>6</v>
      </c>
      <c r="E22" s="208">
        <v>20</v>
      </c>
      <c r="F22" s="209">
        <v>603777</v>
      </c>
      <c r="G22" s="208">
        <v>0</v>
      </c>
      <c r="H22" s="209">
        <v>100528</v>
      </c>
      <c r="I22" s="208">
        <v>0</v>
      </c>
      <c r="J22" s="208">
        <v>0</v>
      </c>
      <c r="K22" s="208">
        <v>0</v>
      </c>
      <c r="L22" s="210">
        <v>311.26</v>
      </c>
      <c r="M22" s="209">
        <v>15</v>
      </c>
      <c r="N22" s="211">
        <v>0</v>
      </c>
      <c r="O22" s="212">
        <v>840</v>
      </c>
      <c r="P22" s="197">
        <f t="shared" si="0"/>
        <v>840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840</v>
      </c>
      <c r="W22" s="219">
        <f t="shared" si="10"/>
        <v>29664.322799999998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603777</v>
      </c>
      <c r="AF22" s="206">
        <v>101</v>
      </c>
      <c r="AG22" s="310">
        <v>20</v>
      </c>
      <c r="AH22" s="311">
        <v>603779</v>
      </c>
      <c r="AI22" s="312">
        <f t="shared" si="4"/>
        <v>603777</v>
      </c>
      <c r="AJ22" s="313">
        <f t="shared" si="5"/>
        <v>-2</v>
      </c>
      <c r="AL22" s="306">
        <f t="shared" si="6"/>
        <v>840</v>
      </c>
      <c r="AM22" s="314">
        <f t="shared" si="6"/>
        <v>840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101</v>
      </c>
      <c r="B23" s="207">
        <v>0.375</v>
      </c>
      <c r="C23" s="208">
        <v>2013</v>
      </c>
      <c r="D23" s="208">
        <v>6</v>
      </c>
      <c r="E23" s="208">
        <v>21</v>
      </c>
      <c r="F23" s="209">
        <v>604617</v>
      </c>
      <c r="G23" s="208">
        <v>0</v>
      </c>
      <c r="H23" s="209">
        <v>100564</v>
      </c>
      <c r="I23" s="208">
        <v>0</v>
      </c>
      <c r="J23" s="208">
        <v>0</v>
      </c>
      <c r="K23" s="208">
        <v>0</v>
      </c>
      <c r="L23" s="210">
        <v>311.87439999999998</v>
      </c>
      <c r="M23" s="209">
        <v>13.1</v>
      </c>
      <c r="N23" s="211">
        <v>0</v>
      </c>
      <c r="O23" s="212">
        <v>838</v>
      </c>
      <c r="P23" s="197">
        <f t="shared" si="0"/>
        <v>838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838</v>
      </c>
      <c r="W23" s="219">
        <f t="shared" si="10"/>
        <v>29593.693459999999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604617</v>
      </c>
      <c r="AF23" s="206">
        <v>101</v>
      </c>
      <c r="AG23" s="310">
        <v>21</v>
      </c>
      <c r="AH23" s="311">
        <v>604619</v>
      </c>
      <c r="AI23" s="312">
        <f t="shared" si="4"/>
        <v>604617</v>
      </c>
      <c r="AJ23" s="313">
        <f t="shared" si="5"/>
        <v>-2</v>
      </c>
      <c r="AL23" s="306">
        <f t="shared" si="6"/>
        <v>838</v>
      </c>
      <c r="AM23" s="314">
        <f t="shared" si="6"/>
        <v>838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101</v>
      </c>
      <c r="B24" s="207">
        <v>0.375</v>
      </c>
      <c r="C24" s="208">
        <v>2013</v>
      </c>
      <c r="D24" s="208">
        <v>6</v>
      </c>
      <c r="E24" s="208">
        <v>22</v>
      </c>
      <c r="F24" s="209">
        <v>605455</v>
      </c>
      <c r="G24" s="208">
        <v>0</v>
      </c>
      <c r="H24" s="209">
        <v>100599</v>
      </c>
      <c r="I24" s="208">
        <v>0</v>
      </c>
      <c r="J24" s="208">
        <v>0</v>
      </c>
      <c r="K24" s="208">
        <v>0</v>
      </c>
      <c r="L24" s="210">
        <v>313.69319999999999</v>
      </c>
      <c r="M24" s="209">
        <v>12.7</v>
      </c>
      <c r="N24" s="211">
        <v>0</v>
      </c>
      <c r="O24" s="212">
        <v>873</v>
      </c>
      <c r="P24" s="197">
        <f t="shared" si="0"/>
        <v>873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873</v>
      </c>
      <c r="W24" s="219">
        <f t="shared" si="10"/>
        <v>30829.706910000001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605455</v>
      </c>
      <c r="AF24" s="206">
        <v>101</v>
      </c>
      <c r="AG24" s="310">
        <v>22</v>
      </c>
      <c r="AH24" s="311">
        <v>605457</v>
      </c>
      <c r="AI24" s="312">
        <f t="shared" si="4"/>
        <v>605455</v>
      </c>
      <c r="AJ24" s="313">
        <f t="shared" si="5"/>
        <v>-2</v>
      </c>
      <c r="AL24" s="306">
        <f t="shared" si="6"/>
        <v>873</v>
      </c>
      <c r="AM24" s="314">
        <f t="shared" si="6"/>
        <v>873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101</v>
      </c>
      <c r="B25" s="207">
        <v>0.375</v>
      </c>
      <c r="C25" s="208">
        <v>2013</v>
      </c>
      <c r="D25" s="208">
        <v>6</v>
      </c>
      <c r="E25" s="208">
        <v>23</v>
      </c>
      <c r="F25" s="209">
        <v>606328</v>
      </c>
      <c r="G25" s="208">
        <v>0</v>
      </c>
      <c r="H25" s="209">
        <v>100636</v>
      </c>
      <c r="I25" s="208">
        <v>0</v>
      </c>
      <c r="J25" s="208">
        <v>0</v>
      </c>
      <c r="K25" s="208">
        <v>0</v>
      </c>
      <c r="L25" s="210">
        <v>317.33479999999997</v>
      </c>
      <c r="M25" s="209">
        <v>12.9</v>
      </c>
      <c r="N25" s="211">
        <v>0</v>
      </c>
      <c r="O25" s="212">
        <v>871</v>
      </c>
      <c r="P25" s="197">
        <f t="shared" si="0"/>
        <v>871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871</v>
      </c>
      <c r="W25" s="219">
        <f t="shared" si="10"/>
        <v>30759.077570000001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606328</v>
      </c>
      <c r="AF25" s="206">
        <v>101</v>
      </c>
      <c r="AG25" s="310">
        <v>23</v>
      </c>
      <c r="AH25" s="311">
        <v>606330</v>
      </c>
      <c r="AI25" s="312">
        <f t="shared" si="4"/>
        <v>606328</v>
      </c>
      <c r="AJ25" s="313">
        <f t="shared" si="5"/>
        <v>-2</v>
      </c>
      <c r="AL25" s="306">
        <f t="shared" si="6"/>
        <v>869</v>
      </c>
      <c r="AM25" s="314">
        <f t="shared" si="6"/>
        <v>871</v>
      </c>
      <c r="AN25" s="315">
        <f t="shared" si="7"/>
        <v>2</v>
      </c>
      <c r="AO25" s="316">
        <f t="shared" si="8"/>
        <v>2.2962112514351321E-3</v>
      </c>
    </row>
    <row r="26" spans="1:41" x14ac:dyDescent="0.2">
      <c r="A26" s="206">
        <v>101</v>
      </c>
      <c r="B26" s="207">
        <v>0.375</v>
      </c>
      <c r="C26" s="208">
        <v>2013</v>
      </c>
      <c r="D26" s="208">
        <v>6</v>
      </c>
      <c r="E26" s="208">
        <v>24</v>
      </c>
      <c r="F26" s="209">
        <v>607199</v>
      </c>
      <c r="G26" s="208">
        <v>0</v>
      </c>
      <c r="H26" s="209">
        <v>100672</v>
      </c>
      <c r="I26" s="208">
        <v>0</v>
      </c>
      <c r="J26" s="208">
        <v>0</v>
      </c>
      <c r="K26" s="208">
        <v>0</v>
      </c>
      <c r="L26" s="210">
        <v>317.49979999999999</v>
      </c>
      <c r="M26" s="209">
        <v>12.8</v>
      </c>
      <c r="N26" s="211">
        <v>0</v>
      </c>
      <c r="O26" s="212">
        <v>769</v>
      </c>
      <c r="P26" s="197">
        <f t="shared" si="0"/>
        <v>769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769</v>
      </c>
      <c r="W26" s="219">
        <f t="shared" si="10"/>
        <v>27156.981230000001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607199</v>
      </c>
      <c r="AF26" s="206">
        <v>101</v>
      </c>
      <c r="AG26" s="310">
        <v>24</v>
      </c>
      <c r="AH26" s="311">
        <v>607199</v>
      </c>
      <c r="AI26" s="312">
        <f t="shared" si="4"/>
        <v>607199</v>
      </c>
      <c r="AJ26" s="313">
        <f t="shared" si="5"/>
        <v>0</v>
      </c>
      <c r="AL26" s="306">
        <f t="shared" si="6"/>
        <v>768</v>
      </c>
      <c r="AM26" s="314">
        <f t="shared" si="6"/>
        <v>769</v>
      </c>
      <c r="AN26" s="315">
        <f t="shared" si="7"/>
        <v>1</v>
      </c>
      <c r="AO26" s="316">
        <f t="shared" si="8"/>
        <v>1.3003901170351106E-3</v>
      </c>
    </row>
    <row r="27" spans="1:41" x14ac:dyDescent="0.2">
      <c r="A27" s="206">
        <v>101</v>
      </c>
      <c r="B27" s="207">
        <v>0.375</v>
      </c>
      <c r="C27" s="208">
        <v>2013</v>
      </c>
      <c r="D27" s="208">
        <v>6</v>
      </c>
      <c r="E27" s="208">
        <v>25</v>
      </c>
      <c r="F27" s="209">
        <v>607968</v>
      </c>
      <c r="G27" s="208">
        <v>0</v>
      </c>
      <c r="H27" s="209">
        <v>100705</v>
      </c>
      <c r="I27" s="208">
        <v>0</v>
      </c>
      <c r="J27" s="208">
        <v>0</v>
      </c>
      <c r="K27" s="208">
        <v>0</v>
      </c>
      <c r="L27" s="210">
        <v>310.62909999999999</v>
      </c>
      <c r="M27" s="209">
        <v>13.6</v>
      </c>
      <c r="N27" s="211">
        <v>0</v>
      </c>
      <c r="O27" s="212">
        <v>668</v>
      </c>
      <c r="P27" s="197">
        <f t="shared" si="0"/>
        <v>668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668</v>
      </c>
      <c r="W27" s="219">
        <f t="shared" si="10"/>
        <v>23590.199560000001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607968</v>
      </c>
      <c r="AF27" s="206">
        <v>101</v>
      </c>
      <c r="AG27" s="310">
        <v>25</v>
      </c>
      <c r="AH27" s="311">
        <v>607967</v>
      </c>
      <c r="AI27" s="312">
        <f t="shared" si="4"/>
        <v>607968</v>
      </c>
      <c r="AJ27" s="313">
        <f t="shared" si="5"/>
        <v>1</v>
      </c>
      <c r="AL27" s="306">
        <f t="shared" si="6"/>
        <v>669</v>
      </c>
      <c r="AM27" s="314">
        <f t="shared" si="6"/>
        <v>668</v>
      </c>
      <c r="AN27" s="315">
        <f t="shared" si="7"/>
        <v>-1</v>
      </c>
      <c r="AO27" s="316">
        <f t="shared" si="8"/>
        <v>-1.4970059880239522E-3</v>
      </c>
    </row>
    <row r="28" spans="1:41" x14ac:dyDescent="0.2">
      <c r="A28" s="206">
        <v>101</v>
      </c>
      <c r="B28" s="207">
        <v>0.375</v>
      </c>
      <c r="C28" s="208">
        <v>2013</v>
      </c>
      <c r="D28" s="208">
        <v>6</v>
      </c>
      <c r="E28" s="208">
        <v>26</v>
      </c>
      <c r="F28" s="209">
        <v>608636</v>
      </c>
      <c r="G28" s="208">
        <v>0</v>
      </c>
      <c r="H28" s="209">
        <v>100733</v>
      </c>
      <c r="I28" s="208">
        <v>0</v>
      </c>
      <c r="J28" s="208">
        <v>0</v>
      </c>
      <c r="K28" s="208">
        <v>0</v>
      </c>
      <c r="L28" s="210">
        <v>310.89830000000001</v>
      </c>
      <c r="M28" s="209">
        <v>14</v>
      </c>
      <c r="N28" s="211">
        <v>0</v>
      </c>
      <c r="O28" s="212">
        <v>1017</v>
      </c>
      <c r="P28" s="197">
        <f t="shared" si="0"/>
        <v>1017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1017</v>
      </c>
      <c r="W28" s="219">
        <f t="shared" si="10"/>
        <v>35915.019390000001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608636</v>
      </c>
      <c r="AF28" s="206">
        <v>101</v>
      </c>
      <c r="AG28" s="310">
        <v>26</v>
      </c>
      <c r="AH28" s="311">
        <v>608636</v>
      </c>
      <c r="AI28" s="312">
        <f t="shared" si="4"/>
        <v>608636</v>
      </c>
      <c r="AJ28" s="313">
        <f t="shared" si="5"/>
        <v>0</v>
      </c>
      <c r="AL28" s="306">
        <f t="shared" si="6"/>
        <v>1019</v>
      </c>
      <c r="AM28" s="314">
        <f t="shared" si="6"/>
        <v>1017</v>
      </c>
      <c r="AN28" s="315">
        <f t="shared" si="7"/>
        <v>-2</v>
      </c>
      <c r="AO28" s="316">
        <f t="shared" si="8"/>
        <v>-1.9665683382497543E-3</v>
      </c>
    </row>
    <row r="29" spans="1:41" x14ac:dyDescent="0.2">
      <c r="A29" s="206">
        <v>101</v>
      </c>
      <c r="B29" s="207">
        <v>0.375</v>
      </c>
      <c r="C29" s="208">
        <v>2013</v>
      </c>
      <c r="D29" s="208">
        <v>6</v>
      </c>
      <c r="E29" s="208">
        <v>27</v>
      </c>
      <c r="F29" s="209">
        <v>609653</v>
      </c>
      <c r="G29" s="208">
        <v>0</v>
      </c>
      <c r="H29" s="209">
        <v>100776</v>
      </c>
      <c r="I29" s="208">
        <v>0</v>
      </c>
      <c r="J29" s="208">
        <v>0</v>
      </c>
      <c r="K29" s="208">
        <v>0</v>
      </c>
      <c r="L29" s="210">
        <v>310.96839999999997</v>
      </c>
      <c r="M29" s="209">
        <v>12.6</v>
      </c>
      <c r="N29" s="211">
        <v>0</v>
      </c>
      <c r="O29" s="212">
        <v>1011</v>
      </c>
      <c r="P29" s="197">
        <f t="shared" si="0"/>
        <v>1011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1011</v>
      </c>
      <c r="W29" s="219">
        <f t="shared" si="10"/>
        <v>35703.131370000003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609653</v>
      </c>
      <c r="AF29" s="206">
        <v>101</v>
      </c>
      <c r="AG29" s="310">
        <v>27</v>
      </c>
      <c r="AH29" s="311">
        <v>609655</v>
      </c>
      <c r="AI29" s="312">
        <f t="shared" si="4"/>
        <v>609653</v>
      </c>
      <c r="AJ29" s="313">
        <f t="shared" si="5"/>
        <v>-2</v>
      </c>
      <c r="AL29" s="306">
        <f t="shared" si="6"/>
        <v>1011</v>
      </c>
      <c r="AM29" s="314">
        <f t="shared" si="6"/>
        <v>1011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101</v>
      </c>
      <c r="B30" s="207">
        <v>0.375</v>
      </c>
      <c r="C30" s="208">
        <v>2013</v>
      </c>
      <c r="D30" s="208">
        <v>6</v>
      </c>
      <c r="E30" s="208">
        <v>28</v>
      </c>
      <c r="F30" s="209">
        <v>610664</v>
      </c>
      <c r="G30" s="208">
        <v>0</v>
      </c>
      <c r="H30" s="209">
        <v>100819</v>
      </c>
      <c r="I30" s="208">
        <v>0</v>
      </c>
      <c r="J30" s="208">
        <v>0</v>
      </c>
      <c r="K30" s="208">
        <v>0</v>
      </c>
      <c r="L30" s="210">
        <v>310.73880000000003</v>
      </c>
      <c r="M30" s="209">
        <v>11.7</v>
      </c>
      <c r="N30" s="211">
        <v>0</v>
      </c>
      <c r="O30" s="212">
        <v>1026</v>
      </c>
      <c r="P30" s="197">
        <f t="shared" si="0"/>
        <v>1026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1026</v>
      </c>
      <c r="W30" s="219">
        <f t="shared" si="10"/>
        <v>36232.851419999999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610664</v>
      </c>
      <c r="AF30" s="206">
        <v>101</v>
      </c>
      <c r="AG30" s="310">
        <v>28</v>
      </c>
      <c r="AH30" s="311">
        <v>610666</v>
      </c>
      <c r="AI30" s="312">
        <f t="shared" si="4"/>
        <v>610664</v>
      </c>
      <c r="AJ30" s="313">
        <f t="shared" si="5"/>
        <v>-2</v>
      </c>
      <c r="AL30" s="306">
        <f t="shared" si="6"/>
        <v>1026</v>
      </c>
      <c r="AM30" s="314">
        <f t="shared" si="6"/>
        <v>1026</v>
      </c>
      <c r="AN30" s="315">
        <f t="shared" si="7"/>
        <v>0</v>
      </c>
      <c r="AO30" s="316">
        <f t="shared" si="8"/>
        <v>0</v>
      </c>
    </row>
    <row r="31" spans="1:41" x14ac:dyDescent="0.2">
      <c r="A31" s="206">
        <v>101</v>
      </c>
      <c r="B31" s="207">
        <v>0.375</v>
      </c>
      <c r="C31" s="208">
        <v>2013</v>
      </c>
      <c r="D31" s="208">
        <v>6</v>
      </c>
      <c r="E31" s="208">
        <v>29</v>
      </c>
      <c r="F31" s="209">
        <v>611690</v>
      </c>
      <c r="G31" s="208">
        <v>0</v>
      </c>
      <c r="H31" s="209">
        <v>100863</v>
      </c>
      <c r="I31" s="208">
        <v>0</v>
      </c>
      <c r="J31" s="208">
        <v>0</v>
      </c>
      <c r="K31" s="208">
        <v>0</v>
      </c>
      <c r="L31" s="210">
        <v>312.07279999999997</v>
      </c>
      <c r="M31" s="209">
        <v>12.9</v>
      </c>
      <c r="N31" s="211">
        <v>0</v>
      </c>
      <c r="O31" s="212">
        <v>1044</v>
      </c>
      <c r="P31" s="197">
        <f t="shared" si="0"/>
        <v>1044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1044</v>
      </c>
      <c r="W31" s="219">
        <f t="shared" si="10"/>
        <v>36868.515480000002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611690</v>
      </c>
      <c r="AF31" s="206">
        <v>101</v>
      </c>
      <c r="AG31" s="310">
        <v>29</v>
      </c>
      <c r="AH31" s="311">
        <v>611692</v>
      </c>
      <c r="AI31" s="312">
        <f t="shared" si="4"/>
        <v>611690</v>
      </c>
      <c r="AJ31" s="313">
        <f t="shared" si="5"/>
        <v>-2</v>
      </c>
      <c r="AL31" s="306">
        <f t="shared" si="6"/>
        <v>1042</v>
      </c>
      <c r="AM31" s="314">
        <f t="shared" si="6"/>
        <v>1044</v>
      </c>
      <c r="AN31" s="315">
        <f t="shared" si="7"/>
        <v>2</v>
      </c>
      <c r="AO31" s="316">
        <f t="shared" si="8"/>
        <v>1.9157088122605363E-3</v>
      </c>
    </row>
    <row r="32" spans="1:41" x14ac:dyDescent="0.2">
      <c r="A32" s="206">
        <v>101</v>
      </c>
      <c r="B32" s="207">
        <v>0.375</v>
      </c>
      <c r="C32" s="208">
        <v>2013</v>
      </c>
      <c r="D32" s="208">
        <v>6</v>
      </c>
      <c r="E32" s="208">
        <v>30</v>
      </c>
      <c r="F32" s="209">
        <v>612734</v>
      </c>
      <c r="G32" s="208">
        <v>0</v>
      </c>
      <c r="H32" s="209">
        <v>100906</v>
      </c>
      <c r="I32" s="208">
        <v>0</v>
      </c>
      <c r="J32" s="208">
        <v>0</v>
      </c>
      <c r="K32" s="208">
        <v>0</v>
      </c>
      <c r="L32" s="210">
        <v>316.6857</v>
      </c>
      <c r="M32" s="209">
        <v>12.7</v>
      </c>
      <c r="N32" s="211">
        <v>0</v>
      </c>
      <c r="O32" s="212">
        <v>1043</v>
      </c>
      <c r="P32" s="197">
        <f t="shared" si="0"/>
        <v>1043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1043</v>
      </c>
      <c r="W32" s="219">
        <f t="shared" si="10"/>
        <v>36833.200810000002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612734</v>
      </c>
      <c r="AF32" s="206">
        <v>101</v>
      </c>
      <c r="AG32" s="310">
        <v>30</v>
      </c>
      <c r="AH32" s="311">
        <v>612734</v>
      </c>
      <c r="AI32" s="312">
        <f t="shared" si="4"/>
        <v>612734</v>
      </c>
      <c r="AJ32" s="313">
        <f t="shared" si="5"/>
        <v>0</v>
      </c>
      <c r="AL32" s="306">
        <f t="shared" si="6"/>
        <v>1048</v>
      </c>
      <c r="AM32" s="314">
        <f t="shared" si="6"/>
        <v>1043</v>
      </c>
      <c r="AN32" s="315">
        <f t="shared" si="7"/>
        <v>-5</v>
      </c>
      <c r="AO32" s="316">
        <f t="shared" si="8"/>
        <v>-4.7938638542665392E-3</v>
      </c>
    </row>
    <row r="33" spans="1:41" ht="13.5" thickBot="1" x14ac:dyDescent="0.25">
      <c r="A33" s="206">
        <v>101</v>
      </c>
      <c r="B33" s="207">
        <v>0.375</v>
      </c>
      <c r="C33" s="208">
        <v>2013</v>
      </c>
      <c r="D33" s="208">
        <v>7</v>
      </c>
      <c r="E33" s="208">
        <v>1</v>
      </c>
      <c r="F33" s="209">
        <v>613777</v>
      </c>
      <c r="G33" s="208">
        <v>0</v>
      </c>
      <c r="H33" s="209">
        <v>100950</v>
      </c>
      <c r="I33" s="208">
        <v>0</v>
      </c>
      <c r="J33" s="208">
        <v>0</v>
      </c>
      <c r="K33" s="208">
        <v>0</v>
      </c>
      <c r="L33" s="210">
        <v>317.21859999999998</v>
      </c>
      <c r="M33" s="209">
        <v>13.3</v>
      </c>
      <c r="N33" s="211">
        <v>0</v>
      </c>
      <c r="O33" s="212">
        <v>1044</v>
      </c>
      <c r="P33" s="197">
        <f t="shared" si="0"/>
        <v>-613777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1044</v>
      </c>
      <c r="W33" s="223">
        <f t="shared" si="10"/>
        <v>36868.515480000002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613777</v>
      </c>
      <c r="AF33" s="206">
        <v>101</v>
      </c>
      <c r="AG33" s="310">
        <v>1</v>
      </c>
      <c r="AH33" s="311">
        <v>613782</v>
      </c>
      <c r="AI33" s="312">
        <f t="shared" si="4"/>
        <v>613777</v>
      </c>
      <c r="AJ33" s="313">
        <f t="shared" si="5"/>
        <v>-5</v>
      </c>
      <c r="AL33" s="306">
        <f t="shared" si="6"/>
        <v>-613782</v>
      </c>
      <c r="AM33" s="317">
        <f t="shared" si="6"/>
        <v>-613777</v>
      </c>
      <c r="AN33" s="315">
        <f t="shared" si="7"/>
        <v>5</v>
      </c>
      <c r="AO33" s="316">
        <f t="shared" si="8"/>
        <v>-8.1462811411962333E-6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317.49979999999999</v>
      </c>
      <c r="M36" s="239">
        <f>MAX(M3:M34)</f>
        <v>16.100000000000001</v>
      </c>
      <c r="N36" s="237" t="s">
        <v>26</v>
      </c>
      <c r="O36" s="239">
        <f>SUM(O3:O33)</f>
        <v>29022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29022</v>
      </c>
      <c r="W36" s="243">
        <f>SUM(W3:W33)</f>
        <v>1024902.3527399998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587590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313.56450645161283</v>
      </c>
      <c r="M37" s="247">
        <f>AVERAGE(M3:M34)</f>
        <v>14.225806451612904</v>
      </c>
      <c r="N37" s="237" t="s">
        <v>84</v>
      </c>
      <c r="O37" s="248">
        <f>O36*35.31467</f>
        <v>1024902.35274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310.62909999999999</v>
      </c>
      <c r="M38" s="248">
        <f>MIN(M3:M34)</f>
        <v>11.7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344.92095709677415</v>
      </c>
      <c r="M44" s="255">
        <f>M37*(1+$L$43)</f>
        <v>15.648387096774195</v>
      </c>
    </row>
    <row r="45" spans="1:41" x14ac:dyDescent="0.2">
      <c r="K45" s="254" t="s">
        <v>98</v>
      </c>
      <c r="L45" s="255">
        <f>L37*(1-$L$43)</f>
        <v>282.20805580645157</v>
      </c>
      <c r="M45" s="255">
        <f>M37*(1-$L$43)</f>
        <v>12.803225806451614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575" priority="47" stopIfTrue="1" operator="lessThan">
      <formula>$L$45</formula>
    </cfRule>
    <cfRule type="cellIs" dxfId="574" priority="48" stopIfTrue="1" operator="greaterThan">
      <formula>$L$44</formula>
    </cfRule>
  </conditionalFormatting>
  <conditionalFormatting sqref="M3:M34">
    <cfRule type="cellIs" dxfId="573" priority="45" stopIfTrue="1" operator="lessThan">
      <formula>$M$45</formula>
    </cfRule>
    <cfRule type="cellIs" dxfId="572" priority="46" stopIfTrue="1" operator="greaterThan">
      <formula>$M$44</formula>
    </cfRule>
  </conditionalFormatting>
  <conditionalFormatting sqref="O3:O34">
    <cfRule type="cellIs" dxfId="571" priority="44" stopIfTrue="1" operator="lessThan">
      <formula>0</formula>
    </cfRule>
  </conditionalFormatting>
  <conditionalFormatting sqref="O3:O33">
    <cfRule type="cellIs" dxfId="570" priority="43" stopIfTrue="1" operator="lessThan">
      <formula>0</formula>
    </cfRule>
  </conditionalFormatting>
  <conditionalFormatting sqref="O3">
    <cfRule type="cellIs" dxfId="569" priority="42" stopIfTrue="1" operator="notEqual">
      <formula>$P$3</formula>
    </cfRule>
  </conditionalFormatting>
  <conditionalFormatting sqref="O4">
    <cfRule type="cellIs" dxfId="568" priority="41" stopIfTrue="1" operator="notEqual">
      <formula>P$4</formula>
    </cfRule>
  </conditionalFormatting>
  <conditionalFormatting sqref="O5">
    <cfRule type="cellIs" dxfId="567" priority="40" stopIfTrue="1" operator="notEqual">
      <formula>$P$5</formula>
    </cfRule>
  </conditionalFormatting>
  <conditionalFormatting sqref="O6">
    <cfRule type="cellIs" dxfId="566" priority="39" stopIfTrue="1" operator="notEqual">
      <formula>$P$6</formula>
    </cfRule>
  </conditionalFormatting>
  <conditionalFormatting sqref="O7">
    <cfRule type="cellIs" dxfId="565" priority="38" stopIfTrue="1" operator="notEqual">
      <formula>$P$7</formula>
    </cfRule>
  </conditionalFormatting>
  <conditionalFormatting sqref="O8">
    <cfRule type="cellIs" dxfId="564" priority="37" stopIfTrue="1" operator="notEqual">
      <formula>$P$8</formula>
    </cfRule>
  </conditionalFormatting>
  <conditionalFormatting sqref="O9">
    <cfRule type="cellIs" dxfId="563" priority="36" stopIfTrue="1" operator="notEqual">
      <formula>$P$9</formula>
    </cfRule>
  </conditionalFormatting>
  <conditionalFormatting sqref="O10">
    <cfRule type="cellIs" dxfId="562" priority="34" stopIfTrue="1" operator="notEqual">
      <formula>$P$10</formula>
    </cfRule>
    <cfRule type="cellIs" dxfId="561" priority="35" stopIfTrue="1" operator="greaterThan">
      <formula>$P$10</formula>
    </cfRule>
  </conditionalFormatting>
  <conditionalFormatting sqref="O11">
    <cfRule type="cellIs" dxfId="560" priority="32" stopIfTrue="1" operator="notEqual">
      <formula>$P$11</formula>
    </cfRule>
    <cfRule type="cellIs" dxfId="559" priority="33" stopIfTrue="1" operator="greaterThan">
      <formula>$P$11</formula>
    </cfRule>
  </conditionalFormatting>
  <conditionalFormatting sqref="O12">
    <cfRule type="cellIs" dxfId="558" priority="31" stopIfTrue="1" operator="notEqual">
      <formula>$P$12</formula>
    </cfRule>
  </conditionalFormatting>
  <conditionalFormatting sqref="O14">
    <cfRule type="cellIs" dxfId="557" priority="30" stopIfTrue="1" operator="notEqual">
      <formula>$P$14</formula>
    </cfRule>
  </conditionalFormatting>
  <conditionalFormatting sqref="O15">
    <cfRule type="cellIs" dxfId="556" priority="29" stopIfTrue="1" operator="notEqual">
      <formula>$P$15</formula>
    </cfRule>
  </conditionalFormatting>
  <conditionalFormatting sqref="O16">
    <cfRule type="cellIs" dxfId="555" priority="28" stopIfTrue="1" operator="notEqual">
      <formula>$P$16</formula>
    </cfRule>
  </conditionalFormatting>
  <conditionalFormatting sqref="O17">
    <cfRule type="cellIs" dxfId="554" priority="27" stopIfTrue="1" operator="notEqual">
      <formula>$P$17</formula>
    </cfRule>
  </conditionalFormatting>
  <conditionalFormatting sqref="O18">
    <cfRule type="cellIs" dxfId="553" priority="26" stopIfTrue="1" operator="notEqual">
      <formula>$P$18</formula>
    </cfRule>
  </conditionalFormatting>
  <conditionalFormatting sqref="O19">
    <cfRule type="cellIs" dxfId="552" priority="24" stopIfTrue="1" operator="notEqual">
      <formula>$P$19</formula>
    </cfRule>
    <cfRule type="cellIs" dxfId="551" priority="25" stopIfTrue="1" operator="greaterThan">
      <formula>$P$19</formula>
    </cfRule>
  </conditionalFormatting>
  <conditionalFormatting sqref="O20">
    <cfRule type="cellIs" dxfId="550" priority="22" stopIfTrue="1" operator="notEqual">
      <formula>$P$20</formula>
    </cfRule>
    <cfRule type="cellIs" dxfId="549" priority="23" stopIfTrue="1" operator="greaterThan">
      <formula>$P$20</formula>
    </cfRule>
  </conditionalFormatting>
  <conditionalFormatting sqref="O21">
    <cfRule type="cellIs" dxfId="548" priority="21" stopIfTrue="1" operator="notEqual">
      <formula>$P$21</formula>
    </cfRule>
  </conditionalFormatting>
  <conditionalFormatting sqref="O22">
    <cfRule type="cellIs" dxfId="547" priority="20" stopIfTrue="1" operator="notEqual">
      <formula>$P$22</formula>
    </cfRule>
  </conditionalFormatting>
  <conditionalFormatting sqref="O23">
    <cfRule type="cellIs" dxfId="546" priority="19" stopIfTrue="1" operator="notEqual">
      <formula>$P$23</formula>
    </cfRule>
  </conditionalFormatting>
  <conditionalFormatting sqref="O24">
    <cfRule type="cellIs" dxfId="545" priority="17" stopIfTrue="1" operator="notEqual">
      <formula>$P$24</formula>
    </cfRule>
    <cfRule type="cellIs" dxfId="544" priority="18" stopIfTrue="1" operator="greaterThan">
      <formula>$P$24</formula>
    </cfRule>
  </conditionalFormatting>
  <conditionalFormatting sqref="O25">
    <cfRule type="cellIs" dxfId="543" priority="15" stopIfTrue="1" operator="notEqual">
      <formula>$P$25</formula>
    </cfRule>
    <cfRule type="cellIs" dxfId="542" priority="16" stopIfTrue="1" operator="greaterThan">
      <formula>$P$25</formula>
    </cfRule>
  </conditionalFormatting>
  <conditionalFormatting sqref="O26">
    <cfRule type="cellIs" dxfId="541" priority="14" stopIfTrue="1" operator="notEqual">
      <formula>$P$26</formula>
    </cfRule>
  </conditionalFormatting>
  <conditionalFormatting sqref="O27">
    <cfRule type="cellIs" dxfId="540" priority="13" stopIfTrue="1" operator="notEqual">
      <formula>$P$27</formula>
    </cfRule>
  </conditionalFormatting>
  <conditionalFormatting sqref="O28">
    <cfRule type="cellIs" dxfId="539" priority="12" stopIfTrue="1" operator="notEqual">
      <formula>$P$28</formula>
    </cfRule>
  </conditionalFormatting>
  <conditionalFormatting sqref="O29">
    <cfRule type="cellIs" dxfId="538" priority="11" stopIfTrue="1" operator="notEqual">
      <formula>$P$29</formula>
    </cfRule>
  </conditionalFormatting>
  <conditionalFormatting sqref="O30">
    <cfRule type="cellIs" dxfId="537" priority="10" stopIfTrue="1" operator="notEqual">
      <formula>$P$30</formula>
    </cfRule>
  </conditionalFormatting>
  <conditionalFormatting sqref="O31">
    <cfRule type="cellIs" dxfId="536" priority="8" stopIfTrue="1" operator="notEqual">
      <formula>$P$31</formula>
    </cfRule>
    <cfRule type="cellIs" dxfId="535" priority="9" stopIfTrue="1" operator="greaterThan">
      <formula>$P$31</formula>
    </cfRule>
  </conditionalFormatting>
  <conditionalFormatting sqref="O32">
    <cfRule type="cellIs" dxfId="534" priority="6" stopIfTrue="1" operator="notEqual">
      <formula>$P$32</formula>
    </cfRule>
    <cfRule type="cellIs" dxfId="533" priority="7" stopIfTrue="1" operator="greaterThan">
      <formula>$P$32</formula>
    </cfRule>
  </conditionalFormatting>
  <conditionalFormatting sqref="O33">
    <cfRule type="cellIs" dxfId="532" priority="5" stopIfTrue="1" operator="notEqual">
      <formula>$P$33</formula>
    </cfRule>
  </conditionalFormatting>
  <conditionalFormatting sqref="O13">
    <cfRule type="cellIs" dxfId="531" priority="4" stopIfTrue="1" operator="notEqual">
      <formula>$P$13</formula>
    </cfRule>
  </conditionalFormatting>
  <conditionalFormatting sqref="AG3:AG34">
    <cfRule type="cellIs" dxfId="530" priority="3" stopIfTrue="1" operator="notEqual">
      <formula>E3</formula>
    </cfRule>
  </conditionalFormatting>
  <conditionalFormatting sqref="AH3:AH34">
    <cfRule type="cellIs" dxfId="529" priority="2" stopIfTrue="1" operator="notBetween">
      <formula>AI3+$AG$40</formula>
      <formula>AI3-$AG$40</formula>
    </cfRule>
  </conditionalFormatting>
  <conditionalFormatting sqref="AL3:AL33">
    <cfRule type="cellIs" dxfId="52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13031-01</vt:lpstr>
      <vt:lpstr>FENO RESINAS, S.A. D</vt:lpstr>
      <vt:lpstr>COMERCIALIZADORA DE </vt:lpstr>
      <vt:lpstr>PRESFORZADOS MEXICAN</vt:lpstr>
      <vt:lpstr>MEXCOAT, S.A. DE C.V</vt:lpstr>
      <vt:lpstr>PRUP, S.A. DE C.V.</vt:lpstr>
      <vt:lpstr>TEXTILES Y ACABADOS </vt:lpstr>
      <vt:lpstr>INDUSTRIAL DE ESPUMA</vt:lpstr>
      <vt:lpstr>NOBLE CHEM, S.A. DE </vt:lpstr>
      <vt:lpstr>TIZAYUCA TEXTIL VUVA</vt:lpstr>
      <vt:lpstr>PROTEXA RECUBRIMIENT</vt:lpstr>
      <vt:lpstr>FRITOS TOTIS, S.A. D</vt:lpstr>
      <vt:lpstr>PRODUCCION Y ESPECIA</vt:lpstr>
      <vt:lpstr>GRUPO ROMATEX DE MEX</vt:lpstr>
      <vt:lpstr>VALCHEM INDUSTRIAL, </vt:lpstr>
      <vt:lpstr>TEJIMAQ, S.A. DE C.V</vt:lpstr>
      <vt:lpstr>MOLIENDAS TIZAYUCA, </vt:lpstr>
      <vt:lpstr>TECAMAC INDUSTRIAL, </vt:lpstr>
      <vt:lpstr>ZINC Y SUS DERIVADOS</vt:lpstr>
      <vt:lpstr>IMPERQUIMIA SA DE CV</vt:lpstr>
      <vt:lpstr>Comparativo vs. Proveedor</vt:lpstr>
      <vt:lpstr>Balance Volumetrico</vt:lpstr>
      <vt:lpstr>'Balance Volumetrico'!Print_Area</vt:lpstr>
      <vt:lpstr>'Comparativo vs. Proveedor'!Print_Area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Carlos Fernandez</cp:lastModifiedBy>
  <cp:lastPrinted>2009-10-21T18:54:47Z</cp:lastPrinted>
  <dcterms:created xsi:type="dcterms:W3CDTF">2006-01-17T19:06:07Z</dcterms:created>
  <dcterms:modified xsi:type="dcterms:W3CDTF">2013-07-14T23:34:22Z</dcterms:modified>
</cp:coreProperties>
</file>